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T^0F Leagues/U13/"/>
    </mc:Choice>
  </mc:AlternateContent>
  <xr:revisionPtr revIDLastSave="0" documentId="8_{38EA7D16-836E-4965-81DE-B60B7AFCA498}" xr6:coauthVersionLast="47" xr6:coauthVersionMax="47" xr10:uidLastSave="{00000000-0000-0000-0000-000000000000}"/>
  <bookViews>
    <workbookView xWindow="-110" yWindow="-110" windowWidth="19420" windowHeight="11500" firstSheet="1" activeTab="1" xr2:uid="{B94AA272-D064-44C2-ADFA-0BEF049285F1}"/>
  </bookViews>
  <sheets>
    <sheet name="Dec" sheetId="6" state="hidden" r:id="rId1"/>
    <sheet name="Results" sheetId="11" r:id="rId2"/>
    <sheet name="print" sheetId="12" state="hidden" r:id="rId3"/>
    <sheet name="aw" sheetId="16" state="hidden" r:id="rId4"/>
    <sheet name="nonscoring" sheetId="15" state="hidden" r:id="rId5"/>
  </sheets>
  <definedNames>
    <definedName name="_xlnm._FilterDatabase" localSheetId="3" hidden="1">aw!$A$1:$V$748</definedName>
    <definedName name="_xlnm._FilterDatabase" localSheetId="4" hidden="1">nonscoring!$A$1:$G$5</definedName>
    <definedName name="Age">Dec!$A$94:$B$104</definedName>
    <definedName name="AWstandards">Dec!$A$72:$K$92</definedName>
    <definedName name="Event">Dec!$A$72:$A$92</definedName>
    <definedName name="F15A">Dec!$A$43:$Y$53</definedName>
    <definedName name="F15B">Dec!$A$55:$Y$65</definedName>
    <definedName name="FSA">Dec!$A$18:$Y$29</definedName>
    <definedName name="FSB">Dec!$A$31:$Y$40</definedName>
    <definedName name="Fteams">Dec!$A$4:$G$15</definedName>
    <definedName name="HTML_CodePage" hidden="1">1252</definedName>
    <definedName name="HTML_Control" localSheetId="0" hidden="1">{"'results'!$F$1:$R$43"}</definedName>
    <definedName name="HTML_Control" hidden="1">{"'results'!$F$1:$R$43"}</definedName>
    <definedName name="HTML_Description" hidden="1">"Provisional results by Mick Bromilow"</definedName>
    <definedName name="HTML_Email" hidden="1">""</definedName>
    <definedName name="HTML_Header" hidden="1">"Southern Men's League Division 3  - Hemel Hempstead - 7 July 2001"</definedName>
    <definedName name="HTML_LastUpdate" hidden="1">"10/07/01"</definedName>
    <definedName name="HTML_LineAfter" hidden="1">TRUE</definedName>
    <definedName name="HTML_LineBefore" hidden="1">TRUE</definedName>
    <definedName name="HTML_Name" hidden="1">"Mick Bromilow"</definedName>
    <definedName name="HTML_OBDlg2" hidden="1">TRUE</definedName>
    <definedName name="HTML_OBDlg4" hidden="1">TRUE</definedName>
    <definedName name="HTML_OS" hidden="1">0</definedName>
    <definedName name="HTML_PathFile" hidden="1">"\\Pcma183\webdocs\Staff\tmb3\MKAC\01sml4a.htm"</definedName>
    <definedName name="HTML_Title" hidden="1">"Southern Men's League Division 3"</definedName>
    <definedName name="_xlnm.Print_Area" localSheetId="0">Dec!$J$18:$K$65</definedName>
    <definedName name="_xlnm.Print_Area" localSheetId="1">Results!$B$1:$H$592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3" i="11" l="1"/>
  <c r="C578" i="11"/>
  <c r="C577" i="11"/>
  <c r="C576" i="11"/>
  <c r="C575" i="11"/>
  <c r="C574" i="11"/>
  <c r="C573" i="11"/>
  <c r="C568" i="11"/>
  <c r="C567" i="11"/>
  <c r="C292" i="11"/>
  <c r="C291" i="11"/>
  <c r="C290" i="11"/>
  <c r="C289" i="11"/>
  <c r="C288" i="11"/>
  <c r="C287" i="11"/>
  <c r="C286" i="11"/>
  <c r="C282" i="11"/>
  <c r="C281" i="11"/>
  <c r="U592" i="11"/>
  <c r="U591" i="11"/>
  <c r="U590" i="11"/>
  <c r="U589" i="11"/>
  <c r="U588" i="11"/>
  <c r="U587" i="11"/>
  <c r="U586" i="11"/>
  <c r="U579" i="11"/>
  <c r="U578" i="11"/>
  <c r="U577" i="11"/>
  <c r="U576" i="11"/>
  <c r="U575" i="11"/>
  <c r="U565" i="11"/>
  <c r="U564" i="11"/>
  <c r="U563" i="11"/>
  <c r="U562" i="11"/>
  <c r="U561" i="11"/>
  <c r="U560" i="11"/>
  <c r="U559" i="11"/>
  <c r="U558" i="11"/>
  <c r="U557" i="11"/>
  <c r="U552" i="11"/>
  <c r="U551" i="11"/>
  <c r="U550" i="11"/>
  <c r="U549" i="11"/>
  <c r="U548" i="11"/>
  <c r="U539" i="11"/>
  <c r="U538" i="11"/>
  <c r="U537" i="11"/>
  <c r="U536" i="11"/>
  <c r="U535" i="11"/>
  <c r="U534" i="11"/>
  <c r="U533" i="11"/>
  <c r="U532" i="11"/>
  <c r="U531" i="11"/>
  <c r="U526" i="11"/>
  <c r="U525" i="11"/>
  <c r="U524" i="11"/>
  <c r="U523" i="11"/>
  <c r="U522" i="11"/>
  <c r="U521" i="11"/>
  <c r="U513" i="11"/>
  <c r="U512" i="11"/>
  <c r="U511" i="11"/>
  <c r="U510" i="11"/>
  <c r="U509" i="11"/>
  <c r="U508" i="11"/>
  <c r="U507" i="11"/>
  <c r="U506" i="11"/>
  <c r="U500" i="11"/>
  <c r="U499" i="11"/>
  <c r="U498" i="11"/>
  <c r="U497" i="11"/>
  <c r="U496" i="11"/>
  <c r="U487" i="11"/>
  <c r="U486" i="11"/>
  <c r="U485" i="11"/>
  <c r="U484" i="11"/>
  <c r="U483" i="11"/>
  <c r="U482" i="11"/>
  <c r="U474" i="11"/>
  <c r="U473" i="11"/>
  <c r="U461" i="11"/>
  <c r="U460" i="11"/>
  <c r="U459" i="11"/>
  <c r="U458" i="11"/>
  <c r="U457" i="11"/>
  <c r="U456" i="11"/>
  <c r="U455" i="11"/>
  <c r="U454" i="11"/>
  <c r="U453" i="11"/>
  <c r="U452" i="11"/>
  <c r="U448" i="11"/>
  <c r="U447" i="11"/>
  <c r="U446" i="11"/>
  <c r="U445" i="11"/>
  <c r="U444" i="11"/>
  <c r="U443" i="11"/>
  <c r="U442" i="11"/>
  <c r="U435" i="11"/>
  <c r="U434" i="11"/>
  <c r="U433" i="11"/>
  <c r="U432" i="11"/>
  <c r="U431" i="11"/>
  <c r="U430" i="11"/>
  <c r="U429" i="11"/>
  <c r="U428" i="11"/>
  <c r="U427" i="11"/>
  <c r="U422" i="11"/>
  <c r="U421" i="11"/>
  <c r="U420" i="11"/>
  <c r="U419" i="11"/>
  <c r="U418" i="11"/>
  <c r="U417" i="11"/>
  <c r="U416" i="11"/>
  <c r="U415" i="11"/>
  <c r="U409" i="11"/>
  <c r="U408" i="11"/>
  <c r="U407" i="11"/>
  <c r="U406" i="11"/>
  <c r="U405" i="11"/>
  <c r="U404" i="11"/>
  <c r="U403" i="11"/>
  <c r="U396" i="11"/>
  <c r="U395" i="11"/>
  <c r="U394" i="11"/>
  <c r="U393" i="11"/>
  <c r="U392" i="11"/>
  <c r="U383" i="11"/>
  <c r="U382" i="11"/>
  <c r="U381" i="11"/>
  <c r="U380" i="11"/>
  <c r="U370" i="11"/>
  <c r="U369" i="11"/>
  <c r="U357" i="11"/>
  <c r="U356" i="11"/>
  <c r="U355" i="11"/>
  <c r="U354" i="11"/>
  <c r="U331" i="11"/>
  <c r="U330" i="11"/>
  <c r="U329" i="11"/>
  <c r="U318" i="11"/>
  <c r="U317" i="11"/>
  <c r="U305" i="11"/>
  <c r="U304" i="11"/>
  <c r="U303" i="11"/>
  <c r="U302" i="11"/>
  <c r="U301" i="11"/>
  <c r="U300" i="11"/>
  <c r="U299" i="11"/>
  <c r="U298" i="11"/>
  <c r="U292" i="11"/>
  <c r="U291" i="11"/>
  <c r="U290" i="11"/>
  <c r="U289" i="11"/>
  <c r="U288" i="11"/>
  <c r="U287" i="11"/>
  <c r="U279" i="11"/>
  <c r="U278" i="11"/>
  <c r="U277" i="11"/>
  <c r="U276" i="11"/>
  <c r="U275" i="11"/>
  <c r="U274" i="11"/>
  <c r="U273" i="11"/>
  <c r="U272" i="11"/>
  <c r="U266" i="11"/>
  <c r="U265" i="11"/>
  <c r="U264" i="11"/>
  <c r="U263" i="11"/>
  <c r="U253" i="11"/>
  <c r="U252" i="11"/>
  <c r="U251" i="11"/>
  <c r="U250" i="11"/>
  <c r="U249" i="11"/>
  <c r="U248" i="11"/>
  <c r="U247" i="11"/>
  <c r="U246" i="11"/>
  <c r="U240" i="11"/>
  <c r="U239" i="11"/>
  <c r="U238" i="11"/>
  <c r="U237" i="11"/>
  <c r="U236" i="11"/>
  <c r="U235" i="11"/>
  <c r="U234" i="11"/>
  <c r="U227" i="11"/>
  <c r="U226" i="11"/>
  <c r="U225" i="11"/>
  <c r="U224" i="11"/>
  <c r="U223" i="11"/>
  <c r="U222" i="11"/>
  <c r="U221" i="11"/>
  <c r="U220" i="11"/>
  <c r="U214" i="11"/>
  <c r="U213" i="11"/>
  <c r="U212" i="11"/>
  <c r="U211" i="11"/>
  <c r="U210" i="11"/>
  <c r="U201" i="11"/>
  <c r="U200" i="11"/>
  <c r="U199" i="11"/>
  <c r="U188" i="11"/>
  <c r="U187" i="11"/>
  <c r="U175" i="11"/>
  <c r="U174" i="11"/>
  <c r="U173" i="11"/>
  <c r="U172" i="11"/>
  <c r="U171" i="11"/>
  <c r="U170" i="11"/>
  <c r="U169" i="11"/>
  <c r="U168" i="11"/>
  <c r="U167" i="11"/>
  <c r="U162" i="11"/>
  <c r="U161" i="11"/>
  <c r="U160" i="11"/>
  <c r="U159" i="11"/>
  <c r="U158" i="11"/>
  <c r="U157" i="11"/>
  <c r="U156" i="11"/>
  <c r="U155" i="11"/>
  <c r="U149" i="11"/>
  <c r="U148" i="11"/>
  <c r="U147" i="11"/>
  <c r="U146" i="11"/>
  <c r="U145" i="11"/>
  <c r="U144" i="11"/>
  <c r="U143" i="11"/>
  <c r="U142" i="11"/>
  <c r="U141" i="11"/>
  <c r="U136" i="11"/>
  <c r="U135" i="11"/>
  <c r="U134" i="11"/>
  <c r="U133" i="11"/>
  <c r="U132" i="11"/>
  <c r="U131" i="11"/>
  <c r="U130" i="11"/>
  <c r="U129" i="11"/>
  <c r="U123" i="11"/>
  <c r="U122" i="11"/>
  <c r="U121" i="11"/>
  <c r="U120" i="11"/>
  <c r="U119" i="11"/>
  <c r="U110" i="11"/>
  <c r="U109" i="11"/>
  <c r="U108" i="11"/>
  <c r="U97" i="11"/>
  <c r="U96" i="11"/>
  <c r="U95" i="11"/>
  <c r="U94" i="11"/>
  <c r="U84" i="11"/>
  <c r="U83" i="11"/>
  <c r="U71" i="11"/>
  <c r="U70" i="11"/>
  <c r="U69" i="11"/>
  <c r="U68" i="11"/>
  <c r="U67" i="11"/>
  <c r="U66" i="11"/>
  <c r="U58" i="11"/>
  <c r="U45" i="11"/>
  <c r="U44" i="11"/>
  <c r="U43" i="11"/>
  <c r="U42" i="11"/>
  <c r="U32" i="11"/>
  <c r="V592" i="11"/>
  <c r="V591" i="11"/>
  <c r="V590" i="11"/>
  <c r="V589" i="11"/>
  <c r="V588" i="11"/>
  <c r="V587" i="11"/>
  <c r="V586" i="11"/>
  <c r="V579" i="11"/>
  <c r="V578" i="11"/>
  <c r="V577" i="11"/>
  <c r="V576" i="11"/>
  <c r="V575" i="11"/>
  <c r="V565" i="11"/>
  <c r="V564" i="11"/>
  <c r="V563" i="11"/>
  <c r="V562" i="11"/>
  <c r="V561" i="11"/>
  <c r="V560" i="11"/>
  <c r="V559" i="11"/>
  <c r="V558" i="11"/>
  <c r="V557" i="11"/>
  <c r="V552" i="11"/>
  <c r="V551" i="11"/>
  <c r="V550" i="11"/>
  <c r="V549" i="11"/>
  <c r="V548" i="11"/>
  <c r="V539" i="11"/>
  <c r="V538" i="11"/>
  <c r="V537" i="11"/>
  <c r="V536" i="11"/>
  <c r="V535" i="11"/>
  <c r="V534" i="11"/>
  <c r="V533" i="11"/>
  <c r="V532" i="11"/>
  <c r="V531" i="11"/>
  <c r="V526" i="11"/>
  <c r="V525" i="11"/>
  <c r="V524" i="11"/>
  <c r="V523" i="11"/>
  <c r="V522" i="11"/>
  <c r="V521" i="11"/>
  <c r="V513" i="11"/>
  <c r="V512" i="11"/>
  <c r="V511" i="11"/>
  <c r="V510" i="11"/>
  <c r="V509" i="11"/>
  <c r="V508" i="11"/>
  <c r="V507" i="11"/>
  <c r="V506" i="11"/>
  <c r="V500" i="11"/>
  <c r="V499" i="11"/>
  <c r="V498" i="11"/>
  <c r="V497" i="11"/>
  <c r="V496" i="11"/>
  <c r="V487" i="11"/>
  <c r="V486" i="11"/>
  <c r="V485" i="11"/>
  <c r="V484" i="11"/>
  <c r="V483" i="11"/>
  <c r="V482" i="11"/>
  <c r="V474" i="11"/>
  <c r="V473" i="11"/>
  <c r="V461" i="11"/>
  <c r="V460" i="11"/>
  <c r="V459" i="11"/>
  <c r="V458" i="11"/>
  <c r="V457" i="11"/>
  <c r="V456" i="11"/>
  <c r="V455" i="11"/>
  <c r="V454" i="11"/>
  <c r="V453" i="11"/>
  <c r="V452" i="11"/>
  <c r="V448" i="11"/>
  <c r="V447" i="11"/>
  <c r="V446" i="11"/>
  <c r="V445" i="11"/>
  <c r="V444" i="11"/>
  <c r="V443" i="11"/>
  <c r="V442" i="11"/>
  <c r="V435" i="11"/>
  <c r="V434" i="11"/>
  <c r="V433" i="11"/>
  <c r="V432" i="11"/>
  <c r="V431" i="11"/>
  <c r="V430" i="11"/>
  <c r="V429" i="11"/>
  <c r="V428" i="11"/>
  <c r="V427" i="11"/>
  <c r="V422" i="11"/>
  <c r="V421" i="11"/>
  <c r="V420" i="11"/>
  <c r="V419" i="11"/>
  <c r="V418" i="11"/>
  <c r="V417" i="11"/>
  <c r="V416" i="11"/>
  <c r="V415" i="11"/>
  <c r="V409" i="11"/>
  <c r="V408" i="11"/>
  <c r="V407" i="11"/>
  <c r="V406" i="11"/>
  <c r="V405" i="11"/>
  <c r="V404" i="11"/>
  <c r="V403" i="11"/>
  <c r="V396" i="11"/>
  <c r="V395" i="11"/>
  <c r="V394" i="11"/>
  <c r="V393" i="11"/>
  <c r="V392" i="11"/>
  <c r="V383" i="11"/>
  <c r="V382" i="11"/>
  <c r="V381" i="11"/>
  <c r="V380" i="11"/>
  <c r="V370" i="11"/>
  <c r="V369" i="11"/>
  <c r="V357" i="11"/>
  <c r="V356" i="11"/>
  <c r="V355" i="11"/>
  <c r="V354" i="11"/>
  <c r="V331" i="11"/>
  <c r="V330" i="11"/>
  <c r="V329" i="11"/>
  <c r="V318" i="11"/>
  <c r="V317" i="11"/>
  <c r="V305" i="11"/>
  <c r="V304" i="11"/>
  <c r="V303" i="11"/>
  <c r="V302" i="11"/>
  <c r="V301" i="11"/>
  <c r="V300" i="11"/>
  <c r="V299" i="11"/>
  <c r="V298" i="11"/>
  <c r="V292" i="11"/>
  <c r="V291" i="11"/>
  <c r="V290" i="11"/>
  <c r="V289" i="11"/>
  <c r="V288" i="11"/>
  <c r="V287" i="11"/>
  <c r="V279" i="11"/>
  <c r="V278" i="11"/>
  <c r="V277" i="11"/>
  <c r="V276" i="11"/>
  <c r="V275" i="11"/>
  <c r="V274" i="11"/>
  <c r="V273" i="11"/>
  <c r="V272" i="11"/>
  <c r="V266" i="11"/>
  <c r="V265" i="11"/>
  <c r="V264" i="11"/>
  <c r="V263" i="11"/>
  <c r="V253" i="11"/>
  <c r="V252" i="11"/>
  <c r="V251" i="11"/>
  <c r="V250" i="11"/>
  <c r="V249" i="11"/>
  <c r="V248" i="11"/>
  <c r="V247" i="11"/>
  <c r="V246" i="11"/>
  <c r="V240" i="11"/>
  <c r="V239" i="11"/>
  <c r="V238" i="11"/>
  <c r="V237" i="11"/>
  <c r="V236" i="11"/>
  <c r="V235" i="11"/>
  <c r="V234" i="11"/>
  <c r="V227" i="11"/>
  <c r="V226" i="11"/>
  <c r="V225" i="11"/>
  <c r="V224" i="11"/>
  <c r="V223" i="11"/>
  <c r="V222" i="11"/>
  <c r="V221" i="11"/>
  <c r="V220" i="11"/>
  <c r="V214" i="11"/>
  <c r="V213" i="11"/>
  <c r="V212" i="11"/>
  <c r="V211" i="11"/>
  <c r="V210" i="11"/>
  <c r="V201" i="11"/>
  <c r="V200" i="11"/>
  <c r="V199" i="11"/>
  <c r="V188" i="11"/>
  <c r="V187" i="11"/>
  <c r="V175" i="11"/>
  <c r="V174" i="11"/>
  <c r="V173" i="11"/>
  <c r="V172" i="11"/>
  <c r="V171" i="11"/>
  <c r="V170" i="11"/>
  <c r="V169" i="11"/>
  <c r="V168" i="11"/>
  <c r="V167" i="11"/>
  <c r="V162" i="11"/>
  <c r="V161" i="11"/>
  <c r="V160" i="11"/>
  <c r="V159" i="11"/>
  <c r="V158" i="11"/>
  <c r="V157" i="11"/>
  <c r="V156" i="11"/>
  <c r="V155" i="11"/>
  <c r="V149" i="11"/>
  <c r="V148" i="11"/>
  <c r="V147" i="11"/>
  <c r="V146" i="11"/>
  <c r="V145" i="11"/>
  <c r="V144" i="11"/>
  <c r="V143" i="11"/>
  <c r="V142" i="11"/>
  <c r="V141" i="11"/>
  <c r="V136" i="11"/>
  <c r="V135" i="11"/>
  <c r="V134" i="11"/>
  <c r="V133" i="11"/>
  <c r="V132" i="11"/>
  <c r="V131" i="11"/>
  <c r="V130" i="11"/>
  <c r="V129" i="11"/>
  <c r="V123" i="11"/>
  <c r="V122" i="11"/>
  <c r="V121" i="11"/>
  <c r="V120" i="11"/>
  <c r="V119" i="11"/>
  <c r="V110" i="11"/>
  <c r="V109" i="11"/>
  <c r="V108" i="11"/>
  <c r="V97" i="11"/>
  <c r="V96" i="11"/>
  <c r="V95" i="11"/>
  <c r="V94" i="11"/>
  <c r="V84" i="11"/>
  <c r="V83" i="11"/>
  <c r="V71" i="11"/>
  <c r="V70" i="11"/>
  <c r="V69" i="11"/>
  <c r="V68" i="11"/>
  <c r="V67" i="11"/>
  <c r="V66" i="11"/>
  <c r="V58" i="11"/>
  <c r="V45" i="11"/>
  <c r="V44" i="11"/>
  <c r="V43" i="11"/>
  <c r="V42" i="11"/>
  <c r="V32" i="11"/>
  <c r="C136" i="11"/>
  <c r="C563" i="11"/>
  <c r="C562" i="11"/>
  <c r="C550" i="11"/>
  <c r="C549" i="11"/>
  <c r="C537" i="11"/>
  <c r="C536" i="11"/>
  <c r="C524" i="11"/>
  <c r="C523" i="11"/>
  <c r="C511" i="11"/>
  <c r="C510" i="11"/>
  <c r="C498" i="11"/>
  <c r="C497" i="11"/>
  <c r="C485" i="11"/>
  <c r="C484" i="11"/>
  <c r="C472" i="11"/>
  <c r="C471" i="11"/>
  <c r="C459" i="11"/>
  <c r="C458" i="11"/>
  <c r="C446" i="11"/>
  <c r="C445" i="11"/>
  <c r="C433" i="11"/>
  <c r="C432" i="11"/>
  <c r="C420" i="11"/>
  <c r="C419" i="11"/>
  <c r="C407" i="11"/>
  <c r="C406" i="11"/>
  <c r="C394" i="11"/>
  <c r="C393" i="11"/>
  <c r="C381" i="11"/>
  <c r="C380" i="11"/>
  <c r="C368" i="11"/>
  <c r="C367" i="11"/>
  <c r="C355" i="11"/>
  <c r="C354" i="11"/>
  <c r="C342" i="11"/>
  <c r="C341" i="11"/>
  <c r="C329" i="11"/>
  <c r="C328" i="11"/>
  <c r="C316" i="11"/>
  <c r="C315" i="11"/>
  <c r="C590" i="11"/>
  <c r="C589" i="11"/>
  <c r="C305" i="11"/>
  <c r="C304" i="11"/>
  <c r="C303" i="11"/>
  <c r="C302" i="11"/>
  <c r="C301" i="11"/>
  <c r="C300" i="11"/>
  <c r="C299" i="11"/>
  <c r="C298" i="11"/>
  <c r="C279" i="11"/>
  <c r="C278" i="11"/>
  <c r="C277" i="11"/>
  <c r="C276" i="11"/>
  <c r="C275" i="11"/>
  <c r="C274" i="11"/>
  <c r="C273" i="11"/>
  <c r="C272" i="11"/>
  <c r="C271" i="11"/>
  <c r="C270" i="11"/>
  <c r="C269" i="11"/>
  <c r="C268" i="11"/>
  <c r="C266" i="11"/>
  <c r="C265" i="11"/>
  <c r="C264" i="11"/>
  <c r="C263" i="11"/>
  <c r="C262" i="11"/>
  <c r="C261" i="11"/>
  <c r="C260" i="11"/>
  <c r="C259" i="11"/>
  <c r="C258" i="11"/>
  <c r="C257" i="11"/>
  <c r="C256" i="11"/>
  <c r="C255" i="11"/>
  <c r="C253" i="11"/>
  <c r="C252" i="11"/>
  <c r="C251" i="11"/>
  <c r="C250" i="11"/>
  <c r="C249" i="11"/>
  <c r="C248" i="11"/>
  <c r="C247" i="11"/>
  <c r="C246" i="11"/>
  <c r="C245" i="11"/>
  <c r="C244" i="11"/>
  <c r="C243" i="11"/>
  <c r="C242" i="11"/>
  <c r="C240" i="11"/>
  <c r="C239" i="11"/>
  <c r="C238" i="11"/>
  <c r="C237" i="11"/>
  <c r="C236" i="11"/>
  <c r="C235" i="11"/>
  <c r="C234" i="11"/>
  <c r="C233" i="11"/>
  <c r="C232" i="11"/>
  <c r="C231" i="11"/>
  <c r="C230" i="11"/>
  <c r="C229" i="11"/>
  <c r="C227" i="11"/>
  <c r="C226" i="11"/>
  <c r="C225" i="11"/>
  <c r="C224" i="11"/>
  <c r="C223" i="11"/>
  <c r="C222" i="11"/>
  <c r="C221" i="11"/>
  <c r="C220" i="11"/>
  <c r="C219" i="11"/>
  <c r="C218" i="11"/>
  <c r="C217" i="11"/>
  <c r="C216" i="11"/>
  <c r="C214" i="11"/>
  <c r="C213" i="11"/>
  <c r="C212" i="11"/>
  <c r="C211" i="11"/>
  <c r="C210" i="11"/>
  <c r="C209" i="11"/>
  <c r="C208" i="11"/>
  <c r="C207" i="11"/>
  <c r="C206" i="11"/>
  <c r="C205" i="11"/>
  <c r="C204" i="11"/>
  <c r="C203" i="11"/>
  <c r="C201" i="11"/>
  <c r="C200" i="11"/>
  <c r="C199" i="11"/>
  <c r="C198" i="11"/>
  <c r="C197" i="11"/>
  <c r="C196" i="11"/>
  <c r="C195" i="11"/>
  <c r="C194" i="11"/>
  <c r="C193" i="11"/>
  <c r="C192" i="11"/>
  <c r="C191" i="11"/>
  <c r="C190" i="11"/>
  <c r="C188" i="11"/>
  <c r="C187" i="11"/>
  <c r="C186" i="11"/>
  <c r="C185" i="11"/>
  <c r="C184" i="11"/>
  <c r="C183" i="11"/>
  <c r="C182" i="11"/>
  <c r="C181" i="11"/>
  <c r="C180" i="11"/>
  <c r="C179" i="11"/>
  <c r="C178" i="11"/>
  <c r="C175" i="11"/>
  <c r="C174" i="11"/>
  <c r="C173" i="11"/>
  <c r="C172" i="11"/>
  <c r="C171" i="11"/>
  <c r="C170" i="11"/>
  <c r="C169" i="11"/>
  <c r="C168" i="11"/>
  <c r="C167" i="11"/>
  <c r="C166" i="11"/>
  <c r="C165" i="11"/>
  <c r="C177" i="11"/>
  <c r="C164" i="11"/>
  <c r="C96" i="11"/>
  <c r="C95" i="11"/>
  <c r="C94" i="11"/>
  <c r="C93" i="11"/>
  <c r="C92" i="11"/>
  <c r="C91" i="11"/>
  <c r="C90" i="11"/>
  <c r="C89" i="11"/>
  <c r="C88" i="11"/>
  <c r="C87" i="11"/>
  <c r="C86" i="11"/>
  <c r="C162" i="11"/>
  <c r="C161" i="11"/>
  <c r="C160" i="11"/>
  <c r="C159" i="11"/>
  <c r="C158" i="11"/>
  <c r="C157" i="11"/>
  <c r="C156" i="11"/>
  <c r="C155" i="11"/>
  <c r="C154" i="11"/>
  <c r="C153" i="11"/>
  <c r="C152" i="11"/>
  <c r="C151" i="11"/>
  <c r="C149" i="11"/>
  <c r="C148" i="11"/>
  <c r="C147" i="11"/>
  <c r="C146" i="11"/>
  <c r="C145" i="11"/>
  <c r="C144" i="11"/>
  <c r="C143" i="11"/>
  <c r="C142" i="11"/>
  <c r="C141" i="11"/>
  <c r="C140" i="11"/>
  <c r="C139" i="11"/>
  <c r="C138" i="11"/>
  <c r="C135" i="11"/>
  <c r="C134" i="11"/>
  <c r="C133" i="11"/>
  <c r="C132" i="11"/>
  <c r="C131" i="11"/>
  <c r="C130" i="11"/>
  <c r="C129" i="11"/>
  <c r="C128" i="11"/>
  <c r="C127" i="11"/>
  <c r="C126" i="11"/>
  <c r="C125" i="11"/>
  <c r="C123" i="11"/>
  <c r="C122" i="11"/>
  <c r="C121" i="11"/>
  <c r="C120" i="11"/>
  <c r="C119" i="11"/>
  <c r="C118" i="11"/>
  <c r="C117" i="11"/>
  <c r="C116" i="11"/>
  <c r="C115" i="11"/>
  <c r="C114" i="11"/>
  <c r="C113" i="11"/>
  <c r="C112" i="11"/>
  <c r="C110" i="11"/>
  <c r="C109" i="11"/>
  <c r="C108" i="11"/>
  <c r="C107" i="11"/>
  <c r="C106" i="11"/>
  <c r="C105" i="11"/>
  <c r="C104" i="11"/>
  <c r="C103" i="11"/>
  <c r="C102" i="11"/>
  <c r="C101" i="11"/>
  <c r="C100" i="11"/>
  <c r="C99" i="11"/>
  <c r="C97" i="11"/>
  <c r="C84" i="11"/>
  <c r="C83" i="11"/>
  <c r="C82" i="11"/>
  <c r="C81" i="11"/>
  <c r="C80" i="11"/>
  <c r="C79" i="11"/>
  <c r="C78" i="11"/>
  <c r="C77" i="11"/>
  <c r="C76" i="11"/>
  <c r="C75" i="11"/>
  <c r="C74" i="11"/>
  <c r="C73" i="11"/>
  <c r="C71" i="11"/>
  <c r="C70" i="11"/>
  <c r="C69" i="11"/>
  <c r="C68" i="11"/>
  <c r="C67" i="11"/>
  <c r="C66" i="11"/>
  <c r="C65" i="11"/>
  <c r="C64" i="11"/>
  <c r="C63" i="11"/>
  <c r="C62" i="11"/>
  <c r="C61" i="11"/>
  <c r="C60" i="11"/>
  <c r="C58" i="11"/>
  <c r="C57" i="11"/>
  <c r="C56" i="11"/>
  <c r="C55" i="11"/>
  <c r="C54" i="11"/>
  <c r="C53" i="11"/>
  <c r="C52" i="11"/>
  <c r="C51" i="11"/>
  <c r="C50" i="11"/>
  <c r="C49" i="11"/>
  <c r="C48" i="11"/>
  <c r="C47" i="11"/>
  <c r="E590" i="11"/>
  <c r="D590" i="11"/>
  <c r="E589" i="11"/>
  <c r="D589" i="11"/>
  <c r="E576" i="11"/>
  <c r="D576" i="11"/>
  <c r="E575" i="11"/>
  <c r="D575" i="11"/>
  <c r="E563" i="11"/>
  <c r="D563" i="11"/>
  <c r="E562" i="11"/>
  <c r="D562" i="11"/>
  <c r="E550" i="11"/>
  <c r="D550" i="11"/>
  <c r="E549" i="11"/>
  <c r="D549" i="11"/>
  <c r="E537" i="11"/>
  <c r="D537" i="11"/>
  <c r="E536" i="11"/>
  <c r="D536" i="11"/>
  <c r="E524" i="11"/>
  <c r="D524" i="11"/>
  <c r="E523" i="11"/>
  <c r="D523" i="11"/>
  <c r="E511" i="11"/>
  <c r="D511" i="11"/>
  <c r="E510" i="11"/>
  <c r="D510" i="11"/>
  <c r="E498" i="11"/>
  <c r="D498" i="11"/>
  <c r="E497" i="11"/>
  <c r="D497" i="11"/>
  <c r="E485" i="11"/>
  <c r="D485" i="11"/>
  <c r="E484" i="11"/>
  <c r="D484" i="11"/>
  <c r="E472" i="11"/>
  <c r="D472" i="11"/>
  <c r="E471" i="11"/>
  <c r="D471" i="11"/>
  <c r="E459" i="11"/>
  <c r="D459" i="11"/>
  <c r="E458" i="11"/>
  <c r="D458" i="11"/>
  <c r="E446" i="11"/>
  <c r="D446" i="11"/>
  <c r="E445" i="11"/>
  <c r="D445" i="11"/>
  <c r="E433" i="11"/>
  <c r="D433" i="11"/>
  <c r="E432" i="11"/>
  <c r="D432" i="11"/>
  <c r="E420" i="11"/>
  <c r="D420" i="11"/>
  <c r="E419" i="11"/>
  <c r="D419" i="11"/>
  <c r="E407" i="11"/>
  <c r="D407" i="11"/>
  <c r="E406" i="11"/>
  <c r="D406" i="11"/>
  <c r="E394" i="11"/>
  <c r="D394" i="11"/>
  <c r="E393" i="11"/>
  <c r="D393" i="11"/>
  <c r="E381" i="11"/>
  <c r="D381" i="11"/>
  <c r="E380" i="11"/>
  <c r="D380" i="11"/>
  <c r="E368" i="11"/>
  <c r="D368" i="11"/>
  <c r="E367" i="11"/>
  <c r="D367" i="11"/>
  <c r="E355" i="11"/>
  <c r="D355" i="11"/>
  <c r="E354" i="11"/>
  <c r="D354" i="11"/>
  <c r="E342" i="11"/>
  <c r="D342" i="11"/>
  <c r="E341" i="11"/>
  <c r="D341" i="11"/>
  <c r="E329" i="11"/>
  <c r="D329" i="11"/>
  <c r="E328" i="11"/>
  <c r="D328" i="11"/>
  <c r="E316" i="11"/>
  <c r="D316" i="11"/>
  <c r="E315" i="11"/>
  <c r="D315" i="11"/>
  <c r="E303" i="11"/>
  <c r="D303" i="11"/>
  <c r="E302" i="11"/>
  <c r="D302" i="11"/>
  <c r="E290" i="11"/>
  <c r="D290" i="11"/>
  <c r="E289" i="11"/>
  <c r="D289" i="11"/>
  <c r="E277" i="11"/>
  <c r="D277" i="11"/>
  <c r="E276" i="11"/>
  <c r="D276" i="11"/>
  <c r="E264" i="11"/>
  <c r="D264" i="11"/>
  <c r="E263" i="11"/>
  <c r="D263" i="11"/>
  <c r="E251" i="11"/>
  <c r="D251" i="11"/>
  <c r="E250" i="11"/>
  <c r="D250" i="11"/>
  <c r="E238" i="11"/>
  <c r="D238" i="11"/>
  <c r="E237" i="11"/>
  <c r="D237" i="11"/>
  <c r="E225" i="11"/>
  <c r="D225" i="11"/>
  <c r="E224" i="11"/>
  <c r="D224" i="11"/>
  <c r="E212" i="11"/>
  <c r="D212" i="11"/>
  <c r="E211" i="11"/>
  <c r="D211" i="11"/>
  <c r="E199" i="11"/>
  <c r="D199" i="11"/>
  <c r="E198" i="11"/>
  <c r="D198" i="11"/>
  <c r="E186" i="11"/>
  <c r="D186" i="11"/>
  <c r="E185" i="11"/>
  <c r="D185" i="11"/>
  <c r="E173" i="11"/>
  <c r="D173" i="11"/>
  <c r="E172" i="11"/>
  <c r="D172" i="11"/>
  <c r="E160" i="11"/>
  <c r="D160" i="11"/>
  <c r="E159" i="11"/>
  <c r="D159" i="11"/>
  <c r="E147" i="11"/>
  <c r="D147" i="11"/>
  <c r="E146" i="11"/>
  <c r="D146" i="11"/>
  <c r="E134" i="11"/>
  <c r="D134" i="11"/>
  <c r="E133" i="11"/>
  <c r="D133" i="11"/>
  <c r="E121" i="11"/>
  <c r="D121" i="11"/>
  <c r="E120" i="11"/>
  <c r="D120" i="11"/>
  <c r="E108" i="11"/>
  <c r="D108" i="11"/>
  <c r="E107" i="11"/>
  <c r="D107" i="11"/>
  <c r="E95" i="11"/>
  <c r="D95" i="11"/>
  <c r="E94" i="11"/>
  <c r="D94" i="11"/>
  <c r="E82" i="11"/>
  <c r="D82" i="11"/>
  <c r="E81" i="11"/>
  <c r="D81" i="11"/>
  <c r="E69" i="11"/>
  <c r="D69" i="11"/>
  <c r="E68" i="11"/>
  <c r="D68" i="11"/>
  <c r="E56" i="11"/>
  <c r="D56" i="11"/>
  <c r="E55" i="11"/>
  <c r="D55" i="11"/>
  <c r="E43" i="11"/>
  <c r="E42" i="11"/>
  <c r="C43" i="11"/>
  <c r="C42" i="11"/>
  <c r="T592" i="11"/>
  <c r="S592" i="11"/>
  <c r="R592" i="11"/>
  <c r="Q592" i="11"/>
  <c r="P592" i="11"/>
  <c r="O592" i="11"/>
  <c r="N592" i="11"/>
  <c r="M592" i="11"/>
  <c r="L592" i="11"/>
  <c r="K592" i="11"/>
  <c r="J592" i="11"/>
  <c r="I592" i="11"/>
  <c r="T591" i="11"/>
  <c r="S591" i="11"/>
  <c r="R591" i="11"/>
  <c r="Q591" i="11"/>
  <c r="P591" i="11"/>
  <c r="O591" i="11"/>
  <c r="N591" i="11"/>
  <c r="M591" i="11"/>
  <c r="L591" i="11"/>
  <c r="K591" i="11"/>
  <c r="J591" i="11"/>
  <c r="I591" i="11"/>
  <c r="T590" i="11"/>
  <c r="S590" i="11"/>
  <c r="R590" i="11"/>
  <c r="Q590" i="11"/>
  <c r="P590" i="11"/>
  <c r="O590" i="11"/>
  <c r="N590" i="11"/>
  <c r="M590" i="11"/>
  <c r="L590" i="11"/>
  <c r="K590" i="11"/>
  <c r="J590" i="11"/>
  <c r="I590" i="11"/>
  <c r="T589" i="11"/>
  <c r="S589" i="11"/>
  <c r="R589" i="11"/>
  <c r="Q589" i="11"/>
  <c r="P589" i="11"/>
  <c r="O589" i="11"/>
  <c r="N589" i="11"/>
  <c r="M589" i="11"/>
  <c r="L589" i="11"/>
  <c r="K589" i="11"/>
  <c r="J589" i="11"/>
  <c r="I589" i="11"/>
  <c r="T588" i="11"/>
  <c r="S588" i="11"/>
  <c r="R588" i="11"/>
  <c r="Q588" i="11"/>
  <c r="P588" i="11"/>
  <c r="O588" i="11"/>
  <c r="N588" i="11"/>
  <c r="M588" i="11"/>
  <c r="L588" i="11"/>
  <c r="K588" i="11"/>
  <c r="J588" i="11"/>
  <c r="I588" i="11"/>
  <c r="T587" i="11"/>
  <c r="S587" i="11"/>
  <c r="R587" i="11"/>
  <c r="Q587" i="11"/>
  <c r="P587" i="11"/>
  <c r="O587" i="11"/>
  <c r="N587" i="11"/>
  <c r="M587" i="11"/>
  <c r="L587" i="11"/>
  <c r="K587" i="11"/>
  <c r="J587" i="11"/>
  <c r="I587" i="11"/>
  <c r="T586" i="11"/>
  <c r="S586" i="11"/>
  <c r="R586" i="11"/>
  <c r="Q586" i="11"/>
  <c r="P586" i="11"/>
  <c r="O586" i="11"/>
  <c r="N586" i="11"/>
  <c r="M586" i="11"/>
  <c r="L586" i="11"/>
  <c r="K586" i="11"/>
  <c r="J586" i="11"/>
  <c r="I586" i="11"/>
  <c r="T578" i="11"/>
  <c r="S578" i="11"/>
  <c r="R578" i="11"/>
  <c r="Q578" i="11"/>
  <c r="P578" i="11"/>
  <c r="O578" i="11"/>
  <c r="N578" i="11"/>
  <c r="M578" i="11"/>
  <c r="L578" i="11"/>
  <c r="K578" i="11"/>
  <c r="J578" i="11"/>
  <c r="I578" i="11"/>
  <c r="T577" i="11"/>
  <c r="S577" i="11"/>
  <c r="R577" i="11"/>
  <c r="Q577" i="11"/>
  <c r="P577" i="11"/>
  <c r="O577" i="11"/>
  <c r="N577" i="11"/>
  <c r="M577" i="11"/>
  <c r="L577" i="11"/>
  <c r="K577" i="11"/>
  <c r="J577" i="11"/>
  <c r="I577" i="11"/>
  <c r="T576" i="11"/>
  <c r="S576" i="11"/>
  <c r="R576" i="11"/>
  <c r="Q576" i="11"/>
  <c r="P576" i="11"/>
  <c r="O576" i="11"/>
  <c r="N576" i="11"/>
  <c r="M576" i="11"/>
  <c r="L576" i="11"/>
  <c r="K576" i="11"/>
  <c r="J576" i="11"/>
  <c r="I576" i="11"/>
  <c r="T575" i="11"/>
  <c r="S575" i="11"/>
  <c r="R575" i="11"/>
  <c r="Q575" i="11"/>
  <c r="P575" i="11"/>
  <c r="O575" i="11"/>
  <c r="N575" i="11"/>
  <c r="M575" i="11"/>
  <c r="L575" i="11"/>
  <c r="K575" i="11"/>
  <c r="J575" i="11"/>
  <c r="I575" i="11"/>
  <c r="T565" i="11"/>
  <c r="S565" i="11"/>
  <c r="R565" i="11"/>
  <c r="Q565" i="11"/>
  <c r="P565" i="11"/>
  <c r="O565" i="11"/>
  <c r="N565" i="11"/>
  <c r="M565" i="11"/>
  <c r="L565" i="11"/>
  <c r="K565" i="11"/>
  <c r="J565" i="11"/>
  <c r="I565" i="11"/>
  <c r="T564" i="11"/>
  <c r="S564" i="11"/>
  <c r="R564" i="11"/>
  <c r="Q564" i="11"/>
  <c r="P564" i="11"/>
  <c r="O564" i="11"/>
  <c r="N564" i="11"/>
  <c r="M564" i="11"/>
  <c r="L564" i="11"/>
  <c r="K564" i="11"/>
  <c r="J564" i="11"/>
  <c r="I564" i="11"/>
  <c r="T563" i="11"/>
  <c r="S563" i="11"/>
  <c r="R563" i="11"/>
  <c r="Q563" i="11"/>
  <c r="P563" i="11"/>
  <c r="O563" i="11"/>
  <c r="N563" i="11"/>
  <c r="M563" i="11"/>
  <c r="L563" i="11"/>
  <c r="K563" i="11"/>
  <c r="J563" i="11"/>
  <c r="I563" i="11"/>
  <c r="T562" i="11"/>
  <c r="S562" i="11"/>
  <c r="R562" i="11"/>
  <c r="Q562" i="11"/>
  <c r="P562" i="11"/>
  <c r="O562" i="11"/>
  <c r="N562" i="11"/>
  <c r="M562" i="11"/>
  <c r="L562" i="11"/>
  <c r="K562" i="11"/>
  <c r="J562" i="11"/>
  <c r="I562" i="11"/>
  <c r="T561" i="11"/>
  <c r="S561" i="11"/>
  <c r="R561" i="11"/>
  <c r="Q561" i="11"/>
  <c r="P561" i="11"/>
  <c r="O561" i="11"/>
  <c r="N561" i="11"/>
  <c r="M561" i="11"/>
  <c r="L561" i="11"/>
  <c r="K561" i="11"/>
  <c r="J561" i="11"/>
  <c r="I561" i="11"/>
  <c r="T560" i="11"/>
  <c r="S560" i="11"/>
  <c r="R560" i="11"/>
  <c r="Q560" i="11"/>
  <c r="P560" i="11"/>
  <c r="O560" i="11"/>
  <c r="N560" i="11"/>
  <c r="M560" i="11"/>
  <c r="L560" i="11"/>
  <c r="K560" i="11"/>
  <c r="J560" i="11"/>
  <c r="I560" i="11"/>
  <c r="T559" i="11"/>
  <c r="S559" i="11"/>
  <c r="R559" i="11"/>
  <c r="Q559" i="11"/>
  <c r="P559" i="11"/>
  <c r="O559" i="11"/>
  <c r="N559" i="11"/>
  <c r="M559" i="11"/>
  <c r="L559" i="11"/>
  <c r="K559" i="11"/>
  <c r="J559" i="11"/>
  <c r="I559" i="11"/>
  <c r="T558" i="11"/>
  <c r="S558" i="11"/>
  <c r="R558" i="11"/>
  <c r="Q558" i="11"/>
  <c r="P558" i="11"/>
  <c r="O558" i="11"/>
  <c r="N558" i="11"/>
  <c r="M558" i="11"/>
  <c r="L558" i="11"/>
  <c r="K558" i="11"/>
  <c r="J558" i="11"/>
  <c r="I558" i="11"/>
  <c r="T557" i="11"/>
  <c r="S557" i="11"/>
  <c r="R557" i="11"/>
  <c r="Q557" i="11"/>
  <c r="P557" i="11"/>
  <c r="O557" i="11"/>
  <c r="N557" i="11"/>
  <c r="M557" i="11"/>
  <c r="L557" i="11"/>
  <c r="K557" i="11"/>
  <c r="J557" i="11"/>
  <c r="I557" i="11"/>
  <c r="T552" i="11"/>
  <c r="S552" i="11"/>
  <c r="R552" i="11"/>
  <c r="Q552" i="11"/>
  <c r="P552" i="11"/>
  <c r="O552" i="11"/>
  <c r="N552" i="11"/>
  <c r="M552" i="11"/>
  <c r="L552" i="11"/>
  <c r="K552" i="11"/>
  <c r="J552" i="11"/>
  <c r="I552" i="11"/>
  <c r="T551" i="11"/>
  <c r="S551" i="11"/>
  <c r="R551" i="11"/>
  <c r="Q551" i="11"/>
  <c r="P551" i="11"/>
  <c r="O551" i="11"/>
  <c r="N551" i="11"/>
  <c r="M551" i="11"/>
  <c r="L551" i="11"/>
  <c r="K551" i="11"/>
  <c r="J551" i="11"/>
  <c r="I551" i="11"/>
  <c r="T550" i="11"/>
  <c r="S550" i="11"/>
  <c r="R550" i="11"/>
  <c r="Q550" i="11"/>
  <c r="P550" i="11"/>
  <c r="O550" i="11"/>
  <c r="N550" i="11"/>
  <c r="M550" i="11"/>
  <c r="L550" i="11"/>
  <c r="K550" i="11"/>
  <c r="J550" i="11"/>
  <c r="I550" i="11"/>
  <c r="T549" i="11"/>
  <c r="S549" i="11"/>
  <c r="R549" i="11"/>
  <c r="Q549" i="11"/>
  <c r="P549" i="11"/>
  <c r="O549" i="11"/>
  <c r="N549" i="11"/>
  <c r="M549" i="11"/>
  <c r="L549" i="11"/>
  <c r="K549" i="11"/>
  <c r="J549" i="11"/>
  <c r="I549" i="11"/>
  <c r="T548" i="11"/>
  <c r="S548" i="11"/>
  <c r="R548" i="11"/>
  <c r="Q548" i="11"/>
  <c r="P548" i="11"/>
  <c r="O548" i="11"/>
  <c r="N548" i="11"/>
  <c r="M548" i="11"/>
  <c r="L548" i="11"/>
  <c r="K548" i="11"/>
  <c r="J548" i="11"/>
  <c r="I548" i="11"/>
  <c r="T539" i="11"/>
  <c r="S539" i="11"/>
  <c r="R539" i="11"/>
  <c r="Q539" i="11"/>
  <c r="P539" i="11"/>
  <c r="O539" i="11"/>
  <c r="N539" i="11"/>
  <c r="M539" i="11"/>
  <c r="L539" i="11"/>
  <c r="K539" i="11"/>
  <c r="J539" i="11"/>
  <c r="I539" i="11"/>
  <c r="T538" i="11"/>
  <c r="S538" i="11"/>
  <c r="R538" i="11"/>
  <c r="Q538" i="11"/>
  <c r="P538" i="11"/>
  <c r="O538" i="11"/>
  <c r="N538" i="11"/>
  <c r="M538" i="11"/>
  <c r="L538" i="11"/>
  <c r="K538" i="11"/>
  <c r="J538" i="11"/>
  <c r="I538" i="11"/>
  <c r="T537" i="11"/>
  <c r="S537" i="11"/>
  <c r="R537" i="11"/>
  <c r="Q537" i="11"/>
  <c r="P537" i="11"/>
  <c r="O537" i="11"/>
  <c r="N537" i="11"/>
  <c r="M537" i="11"/>
  <c r="L537" i="11"/>
  <c r="K537" i="11"/>
  <c r="J537" i="11"/>
  <c r="I537" i="11"/>
  <c r="T536" i="11"/>
  <c r="S536" i="11"/>
  <c r="R536" i="11"/>
  <c r="Q536" i="11"/>
  <c r="P536" i="11"/>
  <c r="O536" i="11"/>
  <c r="N536" i="11"/>
  <c r="M536" i="11"/>
  <c r="L536" i="11"/>
  <c r="K536" i="11"/>
  <c r="J536" i="11"/>
  <c r="I536" i="11"/>
  <c r="T535" i="11"/>
  <c r="S535" i="11"/>
  <c r="R535" i="11"/>
  <c r="Q535" i="11"/>
  <c r="P535" i="11"/>
  <c r="O535" i="11"/>
  <c r="N535" i="11"/>
  <c r="M535" i="11"/>
  <c r="L535" i="11"/>
  <c r="K535" i="11"/>
  <c r="J535" i="11"/>
  <c r="I535" i="11"/>
  <c r="T534" i="11"/>
  <c r="S534" i="11"/>
  <c r="R534" i="11"/>
  <c r="Q534" i="11"/>
  <c r="P534" i="11"/>
  <c r="O534" i="11"/>
  <c r="N534" i="11"/>
  <c r="M534" i="11"/>
  <c r="L534" i="11"/>
  <c r="K534" i="11"/>
  <c r="J534" i="11"/>
  <c r="I534" i="11"/>
  <c r="T533" i="11"/>
  <c r="S533" i="11"/>
  <c r="R533" i="11"/>
  <c r="Q533" i="11"/>
  <c r="P533" i="11"/>
  <c r="O533" i="11"/>
  <c r="N533" i="11"/>
  <c r="M533" i="11"/>
  <c r="L533" i="11"/>
  <c r="K533" i="11"/>
  <c r="J533" i="11"/>
  <c r="I533" i="11"/>
  <c r="T532" i="11"/>
  <c r="S532" i="11"/>
  <c r="R532" i="11"/>
  <c r="Q532" i="11"/>
  <c r="P532" i="11"/>
  <c r="O532" i="11"/>
  <c r="N532" i="11"/>
  <c r="M532" i="11"/>
  <c r="L532" i="11"/>
  <c r="K532" i="11"/>
  <c r="J532" i="11"/>
  <c r="I532" i="11"/>
  <c r="T531" i="11"/>
  <c r="S531" i="11"/>
  <c r="R531" i="11"/>
  <c r="Q531" i="11"/>
  <c r="P531" i="11"/>
  <c r="O531" i="11"/>
  <c r="N531" i="11"/>
  <c r="M531" i="11"/>
  <c r="L531" i="11"/>
  <c r="K531" i="11"/>
  <c r="J531" i="11"/>
  <c r="I531" i="11"/>
  <c r="T526" i="11"/>
  <c r="S526" i="11"/>
  <c r="R526" i="11"/>
  <c r="Q526" i="11"/>
  <c r="P526" i="11"/>
  <c r="O526" i="11"/>
  <c r="N526" i="11"/>
  <c r="M526" i="11"/>
  <c r="L526" i="11"/>
  <c r="K526" i="11"/>
  <c r="J526" i="11"/>
  <c r="I526" i="11"/>
  <c r="T525" i="11"/>
  <c r="S525" i="11"/>
  <c r="R525" i="11"/>
  <c r="Q525" i="11"/>
  <c r="P525" i="11"/>
  <c r="O525" i="11"/>
  <c r="N525" i="11"/>
  <c r="M525" i="11"/>
  <c r="L525" i="11"/>
  <c r="K525" i="11"/>
  <c r="J525" i="11"/>
  <c r="I525" i="11"/>
  <c r="T524" i="11"/>
  <c r="S524" i="11"/>
  <c r="R524" i="11"/>
  <c r="Q524" i="11"/>
  <c r="P524" i="11"/>
  <c r="O524" i="11"/>
  <c r="N524" i="11"/>
  <c r="M524" i="11"/>
  <c r="L524" i="11"/>
  <c r="K524" i="11"/>
  <c r="J524" i="11"/>
  <c r="I524" i="11"/>
  <c r="T523" i="11"/>
  <c r="S523" i="11"/>
  <c r="R523" i="11"/>
  <c r="Q523" i="11"/>
  <c r="P523" i="11"/>
  <c r="O523" i="11"/>
  <c r="N523" i="11"/>
  <c r="M523" i="11"/>
  <c r="L523" i="11"/>
  <c r="K523" i="11"/>
  <c r="J523" i="11"/>
  <c r="I523" i="11"/>
  <c r="T522" i="11"/>
  <c r="S522" i="11"/>
  <c r="R522" i="11"/>
  <c r="Q522" i="11"/>
  <c r="P522" i="11"/>
  <c r="O522" i="11"/>
  <c r="N522" i="11"/>
  <c r="M522" i="11"/>
  <c r="L522" i="11"/>
  <c r="K522" i="11"/>
  <c r="J522" i="11"/>
  <c r="I522" i="11"/>
  <c r="T521" i="11"/>
  <c r="S521" i="11"/>
  <c r="R521" i="11"/>
  <c r="Q521" i="11"/>
  <c r="P521" i="11"/>
  <c r="O521" i="11"/>
  <c r="N521" i="11"/>
  <c r="M521" i="11"/>
  <c r="L521" i="11"/>
  <c r="K521" i="11"/>
  <c r="J521" i="11"/>
  <c r="I521" i="11"/>
  <c r="T513" i="11"/>
  <c r="S513" i="11"/>
  <c r="R513" i="11"/>
  <c r="Q513" i="11"/>
  <c r="P513" i="11"/>
  <c r="O513" i="11"/>
  <c r="N513" i="11"/>
  <c r="M513" i="11"/>
  <c r="L513" i="11"/>
  <c r="K513" i="11"/>
  <c r="J513" i="11"/>
  <c r="I513" i="11"/>
  <c r="T512" i="11"/>
  <c r="S512" i="11"/>
  <c r="R512" i="11"/>
  <c r="Q512" i="11"/>
  <c r="P512" i="11"/>
  <c r="O512" i="11"/>
  <c r="N512" i="11"/>
  <c r="M512" i="11"/>
  <c r="L512" i="11"/>
  <c r="K512" i="11"/>
  <c r="J512" i="11"/>
  <c r="I512" i="11"/>
  <c r="T511" i="11"/>
  <c r="S511" i="11"/>
  <c r="R511" i="11"/>
  <c r="Q511" i="11"/>
  <c r="P511" i="11"/>
  <c r="O511" i="11"/>
  <c r="N511" i="11"/>
  <c r="M511" i="11"/>
  <c r="L511" i="11"/>
  <c r="K511" i="11"/>
  <c r="J511" i="11"/>
  <c r="I511" i="11"/>
  <c r="T510" i="11"/>
  <c r="S510" i="11"/>
  <c r="R510" i="11"/>
  <c r="Q510" i="11"/>
  <c r="P510" i="11"/>
  <c r="O510" i="11"/>
  <c r="N510" i="11"/>
  <c r="M510" i="11"/>
  <c r="L510" i="11"/>
  <c r="K510" i="11"/>
  <c r="J510" i="11"/>
  <c r="I510" i="11"/>
  <c r="T509" i="11"/>
  <c r="S509" i="11"/>
  <c r="R509" i="11"/>
  <c r="Q509" i="11"/>
  <c r="P509" i="11"/>
  <c r="O509" i="11"/>
  <c r="N509" i="11"/>
  <c r="M509" i="11"/>
  <c r="L509" i="11"/>
  <c r="K509" i="11"/>
  <c r="J509" i="11"/>
  <c r="I509" i="11"/>
  <c r="T508" i="11"/>
  <c r="S508" i="11"/>
  <c r="R508" i="11"/>
  <c r="Q508" i="11"/>
  <c r="P508" i="11"/>
  <c r="O508" i="11"/>
  <c r="N508" i="11"/>
  <c r="M508" i="11"/>
  <c r="L508" i="11"/>
  <c r="K508" i="11"/>
  <c r="J508" i="11"/>
  <c r="I508" i="11"/>
  <c r="T507" i="11"/>
  <c r="S507" i="11"/>
  <c r="R507" i="11"/>
  <c r="Q507" i="11"/>
  <c r="P507" i="11"/>
  <c r="O507" i="11"/>
  <c r="N507" i="11"/>
  <c r="M507" i="11"/>
  <c r="L507" i="11"/>
  <c r="K507" i="11"/>
  <c r="J507" i="11"/>
  <c r="I507" i="11"/>
  <c r="T506" i="11"/>
  <c r="S506" i="11"/>
  <c r="R506" i="11"/>
  <c r="Q506" i="11"/>
  <c r="P506" i="11"/>
  <c r="O506" i="11"/>
  <c r="N506" i="11"/>
  <c r="M506" i="11"/>
  <c r="L506" i="11"/>
  <c r="K506" i="11"/>
  <c r="J506" i="11"/>
  <c r="I506" i="11"/>
  <c r="T500" i="11"/>
  <c r="S500" i="11"/>
  <c r="R500" i="11"/>
  <c r="Q500" i="11"/>
  <c r="P500" i="11"/>
  <c r="O500" i="11"/>
  <c r="N500" i="11"/>
  <c r="M500" i="11"/>
  <c r="L500" i="11"/>
  <c r="K500" i="11"/>
  <c r="J500" i="11"/>
  <c r="I500" i="11"/>
  <c r="T499" i="11"/>
  <c r="S499" i="11"/>
  <c r="R499" i="11"/>
  <c r="Q499" i="11"/>
  <c r="P499" i="11"/>
  <c r="O499" i="11"/>
  <c r="N499" i="11"/>
  <c r="M499" i="11"/>
  <c r="L499" i="11"/>
  <c r="K499" i="11"/>
  <c r="J499" i="11"/>
  <c r="I499" i="11"/>
  <c r="T498" i="11"/>
  <c r="S498" i="11"/>
  <c r="R498" i="11"/>
  <c r="Q498" i="11"/>
  <c r="P498" i="11"/>
  <c r="O498" i="11"/>
  <c r="N498" i="11"/>
  <c r="M498" i="11"/>
  <c r="L498" i="11"/>
  <c r="K498" i="11"/>
  <c r="J498" i="11"/>
  <c r="I498" i="11"/>
  <c r="T497" i="11"/>
  <c r="S497" i="11"/>
  <c r="R497" i="11"/>
  <c r="Q497" i="11"/>
  <c r="P497" i="11"/>
  <c r="O497" i="11"/>
  <c r="N497" i="11"/>
  <c r="M497" i="11"/>
  <c r="L497" i="11"/>
  <c r="K497" i="11"/>
  <c r="J497" i="11"/>
  <c r="I497" i="11"/>
  <c r="T496" i="11"/>
  <c r="S496" i="11"/>
  <c r="R496" i="11"/>
  <c r="Q496" i="11"/>
  <c r="P496" i="11"/>
  <c r="O496" i="11"/>
  <c r="N496" i="11"/>
  <c r="M496" i="11"/>
  <c r="L496" i="11"/>
  <c r="K496" i="11"/>
  <c r="J496" i="11"/>
  <c r="I496" i="11"/>
  <c r="T487" i="11"/>
  <c r="S487" i="11"/>
  <c r="R487" i="11"/>
  <c r="Q487" i="11"/>
  <c r="P487" i="11"/>
  <c r="O487" i="11"/>
  <c r="N487" i="11"/>
  <c r="M487" i="11"/>
  <c r="L487" i="11"/>
  <c r="K487" i="11"/>
  <c r="J487" i="11"/>
  <c r="I487" i="11"/>
  <c r="T486" i="11"/>
  <c r="S486" i="11"/>
  <c r="R486" i="11"/>
  <c r="Q486" i="11"/>
  <c r="P486" i="11"/>
  <c r="O486" i="11"/>
  <c r="N486" i="11"/>
  <c r="M486" i="11"/>
  <c r="L486" i="11"/>
  <c r="K486" i="11"/>
  <c r="J486" i="11"/>
  <c r="I486" i="11"/>
  <c r="T485" i="11"/>
  <c r="S485" i="11"/>
  <c r="R485" i="11"/>
  <c r="Q485" i="11"/>
  <c r="P485" i="11"/>
  <c r="O485" i="11"/>
  <c r="N485" i="11"/>
  <c r="M485" i="11"/>
  <c r="L485" i="11"/>
  <c r="K485" i="11"/>
  <c r="J485" i="11"/>
  <c r="I485" i="11"/>
  <c r="T484" i="11"/>
  <c r="S484" i="11"/>
  <c r="R484" i="11"/>
  <c r="Q484" i="11"/>
  <c r="P484" i="11"/>
  <c r="O484" i="11"/>
  <c r="N484" i="11"/>
  <c r="M484" i="11"/>
  <c r="L484" i="11"/>
  <c r="K484" i="11"/>
  <c r="J484" i="11"/>
  <c r="I484" i="11"/>
  <c r="T483" i="11"/>
  <c r="S483" i="11"/>
  <c r="R483" i="11"/>
  <c r="Q483" i="11"/>
  <c r="P483" i="11"/>
  <c r="O483" i="11"/>
  <c r="N483" i="11"/>
  <c r="M483" i="11"/>
  <c r="L483" i="11"/>
  <c r="K483" i="11"/>
  <c r="J483" i="11"/>
  <c r="I483" i="11"/>
  <c r="T482" i="11"/>
  <c r="S482" i="11"/>
  <c r="R482" i="11"/>
  <c r="Q482" i="11"/>
  <c r="P482" i="11"/>
  <c r="O482" i="11"/>
  <c r="N482" i="11"/>
  <c r="M482" i="11"/>
  <c r="L482" i="11"/>
  <c r="K482" i="11"/>
  <c r="J482" i="11"/>
  <c r="I482" i="11"/>
  <c r="T474" i="11"/>
  <c r="S474" i="11"/>
  <c r="R474" i="11"/>
  <c r="Q474" i="11"/>
  <c r="P474" i="11"/>
  <c r="O474" i="11"/>
  <c r="N474" i="11"/>
  <c r="M474" i="11"/>
  <c r="L474" i="11"/>
  <c r="K474" i="11"/>
  <c r="J474" i="11"/>
  <c r="I474" i="11"/>
  <c r="T473" i="11"/>
  <c r="S473" i="11"/>
  <c r="R473" i="11"/>
  <c r="Q473" i="11"/>
  <c r="P473" i="11"/>
  <c r="O473" i="11"/>
  <c r="N473" i="11"/>
  <c r="M473" i="11"/>
  <c r="L473" i="11"/>
  <c r="K473" i="11"/>
  <c r="J473" i="11"/>
  <c r="I473" i="11"/>
  <c r="T461" i="11"/>
  <c r="S461" i="11"/>
  <c r="R461" i="11"/>
  <c r="Q461" i="11"/>
  <c r="P461" i="11"/>
  <c r="O461" i="11"/>
  <c r="N461" i="11"/>
  <c r="M461" i="11"/>
  <c r="L461" i="11"/>
  <c r="K461" i="11"/>
  <c r="J461" i="11"/>
  <c r="I461" i="11"/>
  <c r="T460" i="11"/>
  <c r="S460" i="11"/>
  <c r="R460" i="11"/>
  <c r="Q460" i="11"/>
  <c r="P460" i="11"/>
  <c r="O460" i="11"/>
  <c r="N460" i="11"/>
  <c r="M460" i="11"/>
  <c r="L460" i="11"/>
  <c r="K460" i="11"/>
  <c r="J460" i="11"/>
  <c r="I460" i="11"/>
  <c r="T459" i="11"/>
  <c r="S459" i="11"/>
  <c r="R459" i="11"/>
  <c r="Q459" i="11"/>
  <c r="P459" i="11"/>
  <c r="O459" i="11"/>
  <c r="N459" i="11"/>
  <c r="M459" i="11"/>
  <c r="L459" i="11"/>
  <c r="K459" i="11"/>
  <c r="J459" i="11"/>
  <c r="I459" i="11"/>
  <c r="T458" i="11"/>
  <c r="S458" i="11"/>
  <c r="R458" i="11"/>
  <c r="Q458" i="11"/>
  <c r="P458" i="11"/>
  <c r="O458" i="11"/>
  <c r="N458" i="11"/>
  <c r="M458" i="11"/>
  <c r="L458" i="11"/>
  <c r="K458" i="11"/>
  <c r="J458" i="11"/>
  <c r="I458" i="11"/>
  <c r="T457" i="11"/>
  <c r="S457" i="11"/>
  <c r="R457" i="11"/>
  <c r="Q457" i="11"/>
  <c r="P457" i="11"/>
  <c r="O457" i="11"/>
  <c r="N457" i="11"/>
  <c r="M457" i="11"/>
  <c r="L457" i="11"/>
  <c r="K457" i="11"/>
  <c r="J457" i="11"/>
  <c r="I457" i="11"/>
  <c r="T456" i="11"/>
  <c r="S456" i="11"/>
  <c r="R456" i="11"/>
  <c r="Q456" i="11"/>
  <c r="P456" i="11"/>
  <c r="O456" i="11"/>
  <c r="N456" i="11"/>
  <c r="M456" i="11"/>
  <c r="L456" i="11"/>
  <c r="K456" i="11"/>
  <c r="J456" i="11"/>
  <c r="I456" i="11"/>
  <c r="T455" i="11"/>
  <c r="S455" i="11"/>
  <c r="R455" i="11"/>
  <c r="Q455" i="11"/>
  <c r="P455" i="11"/>
  <c r="O455" i="11"/>
  <c r="N455" i="11"/>
  <c r="M455" i="11"/>
  <c r="L455" i="11"/>
  <c r="K455" i="11"/>
  <c r="J455" i="11"/>
  <c r="I455" i="11"/>
  <c r="T454" i="11"/>
  <c r="S454" i="11"/>
  <c r="R454" i="11"/>
  <c r="Q454" i="11"/>
  <c r="P454" i="11"/>
  <c r="O454" i="11"/>
  <c r="N454" i="11"/>
  <c r="M454" i="11"/>
  <c r="L454" i="11"/>
  <c r="K454" i="11"/>
  <c r="J454" i="11"/>
  <c r="I454" i="11"/>
  <c r="T453" i="11"/>
  <c r="S453" i="11"/>
  <c r="R453" i="11"/>
  <c r="Q453" i="11"/>
  <c r="P453" i="11"/>
  <c r="O453" i="11"/>
  <c r="N453" i="11"/>
  <c r="M453" i="11"/>
  <c r="L453" i="11"/>
  <c r="K453" i="11"/>
  <c r="J453" i="11"/>
  <c r="I453" i="11"/>
  <c r="T452" i="11"/>
  <c r="S452" i="11"/>
  <c r="R452" i="11"/>
  <c r="Q452" i="11"/>
  <c r="P452" i="11"/>
  <c r="O452" i="11"/>
  <c r="N452" i="11"/>
  <c r="M452" i="11"/>
  <c r="L452" i="11"/>
  <c r="K452" i="11"/>
  <c r="J452" i="11"/>
  <c r="I452" i="11"/>
  <c r="T448" i="11"/>
  <c r="S448" i="11"/>
  <c r="R448" i="11"/>
  <c r="Q448" i="11"/>
  <c r="P448" i="11"/>
  <c r="O448" i="11"/>
  <c r="N448" i="11"/>
  <c r="M448" i="11"/>
  <c r="L448" i="11"/>
  <c r="K448" i="11"/>
  <c r="J448" i="11"/>
  <c r="I448" i="11"/>
  <c r="T447" i="11"/>
  <c r="S447" i="11"/>
  <c r="R447" i="11"/>
  <c r="Q447" i="11"/>
  <c r="P447" i="11"/>
  <c r="O447" i="11"/>
  <c r="N447" i="11"/>
  <c r="M447" i="11"/>
  <c r="L447" i="11"/>
  <c r="K447" i="11"/>
  <c r="J447" i="11"/>
  <c r="I447" i="11"/>
  <c r="T446" i="11"/>
  <c r="S446" i="11"/>
  <c r="R446" i="11"/>
  <c r="Q446" i="11"/>
  <c r="P446" i="11"/>
  <c r="O446" i="11"/>
  <c r="N446" i="11"/>
  <c r="M446" i="11"/>
  <c r="L446" i="11"/>
  <c r="K446" i="11"/>
  <c r="J446" i="11"/>
  <c r="I446" i="11"/>
  <c r="T445" i="11"/>
  <c r="S445" i="11"/>
  <c r="R445" i="11"/>
  <c r="Q445" i="11"/>
  <c r="P445" i="11"/>
  <c r="O445" i="11"/>
  <c r="N445" i="11"/>
  <c r="M445" i="11"/>
  <c r="L445" i="11"/>
  <c r="K445" i="11"/>
  <c r="J445" i="11"/>
  <c r="I445" i="11"/>
  <c r="T444" i="11"/>
  <c r="S444" i="11"/>
  <c r="R444" i="11"/>
  <c r="Q444" i="11"/>
  <c r="P444" i="11"/>
  <c r="O444" i="11"/>
  <c r="N444" i="11"/>
  <c r="M444" i="11"/>
  <c r="L444" i="11"/>
  <c r="K444" i="11"/>
  <c r="J444" i="11"/>
  <c r="I444" i="11"/>
  <c r="T443" i="11"/>
  <c r="S443" i="11"/>
  <c r="R443" i="11"/>
  <c r="Q443" i="11"/>
  <c r="P443" i="11"/>
  <c r="O443" i="11"/>
  <c r="N443" i="11"/>
  <c r="M443" i="11"/>
  <c r="L443" i="11"/>
  <c r="K443" i="11"/>
  <c r="J443" i="11"/>
  <c r="I443" i="11"/>
  <c r="T442" i="11"/>
  <c r="S442" i="11"/>
  <c r="R442" i="11"/>
  <c r="Q442" i="11"/>
  <c r="P442" i="11"/>
  <c r="O442" i="11"/>
  <c r="N442" i="11"/>
  <c r="M442" i="11"/>
  <c r="L442" i="11"/>
  <c r="K442" i="11"/>
  <c r="J442" i="11"/>
  <c r="I442" i="11"/>
  <c r="T435" i="11"/>
  <c r="S435" i="11"/>
  <c r="R435" i="11"/>
  <c r="Q435" i="11"/>
  <c r="P435" i="11"/>
  <c r="O435" i="11"/>
  <c r="N435" i="11"/>
  <c r="M435" i="11"/>
  <c r="L435" i="11"/>
  <c r="K435" i="11"/>
  <c r="J435" i="11"/>
  <c r="I435" i="11"/>
  <c r="T434" i="11"/>
  <c r="S434" i="11"/>
  <c r="R434" i="11"/>
  <c r="Q434" i="11"/>
  <c r="P434" i="11"/>
  <c r="O434" i="11"/>
  <c r="N434" i="11"/>
  <c r="M434" i="11"/>
  <c r="L434" i="11"/>
  <c r="K434" i="11"/>
  <c r="J434" i="11"/>
  <c r="I434" i="11"/>
  <c r="T433" i="11"/>
  <c r="S433" i="11"/>
  <c r="R433" i="11"/>
  <c r="Q433" i="11"/>
  <c r="P433" i="11"/>
  <c r="O433" i="11"/>
  <c r="N433" i="11"/>
  <c r="M433" i="11"/>
  <c r="L433" i="11"/>
  <c r="K433" i="11"/>
  <c r="J433" i="11"/>
  <c r="I433" i="11"/>
  <c r="T432" i="11"/>
  <c r="S432" i="11"/>
  <c r="R432" i="11"/>
  <c r="Q432" i="11"/>
  <c r="P432" i="11"/>
  <c r="O432" i="11"/>
  <c r="N432" i="11"/>
  <c r="M432" i="11"/>
  <c r="L432" i="11"/>
  <c r="K432" i="11"/>
  <c r="J432" i="11"/>
  <c r="I432" i="11"/>
  <c r="T431" i="11"/>
  <c r="S431" i="11"/>
  <c r="R431" i="11"/>
  <c r="Q431" i="11"/>
  <c r="P431" i="11"/>
  <c r="O431" i="11"/>
  <c r="N431" i="11"/>
  <c r="M431" i="11"/>
  <c r="L431" i="11"/>
  <c r="K431" i="11"/>
  <c r="J431" i="11"/>
  <c r="I431" i="11"/>
  <c r="T430" i="11"/>
  <c r="S430" i="11"/>
  <c r="R430" i="11"/>
  <c r="Q430" i="11"/>
  <c r="P430" i="11"/>
  <c r="O430" i="11"/>
  <c r="N430" i="11"/>
  <c r="M430" i="11"/>
  <c r="L430" i="11"/>
  <c r="K430" i="11"/>
  <c r="J430" i="11"/>
  <c r="I430" i="11"/>
  <c r="T429" i="11"/>
  <c r="S429" i="11"/>
  <c r="R429" i="11"/>
  <c r="Q429" i="11"/>
  <c r="P429" i="11"/>
  <c r="O429" i="11"/>
  <c r="N429" i="11"/>
  <c r="M429" i="11"/>
  <c r="L429" i="11"/>
  <c r="K429" i="11"/>
  <c r="J429" i="11"/>
  <c r="I429" i="11"/>
  <c r="T428" i="11"/>
  <c r="S428" i="11"/>
  <c r="R428" i="11"/>
  <c r="Q428" i="11"/>
  <c r="P428" i="11"/>
  <c r="O428" i="11"/>
  <c r="N428" i="11"/>
  <c r="M428" i="11"/>
  <c r="L428" i="11"/>
  <c r="K428" i="11"/>
  <c r="J428" i="11"/>
  <c r="I428" i="11"/>
  <c r="T427" i="11"/>
  <c r="S427" i="11"/>
  <c r="R427" i="11"/>
  <c r="Q427" i="11"/>
  <c r="P427" i="11"/>
  <c r="O427" i="11"/>
  <c r="N427" i="11"/>
  <c r="M427" i="11"/>
  <c r="L427" i="11"/>
  <c r="K427" i="11"/>
  <c r="J427" i="11"/>
  <c r="I427" i="11"/>
  <c r="T422" i="11"/>
  <c r="S422" i="11"/>
  <c r="R422" i="11"/>
  <c r="Q422" i="11"/>
  <c r="P422" i="11"/>
  <c r="O422" i="11"/>
  <c r="N422" i="11"/>
  <c r="M422" i="11"/>
  <c r="L422" i="11"/>
  <c r="K422" i="11"/>
  <c r="J422" i="11"/>
  <c r="I422" i="11"/>
  <c r="T421" i="11"/>
  <c r="S421" i="11"/>
  <c r="R421" i="11"/>
  <c r="Q421" i="11"/>
  <c r="P421" i="11"/>
  <c r="O421" i="11"/>
  <c r="N421" i="11"/>
  <c r="M421" i="11"/>
  <c r="L421" i="11"/>
  <c r="K421" i="11"/>
  <c r="J421" i="11"/>
  <c r="I421" i="11"/>
  <c r="T420" i="11"/>
  <c r="S420" i="11"/>
  <c r="R420" i="11"/>
  <c r="Q420" i="11"/>
  <c r="P420" i="11"/>
  <c r="O420" i="11"/>
  <c r="N420" i="11"/>
  <c r="M420" i="11"/>
  <c r="L420" i="11"/>
  <c r="K420" i="11"/>
  <c r="J420" i="11"/>
  <c r="I420" i="11"/>
  <c r="T419" i="11"/>
  <c r="S419" i="11"/>
  <c r="R419" i="11"/>
  <c r="Q419" i="11"/>
  <c r="P419" i="11"/>
  <c r="O419" i="11"/>
  <c r="N419" i="11"/>
  <c r="M419" i="11"/>
  <c r="L419" i="11"/>
  <c r="K419" i="11"/>
  <c r="J419" i="11"/>
  <c r="I419" i="11"/>
  <c r="T418" i="11"/>
  <c r="S418" i="11"/>
  <c r="R418" i="11"/>
  <c r="Q418" i="11"/>
  <c r="P418" i="11"/>
  <c r="O418" i="11"/>
  <c r="N418" i="11"/>
  <c r="M418" i="11"/>
  <c r="L418" i="11"/>
  <c r="K418" i="11"/>
  <c r="J418" i="11"/>
  <c r="I418" i="11"/>
  <c r="T417" i="11"/>
  <c r="S417" i="11"/>
  <c r="R417" i="11"/>
  <c r="Q417" i="11"/>
  <c r="P417" i="11"/>
  <c r="O417" i="11"/>
  <c r="N417" i="11"/>
  <c r="M417" i="11"/>
  <c r="L417" i="11"/>
  <c r="K417" i="11"/>
  <c r="J417" i="11"/>
  <c r="I417" i="11"/>
  <c r="T416" i="11"/>
  <c r="S416" i="11"/>
  <c r="R416" i="11"/>
  <c r="Q416" i="11"/>
  <c r="P416" i="11"/>
  <c r="O416" i="11"/>
  <c r="N416" i="11"/>
  <c r="M416" i="11"/>
  <c r="L416" i="11"/>
  <c r="K416" i="11"/>
  <c r="J416" i="11"/>
  <c r="I416" i="11"/>
  <c r="T415" i="11"/>
  <c r="S415" i="11"/>
  <c r="R415" i="11"/>
  <c r="Q415" i="11"/>
  <c r="P415" i="11"/>
  <c r="O415" i="11"/>
  <c r="N415" i="11"/>
  <c r="M415" i="11"/>
  <c r="L415" i="11"/>
  <c r="K415" i="11"/>
  <c r="J415" i="11"/>
  <c r="I415" i="11"/>
  <c r="T409" i="11"/>
  <c r="S409" i="11"/>
  <c r="R409" i="11"/>
  <c r="Q409" i="11"/>
  <c r="P409" i="11"/>
  <c r="O409" i="11"/>
  <c r="N409" i="11"/>
  <c r="M409" i="11"/>
  <c r="L409" i="11"/>
  <c r="K409" i="11"/>
  <c r="J409" i="11"/>
  <c r="I409" i="11"/>
  <c r="T408" i="11"/>
  <c r="S408" i="11"/>
  <c r="R408" i="11"/>
  <c r="Q408" i="11"/>
  <c r="P408" i="11"/>
  <c r="O408" i="11"/>
  <c r="N408" i="11"/>
  <c r="M408" i="11"/>
  <c r="L408" i="11"/>
  <c r="K408" i="11"/>
  <c r="J408" i="11"/>
  <c r="I408" i="11"/>
  <c r="T407" i="11"/>
  <c r="S407" i="11"/>
  <c r="R407" i="11"/>
  <c r="Q407" i="11"/>
  <c r="P407" i="11"/>
  <c r="O407" i="11"/>
  <c r="N407" i="11"/>
  <c r="M407" i="11"/>
  <c r="L407" i="11"/>
  <c r="K407" i="11"/>
  <c r="J407" i="11"/>
  <c r="I407" i="11"/>
  <c r="T406" i="11"/>
  <c r="S406" i="11"/>
  <c r="R406" i="11"/>
  <c r="Q406" i="11"/>
  <c r="P406" i="11"/>
  <c r="O406" i="11"/>
  <c r="N406" i="11"/>
  <c r="M406" i="11"/>
  <c r="L406" i="11"/>
  <c r="K406" i="11"/>
  <c r="J406" i="11"/>
  <c r="I406" i="11"/>
  <c r="T405" i="11"/>
  <c r="S405" i="11"/>
  <c r="R405" i="11"/>
  <c r="Q405" i="11"/>
  <c r="P405" i="11"/>
  <c r="O405" i="11"/>
  <c r="N405" i="11"/>
  <c r="M405" i="11"/>
  <c r="L405" i="11"/>
  <c r="K405" i="11"/>
  <c r="J405" i="11"/>
  <c r="I405" i="11"/>
  <c r="T404" i="11"/>
  <c r="S404" i="11"/>
  <c r="R404" i="11"/>
  <c r="Q404" i="11"/>
  <c r="P404" i="11"/>
  <c r="O404" i="11"/>
  <c r="N404" i="11"/>
  <c r="M404" i="11"/>
  <c r="L404" i="11"/>
  <c r="K404" i="11"/>
  <c r="J404" i="11"/>
  <c r="I404" i="11"/>
  <c r="T403" i="11"/>
  <c r="S403" i="11"/>
  <c r="R403" i="11"/>
  <c r="Q403" i="11"/>
  <c r="P403" i="11"/>
  <c r="O403" i="11"/>
  <c r="N403" i="11"/>
  <c r="M403" i="11"/>
  <c r="L403" i="11"/>
  <c r="K403" i="11"/>
  <c r="J403" i="11"/>
  <c r="I403" i="11"/>
  <c r="T396" i="11"/>
  <c r="S396" i="11"/>
  <c r="R396" i="11"/>
  <c r="Q396" i="11"/>
  <c r="P396" i="11"/>
  <c r="O396" i="11"/>
  <c r="N396" i="11"/>
  <c r="M396" i="11"/>
  <c r="L396" i="11"/>
  <c r="K396" i="11"/>
  <c r="J396" i="11"/>
  <c r="I396" i="11"/>
  <c r="T395" i="11"/>
  <c r="S395" i="11"/>
  <c r="R395" i="11"/>
  <c r="Q395" i="11"/>
  <c r="P395" i="11"/>
  <c r="O395" i="11"/>
  <c r="N395" i="11"/>
  <c r="M395" i="11"/>
  <c r="L395" i="11"/>
  <c r="K395" i="11"/>
  <c r="J395" i="11"/>
  <c r="I395" i="11"/>
  <c r="T394" i="11"/>
  <c r="S394" i="11"/>
  <c r="R394" i="11"/>
  <c r="Q394" i="11"/>
  <c r="P394" i="11"/>
  <c r="O394" i="11"/>
  <c r="N394" i="11"/>
  <c r="M394" i="11"/>
  <c r="L394" i="11"/>
  <c r="K394" i="11"/>
  <c r="J394" i="11"/>
  <c r="I394" i="11"/>
  <c r="T393" i="11"/>
  <c r="S393" i="11"/>
  <c r="R393" i="11"/>
  <c r="Q393" i="11"/>
  <c r="P393" i="11"/>
  <c r="O393" i="11"/>
  <c r="N393" i="11"/>
  <c r="M393" i="11"/>
  <c r="L393" i="11"/>
  <c r="K393" i="11"/>
  <c r="J393" i="11"/>
  <c r="I393" i="11"/>
  <c r="T392" i="11"/>
  <c r="S392" i="11"/>
  <c r="R392" i="11"/>
  <c r="Q392" i="11"/>
  <c r="P392" i="11"/>
  <c r="O392" i="11"/>
  <c r="N392" i="11"/>
  <c r="M392" i="11"/>
  <c r="L392" i="11"/>
  <c r="K392" i="11"/>
  <c r="J392" i="11"/>
  <c r="I392" i="11"/>
  <c r="T383" i="11"/>
  <c r="S383" i="11"/>
  <c r="R383" i="11"/>
  <c r="Q383" i="11"/>
  <c r="P383" i="11"/>
  <c r="O383" i="11"/>
  <c r="N383" i="11"/>
  <c r="M383" i="11"/>
  <c r="L383" i="11"/>
  <c r="K383" i="11"/>
  <c r="J383" i="11"/>
  <c r="I383" i="11"/>
  <c r="T382" i="11"/>
  <c r="S382" i="11"/>
  <c r="R382" i="11"/>
  <c r="Q382" i="11"/>
  <c r="P382" i="11"/>
  <c r="O382" i="11"/>
  <c r="N382" i="11"/>
  <c r="M382" i="11"/>
  <c r="L382" i="11"/>
  <c r="K382" i="11"/>
  <c r="J382" i="11"/>
  <c r="I382" i="11"/>
  <c r="T381" i="11"/>
  <c r="S381" i="11"/>
  <c r="R381" i="11"/>
  <c r="Q381" i="11"/>
  <c r="P381" i="11"/>
  <c r="O381" i="11"/>
  <c r="N381" i="11"/>
  <c r="M381" i="11"/>
  <c r="L381" i="11"/>
  <c r="K381" i="11"/>
  <c r="J381" i="11"/>
  <c r="I381" i="11"/>
  <c r="T380" i="11"/>
  <c r="S380" i="11"/>
  <c r="R380" i="11"/>
  <c r="Q380" i="11"/>
  <c r="P380" i="11"/>
  <c r="O380" i="11"/>
  <c r="N380" i="11"/>
  <c r="M380" i="11"/>
  <c r="L380" i="11"/>
  <c r="K380" i="11"/>
  <c r="J380" i="11"/>
  <c r="I380" i="11"/>
  <c r="T370" i="11"/>
  <c r="S370" i="11"/>
  <c r="R370" i="11"/>
  <c r="Q370" i="11"/>
  <c r="P370" i="11"/>
  <c r="O370" i="11"/>
  <c r="N370" i="11"/>
  <c r="M370" i="11"/>
  <c r="L370" i="11"/>
  <c r="K370" i="11"/>
  <c r="J370" i="11"/>
  <c r="I370" i="11"/>
  <c r="T369" i="11"/>
  <c r="S369" i="11"/>
  <c r="R369" i="11"/>
  <c r="Q369" i="11"/>
  <c r="P369" i="11"/>
  <c r="O369" i="11"/>
  <c r="N369" i="11"/>
  <c r="M369" i="11"/>
  <c r="L369" i="11"/>
  <c r="K369" i="11"/>
  <c r="J369" i="11"/>
  <c r="I369" i="11"/>
  <c r="T357" i="11"/>
  <c r="S357" i="11"/>
  <c r="R357" i="11"/>
  <c r="Q357" i="11"/>
  <c r="P357" i="11"/>
  <c r="O357" i="11"/>
  <c r="N357" i="11"/>
  <c r="M357" i="11"/>
  <c r="L357" i="11"/>
  <c r="K357" i="11"/>
  <c r="J357" i="11"/>
  <c r="I357" i="11"/>
  <c r="T356" i="11"/>
  <c r="S356" i="11"/>
  <c r="R356" i="11"/>
  <c r="Q356" i="11"/>
  <c r="P356" i="11"/>
  <c r="O356" i="11"/>
  <c r="N356" i="11"/>
  <c r="M356" i="11"/>
  <c r="L356" i="11"/>
  <c r="K356" i="11"/>
  <c r="J356" i="11"/>
  <c r="I356" i="11"/>
  <c r="T355" i="11"/>
  <c r="S355" i="11"/>
  <c r="R355" i="11"/>
  <c r="Q355" i="11"/>
  <c r="P355" i="11"/>
  <c r="O355" i="11"/>
  <c r="N355" i="11"/>
  <c r="M355" i="11"/>
  <c r="L355" i="11"/>
  <c r="K355" i="11"/>
  <c r="J355" i="11"/>
  <c r="I355" i="11"/>
  <c r="T354" i="11"/>
  <c r="S354" i="11"/>
  <c r="R354" i="11"/>
  <c r="Q354" i="11"/>
  <c r="P354" i="11"/>
  <c r="O354" i="11"/>
  <c r="N354" i="11"/>
  <c r="M354" i="11"/>
  <c r="L354" i="11"/>
  <c r="K354" i="11"/>
  <c r="J354" i="11"/>
  <c r="I354" i="11"/>
  <c r="T331" i="11"/>
  <c r="S331" i="11"/>
  <c r="R331" i="11"/>
  <c r="Q331" i="11"/>
  <c r="P331" i="11"/>
  <c r="O331" i="11"/>
  <c r="N331" i="11"/>
  <c r="M331" i="11"/>
  <c r="L331" i="11"/>
  <c r="K331" i="11"/>
  <c r="J331" i="11"/>
  <c r="I331" i="11"/>
  <c r="T330" i="11"/>
  <c r="S330" i="11"/>
  <c r="R330" i="11"/>
  <c r="Q330" i="11"/>
  <c r="P330" i="11"/>
  <c r="O330" i="11"/>
  <c r="N330" i="11"/>
  <c r="M330" i="11"/>
  <c r="L330" i="11"/>
  <c r="K330" i="11"/>
  <c r="J330" i="11"/>
  <c r="I330" i="11"/>
  <c r="T329" i="11"/>
  <c r="S329" i="11"/>
  <c r="R329" i="11"/>
  <c r="Q329" i="11"/>
  <c r="P329" i="11"/>
  <c r="O329" i="11"/>
  <c r="N329" i="11"/>
  <c r="M329" i="11"/>
  <c r="L329" i="11"/>
  <c r="K329" i="11"/>
  <c r="J329" i="11"/>
  <c r="I329" i="11"/>
  <c r="T318" i="11"/>
  <c r="S318" i="11"/>
  <c r="R318" i="11"/>
  <c r="Q318" i="11"/>
  <c r="P318" i="11"/>
  <c r="O318" i="11"/>
  <c r="N318" i="11"/>
  <c r="M318" i="11"/>
  <c r="L318" i="11"/>
  <c r="K318" i="11"/>
  <c r="J318" i="11"/>
  <c r="I318" i="11"/>
  <c r="T317" i="11"/>
  <c r="S317" i="11"/>
  <c r="R317" i="11"/>
  <c r="Q317" i="11"/>
  <c r="P317" i="11"/>
  <c r="O317" i="11"/>
  <c r="N317" i="11"/>
  <c r="M317" i="11"/>
  <c r="L317" i="11"/>
  <c r="K317" i="11"/>
  <c r="J317" i="11"/>
  <c r="I317" i="11"/>
  <c r="G592" i="11"/>
  <c r="G591" i="11"/>
  <c r="G590" i="11"/>
  <c r="G589" i="11"/>
  <c r="G588" i="11"/>
  <c r="G587" i="11"/>
  <c r="G586" i="11"/>
  <c r="G585" i="11"/>
  <c r="G584" i="11"/>
  <c r="G583" i="11"/>
  <c r="G582" i="11"/>
  <c r="G581" i="11"/>
  <c r="G578" i="11"/>
  <c r="G577" i="11"/>
  <c r="G576" i="11"/>
  <c r="G575" i="11"/>
  <c r="G574" i="11"/>
  <c r="G573" i="11"/>
  <c r="R573" i="11" s="1"/>
  <c r="G572" i="11"/>
  <c r="V572" i="11" s="1"/>
  <c r="G571" i="11"/>
  <c r="G570" i="11"/>
  <c r="G569" i="11"/>
  <c r="G568" i="11"/>
  <c r="G567" i="11"/>
  <c r="G565" i="11"/>
  <c r="G564" i="11"/>
  <c r="G563" i="11"/>
  <c r="G562" i="11"/>
  <c r="G561" i="11"/>
  <c r="G560" i="11"/>
  <c r="G559" i="11"/>
  <c r="G558" i="11"/>
  <c r="G557" i="11"/>
  <c r="G556" i="11"/>
  <c r="G555" i="11"/>
  <c r="G554" i="11"/>
  <c r="G552" i="11"/>
  <c r="G551" i="11"/>
  <c r="G550" i="11"/>
  <c r="G549" i="11"/>
  <c r="G548" i="11"/>
  <c r="G547" i="11"/>
  <c r="V547" i="11" s="1"/>
  <c r="G546" i="11"/>
  <c r="M546" i="11" s="1"/>
  <c r="G545" i="11"/>
  <c r="G544" i="11"/>
  <c r="G543" i="11"/>
  <c r="G542" i="11"/>
  <c r="G541" i="11"/>
  <c r="G539" i="11"/>
  <c r="G538" i="11"/>
  <c r="G537" i="11"/>
  <c r="G536" i="11"/>
  <c r="G535" i="11"/>
  <c r="G534" i="11"/>
  <c r="G533" i="11"/>
  <c r="G532" i="11"/>
  <c r="G531" i="11"/>
  <c r="G530" i="11"/>
  <c r="G529" i="11"/>
  <c r="G528" i="11"/>
  <c r="G526" i="11"/>
  <c r="G525" i="11"/>
  <c r="G524" i="11"/>
  <c r="G523" i="11"/>
  <c r="G522" i="11"/>
  <c r="G521" i="11"/>
  <c r="G520" i="11"/>
  <c r="G519" i="11"/>
  <c r="G518" i="11"/>
  <c r="G517" i="11"/>
  <c r="G516" i="11"/>
  <c r="G515" i="11"/>
  <c r="G513" i="11"/>
  <c r="G512" i="11"/>
  <c r="G511" i="11"/>
  <c r="G510" i="11"/>
  <c r="G509" i="11"/>
  <c r="G508" i="11"/>
  <c r="G507" i="11"/>
  <c r="G506" i="11"/>
  <c r="G505" i="11"/>
  <c r="G504" i="11"/>
  <c r="G503" i="11"/>
  <c r="G502" i="11"/>
  <c r="G500" i="11"/>
  <c r="G499" i="11"/>
  <c r="G498" i="11"/>
  <c r="G497" i="11"/>
  <c r="G496" i="11"/>
  <c r="G495" i="11"/>
  <c r="T495" i="11" s="1"/>
  <c r="G494" i="11"/>
  <c r="K494" i="11" s="1"/>
  <c r="W500" i="11" s="1"/>
  <c r="G493" i="11"/>
  <c r="G492" i="11"/>
  <c r="G491" i="11"/>
  <c r="G490" i="11"/>
  <c r="G489" i="11"/>
  <c r="G487" i="11"/>
  <c r="G486" i="11"/>
  <c r="G485" i="11"/>
  <c r="G484" i="11"/>
  <c r="G483" i="11"/>
  <c r="G482" i="11"/>
  <c r="G481" i="11"/>
  <c r="R481" i="11" s="1"/>
  <c r="G480" i="11"/>
  <c r="G479" i="11"/>
  <c r="G478" i="11"/>
  <c r="G477" i="11"/>
  <c r="G476" i="11"/>
  <c r="G474" i="11"/>
  <c r="G473" i="11"/>
  <c r="G472" i="11"/>
  <c r="G471" i="11"/>
  <c r="G470" i="11"/>
  <c r="G469" i="11"/>
  <c r="N469" i="11" s="1"/>
  <c r="G468" i="11"/>
  <c r="Q468" i="11" s="1"/>
  <c r="G467" i="11"/>
  <c r="G466" i="11"/>
  <c r="G465" i="11"/>
  <c r="G464" i="11"/>
  <c r="G463" i="11"/>
  <c r="G461" i="11"/>
  <c r="G460" i="11"/>
  <c r="G459" i="11"/>
  <c r="G458" i="11"/>
  <c r="G457" i="11"/>
  <c r="G456" i="11"/>
  <c r="G455" i="11"/>
  <c r="G454" i="11"/>
  <c r="G453" i="11"/>
  <c r="G452" i="11"/>
  <c r="G451" i="11"/>
  <c r="G450" i="11"/>
  <c r="G448" i="11"/>
  <c r="G447" i="11"/>
  <c r="G446" i="11"/>
  <c r="G445" i="11"/>
  <c r="G444" i="11"/>
  <c r="G443" i="11"/>
  <c r="G442" i="11"/>
  <c r="G441" i="11"/>
  <c r="G440" i="11"/>
  <c r="G439" i="11"/>
  <c r="G438" i="11"/>
  <c r="G437" i="11"/>
  <c r="G435" i="11"/>
  <c r="G434" i="11"/>
  <c r="G433" i="11"/>
  <c r="G432" i="11"/>
  <c r="G431" i="11"/>
  <c r="G430" i="11"/>
  <c r="G429" i="11"/>
  <c r="G428" i="11"/>
  <c r="G427" i="11"/>
  <c r="G426" i="11"/>
  <c r="G425" i="11"/>
  <c r="G424" i="11"/>
  <c r="G422" i="11"/>
  <c r="G421" i="11"/>
  <c r="G420" i="11"/>
  <c r="G419" i="11"/>
  <c r="G418" i="11"/>
  <c r="G417" i="11"/>
  <c r="G416" i="11"/>
  <c r="G415" i="11"/>
  <c r="G414" i="11"/>
  <c r="G413" i="11"/>
  <c r="G412" i="11"/>
  <c r="G411" i="11"/>
  <c r="G409" i="11"/>
  <c r="G408" i="11"/>
  <c r="G407" i="11"/>
  <c r="G406" i="11"/>
  <c r="G405" i="11"/>
  <c r="G404" i="11"/>
  <c r="G403" i="11"/>
  <c r="G402" i="11"/>
  <c r="G401" i="11"/>
  <c r="G400" i="11"/>
  <c r="G399" i="11"/>
  <c r="G398" i="11"/>
  <c r="G396" i="11"/>
  <c r="G395" i="11"/>
  <c r="G394" i="11"/>
  <c r="G393" i="11"/>
  <c r="G392" i="11"/>
  <c r="G391" i="11"/>
  <c r="Q391" i="11" s="1"/>
  <c r="G390" i="11"/>
  <c r="M390" i="11" s="1"/>
  <c r="G389" i="11"/>
  <c r="G388" i="11"/>
  <c r="G387" i="11"/>
  <c r="G386" i="11"/>
  <c r="G385" i="11"/>
  <c r="G383" i="11"/>
  <c r="G382" i="11"/>
  <c r="G381" i="11"/>
  <c r="G380" i="11"/>
  <c r="G379" i="11"/>
  <c r="G378" i="11"/>
  <c r="L378" i="11" s="1"/>
  <c r="G377" i="11"/>
  <c r="R377" i="11" s="1"/>
  <c r="G376" i="11"/>
  <c r="G375" i="11"/>
  <c r="G374" i="11"/>
  <c r="G373" i="11"/>
  <c r="G372" i="11"/>
  <c r="G370" i="11"/>
  <c r="G369" i="11"/>
  <c r="G368" i="11"/>
  <c r="G367" i="11"/>
  <c r="G366" i="11"/>
  <c r="G365" i="11"/>
  <c r="O365" i="11" s="1"/>
  <c r="O593" i="11" s="1"/>
  <c r="E12" i="11" s="1"/>
  <c r="G364" i="11"/>
  <c r="J364" i="11" s="1"/>
  <c r="G363" i="11"/>
  <c r="G362" i="11"/>
  <c r="G361" i="11"/>
  <c r="G360" i="11"/>
  <c r="G359" i="11"/>
  <c r="G357" i="11"/>
  <c r="G356" i="11"/>
  <c r="G355" i="11"/>
  <c r="G354" i="11"/>
  <c r="G353" i="11"/>
  <c r="G352" i="11"/>
  <c r="Q352" i="11" s="1"/>
  <c r="G351" i="11"/>
  <c r="N351" i="11" s="1"/>
  <c r="G350" i="11"/>
  <c r="G349" i="11"/>
  <c r="G348" i="11"/>
  <c r="G347" i="11"/>
  <c r="G346" i="11"/>
  <c r="G344" i="11"/>
  <c r="G343" i="11"/>
  <c r="G342" i="11"/>
  <c r="G341" i="11"/>
  <c r="G340" i="11"/>
  <c r="G339" i="11"/>
  <c r="Q339" i="11" s="1"/>
  <c r="G338" i="11"/>
  <c r="L338" i="11" s="1"/>
  <c r="G337" i="11"/>
  <c r="G336" i="11"/>
  <c r="G335" i="11"/>
  <c r="G334" i="11"/>
  <c r="G331" i="11"/>
  <c r="G330" i="11"/>
  <c r="G329" i="11"/>
  <c r="G328" i="11"/>
  <c r="G327" i="11"/>
  <c r="G326" i="11"/>
  <c r="G325" i="11"/>
  <c r="R325" i="11" s="1"/>
  <c r="G324" i="11"/>
  <c r="P324" i="11" s="1"/>
  <c r="G323" i="11"/>
  <c r="G322" i="11"/>
  <c r="G321" i="11"/>
  <c r="G320" i="11"/>
  <c r="G318" i="11"/>
  <c r="G317" i="11"/>
  <c r="G316" i="11"/>
  <c r="G315" i="11"/>
  <c r="G314" i="11"/>
  <c r="G313" i="11"/>
  <c r="G312" i="11"/>
  <c r="R312" i="11" s="1"/>
  <c r="G311" i="11"/>
  <c r="L311" i="11" s="1"/>
  <c r="W318" i="11" s="1"/>
  <c r="G310" i="11"/>
  <c r="G309" i="11"/>
  <c r="G308" i="11"/>
  <c r="G307" i="11"/>
  <c r="T305" i="11"/>
  <c r="S305" i="11"/>
  <c r="R305" i="11"/>
  <c r="Q305" i="11"/>
  <c r="P305" i="11"/>
  <c r="O305" i="11"/>
  <c r="N305" i="11"/>
  <c r="M305" i="11"/>
  <c r="L305" i="11"/>
  <c r="K305" i="11"/>
  <c r="J305" i="11"/>
  <c r="I305" i="11"/>
  <c r="T304" i="11"/>
  <c r="S304" i="11"/>
  <c r="R304" i="11"/>
  <c r="Q304" i="11"/>
  <c r="P304" i="11"/>
  <c r="O304" i="11"/>
  <c r="N304" i="11"/>
  <c r="M304" i="11"/>
  <c r="L304" i="11"/>
  <c r="K304" i="11"/>
  <c r="J304" i="11"/>
  <c r="I304" i="11"/>
  <c r="T303" i="11"/>
  <c r="S303" i="11"/>
  <c r="R303" i="11"/>
  <c r="Q303" i="11"/>
  <c r="P303" i="11"/>
  <c r="O303" i="11"/>
  <c r="N303" i="11"/>
  <c r="M303" i="11"/>
  <c r="L303" i="11"/>
  <c r="K303" i="11"/>
  <c r="J303" i="11"/>
  <c r="I303" i="11"/>
  <c r="T302" i="11"/>
  <c r="S302" i="11"/>
  <c r="R302" i="11"/>
  <c r="Q302" i="11"/>
  <c r="P302" i="11"/>
  <c r="O302" i="11"/>
  <c r="N302" i="11"/>
  <c r="M302" i="11"/>
  <c r="L302" i="11"/>
  <c r="K302" i="11"/>
  <c r="J302" i="11"/>
  <c r="I302" i="11"/>
  <c r="T301" i="11"/>
  <c r="S301" i="11"/>
  <c r="R301" i="11"/>
  <c r="Q301" i="11"/>
  <c r="P301" i="11"/>
  <c r="O301" i="11"/>
  <c r="N301" i="11"/>
  <c r="M301" i="11"/>
  <c r="L301" i="11"/>
  <c r="K301" i="11"/>
  <c r="J301" i="11"/>
  <c r="I301" i="11"/>
  <c r="T300" i="11"/>
  <c r="S300" i="11"/>
  <c r="R300" i="11"/>
  <c r="Q300" i="11"/>
  <c r="P300" i="11"/>
  <c r="O300" i="11"/>
  <c r="N300" i="11"/>
  <c r="M300" i="11"/>
  <c r="L300" i="11"/>
  <c r="K300" i="11"/>
  <c r="J300" i="11"/>
  <c r="I300" i="11"/>
  <c r="T299" i="11"/>
  <c r="S299" i="11"/>
  <c r="R299" i="11"/>
  <c r="Q299" i="11"/>
  <c r="P299" i="11"/>
  <c r="O299" i="11"/>
  <c r="N299" i="11"/>
  <c r="M299" i="11"/>
  <c r="L299" i="11"/>
  <c r="K299" i="11"/>
  <c r="J299" i="11"/>
  <c r="I299" i="11"/>
  <c r="T298" i="11"/>
  <c r="S298" i="11"/>
  <c r="R298" i="11"/>
  <c r="Q298" i="11"/>
  <c r="P298" i="11"/>
  <c r="O298" i="11"/>
  <c r="N298" i="11"/>
  <c r="M298" i="11"/>
  <c r="L298" i="11"/>
  <c r="K298" i="11"/>
  <c r="J298" i="11"/>
  <c r="I298" i="11"/>
  <c r="T292" i="11"/>
  <c r="S292" i="11"/>
  <c r="R292" i="11"/>
  <c r="Q292" i="11"/>
  <c r="P292" i="11"/>
  <c r="O292" i="11"/>
  <c r="N292" i="11"/>
  <c r="M292" i="11"/>
  <c r="L292" i="11"/>
  <c r="K292" i="11"/>
  <c r="J292" i="11"/>
  <c r="I292" i="11"/>
  <c r="T291" i="11"/>
  <c r="S291" i="11"/>
  <c r="R291" i="11"/>
  <c r="Q291" i="11"/>
  <c r="P291" i="11"/>
  <c r="O291" i="11"/>
  <c r="N291" i="11"/>
  <c r="M291" i="11"/>
  <c r="L291" i="11"/>
  <c r="K291" i="11"/>
  <c r="J291" i="11"/>
  <c r="I291" i="11"/>
  <c r="T290" i="11"/>
  <c r="S290" i="11"/>
  <c r="R290" i="11"/>
  <c r="Q290" i="11"/>
  <c r="P290" i="11"/>
  <c r="O290" i="11"/>
  <c r="N290" i="11"/>
  <c r="M290" i="11"/>
  <c r="L290" i="11"/>
  <c r="K290" i="11"/>
  <c r="J290" i="11"/>
  <c r="I290" i="11"/>
  <c r="T289" i="11"/>
  <c r="S289" i="11"/>
  <c r="R289" i="11"/>
  <c r="Q289" i="11"/>
  <c r="P289" i="11"/>
  <c r="O289" i="11"/>
  <c r="N289" i="11"/>
  <c r="M289" i="11"/>
  <c r="L289" i="11"/>
  <c r="K289" i="11"/>
  <c r="J289" i="11"/>
  <c r="I289" i="11"/>
  <c r="T288" i="11"/>
  <c r="S288" i="11"/>
  <c r="R288" i="11"/>
  <c r="Q288" i="11"/>
  <c r="P288" i="11"/>
  <c r="O288" i="11"/>
  <c r="N288" i="11"/>
  <c r="M288" i="11"/>
  <c r="L288" i="11"/>
  <c r="K288" i="11"/>
  <c r="J288" i="11"/>
  <c r="I288" i="11"/>
  <c r="T287" i="11"/>
  <c r="S287" i="11"/>
  <c r="R287" i="11"/>
  <c r="Q287" i="11"/>
  <c r="P287" i="11"/>
  <c r="O287" i="11"/>
  <c r="N287" i="11"/>
  <c r="M287" i="11"/>
  <c r="L287" i="11"/>
  <c r="K287" i="11"/>
  <c r="J287" i="11"/>
  <c r="I287" i="11"/>
  <c r="T279" i="11"/>
  <c r="S279" i="11"/>
  <c r="R279" i="11"/>
  <c r="Q279" i="11"/>
  <c r="P279" i="11"/>
  <c r="O279" i="11"/>
  <c r="N279" i="11"/>
  <c r="M279" i="11"/>
  <c r="L279" i="11"/>
  <c r="K279" i="11"/>
  <c r="J279" i="11"/>
  <c r="I279" i="11"/>
  <c r="T278" i="11"/>
  <c r="S278" i="11"/>
  <c r="R278" i="11"/>
  <c r="Q278" i="11"/>
  <c r="P278" i="11"/>
  <c r="O278" i="11"/>
  <c r="N278" i="11"/>
  <c r="M278" i="11"/>
  <c r="L278" i="11"/>
  <c r="K278" i="11"/>
  <c r="J278" i="11"/>
  <c r="I278" i="11"/>
  <c r="T277" i="11"/>
  <c r="S277" i="11"/>
  <c r="R277" i="11"/>
  <c r="Q277" i="11"/>
  <c r="P277" i="11"/>
  <c r="O277" i="11"/>
  <c r="N277" i="11"/>
  <c r="M277" i="11"/>
  <c r="L277" i="11"/>
  <c r="K277" i="11"/>
  <c r="J277" i="11"/>
  <c r="I277" i="11"/>
  <c r="T276" i="11"/>
  <c r="S276" i="11"/>
  <c r="R276" i="11"/>
  <c r="Q276" i="11"/>
  <c r="P276" i="11"/>
  <c r="O276" i="11"/>
  <c r="N276" i="11"/>
  <c r="M276" i="11"/>
  <c r="L276" i="11"/>
  <c r="K276" i="11"/>
  <c r="J276" i="11"/>
  <c r="I276" i="11"/>
  <c r="T275" i="11"/>
  <c r="S275" i="11"/>
  <c r="R275" i="11"/>
  <c r="Q275" i="11"/>
  <c r="P275" i="11"/>
  <c r="O275" i="11"/>
  <c r="N275" i="11"/>
  <c r="M275" i="11"/>
  <c r="L275" i="11"/>
  <c r="K275" i="11"/>
  <c r="J275" i="11"/>
  <c r="I275" i="11"/>
  <c r="T274" i="11"/>
  <c r="S274" i="11"/>
  <c r="R274" i="11"/>
  <c r="Q274" i="11"/>
  <c r="P274" i="11"/>
  <c r="O274" i="11"/>
  <c r="N274" i="11"/>
  <c r="M274" i="11"/>
  <c r="L274" i="11"/>
  <c r="K274" i="11"/>
  <c r="J274" i="11"/>
  <c r="I274" i="11"/>
  <c r="T273" i="11"/>
  <c r="S273" i="11"/>
  <c r="R273" i="11"/>
  <c r="Q273" i="11"/>
  <c r="P273" i="11"/>
  <c r="O273" i="11"/>
  <c r="N273" i="11"/>
  <c r="M273" i="11"/>
  <c r="L273" i="11"/>
  <c r="K273" i="11"/>
  <c r="J273" i="11"/>
  <c r="I273" i="11"/>
  <c r="T272" i="11"/>
  <c r="S272" i="11"/>
  <c r="R272" i="11"/>
  <c r="Q272" i="11"/>
  <c r="P272" i="11"/>
  <c r="O272" i="11"/>
  <c r="N272" i="11"/>
  <c r="M272" i="11"/>
  <c r="L272" i="11"/>
  <c r="K272" i="11"/>
  <c r="J272" i="11"/>
  <c r="I272" i="11"/>
  <c r="T266" i="11"/>
  <c r="S266" i="11"/>
  <c r="R266" i="11"/>
  <c r="Q266" i="11"/>
  <c r="P266" i="11"/>
  <c r="O266" i="11"/>
  <c r="N266" i="11"/>
  <c r="M266" i="11"/>
  <c r="L266" i="11"/>
  <c r="K266" i="11"/>
  <c r="J266" i="11"/>
  <c r="I266" i="11"/>
  <c r="T265" i="11"/>
  <c r="S265" i="11"/>
  <c r="R265" i="11"/>
  <c r="Q265" i="11"/>
  <c r="P265" i="11"/>
  <c r="O265" i="11"/>
  <c r="N265" i="11"/>
  <c r="M265" i="11"/>
  <c r="L265" i="11"/>
  <c r="K265" i="11"/>
  <c r="J265" i="11"/>
  <c r="I265" i="11"/>
  <c r="T264" i="11"/>
  <c r="S264" i="11"/>
  <c r="R264" i="11"/>
  <c r="Q264" i="11"/>
  <c r="P264" i="11"/>
  <c r="O264" i="11"/>
  <c r="N264" i="11"/>
  <c r="M264" i="11"/>
  <c r="L264" i="11"/>
  <c r="K264" i="11"/>
  <c r="J264" i="11"/>
  <c r="I264" i="11"/>
  <c r="T263" i="11"/>
  <c r="S263" i="11"/>
  <c r="R263" i="11"/>
  <c r="Q263" i="11"/>
  <c r="P263" i="11"/>
  <c r="O263" i="11"/>
  <c r="N263" i="11"/>
  <c r="M263" i="11"/>
  <c r="L263" i="11"/>
  <c r="K263" i="11"/>
  <c r="J263" i="11"/>
  <c r="I263" i="11"/>
  <c r="T253" i="11"/>
  <c r="S253" i="11"/>
  <c r="R253" i="11"/>
  <c r="Q253" i="11"/>
  <c r="P253" i="11"/>
  <c r="O253" i="11"/>
  <c r="N253" i="11"/>
  <c r="M253" i="11"/>
  <c r="L253" i="11"/>
  <c r="K253" i="11"/>
  <c r="J253" i="11"/>
  <c r="I253" i="11"/>
  <c r="T252" i="11"/>
  <c r="S252" i="11"/>
  <c r="R252" i="11"/>
  <c r="Q252" i="11"/>
  <c r="P252" i="11"/>
  <c r="O252" i="11"/>
  <c r="N252" i="11"/>
  <c r="M252" i="11"/>
  <c r="L252" i="11"/>
  <c r="K252" i="11"/>
  <c r="J252" i="11"/>
  <c r="I252" i="11"/>
  <c r="T251" i="11"/>
  <c r="S251" i="11"/>
  <c r="R251" i="11"/>
  <c r="Q251" i="11"/>
  <c r="P251" i="11"/>
  <c r="O251" i="11"/>
  <c r="N251" i="11"/>
  <c r="M251" i="11"/>
  <c r="L251" i="11"/>
  <c r="K251" i="11"/>
  <c r="J251" i="11"/>
  <c r="I251" i="11"/>
  <c r="T250" i="11"/>
  <c r="S250" i="11"/>
  <c r="R250" i="11"/>
  <c r="Q250" i="11"/>
  <c r="P250" i="11"/>
  <c r="O250" i="11"/>
  <c r="N250" i="11"/>
  <c r="M250" i="11"/>
  <c r="L250" i="11"/>
  <c r="K250" i="11"/>
  <c r="J250" i="11"/>
  <c r="I250" i="11"/>
  <c r="T249" i="11"/>
  <c r="S249" i="11"/>
  <c r="R249" i="11"/>
  <c r="Q249" i="11"/>
  <c r="P249" i="11"/>
  <c r="O249" i="11"/>
  <c r="N249" i="11"/>
  <c r="M249" i="11"/>
  <c r="L249" i="11"/>
  <c r="K249" i="11"/>
  <c r="J249" i="11"/>
  <c r="I249" i="11"/>
  <c r="T248" i="11"/>
  <c r="S248" i="11"/>
  <c r="R248" i="11"/>
  <c r="Q248" i="11"/>
  <c r="P248" i="11"/>
  <c r="O248" i="11"/>
  <c r="N248" i="11"/>
  <c r="M248" i="11"/>
  <c r="L248" i="11"/>
  <c r="K248" i="11"/>
  <c r="J248" i="11"/>
  <c r="I248" i="11"/>
  <c r="T247" i="11"/>
  <c r="S247" i="11"/>
  <c r="R247" i="11"/>
  <c r="Q247" i="11"/>
  <c r="P247" i="11"/>
  <c r="O247" i="11"/>
  <c r="N247" i="11"/>
  <c r="M247" i="11"/>
  <c r="L247" i="11"/>
  <c r="K247" i="11"/>
  <c r="J247" i="11"/>
  <c r="I247" i="11"/>
  <c r="T246" i="11"/>
  <c r="S246" i="11"/>
  <c r="R246" i="11"/>
  <c r="Q246" i="11"/>
  <c r="P246" i="11"/>
  <c r="O246" i="11"/>
  <c r="N246" i="11"/>
  <c r="M246" i="11"/>
  <c r="L246" i="11"/>
  <c r="K246" i="11"/>
  <c r="J246" i="11"/>
  <c r="I246" i="11"/>
  <c r="T240" i="11"/>
  <c r="S240" i="11"/>
  <c r="R240" i="11"/>
  <c r="Q240" i="11"/>
  <c r="P240" i="11"/>
  <c r="O240" i="11"/>
  <c r="N240" i="11"/>
  <c r="M240" i="11"/>
  <c r="L240" i="11"/>
  <c r="K240" i="11"/>
  <c r="J240" i="11"/>
  <c r="I240" i="11"/>
  <c r="T239" i="11"/>
  <c r="S239" i="11"/>
  <c r="R239" i="11"/>
  <c r="Q239" i="11"/>
  <c r="P239" i="11"/>
  <c r="O239" i="11"/>
  <c r="N239" i="11"/>
  <c r="M239" i="11"/>
  <c r="L239" i="11"/>
  <c r="K239" i="11"/>
  <c r="J239" i="11"/>
  <c r="I239" i="11"/>
  <c r="T238" i="11"/>
  <c r="S238" i="11"/>
  <c r="R238" i="11"/>
  <c r="Q238" i="11"/>
  <c r="P238" i="11"/>
  <c r="O238" i="11"/>
  <c r="N238" i="11"/>
  <c r="M238" i="11"/>
  <c r="L238" i="11"/>
  <c r="K238" i="11"/>
  <c r="J238" i="11"/>
  <c r="I238" i="11"/>
  <c r="T237" i="11"/>
  <c r="S237" i="11"/>
  <c r="R237" i="11"/>
  <c r="Q237" i="11"/>
  <c r="P237" i="11"/>
  <c r="O237" i="11"/>
  <c r="N237" i="11"/>
  <c r="M237" i="11"/>
  <c r="L237" i="11"/>
  <c r="K237" i="11"/>
  <c r="J237" i="11"/>
  <c r="I237" i="11"/>
  <c r="T236" i="11"/>
  <c r="S236" i="11"/>
  <c r="R236" i="11"/>
  <c r="Q236" i="11"/>
  <c r="P236" i="11"/>
  <c r="O236" i="11"/>
  <c r="N236" i="11"/>
  <c r="M236" i="11"/>
  <c r="L236" i="11"/>
  <c r="K236" i="11"/>
  <c r="J236" i="11"/>
  <c r="I236" i="11"/>
  <c r="T235" i="11"/>
  <c r="S235" i="11"/>
  <c r="R235" i="11"/>
  <c r="Q235" i="11"/>
  <c r="P235" i="11"/>
  <c r="O235" i="11"/>
  <c r="N235" i="11"/>
  <c r="M235" i="11"/>
  <c r="L235" i="11"/>
  <c r="K235" i="11"/>
  <c r="J235" i="11"/>
  <c r="I235" i="11"/>
  <c r="T234" i="11"/>
  <c r="S234" i="11"/>
  <c r="R234" i="11"/>
  <c r="Q234" i="11"/>
  <c r="P234" i="11"/>
  <c r="O234" i="11"/>
  <c r="N234" i="11"/>
  <c r="M234" i="11"/>
  <c r="L234" i="11"/>
  <c r="K234" i="11"/>
  <c r="J234" i="11"/>
  <c r="I234" i="11"/>
  <c r="T227" i="11"/>
  <c r="S227" i="11"/>
  <c r="R227" i="11"/>
  <c r="Q227" i="11"/>
  <c r="P227" i="11"/>
  <c r="O227" i="11"/>
  <c r="N227" i="11"/>
  <c r="M227" i="11"/>
  <c r="L227" i="11"/>
  <c r="K227" i="11"/>
  <c r="J227" i="11"/>
  <c r="I227" i="11"/>
  <c r="T226" i="11"/>
  <c r="S226" i="11"/>
  <c r="R226" i="11"/>
  <c r="Q226" i="11"/>
  <c r="P226" i="11"/>
  <c r="O226" i="11"/>
  <c r="N226" i="11"/>
  <c r="M226" i="11"/>
  <c r="L226" i="11"/>
  <c r="K226" i="11"/>
  <c r="J226" i="11"/>
  <c r="I226" i="11"/>
  <c r="T225" i="11"/>
  <c r="S225" i="11"/>
  <c r="R225" i="11"/>
  <c r="Q225" i="11"/>
  <c r="P225" i="11"/>
  <c r="O225" i="11"/>
  <c r="N225" i="11"/>
  <c r="M225" i="11"/>
  <c r="L225" i="11"/>
  <c r="K225" i="11"/>
  <c r="J225" i="11"/>
  <c r="I225" i="11"/>
  <c r="T224" i="11"/>
  <c r="S224" i="11"/>
  <c r="R224" i="11"/>
  <c r="Q224" i="11"/>
  <c r="P224" i="11"/>
  <c r="O224" i="11"/>
  <c r="N224" i="11"/>
  <c r="M224" i="11"/>
  <c r="L224" i="11"/>
  <c r="K224" i="11"/>
  <c r="J224" i="11"/>
  <c r="I224" i="11"/>
  <c r="T223" i="11"/>
  <c r="S223" i="11"/>
  <c r="R223" i="11"/>
  <c r="Q223" i="11"/>
  <c r="P223" i="11"/>
  <c r="O223" i="11"/>
  <c r="N223" i="11"/>
  <c r="M223" i="11"/>
  <c r="L223" i="11"/>
  <c r="K223" i="11"/>
  <c r="J223" i="11"/>
  <c r="I223" i="11"/>
  <c r="T222" i="11"/>
  <c r="S222" i="11"/>
  <c r="R222" i="11"/>
  <c r="Q222" i="11"/>
  <c r="P222" i="11"/>
  <c r="O222" i="11"/>
  <c r="N222" i="11"/>
  <c r="M222" i="11"/>
  <c r="L222" i="11"/>
  <c r="K222" i="11"/>
  <c r="J222" i="11"/>
  <c r="I222" i="11"/>
  <c r="T221" i="11"/>
  <c r="S221" i="11"/>
  <c r="R221" i="11"/>
  <c r="Q221" i="11"/>
  <c r="P221" i="11"/>
  <c r="O221" i="11"/>
  <c r="N221" i="11"/>
  <c r="M221" i="11"/>
  <c r="L221" i="11"/>
  <c r="K221" i="11"/>
  <c r="J221" i="11"/>
  <c r="I221" i="11"/>
  <c r="T220" i="11"/>
  <c r="S220" i="11"/>
  <c r="R220" i="11"/>
  <c r="Q220" i="11"/>
  <c r="P220" i="11"/>
  <c r="O220" i="11"/>
  <c r="N220" i="11"/>
  <c r="M220" i="11"/>
  <c r="L220" i="11"/>
  <c r="K220" i="11"/>
  <c r="J220" i="11"/>
  <c r="I220" i="11"/>
  <c r="T214" i="11"/>
  <c r="S214" i="11"/>
  <c r="R214" i="11"/>
  <c r="Q214" i="11"/>
  <c r="P214" i="11"/>
  <c r="O214" i="11"/>
  <c r="N214" i="11"/>
  <c r="M214" i="11"/>
  <c r="L214" i="11"/>
  <c r="K214" i="11"/>
  <c r="J214" i="11"/>
  <c r="I214" i="11"/>
  <c r="T213" i="11"/>
  <c r="S213" i="11"/>
  <c r="R213" i="11"/>
  <c r="Q213" i="11"/>
  <c r="P213" i="11"/>
  <c r="O213" i="11"/>
  <c r="N213" i="11"/>
  <c r="M213" i="11"/>
  <c r="L213" i="11"/>
  <c r="K213" i="11"/>
  <c r="J213" i="11"/>
  <c r="I213" i="11"/>
  <c r="T212" i="11"/>
  <c r="S212" i="11"/>
  <c r="R212" i="11"/>
  <c r="Q212" i="11"/>
  <c r="P212" i="11"/>
  <c r="O212" i="11"/>
  <c r="N212" i="11"/>
  <c r="M212" i="11"/>
  <c r="L212" i="11"/>
  <c r="K212" i="11"/>
  <c r="J212" i="11"/>
  <c r="I212" i="11"/>
  <c r="T211" i="11"/>
  <c r="S211" i="11"/>
  <c r="R211" i="11"/>
  <c r="Q211" i="11"/>
  <c r="P211" i="11"/>
  <c r="O211" i="11"/>
  <c r="N211" i="11"/>
  <c r="M211" i="11"/>
  <c r="L211" i="11"/>
  <c r="K211" i="11"/>
  <c r="J211" i="11"/>
  <c r="I211" i="11"/>
  <c r="T210" i="11"/>
  <c r="S210" i="11"/>
  <c r="R210" i="11"/>
  <c r="Q210" i="11"/>
  <c r="P210" i="11"/>
  <c r="O210" i="11"/>
  <c r="N210" i="11"/>
  <c r="M210" i="11"/>
  <c r="L210" i="11"/>
  <c r="K210" i="11"/>
  <c r="J210" i="11"/>
  <c r="I210" i="11"/>
  <c r="T201" i="11"/>
  <c r="S201" i="11"/>
  <c r="R201" i="11"/>
  <c r="Q201" i="11"/>
  <c r="P201" i="11"/>
  <c r="O201" i="11"/>
  <c r="N201" i="11"/>
  <c r="M201" i="11"/>
  <c r="L201" i="11"/>
  <c r="K201" i="11"/>
  <c r="J201" i="11"/>
  <c r="I201" i="11"/>
  <c r="T200" i="11"/>
  <c r="S200" i="11"/>
  <c r="R200" i="11"/>
  <c r="Q200" i="11"/>
  <c r="P200" i="11"/>
  <c r="O200" i="11"/>
  <c r="N200" i="11"/>
  <c r="M200" i="11"/>
  <c r="L200" i="11"/>
  <c r="K200" i="11"/>
  <c r="J200" i="11"/>
  <c r="I200" i="11"/>
  <c r="T199" i="11"/>
  <c r="S199" i="11"/>
  <c r="R199" i="11"/>
  <c r="Q199" i="11"/>
  <c r="P199" i="11"/>
  <c r="O199" i="11"/>
  <c r="N199" i="11"/>
  <c r="M199" i="11"/>
  <c r="L199" i="11"/>
  <c r="K199" i="11"/>
  <c r="J199" i="11"/>
  <c r="I199" i="11"/>
  <c r="T188" i="11"/>
  <c r="S188" i="11"/>
  <c r="R188" i="11"/>
  <c r="Q188" i="11"/>
  <c r="P188" i="11"/>
  <c r="O188" i="11"/>
  <c r="N188" i="11"/>
  <c r="M188" i="11"/>
  <c r="L188" i="11"/>
  <c r="K188" i="11"/>
  <c r="J188" i="11"/>
  <c r="I188" i="11"/>
  <c r="T187" i="11"/>
  <c r="S187" i="11"/>
  <c r="R187" i="11"/>
  <c r="Q187" i="11"/>
  <c r="P187" i="11"/>
  <c r="O187" i="11"/>
  <c r="N187" i="11"/>
  <c r="M187" i="11"/>
  <c r="L187" i="11"/>
  <c r="K187" i="11"/>
  <c r="J187" i="11"/>
  <c r="I187" i="11"/>
  <c r="T175" i="11"/>
  <c r="S175" i="11"/>
  <c r="R175" i="11"/>
  <c r="Q175" i="11"/>
  <c r="P175" i="11"/>
  <c r="O175" i="11"/>
  <c r="N175" i="11"/>
  <c r="M175" i="11"/>
  <c r="L175" i="11"/>
  <c r="K175" i="11"/>
  <c r="J175" i="11"/>
  <c r="I175" i="11"/>
  <c r="T174" i="11"/>
  <c r="S174" i="11"/>
  <c r="R174" i="11"/>
  <c r="Q174" i="11"/>
  <c r="P174" i="11"/>
  <c r="O174" i="11"/>
  <c r="N174" i="11"/>
  <c r="M174" i="11"/>
  <c r="L174" i="11"/>
  <c r="K174" i="11"/>
  <c r="J174" i="11"/>
  <c r="I174" i="11"/>
  <c r="T173" i="11"/>
  <c r="S173" i="11"/>
  <c r="R173" i="11"/>
  <c r="Q173" i="11"/>
  <c r="P173" i="11"/>
  <c r="O173" i="11"/>
  <c r="N173" i="11"/>
  <c r="M173" i="11"/>
  <c r="L173" i="11"/>
  <c r="K173" i="11"/>
  <c r="J173" i="11"/>
  <c r="I173" i="11"/>
  <c r="T172" i="11"/>
  <c r="S172" i="11"/>
  <c r="R172" i="11"/>
  <c r="Q172" i="11"/>
  <c r="P172" i="11"/>
  <c r="O172" i="11"/>
  <c r="N172" i="11"/>
  <c r="M172" i="11"/>
  <c r="L172" i="11"/>
  <c r="K172" i="11"/>
  <c r="J172" i="11"/>
  <c r="I172" i="11"/>
  <c r="T171" i="11"/>
  <c r="S171" i="11"/>
  <c r="R171" i="11"/>
  <c r="Q171" i="11"/>
  <c r="P171" i="11"/>
  <c r="O171" i="11"/>
  <c r="N171" i="11"/>
  <c r="M171" i="11"/>
  <c r="L171" i="11"/>
  <c r="K171" i="11"/>
  <c r="J171" i="11"/>
  <c r="I171" i="11"/>
  <c r="T170" i="11"/>
  <c r="S170" i="11"/>
  <c r="R170" i="11"/>
  <c r="Q170" i="11"/>
  <c r="P170" i="11"/>
  <c r="O170" i="11"/>
  <c r="N170" i="11"/>
  <c r="M170" i="11"/>
  <c r="L170" i="11"/>
  <c r="K170" i="11"/>
  <c r="J170" i="11"/>
  <c r="I170" i="11"/>
  <c r="T169" i="11"/>
  <c r="S169" i="11"/>
  <c r="R169" i="11"/>
  <c r="Q169" i="11"/>
  <c r="P169" i="11"/>
  <c r="O169" i="11"/>
  <c r="N169" i="11"/>
  <c r="M169" i="11"/>
  <c r="L169" i="11"/>
  <c r="K169" i="11"/>
  <c r="J169" i="11"/>
  <c r="I169" i="11"/>
  <c r="T168" i="11"/>
  <c r="S168" i="11"/>
  <c r="R168" i="11"/>
  <c r="Q168" i="11"/>
  <c r="P168" i="11"/>
  <c r="O168" i="11"/>
  <c r="N168" i="11"/>
  <c r="M168" i="11"/>
  <c r="L168" i="11"/>
  <c r="K168" i="11"/>
  <c r="J168" i="11"/>
  <c r="I168" i="11"/>
  <c r="T167" i="11"/>
  <c r="S167" i="11"/>
  <c r="R167" i="11"/>
  <c r="Q167" i="11"/>
  <c r="P167" i="11"/>
  <c r="O167" i="11"/>
  <c r="N167" i="11"/>
  <c r="M167" i="11"/>
  <c r="L167" i="11"/>
  <c r="K167" i="11"/>
  <c r="J167" i="11"/>
  <c r="I167" i="11"/>
  <c r="T162" i="11"/>
  <c r="S162" i="11"/>
  <c r="R162" i="11"/>
  <c r="Q162" i="11"/>
  <c r="P162" i="11"/>
  <c r="O162" i="11"/>
  <c r="N162" i="11"/>
  <c r="M162" i="11"/>
  <c r="L162" i="11"/>
  <c r="K162" i="11"/>
  <c r="J162" i="11"/>
  <c r="I162" i="11"/>
  <c r="T161" i="11"/>
  <c r="S161" i="11"/>
  <c r="R161" i="11"/>
  <c r="Q161" i="11"/>
  <c r="P161" i="11"/>
  <c r="O161" i="11"/>
  <c r="N161" i="11"/>
  <c r="M161" i="11"/>
  <c r="L161" i="11"/>
  <c r="K161" i="11"/>
  <c r="J161" i="11"/>
  <c r="I161" i="11"/>
  <c r="T160" i="11"/>
  <c r="S160" i="11"/>
  <c r="R160" i="11"/>
  <c r="Q160" i="11"/>
  <c r="P160" i="11"/>
  <c r="O160" i="11"/>
  <c r="N160" i="11"/>
  <c r="M160" i="11"/>
  <c r="L160" i="11"/>
  <c r="K160" i="11"/>
  <c r="J160" i="11"/>
  <c r="I160" i="11"/>
  <c r="T159" i="11"/>
  <c r="S159" i="11"/>
  <c r="R159" i="11"/>
  <c r="Q159" i="11"/>
  <c r="P159" i="11"/>
  <c r="O159" i="11"/>
  <c r="N159" i="11"/>
  <c r="M159" i="11"/>
  <c r="L159" i="11"/>
  <c r="K159" i="11"/>
  <c r="J159" i="11"/>
  <c r="I159" i="11"/>
  <c r="T158" i="11"/>
  <c r="S158" i="11"/>
  <c r="R158" i="11"/>
  <c r="Q158" i="11"/>
  <c r="P158" i="11"/>
  <c r="O158" i="11"/>
  <c r="N158" i="11"/>
  <c r="M158" i="11"/>
  <c r="L158" i="11"/>
  <c r="K158" i="11"/>
  <c r="J158" i="11"/>
  <c r="I158" i="11"/>
  <c r="T157" i="11"/>
  <c r="S157" i="11"/>
  <c r="R157" i="11"/>
  <c r="Q157" i="11"/>
  <c r="P157" i="11"/>
  <c r="O157" i="11"/>
  <c r="N157" i="11"/>
  <c r="M157" i="11"/>
  <c r="L157" i="11"/>
  <c r="K157" i="11"/>
  <c r="J157" i="11"/>
  <c r="I157" i="11"/>
  <c r="T156" i="11"/>
  <c r="S156" i="11"/>
  <c r="R156" i="11"/>
  <c r="Q156" i="11"/>
  <c r="P156" i="11"/>
  <c r="O156" i="11"/>
  <c r="N156" i="11"/>
  <c r="M156" i="11"/>
  <c r="L156" i="11"/>
  <c r="K156" i="11"/>
  <c r="J156" i="11"/>
  <c r="I156" i="11"/>
  <c r="T155" i="11"/>
  <c r="S155" i="11"/>
  <c r="R155" i="11"/>
  <c r="Q155" i="11"/>
  <c r="P155" i="11"/>
  <c r="O155" i="11"/>
  <c r="N155" i="11"/>
  <c r="M155" i="11"/>
  <c r="L155" i="11"/>
  <c r="K155" i="11"/>
  <c r="J155" i="11"/>
  <c r="I155" i="11"/>
  <c r="T149" i="11"/>
  <c r="S149" i="11"/>
  <c r="R149" i="11"/>
  <c r="Q149" i="11"/>
  <c r="P149" i="11"/>
  <c r="O149" i="11"/>
  <c r="N149" i="11"/>
  <c r="M149" i="11"/>
  <c r="L149" i="11"/>
  <c r="K149" i="11"/>
  <c r="J149" i="11"/>
  <c r="I149" i="11"/>
  <c r="T148" i="11"/>
  <c r="S148" i="11"/>
  <c r="R148" i="11"/>
  <c r="Q148" i="11"/>
  <c r="P148" i="11"/>
  <c r="O148" i="11"/>
  <c r="N148" i="11"/>
  <c r="M148" i="11"/>
  <c r="L148" i="11"/>
  <c r="K148" i="11"/>
  <c r="J148" i="11"/>
  <c r="I148" i="11"/>
  <c r="T147" i="11"/>
  <c r="S147" i="11"/>
  <c r="R147" i="11"/>
  <c r="Q147" i="11"/>
  <c r="P147" i="11"/>
  <c r="O147" i="11"/>
  <c r="N147" i="11"/>
  <c r="M147" i="11"/>
  <c r="L147" i="11"/>
  <c r="K147" i="11"/>
  <c r="J147" i="11"/>
  <c r="I147" i="11"/>
  <c r="T146" i="11"/>
  <c r="S146" i="11"/>
  <c r="R146" i="11"/>
  <c r="Q146" i="11"/>
  <c r="P146" i="11"/>
  <c r="O146" i="11"/>
  <c r="N146" i="11"/>
  <c r="M146" i="11"/>
  <c r="L146" i="11"/>
  <c r="K146" i="11"/>
  <c r="J146" i="11"/>
  <c r="I146" i="11"/>
  <c r="T145" i="11"/>
  <c r="S145" i="11"/>
  <c r="R145" i="11"/>
  <c r="Q145" i="11"/>
  <c r="P145" i="11"/>
  <c r="O145" i="11"/>
  <c r="N145" i="11"/>
  <c r="M145" i="11"/>
  <c r="L145" i="11"/>
  <c r="K145" i="11"/>
  <c r="J145" i="11"/>
  <c r="I145" i="11"/>
  <c r="T144" i="11"/>
  <c r="S144" i="11"/>
  <c r="R144" i="11"/>
  <c r="Q144" i="11"/>
  <c r="P144" i="11"/>
  <c r="O144" i="11"/>
  <c r="N144" i="11"/>
  <c r="M144" i="11"/>
  <c r="L144" i="11"/>
  <c r="K144" i="11"/>
  <c r="J144" i="11"/>
  <c r="I144" i="11"/>
  <c r="T143" i="11"/>
  <c r="S143" i="11"/>
  <c r="R143" i="11"/>
  <c r="Q143" i="11"/>
  <c r="P143" i="11"/>
  <c r="O143" i="11"/>
  <c r="N143" i="11"/>
  <c r="M143" i="11"/>
  <c r="L143" i="11"/>
  <c r="K143" i="11"/>
  <c r="J143" i="11"/>
  <c r="I143" i="11"/>
  <c r="T142" i="11"/>
  <c r="S142" i="11"/>
  <c r="R142" i="11"/>
  <c r="Q142" i="11"/>
  <c r="P142" i="11"/>
  <c r="O142" i="11"/>
  <c r="N142" i="11"/>
  <c r="M142" i="11"/>
  <c r="L142" i="11"/>
  <c r="K142" i="11"/>
  <c r="J142" i="11"/>
  <c r="I142" i="11"/>
  <c r="T141" i="11"/>
  <c r="S141" i="11"/>
  <c r="R141" i="11"/>
  <c r="Q141" i="11"/>
  <c r="P141" i="11"/>
  <c r="O141" i="11"/>
  <c r="N141" i="11"/>
  <c r="M141" i="11"/>
  <c r="L141" i="11"/>
  <c r="K141" i="11"/>
  <c r="J141" i="11"/>
  <c r="I141" i="11"/>
  <c r="T136" i="11"/>
  <c r="S136" i="11"/>
  <c r="R136" i="11"/>
  <c r="Q136" i="11"/>
  <c r="P136" i="11"/>
  <c r="O136" i="11"/>
  <c r="N136" i="11"/>
  <c r="M136" i="11"/>
  <c r="L136" i="11"/>
  <c r="K136" i="11"/>
  <c r="J136" i="11"/>
  <c r="I136" i="11"/>
  <c r="T135" i="11"/>
  <c r="S135" i="11"/>
  <c r="R135" i="11"/>
  <c r="Q135" i="11"/>
  <c r="P135" i="11"/>
  <c r="O135" i="11"/>
  <c r="N135" i="11"/>
  <c r="M135" i="11"/>
  <c r="L135" i="11"/>
  <c r="K135" i="11"/>
  <c r="J135" i="11"/>
  <c r="I135" i="11"/>
  <c r="T134" i="11"/>
  <c r="S134" i="11"/>
  <c r="R134" i="11"/>
  <c r="Q134" i="11"/>
  <c r="P134" i="11"/>
  <c r="O134" i="11"/>
  <c r="N134" i="11"/>
  <c r="M134" i="11"/>
  <c r="L134" i="11"/>
  <c r="K134" i="11"/>
  <c r="J134" i="11"/>
  <c r="I134" i="11"/>
  <c r="T133" i="11"/>
  <c r="S133" i="11"/>
  <c r="R133" i="11"/>
  <c r="Q133" i="11"/>
  <c r="P133" i="11"/>
  <c r="O133" i="11"/>
  <c r="N133" i="11"/>
  <c r="M133" i="11"/>
  <c r="L133" i="11"/>
  <c r="K133" i="11"/>
  <c r="J133" i="11"/>
  <c r="I133" i="11"/>
  <c r="T132" i="11"/>
  <c r="S132" i="11"/>
  <c r="R132" i="11"/>
  <c r="Q132" i="11"/>
  <c r="P132" i="11"/>
  <c r="O132" i="11"/>
  <c r="N132" i="11"/>
  <c r="M132" i="11"/>
  <c r="L132" i="11"/>
  <c r="K132" i="11"/>
  <c r="J132" i="11"/>
  <c r="I132" i="11"/>
  <c r="T131" i="11"/>
  <c r="S131" i="11"/>
  <c r="R131" i="11"/>
  <c r="Q131" i="11"/>
  <c r="P131" i="11"/>
  <c r="O131" i="11"/>
  <c r="N131" i="11"/>
  <c r="M131" i="11"/>
  <c r="L131" i="11"/>
  <c r="K131" i="11"/>
  <c r="J131" i="11"/>
  <c r="I131" i="11"/>
  <c r="T130" i="11"/>
  <c r="S130" i="11"/>
  <c r="R130" i="11"/>
  <c r="Q130" i="11"/>
  <c r="P130" i="11"/>
  <c r="O130" i="11"/>
  <c r="N130" i="11"/>
  <c r="M130" i="11"/>
  <c r="L130" i="11"/>
  <c r="K130" i="11"/>
  <c r="J130" i="11"/>
  <c r="I130" i="11"/>
  <c r="T129" i="11"/>
  <c r="S129" i="11"/>
  <c r="R129" i="11"/>
  <c r="Q129" i="11"/>
  <c r="P129" i="11"/>
  <c r="O129" i="11"/>
  <c r="N129" i="11"/>
  <c r="M129" i="11"/>
  <c r="L129" i="11"/>
  <c r="K129" i="11"/>
  <c r="J129" i="11"/>
  <c r="I129" i="11"/>
  <c r="T123" i="11"/>
  <c r="S123" i="11"/>
  <c r="R123" i="11"/>
  <c r="Q123" i="11"/>
  <c r="P123" i="11"/>
  <c r="O123" i="11"/>
  <c r="N123" i="11"/>
  <c r="M123" i="11"/>
  <c r="L123" i="11"/>
  <c r="K123" i="11"/>
  <c r="J123" i="11"/>
  <c r="I123" i="11"/>
  <c r="T122" i="11"/>
  <c r="S122" i="11"/>
  <c r="R122" i="11"/>
  <c r="Q122" i="11"/>
  <c r="P122" i="11"/>
  <c r="O122" i="11"/>
  <c r="N122" i="11"/>
  <c r="M122" i="11"/>
  <c r="L122" i="11"/>
  <c r="K122" i="11"/>
  <c r="J122" i="11"/>
  <c r="I122" i="11"/>
  <c r="T121" i="11"/>
  <c r="S121" i="11"/>
  <c r="R121" i="11"/>
  <c r="Q121" i="11"/>
  <c r="P121" i="11"/>
  <c r="O121" i="11"/>
  <c r="N121" i="11"/>
  <c r="M121" i="11"/>
  <c r="L121" i="11"/>
  <c r="K121" i="11"/>
  <c r="J121" i="11"/>
  <c r="I121" i="11"/>
  <c r="T120" i="11"/>
  <c r="S120" i="11"/>
  <c r="R120" i="11"/>
  <c r="Q120" i="11"/>
  <c r="P120" i="11"/>
  <c r="O120" i="11"/>
  <c r="N120" i="11"/>
  <c r="M120" i="11"/>
  <c r="L120" i="11"/>
  <c r="K120" i="11"/>
  <c r="J120" i="11"/>
  <c r="I120" i="11"/>
  <c r="T119" i="11"/>
  <c r="S119" i="11"/>
  <c r="R119" i="11"/>
  <c r="Q119" i="11"/>
  <c r="P119" i="11"/>
  <c r="O119" i="11"/>
  <c r="N119" i="11"/>
  <c r="M119" i="11"/>
  <c r="L119" i="11"/>
  <c r="K119" i="11"/>
  <c r="J119" i="11"/>
  <c r="I119" i="11"/>
  <c r="T110" i="11"/>
  <c r="S110" i="11"/>
  <c r="R110" i="11"/>
  <c r="Q110" i="11"/>
  <c r="P110" i="11"/>
  <c r="O110" i="11"/>
  <c r="N110" i="11"/>
  <c r="M110" i="11"/>
  <c r="L110" i="11"/>
  <c r="K110" i="11"/>
  <c r="J110" i="11"/>
  <c r="I110" i="11"/>
  <c r="T109" i="11"/>
  <c r="S109" i="11"/>
  <c r="R109" i="11"/>
  <c r="Q109" i="11"/>
  <c r="P109" i="11"/>
  <c r="O109" i="11"/>
  <c r="N109" i="11"/>
  <c r="M109" i="11"/>
  <c r="L109" i="11"/>
  <c r="K109" i="11"/>
  <c r="J109" i="11"/>
  <c r="I109" i="11"/>
  <c r="T108" i="11"/>
  <c r="S108" i="11"/>
  <c r="R108" i="11"/>
  <c r="Q108" i="11"/>
  <c r="P108" i="11"/>
  <c r="O108" i="11"/>
  <c r="N108" i="11"/>
  <c r="M108" i="11"/>
  <c r="L108" i="11"/>
  <c r="K108" i="11"/>
  <c r="J108" i="11"/>
  <c r="I108" i="11"/>
  <c r="T97" i="11"/>
  <c r="S97" i="11"/>
  <c r="R97" i="11"/>
  <c r="Q97" i="11"/>
  <c r="P97" i="11"/>
  <c r="O97" i="11"/>
  <c r="N97" i="11"/>
  <c r="M97" i="11"/>
  <c r="L97" i="11"/>
  <c r="K97" i="11"/>
  <c r="J97" i="11"/>
  <c r="I97" i="11"/>
  <c r="T96" i="11"/>
  <c r="S96" i="11"/>
  <c r="R96" i="11"/>
  <c r="Q96" i="11"/>
  <c r="P96" i="11"/>
  <c r="O96" i="11"/>
  <c r="N96" i="11"/>
  <c r="M96" i="11"/>
  <c r="L96" i="11"/>
  <c r="K96" i="11"/>
  <c r="J96" i="11"/>
  <c r="I96" i="11"/>
  <c r="T95" i="11"/>
  <c r="S95" i="11"/>
  <c r="R95" i="11"/>
  <c r="Q95" i="11"/>
  <c r="P95" i="11"/>
  <c r="O95" i="11"/>
  <c r="N95" i="11"/>
  <c r="M95" i="11"/>
  <c r="L95" i="11"/>
  <c r="K95" i="11"/>
  <c r="J95" i="11"/>
  <c r="I95" i="11"/>
  <c r="T94" i="11"/>
  <c r="S94" i="11"/>
  <c r="R94" i="11"/>
  <c r="Q94" i="11"/>
  <c r="P94" i="11"/>
  <c r="O94" i="11"/>
  <c r="N94" i="11"/>
  <c r="M94" i="11"/>
  <c r="L94" i="11"/>
  <c r="K94" i="11"/>
  <c r="J94" i="11"/>
  <c r="I94" i="11"/>
  <c r="T84" i="11"/>
  <c r="S84" i="11"/>
  <c r="R84" i="11"/>
  <c r="Q84" i="11"/>
  <c r="P84" i="11"/>
  <c r="O84" i="11"/>
  <c r="N84" i="11"/>
  <c r="M84" i="11"/>
  <c r="L84" i="11"/>
  <c r="K84" i="11"/>
  <c r="J84" i="11"/>
  <c r="I84" i="11"/>
  <c r="T83" i="11"/>
  <c r="S83" i="11"/>
  <c r="R83" i="11"/>
  <c r="Q83" i="11"/>
  <c r="P83" i="11"/>
  <c r="O83" i="11"/>
  <c r="N83" i="11"/>
  <c r="M83" i="11"/>
  <c r="L83" i="11"/>
  <c r="K83" i="11"/>
  <c r="J83" i="11"/>
  <c r="I83" i="11"/>
  <c r="T71" i="11"/>
  <c r="S71" i="11"/>
  <c r="R71" i="11"/>
  <c r="Q71" i="11"/>
  <c r="P71" i="11"/>
  <c r="O71" i="11"/>
  <c r="N71" i="11"/>
  <c r="M71" i="11"/>
  <c r="L71" i="11"/>
  <c r="K71" i="11"/>
  <c r="J71" i="11"/>
  <c r="I71" i="11"/>
  <c r="T70" i="11"/>
  <c r="S70" i="11"/>
  <c r="R70" i="11"/>
  <c r="Q70" i="11"/>
  <c r="P70" i="11"/>
  <c r="O70" i="11"/>
  <c r="N70" i="11"/>
  <c r="M70" i="11"/>
  <c r="L70" i="11"/>
  <c r="K70" i="11"/>
  <c r="J70" i="11"/>
  <c r="I70" i="11"/>
  <c r="T69" i="11"/>
  <c r="S69" i="11"/>
  <c r="R69" i="11"/>
  <c r="Q69" i="11"/>
  <c r="P69" i="11"/>
  <c r="O69" i="11"/>
  <c r="N69" i="11"/>
  <c r="M69" i="11"/>
  <c r="L69" i="11"/>
  <c r="K69" i="11"/>
  <c r="J69" i="11"/>
  <c r="I69" i="11"/>
  <c r="T68" i="11"/>
  <c r="S68" i="11"/>
  <c r="R68" i="11"/>
  <c r="Q68" i="11"/>
  <c r="P68" i="11"/>
  <c r="O68" i="11"/>
  <c r="N68" i="11"/>
  <c r="M68" i="11"/>
  <c r="L68" i="11"/>
  <c r="K68" i="11"/>
  <c r="J68" i="11"/>
  <c r="I68" i="11"/>
  <c r="T67" i="11"/>
  <c r="S67" i="11"/>
  <c r="R67" i="11"/>
  <c r="Q67" i="11"/>
  <c r="P67" i="11"/>
  <c r="O67" i="11"/>
  <c r="N67" i="11"/>
  <c r="M67" i="11"/>
  <c r="L67" i="11"/>
  <c r="K67" i="11"/>
  <c r="J67" i="11"/>
  <c r="I67" i="11"/>
  <c r="T66" i="11"/>
  <c r="S66" i="11"/>
  <c r="R66" i="11"/>
  <c r="Q66" i="11"/>
  <c r="P66" i="11"/>
  <c r="O66" i="11"/>
  <c r="N66" i="11"/>
  <c r="M66" i="11"/>
  <c r="L66" i="11"/>
  <c r="K66" i="11"/>
  <c r="J66" i="11"/>
  <c r="I66" i="11"/>
  <c r="T58" i="11"/>
  <c r="S58" i="11"/>
  <c r="R58" i="11"/>
  <c r="Q58" i="11"/>
  <c r="P58" i="11"/>
  <c r="O58" i="11"/>
  <c r="N58" i="11"/>
  <c r="M58" i="11"/>
  <c r="L58" i="11"/>
  <c r="K58" i="11"/>
  <c r="J58" i="11"/>
  <c r="I58" i="11"/>
  <c r="G305" i="11"/>
  <c r="E305" i="11"/>
  <c r="D305" i="11"/>
  <c r="G304" i="11"/>
  <c r="E304" i="11"/>
  <c r="D304" i="11"/>
  <c r="G303" i="11"/>
  <c r="G302" i="11"/>
  <c r="G301" i="11"/>
  <c r="E301" i="11"/>
  <c r="D301" i="11"/>
  <c r="G300" i="11"/>
  <c r="E300" i="11"/>
  <c r="D300" i="11"/>
  <c r="G299" i="11"/>
  <c r="E299" i="11"/>
  <c r="D299" i="11"/>
  <c r="G298" i="11"/>
  <c r="E298" i="11"/>
  <c r="D298" i="11"/>
  <c r="G297" i="11"/>
  <c r="E297" i="11"/>
  <c r="D297" i="11"/>
  <c r="Y297" i="11" s="1"/>
  <c r="A401" i="16" s="1"/>
  <c r="J401" i="16" s="1"/>
  <c r="G296" i="11"/>
  <c r="E296" i="11"/>
  <c r="D296" i="11"/>
  <c r="Y296" i="11" s="1"/>
  <c r="A400" i="16"/>
  <c r="K400" i="16" s="1"/>
  <c r="G295" i="11"/>
  <c r="I295" i="11" s="1"/>
  <c r="E295" i="11"/>
  <c r="D295" i="11"/>
  <c r="Y295" i="11"/>
  <c r="A399" i="16" s="1"/>
  <c r="G294" i="11"/>
  <c r="E294" i="11"/>
  <c r="D294" i="11"/>
  <c r="Y294" i="11" s="1"/>
  <c r="A398" i="16" s="1"/>
  <c r="P398" i="16"/>
  <c r="G292" i="11"/>
  <c r="E292" i="11"/>
  <c r="D292" i="11"/>
  <c r="G291" i="11"/>
  <c r="E291" i="11"/>
  <c r="D291" i="11"/>
  <c r="G290" i="11"/>
  <c r="G289" i="11"/>
  <c r="G288" i="11"/>
  <c r="E288" i="11"/>
  <c r="D288" i="11"/>
  <c r="G287" i="11"/>
  <c r="E287" i="11"/>
  <c r="D287" i="11"/>
  <c r="G286" i="11"/>
  <c r="E286" i="11"/>
  <c r="D286" i="11"/>
  <c r="Y286" i="11"/>
  <c r="A391" i="16" s="1"/>
  <c r="P391" i="16" s="1"/>
  <c r="B391" i="16"/>
  <c r="G285" i="11"/>
  <c r="E285" i="11"/>
  <c r="D285" i="11"/>
  <c r="Y285" i="11"/>
  <c r="A390" i="16"/>
  <c r="K390" i="16" s="1"/>
  <c r="G284" i="11"/>
  <c r="E284" i="11"/>
  <c r="D284" i="11"/>
  <c r="Y284" i="11"/>
  <c r="A389" i="16" s="1"/>
  <c r="C389" i="16"/>
  <c r="G283" i="11"/>
  <c r="K283" i="11" s="1"/>
  <c r="E283" i="11"/>
  <c r="D283" i="11"/>
  <c r="Y283" i="11"/>
  <c r="A388" i="16"/>
  <c r="O388" i="16" s="1"/>
  <c r="G282" i="11"/>
  <c r="E282" i="11"/>
  <c r="D282" i="11"/>
  <c r="Y282" i="11"/>
  <c r="A387" i="16" s="1"/>
  <c r="R387" i="16"/>
  <c r="G281" i="11"/>
  <c r="E281" i="11"/>
  <c r="D281" i="11"/>
  <c r="G279" i="11"/>
  <c r="E279" i="11"/>
  <c r="D279" i="11"/>
  <c r="G278" i="11"/>
  <c r="E278" i="11"/>
  <c r="D278" i="11"/>
  <c r="G277" i="11"/>
  <c r="G276" i="11"/>
  <c r="G275" i="11"/>
  <c r="E275" i="11"/>
  <c r="D275" i="11"/>
  <c r="G274" i="11"/>
  <c r="E274" i="11"/>
  <c r="D274" i="11"/>
  <c r="G273" i="11"/>
  <c r="E273" i="11"/>
  <c r="D273" i="11"/>
  <c r="G272" i="11"/>
  <c r="E272" i="11"/>
  <c r="D272" i="11"/>
  <c r="G271" i="11"/>
  <c r="E271" i="11"/>
  <c r="D271" i="11"/>
  <c r="Y271" i="11" s="1"/>
  <c r="A377" i="16"/>
  <c r="G270" i="11"/>
  <c r="R270" i="11" s="1"/>
  <c r="E270" i="11"/>
  <c r="D270" i="11"/>
  <c r="Y270" i="11"/>
  <c r="A376" i="16" s="1"/>
  <c r="G269" i="11"/>
  <c r="E269" i="11"/>
  <c r="D269" i="11"/>
  <c r="Y269" i="11"/>
  <c r="A375" i="16" s="1"/>
  <c r="G268" i="11"/>
  <c r="E268" i="11"/>
  <c r="D268" i="11"/>
  <c r="Y268" i="11" s="1"/>
  <c r="A374" i="16" s="1"/>
  <c r="G266" i="11"/>
  <c r="E266" i="11"/>
  <c r="D266" i="11"/>
  <c r="G265" i="11"/>
  <c r="E265" i="11"/>
  <c r="D265" i="11"/>
  <c r="G264" i="11"/>
  <c r="G263" i="11"/>
  <c r="G262" i="11"/>
  <c r="E262" i="11"/>
  <c r="D262" i="11"/>
  <c r="G261" i="11"/>
  <c r="E261" i="11"/>
  <c r="D261" i="11"/>
  <c r="Y261" i="11" s="1"/>
  <c r="A368" i="16" s="1"/>
  <c r="G260" i="11"/>
  <c r="E260" i="11"/>
  <c r="D260" i="11"/>
  <c r="Y260" i="11"/>
  <c r="A367" i="16"/>
  <c r="G259" i="11"/>
  <c r="E259" i="11"/>
  <c r="D259" i="11"/>
  <c r="Y259" i="11"/>
  <c r="A366" i="16"/>
  <c r="G258" i="11"/>
  <c r="E258" i="11"/>
  <c r="D258" i="11"/>
  <c r="Y258" i="11" s="1"/>
  <c r="A365" i="16" s="1"/>
  <c r="D365" i="16"/>
  <c r="G257" i="11"/>
  <c r="E257" i="11"/>
  <c r="D257" i="11"/>
  <c r="Y257" i="11"/>
  <c r="A364" i="16"/>
  <c r="K364" i="16" s="1"/>
  <c r="G256" i="11"/>
  <c r="E256" i="11"/>
  <c r="D256" i="11"/>
  <c r="Y256" i="11" s="1"/>
  <c r="A363" i="16" s="1"/>
  <c r="G255" i="11"/>
  <c r="E255" i="11"/>
  <c r="D255" i="11"/>
  <c r="Y255" i="11"/>
  <c r="A362" i="16"/>
  <c r="C362" i="16"/>
  <c r="G253" i="11"/>
  <c r="E253" i="11"/>
  <c r="D253" i="11"/>
  <c r="G252" i="11"/>
  <c r="E252" i="11"/>
  <c r="D252" i="11"/>
  <c r="G251" i="11"/>
  <c r="G250" i="11"/>
  <c r="G249" i="11"/>
  <c r="E249" i="11"/>
  <c r="D249" i="11"/>
  <c r="G248" i="11"/>
  <c r="E248" i="11"/>
  <c r="D248" i="11"/>
  <c r="G247" i="11"/>
  <c r="E247" i="11"/>
  <c r="D247" i="11"/>
  <c r="G246" i="11"/>
  <c r="E246" i="11"/>
  <c r="D246" i="11"/>
  <c r="G245" i="11"/>
  <c r="E245" i="11"/>
  <c r="D245" i="11"/>
  <c r="Y245" i="11"/>
  <c r="A329" i="16" s="1"/>
  <c r="G244" i="11"/>
  <c r="E244" i="11"/>
  <c r="D244" i="11"/>
  <c r="Y244" i="11" s="1"/>
  <c r="A328" i="16" s="1"/>
  <c r="H328" i="16" s="1"/>
  <c r="G243" i="11"/>
  <c r="E243" i="11"/>
  <c r="D243" i="11"/>
  <c r="Y243" i="11"/>
  <c r="A327" i="16" s="1"/>
  <c r="B327" i="16" s="1"/>
  <c r="G242" i="11"/>
  <c r="E242" i="11"/>
  <c r="D242" i="11"/>
  <c r="Y242" i="11" s="1"/>
  <c r="A326" i="16" s="1"/>
  <c r="O326" i="16" s="1"/>
  <c r="G240" i="11"/>
  <c r="E240" i="11"/>
  <c r="D240" i="11"/>
  <c r="G239" i="11"/>
  <c r="E239" i="11"/>
  <c r="D239" i="11"/>
  <c r="G238" i="11"/>
  <c r="G237" i="11"/>
  <c r="G236" i="11"/>
  <c r="E236" i="11"/>
  <c r="D236" i="11"/>
  <c r="G235" i="11"/>
  <c r="E235" i="11"/>
  <c r="D235" i="11"/>
  <c r="G234" i="11"/>
  <c r="E234" i="11"/>
  <c r="D234" i="11"/>
  <c r="G233" i="11"/>
  <c r="E233" i="11"/>
  <c r="D233" i="11"/>
  <c r="Y233" i="11" s="1"/>
  <c r="A318" i="16" s="1"/>
  <c r="G232" i="11"/>
  <c r="K232" i="11" s="1"/>
  <c r="E232" i="11"/>
  <c r="D232" i="11"/>
  <c r="Y232" i="11"/>
  <c r="A317" i="16"/>
  <c r="G231" i="11"/>
  <c r="E231" i="11"/>
  <c r="D231" i="11"/>
  <c r="Y231" i="11"/>
  <c r="A316" i="16"/>
  <c r="J316" i="16" s="1"/>
  <c r="G230" i="11"/>
  <c r="E230" i="11"/>
  <c r="D230" i="11"/>
  <c r="Y230" i="11" s="1"/>
  <c r="A315" i="16" s="1"/>
  <c r="D315" i="16" s="1"/>
  <c r="G229" i="11"/>
  <c r="E229" i="11"/>
  <c r="D229" i="11"/>
  <c r="Y229" i="11"/>
  <c r="A314" i="16" s="1"/>
  <c r="I314" i="16" s="1"/>
  <c r="G227" i="11"/>
  <c r="E227" i="11"/>
  <c r="D227" i="11"/>
  <c r="G226" i="11"/>
  <c r="E226" i="11"/>
  <c r="D226" i="11"/>
  <c r="G225" i="11"/>
  <c r="G224" i="11"/>
  <c r="G223" i="11"/>
  <c r="E223" i="11"/>
  <c r="D223" i="11"/>
  <c r="G222" i="11"/>
  <c r="E222" i="11"/>
  <c r="D222" i="11"/>
  <c r="G221" i="11"/>
  <c r="E221" i="11"/>
  <c r="D221" i="11"/>
  <c r="G220" i="11"/>
  <c r="E220" i="11"/>
  <c r="D220" i="11"/>
  <c r="G219" i="11"/>
  <c r="E219" i="11"/>
  <c r="D219" i="11"/>
  <c r="Y219" i="11" s="1"/>
  <c r="A305" i="16" s="1"/>
  <c r="G218" i="11"/>
  <c r="E218" i="11"/>
  <c r="D218" i="11"/>
  <c r="Y218" i="11"/>
  <c r="A304" i="16"/>
  <c r="G304" i="16"/>
  <c r="G217" i="11"/>
  <c r="E217" i="11"/>
  <c r="D217" i="11"/>
  <c r="Y217" i="11" s="1"/>
  <c r="A303" i="16" s="1"/>
  <c r="G216" i="11"/>
  <c r="E216" i="11"/>
  <c r="D216" i="11"/>
  <c r="Y216" i="11"/>
  <c r="A302" i="16"/>
  <c r="G214" i="11"/>
  <c r="E214" i="11"/>
  <c r="D214" i="11"/>
  <c r="G213" i="11"/>
  <c r="E213" i="11"/>
  <c r="D213" i="11"/>
  <c r="G212" i="11"/>
  <c r="G211" i="11"/>
  <c r="G210" i="11"/>
  <c r="E210" i="11"/>
  <c r="D210" i="11"/>
  <c r="G209" i="11"/>
  <c r="E209" i="11"/>
  <c r="D209" i="11"/>
  <c r="Y209" i="11" s="1"/>
  <c r="A296" i="16"/>
  <c r="G208" i="11"/>
  <c r="E208" i="11"/>
  <c r="D208" i="11"/>
  <c r="Y208" i="11"/>
  <c r="A295" i="16"/>
  <c r="D295" i="16" s="1"/>
  <c r="G207" i="11"/>
  <c r="E207" i="11"/>
  <c r="D207" i="11"/>
  <c r="Y207" i="11" s="1"/>
  <c r="A294" i="16" s="1"/>
  <c r="G206" i="11"/>
  <c r="E206" i="11"/>
  <c r="D206" i="11"/>
  <c r="Y206" i="11" s="1"/>
  <c r="A293" i="16"/>
  <c r="J293" i="16"/>
  <c r="G205" i="11"/>
  <c r="E205" i="11"/>
  <c r="D205" i="11"/>
  <c r="Y205" i="11" s="1"/>
  <c r="A292" i="16" s="1"/>
  <c r="G292" i="16" s="1"/>
  <c r="G204" i="11"/>
  <c r="E204" i="11"/>
  <c r="D204" i="11"/>
  <c r="Y204" i="11" s="1"/>
  <c r="A291" i="16" s="1"/>
  <c r="D291" i="16" s="1"/>
  <c r="G203" i="11"/>
  <c r="E203" i="11"/>
  <c r="D203" i="11"/>
  <c r="Y203" i="11"/>
  <c r="A290" i="16" s="1"/>
  <c r="G201" i="11"/>
  <c r="E201" i="11"/>
  <c r="D201" i="11"/>
  <c r="G200" i="11"/>
  <c r="E200" i="11"/>
  <c r="D200" i="11"/>
  <c r="G199" i="11"/>
  <c r="G198" i="11"/>
  <c r="G197" i="11"/>
  <c r="E197" i="11"/>
  <c r="D197" i="11"/>
  <c r="Y197" i="11" s="1"/>
  <c r="A261" i="16" s="1"/>
  <c r="G261" i="16" s="1"/>
  <c r="G196" i="11"/>
  <c r="E196" i="11"/>
  <c r="D196" i="11"/>
  <c r="Y196" i="11"/>
  <c r="A260" i="16" s="1"/>
  <c r="O260" i="16" s="1"/>
  <c r="G195" i="11"/>
  <c r="E195" i="11"/>
  <c r="D195" i="11"/>
  <c r="Y195" i="11" s="1"/>
  <c r="A259" i="16" s="1"/>
  <c r="B259" i="16" s="1"/>
  <c r="H259" i="16"/>
  <c r="G194" i="11"/>
  <c r="E194" i="11"/>
  <c r="D194" i="11"/>
  <c r="Y194" i="11"/>
  <c r="A258" i="16" s="1"/>
  <c r="B258" i="16" s="1"/>
  <c r="G193" i="11"/>
  <c r="E193" i="11"/>
  <c r="D193" i="11"/>
  <c r="Y193" i="11"/>
  <c r="A257" i="16" s="1"/>
  <c r="H257" i="16"/>
  <c r="G192" i="11"/>
  <c r="E192" i="11"/>
  <c r="D192" i="11"/>
  <c r="Y192" i="11"/>
  <c r="A256" i="16" s="1"/>
  <c r="P256" i="16" s="1"/>
  <c r="G191" i="11"/>
  <c r="E191" i="11"/>
  <c r="D191" i="11"/>
  <c r="Y191" i="11" s="1"/>
  <c r="A255" i="16" s="1"/>
  <c r="D255" i="16" s="1"/>
  <c r="G190" i="11"/>
  <c r="E190" i="11"/>
  <c r="D190" i="11"/>
  <c r="Y190" i="11"/>
  <c r="A254" i="16"/>
  <c r="G188" i="11"/>
  <c r="E188" i="11"/>
  <c r="D188" i="11"/>
  <c r="G187" i="11"/>
  <c r="E187" i="11"/>
  <c r="D187" i="11"/>
  <c r="G186" i="11"/>
  <c r="G185" i="11"/>
  <c r="G184" i="11"/>
  <c r="E184" i="11"/>
  <c r="D184" i="11"/>
  <c r="Y184" i="11"/>
  <c r="A249" i="16" s="1"/>
  <c r="G183" i="11"/>
  <c r="E183" i="11"/>
  <c r="D183" i="11"/>
  <c r="Y183" i="11" s="1"/>
  <c r="A248" i="16" s="1"/>
  <c r="G182" i="11"/>
  <c r="E182" i="11"/>
  <c r="D182" i="11"/>
  <c r="Y182" i="11" s="1"/>
  <c r="A247" i="16"/>
  <c r="J247" i="16"/>
  <c r="G181" i="11"/>
  <c r="E181" i="11"/>
  <c r="D181" i="11"/>
  <c r="Y181" i="11" s="1"/>
  <c r="A246" i="16" s="1"/>
  <c r="I246" i="16" s="1"/>
  <c r="G180" i="11"/>
  <c r="E180" i="11"/>
  <c r="D180" i="11"/>
  <c r="Y180" i="11" s="1"/>
  <c r="A245" i="16" s="1"/>
  <c r="G179" i="11"/>
  <c r="E179" i="11"/>
  <c r="D179" i="11"/>
  <c r="Y179" i="11"/>
  <c r="A244" i="16" s="1"/>
  <c r="G178" i="11"/>
  <c r="E178" i="11"/>
  <c r="D178" i="11"/>
  <c r="Y178" i="11" s="1"/>
  <c r="A243" i="16" s="1"/>
  <c r="C243" i="16" s="1"/>
  <c r="G177" i="11"/>
  <c r="E177" i="11"/>
  <c r="D177" i="11"/>
  <c r="Y177" i="11"/>
  <c r="A242" i="16" s="1"/>
  <c r="G175" i="11"/>
  <c r="E175" i="11"/>
  <c r="D175" i="11"/>
  <c r="G174" i="11"/>
  <c r="E174" i="11"/>
  <c r="D174" i="11"/>
  <c r="G173" i="11"/>
  <c r="G172" i="11"/>
  <c r="G171" i="11"/>
  <c r="E171" i="11"/>
  <c r="D171" i="11"/>
  <c r="G170" i="11"/>
  <c r="E170" i="11"/>
  <c r="D170" i="11"/>
  <c r="G169" i="11"/>
  <c r="E169" i="11"/>
  <c r="D169" i="11"/>
  <c r="G168" i="11"/>
  <c r="E168" i="11"/>
  <c r="D168" i="11"/>
  <c r="G167" i="11"/>
  <c r="E167" i="11"/>
  <c r="D167" i="11"/>
  <c r="G166" i="11"/>
  <c r="E166" i="11"/>
  <c r="D166" i="11"/>
  <c r="Y166" i="11"/>
  <c r="A208" i="16" s="1"/>
  <c r="G165" i="11"/>
  <c r="E165" i="11"/>
  <c r="D165" i="11"/>
  <c r="Y165" i="11" s="1"/>
  <c r="A207" i="16" s="1"/>
  <c r="D207" i="16"/>
  <c r="G164" i="11"/>
  <c r="E164" i="11"/>
  <c r="D164" i="11"/>
  <c r="Y164" i="11"/>
  <c r="A206" i="16" s="1"/>
  <c r="G162" i="11"/>
  <c r="E162" i="11"/>
  <c r="D162" i="11"/>
  <c r="G161" i="11"/>
  <c r="E161" i="11"/>
  <c r="D161" i="11"/>
  <c r="G160" i="11"/>
  <c r="G159" i="11"/>
  <c r="G158" i="11"/>
  <c r="E158" i="11"/>
  <c r="D158" i="11"/>
  <c r="G157" i="11"/>
  <c r="E157" i="11"/>
  <c r="D157" i="11"/>
  <c r="G156" i="11"/>
  <c r="E156" i="11"/>
  <c r="D156" i="11"/>
  <c r="G155" i="11"/>
  <c r="E155" i="11"/>
  <c r="D155" i="11"/>
  <c r="G154" i="11"/>
  <c r="E154" i="11"/>
  <c r="D154" i="11"/>
  <c r="Y154" i="11" s="1"/>
  <c r="A197" i="16" s="1"/>
  <c r="G153" i="11"/>
  <c r="E153" i="11"/>
  <c r="D153" i="11"/>
  <c r="Y153" i="11" s="1"/>
  <c r="A196" i="16" s="1"/>
  <c r="P196" i="16" s="1"/>
  <c r="G152" i="11"/>
  <c r="E152" i="11"/>
  <c r="D152" i="11"/>
  <c r="Y152" i="11"/>
  <c r="A195" i="16"/>
  <c r="B195" i="16" s="1"/>
  <c r="G151" i="11"/>
  <c r="E151" i="11"/>
  <c r="D151" i="11"/>
  <c r="Y151" i="11" s="1"/>
  <c r="A194" i="16" s="1"/>
  <c r="H194" i="16" s="1"/>
  <c r="G149" i="11"/>
  <c r="E149" i="11"/>
  <c r="D149" i="11"/>
  <c r="G148" i="11"/>
  <c r="E148" i="11"/>
  <c r="D148" i="11"/>
  <c r="G147" i="11"/>
  <c r="G146" i="11"/>
  <c r="G145" i="11"/>
  <c r="E145" i="11"/>
  <c r="D145" i="11"/>
  <c r="G144" i="11"/>
  <c r="E144" i="11"/>
  <c r="D144" i="11"/>
  <c r="G143" i="11"/>
  <c r="E143" i="11"/>
  <c r="D143" i="11"/>
  <c r="G142" i="11"/>
  <c r="E142" i="11"/>
  <c r="D142" i="11"/>
  <c r="G141" i="11"/>
  <c r="E141" i="11"/>
  <c r="D141" i="11"/>
  <c r="G140" i="11"/>
  <c r="E140" i="11"/>
  <c r="D140" i="11"/>
  <c r="Y140" i="11" s="1"/>
  <c r="A160" i="16" s="1"/>
  <c r="G139" i="11"/>
  <c r="E139" i="11"/>
  <c r="D139" i="11"/>
  <c r="Y139" i="11"/>
  <c r="A159" i="16"/>
  <c r="G138" i="11"/>
  <c r="E138" i="11"/>
  <c r="D138" i="11"/>
  <c r="Y138" i="11"/>
  <c r="A158" i="16" s="1"/>
  <c r="G136" i="11"/>
  <c r="E136" i="11"/>
  <c r="D136" i="11"/>
  <c r="G135" i="11"/>
  <c r="E135" i="11"/>
  <c r="D135" i="11"/>
  <c r="G134" i="11"/>
  <c r="G133" i="11"/>
  <c r="G132" i="11"/>
  <c r="E132" i="11"/>
  <c r="D132" i="11"/>
  <c r="G131" i="11"/>
  <c r="E131" i="11"/>
  <c r="D131" i="11"/>
  <c r="G130" i="11"/>
  <c r="E130" i="11"/>
  <c r="D130" i="11"/>
  <c r="G129" i="11"/>
  <c r="E129" i="11"/>
  <c r="D129" i="11"/>
  <c r="G128" i="11"/>
  <c r="E128" i="11"/>
  <c r="D128" i="11"/>
  <c r="Y128" i="11" s="1"/>
  <c r="A149" i="16" s="1"/>
  <c r="G127" i="11"/>
  <c r="E127" i="11"/>
  <c r="D127" i="11"/>
  <c r="Y127" i="11"/>
  <c r="A148" i="16"/>
  <c r="G126" i="11"/>
  <c r="E126" i="11"/>
  <c r="D126" i="11"/>
  <c r="Y126" i="11"/>
  <c r="A147" i="16" s="1"/>
  <c r="G125" i="11"/>
  <c r="I125" i="11" s="1"/>
  <c r="E125" i="11"/>
  <c r="D125" i="11"/>
  <c r="Y125" i="11" s="1"/>
  <c r="A146" i="16" s="1"/>
  <c r="G123" i="11"/>
  <c r="E123" i="11"/>
  <c r="D123" i="11"/>
  <c r="G122" i="11"/>
  <c r="E122" i="11"/>
  <c r="D122" i="11"/>
  <c r="G121" i="11"/>
  <c r="G120" i="11"/>
  <c r="G119" i="11"/>
  <c r="E119" i="11"/>
  <c r="D119" i="11"/>
  <c r="G118" i="11"/>
  <c r="E118" i="11"/>
  <c r="D118" i="11"/>
  <c r="Y118" i="11"/>
  <c r="A92" i="16"/>
  <c r="K92" i="16"/>
  <c r="G117" i="11"/>
  <c r="E117" i="11"/>
  <c r="D117" i="11"/>
  <c r="Y117" i="11" s="1"/>
  <c r="A91" i="16" s="1"/>
  <c r="G116" i="11"/>
  <c r="E116" i="11"/>
  <c r="D116" i="11"/>
  <c r="Y116" i="11"/>
  <c r="A90" i="16"/>
  <c r="L90" i="16"/>
  <c r="G115" i="11"/>
  <c r="E115" i="11"/>
  <c r="D115" i="11"/>
  <c r="Y115" i="11"/>
  <c r="A89" i="16" s="1"/>
  <c r="G114" i="11"/>
  <c r="E114" i="11"/>
  <c r="D114" i="11"/>
  <c r="Y114" i="11" s="1"/>
  <c r="A88" i="16" s="1"/>
  <c r="G88" i="16" s="1"/>
  <c r="G113" i="11"/>
  <c r="E113" i="11"/>
  <c r="D113" i="11"/>
  <c r="Y113" i="11"/>
  <c r="A87" i="16"/>
  <c r="G112" i="11"/>
  <c r="E112" i="11"/>
  <c r="D112" i="11"/>
  <c r="Y112" i="11"/>
  <c r="A86" i="16" s="1"/>
  <c r="G110" i="11"/>
  <c r="E110" i="11"/>
  <c r="D110" i="11"/>
  <c r="G109" i="11"/>
  <c r="E109" i="11"/>
  <c r="D109" i="11"/>
  <c r="G108" i="11"/>
  <c r="G107" i="11"/>
  <c r="G106" i="11"/>
  <c r="E106" i="11"/>
  <c r="D106" i="11"/>
  <c r="Y106" i="11" s="1"/>
  <c r="A81" i="16"/>
  <c r="P81" i="16" s="1"/>
  <c r="G105" i="11"/>
  <c r="E105" i="11"/>
  <c r="D105" i="11"/>
  <c r="Y105" i="11" s="1"/>
  <c r="A80" i="16"/>
  <c r="P80" i="16" s="1"/>
  <c r="G104" i="11"/>
  <c r="E104" i="11"/>
  <c r="D104" i="11"/>
  <c r="Y104" i="11"/>
  <c r="A79" i="16" s="1"/>
  <c r="C79" i="16" s="1"/>
  <c r="G103" i="11"/>
  <c r="E103" i="11"/>
  <c r="D103" i="11"/>
  <c r="Y103" i="11" s="1"/>
  <c r="A78" i="16" s="1"/>
  <c r="G102" i="11"/>
  <c r="E102" i="11"/>
  <c r="D102" i="11"/>
  <c r="Y102" i="11"/>
  <c r="A77" i="16" s="1"/>
  <c r="G101" i="11"/>
  <c r="E101" i="11"/>
  <c r="D101" i="11"/>
  <c r="Y101" i="11"/>
  <c r="A76" i="16" s="1"/>
  <c r="H76" i="16" s="1"/>
  <c r="G100" i="11"/>
  <c r="E100" i="11"/>
  <c r="D100" i="11"/>
  <c r="Y100" i="11"/>
  <c r="A75" i="16" s="1"/>
  <c r="J75" i="16" s="1"/>
  <c r="G99" i="11"/>
  <c r="E99" i="11"/>
  <c r="D99" i="11"/>
  <c r="Y99" i="11" s="1"/>
  <c r="A74" i="16" s="1"/>
  <c r="G97" i="11"/>
  <c r="E97" i="11"/>
  <c r="D97" i="11"/>
  <c r="G96" i="11"/>
  <c r="E96" i="11"/>
  <c r="D96" i="11"/>
  <c r="G95" i="11"/>
  <c r="G94" i="11"/>
  <c r="G93" i="11"/>
  <c r="E93" i="11"/>
  <c r="D93" i="11"/>
  <c r="Y93" i="11"/>
  <c r="A69" i="16" s="1"/>
  <c r="G92" i="11"/>
  <c r="E92" i="11"/>
  <c r="D92" i="11"/>
  <c r="Y92" i="11" s="1"/>
  <c r="A68" i="16" s="1"/>
  <c r="G91" i="11"/>
  <c r="E91" i="11"/>
  <c r="D91" i="11"/>
  <c r="Y91" i="11" s="1"/>
  <c r="A67" i="16" s="1"/>
  <c r="D67" i="16"/>
  <c r="G90" i="11"/>
  <c r="E90" i="11"/>
  <c r="D90" i="11"/>
  <c r="Y90" i="11"/>
  <c r="A66" i="16" s="1"/>
  <c r="G89" i="11"/>
  <c r="E89" i="11"/>
  <c r="D89" i="11"/>
  <c r="Y89" i="11" s="1"/>
  <c r="A65" i="16" s="1"/>
  <c r="G88" i="11"/>
  <c r="E88" i="11"/>
  <c r="D88" i="11"/>
  <c r="Y88" i="11" s="1"/>
  <c r="A64" i="16"/>
  <c r="G87" i="11"/>
  <c r="E87" i="11"/>
  <c r="D87" i="11"/>
  <c r="Y87" i="11" s="1"/>
  <c r="A63" i="16" s="1"/>
  <c r="G86" i="11"/>
  <c r="E86" i="11"/>
  <c r="D86" i="11"/>
  <c r="Y86" i="11"/>
  <c r="A62" i="16" s="1"/>
  <c r="B62" i="16" s="1"/>
  <c r="G84" i="11"/>
  <c r="E84" i="11"/>
  <c r="D84" i="11"/>
  <c r="G83" i="11"/>
  <c r="E83" i="11"/>
  <c r="D83" i="11"/>
  <c r="G82" i="11"/>
  <c r="G81" i="11"/>
  <c r="G80" i="11"/>
  <c r="E80" i="11"/>
  <c r="D80" i="11"/>
  <c r="Y80" i="11" s="1"/>
  <c r="A57" i="16"/>
  <c r="G79" i="11"/>
  <c r="E79" i="11"/>
  <c r="D79" i="11"/>
  <c r="Y79" i="11"/>
  <c r="A56" i="16" s="1"/>
  <c r="R56" i="16" s="1"/>
  <c r="G78" i="11"/>
  <c r="E78" i="11"/>
  <c r="D78" i="11"/>
  <c r="Y78" i="11" s="1"/>
  <c r="A55" i="16" s="1"/>
  <c r="R55" i="16"/>
  <c r="G77" i="11"/>
  <c r="E77" i="11"/>
  <c r="D77" i="11"/>
  <c r="Y77" i="11"/>
  <c r="A54" i="16"/>
  <c r="H54" i="16" s="1"/>
  <c r="G54" i="16"/>
  <c r="G76" i="11"/>
  <c r="E76" i="11"/>
  <c r="D76" i="11"/>
  <c r="Y76" i="11" s="1"/>
  <c r="A53" i="16" s="1"/>
  <c r="G75" i="11"/>
  <c r="E75" i="11"/>
  <c r="D75" i="11"/>
  <c r="Y75" i="11"/>
  <c r="A52" i="16"/>
  <c r="G74" i="11"/>
  <c r="E74" i="11"/>
  <c r="D74" i="11"/>
  <c r="Y74" i="11"/>
  <c r="A51" i="16" s="1"/>
  <c r="G73" i="11"/>
  <c r="E73" i="11"/>
  <c r="D73" i="11"/>
  <c r="Y73" i="11" s="1"/>
  <c r="A50" i="16" s="1"/>
  <c r="G71" i="11"/>
  <c r="E71" i="11"/>
  <c r="D71" i="11"/>
  <c r="G70" i="11"/>
  <c r="E70" i="11"/>
  <c r="D70" i="11"/>
  <c r="G69" i="11"/>
  <c r="G68" i="11"/>
  <c r="G67" i="11"/>
  <c r="E67" i="11"/>
  <c r="D67" i="11"/>
  <c r="G66" i="11"/>
  <c r="E66" i="11"/>
  <c r="D66" i="11"/>
  <c r="G65" i="11"/>
  <c r="E65" i="11"/>
  <c r="D65" i="11"/>
  <c r="Y65" i="11"/>
  <c r="A43" i="16" s="1"/>
  <c r="I43" i="16" s="1"/>
  <c r="G64" i="11"/>
  <c r="E64" i="11"/>
  <c r="D64" i="11"/>
  <c r="Y64" i="11"/>
  <c r="A42" i="16" s="1"/>
  <c r="P42" i="16" s="1"/>
  <c r="G63" i="11"/>
  <c r="E63" i="11"/>
  <c r="D63" i="11"/>
  <c r="Y63" i="11"/>
  <c r="A41" i="16"/>
  <c r="G62" i="11"/>
  <c r="E62" i="11"/>
  <c r="D62" i="11"/>
  <c r="Y62" i="11" s="1"/>
  <c r="A40" i="16"/>
  <c r="G61" i="11"/>
  <c r="E61" i="11"/>
  <c r="D61" i="11"/>
  <c r="Y61" i="11" s="1"/>
  <c r="A39" i="16"/>
  <c r="J39" i="16" s="1"/>
  <c r="G60" i="11"/>
  <c r="E60" i="11"/>
  <c r="D60" i="11"/>
  <c r="Y60" i="11" s="1"/>
  <c r="A38" i="16" s="1"/>
  <c r="G58" i="11"/>
  <c r="E58" i="11"/>
  <c r="D58" i="11"/>
  <c r="G57" i="11"/>
  <c r="E57" i="11"/>
  <c r="D57" i="11"/>
  <c r="Y57" i="11"/>
  <c r="A34" i="16" s="1"/>
  <c r="L34" i="16" s="1"/>
  <c r="G56" i="11"/>
  <c r="G55" i="11"/>
  <c r="G54" i="11"/>
  <c r="E54" i="11"/>
  <c r="D54" i="11"/>
  <c r="Y54" i="11" s="1"/>
  <c r="A33" i="16" s="1"/>
  <c r="G53" i="11"/>
  <c r="E53" i="11"/>
  <c r="D53" i="11"/>
  <c r="Y53" i="11" s="1"/>
  <c r="A32" i="16" s="1"/>
  <c r="G52" i="11"/>
  <c r="E52" i="11"/>
  <c r="D52" i="11"/>
  <c r="Y52" i="11"/>
  <c r="A31" i="16" s="1"/>
  <c r="G31" i="16"/>
  <c r="G51" i="11"/>
  <c r="E51" i="11"/>
  <c r="D51" i="11"/>
  <c r="Y51" i="11" s="1"/>
  <c r="A30" i="16" s="1"/>
  <c r="G50" i="11"/>
  <c r="E50" i="11"/>
  <c r="D50" i="11"/>
  <c r="Y50" i="11" s="1"/>
  <c r="A29" i="16"/>
  <c r="C29" i="16" s="1"/>
  <c r="G49" i="11"/>
  <c r="E49" i="11"/>
  <c r="D49" i="11"/>
  <c r="Y49" i="11"/>
  <c r="A28" i="16"/>
  <c r="O28" i="16" s="1"/>
  <c r="G48" i="11"/>
  <c r="E48" i="11"/>
  <c r="D48" i="11"/>
  <c r="Y48" i="11" s="1"/>
  <c r="A27" i="16" s="1"/>
  <c r="I27" i="16" s="1"/>
  <c r="G47" i="11"/>
  <c r="E47" i="11"/>
  <c r="D47" i="11"/>
  <c r="Y47" i="11"/>
  <c r="A26" i="16"/>
  <c r="B26" i="16" s="1"/>
  <c r="T45" i="11"/>
  <c r="S45" i="11"/>
  <c r="R45" i="11"/>
  <c r="Q45" i="11"/>
  <c r="P45" i="11"/>
  <c r="O45" i="11"/>
  <c r="N45" i="11"/>
  <c r="M45" i="11"/>
  <c r="L45" i="11"/>
  <c r="K45" i="11"/>
  <c r="J45" i="11"/>
  <c r="I45" i="11"/>
  <c r="T44" i="11"/>
  <c r="S44" i="11"/>
  <c r="R44" i="11"/>
  <c r="Q44" i="11"/>
  <c r="P44" i="11"/>
  <c r="O44" i="11"/>
  <c r="N44" i="11"/>
  <c r="M44" i="11"/>
  <c r="L44" i="11"/>
  <c r="K44" i="11"/>
  <c r="J44" i="11"/>
  <c r="I44" i="11"/>
  <c r="T43" i="11"/>
  <c r="S43" i="11"/>
  <c r="R43" i="11"/>
  <c r="Q43" i="11"/>
  <c r="P43" i="11"/>
  <c r="O43" i="11"/>
  <c r="N43" i="11"/>
  <c r="M43" i="11"/>
  <c r="L43" i="11"/>
  <c r="K43" i="11"/>
  <c r="J43" i="11"/>
  <c r="I43" i="11"/>
  <c r="T42" i="11"/>
  <c r="S42" i="11"/>
  <c r="R42" i="11"/>
  <c r="Q42" i="11"/>
  <c r="P42" i="11"/>
  <c r="O42" i="11"/>
  <c r="N42" i="11"/>
  <c r="M42" i="11"/>
  <c r="L42" i="11"/>
  <c r="K42" i="11"/>
  <c r="J42" i="11"/>
  <c r="I42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E31" i="11"/>
  <c r="E30" i="11"/>
  <c r="C31" i="11"/>
  <c r="C30" i="11"/>
  <c r="G32" i="11"/>
  <c r="G31" i="11"/>
  <c r="G30" i="11"/>
  <c r="V20" i="11"/>
  <c r="U20" i="11"/>
  <c r="V19" i="11"/>
  <c r="C11" i="11"/>
  <c r="C15" i="11"/>
  <c r="F11" i="11"/>
  <c r="F15" i="11"/>
  <c r="U19" i="11"/>
  <c r="F1" i="15"/>
  <c r="F2" i="15"/>
  <c r="F3" i="15"/>
  <c r="F4" i="15"/>
  <c r="A703" i="16"/>
  <c r="B703" i="16" s="1"/>
  <c r="A715" i="16"/>
  <c r="J715" i="16"/>
  <c r="A719" i="16"/>
  <c r="P719" i="16" s="1"/>
  <c r="A723" i="16"/>
  <c r="J723" i="16"/>
  <c r="A727" i="16"/>
  <c r="K727" i="16"/>
  <c r="A731" i="16"/>
  <c r="R731" i="16" s="1"/>
  <c r="A735" i="16"/>
  <c r="P735" i="16" s="1"/>
  <c r="A739" i="16"/>
  <c r="A743" i="16"/>
  <c r="E743" i="16" s="1"/>
  <c r="A747" i="16"/>
  <c r="A98" i="16"/>
  <c r="A99" i="16"/>
  <c r="A100" i="16"/>
  <c r="A101" i="16"/>
  <c r="A102" i="16"/>
  <c r="A103" i="16"/>
  <c r="B103" i="16" s="1"/>
  <c r="I103" i="16"/>
  <c r="A104" i="16"/>
  <c r="A105" i="16"/>
  <c r="D105" i="16" s="1"/>
  <c r="A106" i="16"/>
  <c r="P106" i="16" s="1"/>
  <c r="A107" i="16"/>
  <c r="H107" i="16"/>
  <c r="A108" i="16"/>
  <c r="D108" i="16"/>
  <c r="A109" i="16"/>
  <c r="A110" i="16"/>
  <c r="A111" i="16"/>
  <c r="A112" i="16"/>
  <c r="A113" i="16"/>
  <c r="A114" i="16"/>
  <c r="A115" i="16"/>
  <c r="A116" i="16"/>
  <c r="H116" i="16"/>
  <c r="A117" i="16"/>
  <c r="A118" i="16"/>
  <c r="A119" i="16"/>
  <c r="A120" i="16"/>
  <c r="A121" i="16"/>
  <c r="A122" i="16"/>
  <c r="A123" i="16"/>
  <c r="A124" i="16"/>
  <c r="A125" i="16"/>
  <c r="L125" i="16" s="1"/>
  <c r="A126" i="16"/>
  <c r="K126" i="16"/>
  <c r="A127" i="16"/>
  <c r="A128" i="16"/>
  <c r="A129" i="16"/>
  <c r="A130" i="16"/>
  <c r="A131" i="16"/>
  <c r="K131" i="16"/>
  <c r="A132" i="16"/>
  <c r="H132" i="16"/>
  <c r="A133" i="16"/>
  <c r="A134" i="16"/>
  <c r="A135" i="16"/>
  <c r="D135" i="16"/>
  <c r="A136" i="16"/>
  <c r="A137" i="16"/>
  <c r="A138" i="16"/>
  <c r="B138" i="16"/>
  <c r="A139" i="16"/>
  <c r="A140" i="16"/>
  <c r="O140" i="16" s="1"/>
  <c r="A141" i="16"/>
  <c r="A142" i="16"/>
  <c r="P142" i="16"/>
  <c r="A143" i="16"/>
  <c r="A144" i="16"/>
  <c r="A145" i="16"/>
  <c r="I145" i="16"/>
  <c r="A170" i="16"/>
  <c r="A171" i="16"/>
  <c r="L171" i="16" s="1"/>
  <c r="A172" i="16"/>
  <c r="B172" i="16" s="1"/>
  <c r="K172" i="16"/>
  <c r="A173" i="16"/>
  <c r="R173" i="16" s="1"/>
  <c r="A174" i="16"/>
  <c r="A175" i="16"/>
  <c r="A176" i="16"/>
  <c r="A177" i="16"/>
  <c r="H177" i="16"/>
  <c r="A178" i="16"/>
  <c r="A179" i="16"/>
  <c r="D179" i="16" s="1"/>
  <c r="A180" i="16"/>
  <c r="A181" i="16"/>
  <c r="A182" i="16"/>
  <c r="A183" i="16"/>
  <c r="A184" i="16"/>
  <c r="I184" i="16"/>
  <c r="A185" i="16"/>
  <c r="P185" i="16"/>
  <c r="A186" i="16"/>
  <c r="P186" i="16"/>
  <c r="A187" i="16"/>
  <c r="P187" i="16" s="1"/>
  <c r="A188" i="16"/>
  <c r="A189" i="16"/>
  <c r="G189" i="16" s="1"/>
  <c r="A190" i="16"/>
  <c r="I190" i="16"/>
  <c r="A191" i="16"/>
  <c r="A192" i="16"/>
  <c r="A193" i="16"/>
  <c r="A218" i="16"/>
  <c r="H218" i="16" s="1"/>
  <c r="A219" i="16"/>
  <c r="A220" i="16"/>
  <c r="A221" i="16"/>
  <c r="A222" i="16"/>
  <c r="A223" i="16"/>
  <c r="A224" i="16"/>
  <c r="B224" i="16" s="1"/>
  <c r="A225" i="16"/>
  <c r="A226" i="16"/>
  <c r="H226" i="16"/>
  <c r="A227" i="16"/>
  <c r="A228" i="16"/>
  <c r="A229" i="16"/>
  <c r="R229" i="16" s="1"/>
  <c r="A230" i="16"/>
  <c r="A231" i="16"/>
  <c r="A232" i="16"/>
  <c r="A233" i="16"/>
  <c r="R233" i="16" s="1"/>
  <c r="A234" i="16"/>
  <c r="A235" i="16"/>
  <c r="B235" i="16"/>
  <c r="A236" i="16"/>
  <c r="A237" i="16"/>
  <c r="A238" i="16"/>
  <c r="A239" i="16"/>
  <c r="A240" i="16"/>
  <c r="O240" i="16" s="1"/>
  <c r="A241" i="16"/>
  <c r="A266" i="16"/>
  <c r="P266" i="16" s="1"/>
  <c r="A267" i="16"/>
  <c r="A268" i="16"/>
  <c r="A269" i="16"/>
  <c r="J269" i="16" s="1"/>
  <c r="A270" i="16"/>
  <c r="B270" i="16"/>
  <c r="A271" i="16"/>
  <c r="H271" i="16" s="1"/>
  <c r="A272" i="16"/>
  <c r="C272" i="16"/>
  <c r="A273" i="16"/>
  <c r="A274" i="16"/>
  <c r="R274" i="16"/>
  <c r="A275" i="16"/>
  <c r="A276" i="16"/>
  <c r="A277" i="16"/>
  <c r="A278" i="16"/>
  <c r="A279" i="16"/>
  <c r="A280" i="16"/>
  <c r="A281" i="16"/>
  <c r="A282" i="16"/>
  <c r="A283" i="16"/>
  <c r="R283" i="16" s="1"/>
  <c r="A284" i="16"/>
  <c r="A285" i="16"/>
  <c r="A286" i="16"/>
  <c r="P286" i="16"/>
  <c r="A287" i="16"/>
  <c r="J287" i="16"/>
  <c r="A288" i="16"/>
  <c r="A289" i="16"/>
  <c r="A338" i="16"/>
  <c r="B338" i="16"/>
  <c r="A339" i="16"/>
  <c r="A340" i="16"/>
  <c r="B340" i="16"/>
  <c r="A341" i="16"/>
  <c r="A342" i="16"/>
  <c r="A343" i="16"/>
  <c r="P343" i="16" s="1"/>
  <c r="A344" i="16"/>
  <c r="A345" i="16"/>
  <c r="A346" i="16"/>
  <c r="O346" i="16" s="1"/>
  <c r="A347" i="16"/>
  <c r="A348" i="16"/>
  <c r="C348" i="16" s="1"/>
  <c r="A349" i="16"/>
  <c r="O349" i="16" s="1"/>
  <c r="A350" i="16"/>
  <c r="A351" i="16"/>
  <c r="A352" i="16"/>
  <c r="J352" i="16"/>
  <c r="A353" i="16"/>
  <c r="A354" i="16"/>
  <c r="H354" i="16" s="1"/>
  <c r="A355" i="16"/>
  <c r="P355" i="16"/>
  <c r="A356" i="16"/>
  <c r="R356" i="16"/>
  <c r="A357" i="16"/>
  <c r="A358" i="16"/>
  <c r="G358" i="16"/>
  <c r="A359" i="16"/>
  <c r="K359" i="16"/>
  <c r="A360" i="16"/>
  <c r="G360" i="16" s="1"/>
  <c r="A361" i="16"/>
  <c r="A410" i="16"/>
  <c r="A411" i="16"/>
  <c r="A412" i="16"/>
  <c r="A413" i="16"/>
  <c r="A414" i="16"/>
  <c r="I414" i="16" s="1"/>
  <c r="A415" i="16"/>
  <c r="J415" i="16" s="1"/>
  <c r="A416" i="16"/>
  <c r="A417" i="16"/>
  <c r="A418" i="16"/>
  <c r="G418" i="16" s="1"/>
  <c r="A419" i="16"/>
  <c r="H419" i="16"/>
  <c r="A420" i="16"/>
  <c r="L420" i="16"/>
  <c r="A421" i="16"/>
  <c r="L421" i="16"/>
  <c r="A422" i="16"/>
  <c r="A423" i="16"/>
  <c r="A424" i="16"/>
  <c r="A425" i="16"/>
  <c r="A426" i="16"/>
  <c r="A427" i="16"/>
  <c r="A428" i="16"/>
  <c r="A429" i="16"/>
  <c r="A430" i="16"/>
  <c r="G430" i="16"/>
  <c r="A431" i="16"/>
  <c r="A432" i="16"/>
  <c r="G432" i="16" s="1"/>
  <c r="A433" i="16"/>
  <c r="A434" i="16"/>
  <c r="A435" i="16"/>
  <c r="K435" i="16" s="1"/>
  <c r="A436" i="16"/>
  <c r="A437" i="16"/>
  <c r="A438" i="16"/>
  <c r="A439" i="16"/>
  <c r="A440" i="16"/>
  <c r="P440" i="16"/>
  <c r="A441" i="16"/>
  <c r="A442" i="16"/>
  <c r="D442" i="16"/>
  <c r="A443" i="16"/>
  <c r="A444" i="16"/>
  <c r="A445" i="16"/>
  <c r="I445" i="16"/>
  <c r="A698" i="16"/>
  <c r="A699" i="16"/>
  <c r="E699" i="16"/>
  <c r="A700" i="16"/>
  <c r="I700" i="16"/>
  <c r="A701" i="16"/>
  <c r="H701" i="16" s="1"/>
  <c r="A702" i="16"/>
  <c r="A704" i="16"/>
  <c r="C704" i="16" s="1"/>
  <c r="A705" i="16"/>
  <c r="J705" i="16" s="1"/>
  <c r="A706" i="16"/>
  <c r="L706" i="16"/>
  <c r="A707" i="16"/>
  <c r="L707" i="16"/>
  <c r="A708" i="16"/>
  <c r="A709" i="16"/>
  <c r="E709" i="16" s="1"/>
  <c r="A710" i="16"/>
  <c r="C710" i="16" s="1"/>
  <c r="A711" i="16"/>
  <c r="G711" i="16" s="1"/>
  <c r="A712" i="16"/>
  <c r="C712" i="16"/>
  <c r="A713" i="16"/>
  <c r="A714" i="16"/>
  <c r="A716" i="16"/>
  <c r="E716" i="16"/>
  <c r="A717" i="16"/>
  <c r="C717" i="16" s="1"/>
  <c r="A718" i="16"/>
  <c r="A720" i="16"/>
  <c r="J720" i="16"/>
  <c r="A721" i="16"/>
  <c r="J721" i="16" s="1"/>
  <c r="A722" i="16"/>
  <c r="A724" i="16"/>
  <c r="C724" i="16"/>
  <c r="A725" i="16"/>
  <c r="A726" i="16"/>
  <c r="R726" i="16"/>
  <c r="A728" i="16"/>
  <c r="A729" i="16"/>
  <c r="A730" i="16"/>
  <c r="P730" i="16"/>
  <c r="A732" i="16"/>
  <c r="E732" i="16"/>
  <c r="A733" i="16"/>
  <c r="I733" i="16" s="1"/>
  <c r="A734" i="16"/>
  <c r="G734" i="16"/>
  <c r="A736" i="16"/>
  <c r="A737" i="16"/>
  <c r="K737" i="16" s="1"/>
  <c r="A738" i="16"/>
  <c r="A740" i="16"/>
  <c r="G740" i="16"/>
  <c r="A741" i="16"/>
  <c r="J741" i="16" s="1"/>
  <c r="A742" i="16"/>
  <c r="I742" i="16"/>
  <c r="A744" i="16"/>
  <c r="A745" i="16"/>
  <c r="A746" i="16"/>
  <c r="H746" i="16" s="1"/>
  <c r="A748" i="16"/>
  <c r="A1" i="12"/>
  <c r="C6" i="11"/>
  <c r="F6" i="11"/>
  <c r="C5" i="11"/>
  <c r="F5" i="11"/>
  <c r="C7" i="11"/>
  <c r="F7" i="11"/>
  <c r="C10" i="11"/>
  <c r="F10" i="11"/>
  <c r="C8" i="11"/>
  <c r="F8" i="11"/>
  <c r="C16" i="11"/>
  <c r="F16" i="11"/>
  <c r="C12" i="11"/>
  <c r="F12" i="11"/>
  <c r="C14" i="11"/>
  <c r="F14" i="11"/>
  <c r="C9" i="11"/>
  <c r="F9" i="11"/>
  <c r="C13" i="11"/>
  <c r="F13" i="11"/>
  <c r="C17" i="11"/>
  <c r="F17" i="11"/>
  <c r="C18" i="11"/>
  <c r="F18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I20" i="11"/>
  <c r="I546" i="11" s="1"/>
  <c r="J20" i="11"/>
  <c r="J27" i="11"/>
  <c r="K20" i="11"/>
  <c r="L20" i="11"/>
  <c r="L29" i="11"/>
  <c r="M20" i="11"/>
  <c r="N20" i="11"/>
  <c r="N25" i="11"/>
  <c r="O20" i="11"/>
  <c r="O87" i="11"/>
  <c r="P20" i="11"/>
  <c r="P25" i="11" s="1"/>
  <c r="Q20" i="11"/>
  <c r="R20" i="11"/>
  <c r="R26" i="11"/>
  <c r="S20" i="11"/>
  <c r="T20" i="11"/>
  <c r="T22" i="11" s="1"/>
  <c r="C21" i="11"/>
  <c r="D21" i="11"/>
  <c r="Y21" i="11" s="1"/>
  <c r="A2" i="16" s="1"/>
  <c r="E21" i="11"/>
  <c r="G21" i="11"/>
  <c r="C22" i="11"/>
  <c r="D22" i="11"/>
  <c r="Y22" i="11"/>
  <c r="A3" i="16" s="1"/>
  <c r="H3" i="16" s="1"/>
  <c r="E22" i="11"/>
  <c r="G22" i="11"/>
  <c r="C23" i="11"/>
  <c r="D23" i="11"/>
  <c r="Y23" i="11" s="1"/>
  <c r="A4" i="16"/>
  <c r="E23" i="11"/>
  <c r="G23" i="11"/>
  <c r="C24" i="11"/>
  <c r="D24" i="11"/>
  <c r="Y24" i="11" s="1"/>
  <c r="A5" i="16" s="1"/>
  <c r="E24" i="11"/>
  <c r="G24" i="11"/>
  <c r="C25" i="11"/>
  <c r="D25" i="11"/>
  <c r="Y25" i="11" s="1"/>
  <c r="A6" i="16"/>
  <c r="L6" i="16" s="1"/>
  <c r="E25" i="11"/>
  <c r="G25" i="11"/>
  <c r="C26" i="11"/>
  <c r="D26" i="11"/>
  <c r="Y26" i="11" s="1"/>
  <c r="A7" i="16"/>
  <c r="E26" i="11"/>
  <c r="G26" i="11"/>
  <c r="C27" i="11"/>
  <c r="D27" i="11"/>
  <c r="Y27" i="11"/>
  <c r="A8" i="16"/>
  <c r="E27" i="11"/>
  <c r="G27" i="11"/>
  <c r="C28" i="11"/>
  <c r="D28" i="11"/>
  <c r="Y28" i="11" s="1"/>
  <c r="A9" i="16" s="1"/>
  <c r="I9" i="16" s="1"/>
  <c r="E28" i="11"/>
  <c r="G28" i="11"/>
  <c r="C29" i="11"/>
  <c r="D29" i="11"/>
  <c r="Y29" i="11" s="1"/>
  <c r="A10" i="16" s="1"/>
  <c r="E29" i="11"/>
  <c r="G29" i="11"/>
  <c r="C32" i="11"/>
  <c r="D32" i="11"/>
  <c r="E32" i="11"/>
  <c r="Y32" i="11"/>
  <c r="A11" i="16" s="1"/>
  <c r="L11" i="16" s="1"/>
  <c r="A12" i="16"/>
  <c r="A13" i="16"/>
  <c r="C34" i="11"/>
  <c r="D34" i="11"/>
  <c r="Y34" i="11" s="1"/>
  <c r="A14" i="16" s="1"/>
  <c r="E34" i="11"/>
  <c r="C35" i="11"/>
  <c r="D35" i="11"/>
  <c r="Y35" i="11" s="1"/>
  <c r="A15" i="16" s="1"/>
  <c r="B15" i="16" s="1"/>
  <c r="E35" i="11"/>
  <c r="C36" i="11"/>
  <c r="D36" i="11"/>
  <c r="Y36" i="11" s="1"/>
  <c r="A16" i="16" s="1"/>
  <c r="G16" i="16" s="1"/>
  <c r="E36" i="11"/>
  <c r="C37" i="11"/>
  <c r="D37" i="11"/>
  <c r="Y37" i="11" s="1"/>
  <c r="A17" i="16" s="1"/>
  <c r="O17" i="16" s="1"/>
  <c r="E37" i="11"/>
  <c r="C38" i="11"/>
  <c r="D38" i="11"/>
  <c r="Y38" i="11"/>
  <c r="A18" i="16" s="1"/>
  <c r="E38" i="11"/>
  <c r="C39" i="11"/>
  <c r="D39" i="11"/>
  <c r="Y39" i="11" s="1"/>
  <c r="A19" i="16"/>
  <c r="E39" i="11"/>
  <c r="C40" i="11"/>
  <c r="D40" i="11"/>
  <c r="Y40" i="11" s="1"/>
  <c r="A20" i="16"/>
  <c r="E40" i="11"/>
  <c r="C41" i="11"/>
  <c r="D41" i="11"/>
  <c r="Y41" i="11"/>
  <c r="A21" i="16"/>
  <c r="E41" i="11"/>
  <c r="C44" i="11"/>
  <c r="D44" i="11"/>
  <c r="E44" i="11"/>
  <c r="Y44" i="11"/>
  <c r="A22" i="16" s="1"/>
  <c r="L22" i="16" s="1"/>
  <c r="C45" i="11"/>
  <c r="D45" i="11"/>
  <c r="E45" i="11"/>
  <c r="Y45" i="11"/>
  <c r="A23" i="16" s="1"/>
  <c r="A24" i="16"/>
  <c r="A25" i="16"/>
  <c r="O25" i="16" s="1"/>
  <c r="Y58" i="11"/>
  <c r="A35" i="16" s="1"/>
  <c r="K35" i="16" s="1"/>
  <c r="A36" i="16"/>
  <c r="O36" i="16" s="1"/>
  <c r="A37" i="16"/>
  <c r="J37" i="16" s="1"/>
  <c r="Y66" i="11"/>
  <c r="A44" i="16" s="1"/>
  <c r="Y67" i="11"/>
  <c r="A45" i="16" s="1"/>
  <c r="Y70" i="11"/>
  <c r="A46" i="16" s="1"/>
  <c r="Y71" i="11"/>
  <c r="A47" i="16"/>
  <c r="J47" i="16" s="1"/>
  <c r="A48" i="16"/>
  <c r="A49" i="16"/>
  <c r="J49" i="16" s="1"/>
  <c r="Y83" i="11"/>
  <c r="A58" i="16"/>
  <c r="J58" i="16"/>
  <c r="Y84" i="11"/>
  <c r="A59" i="16" s="1"/>
  <c r="A60" i="16"/>
  <c r="R60" i="16"/>
  <c r="A61" i="16"/>
  <c r="G61" i="16" s="1"/>
  <c r="Y96" i="11"/>
  <c r="A70" i="16"/>
  <c r="J70" i="16"/>
  <c r="Y97" i="11"/>
  <c r="A71" i="16"/>
  <c r="A72" i="16"/>
  <c r="J72" i="16" s="1"/>
  <c r="A73" i="16"/>
  <c r="L73" i="16"/>
  <c r="Y109" i="11"/>
  <c r="A82" i="16"/>
  <c r="Y110" i="11"/>
  <c r="A83" i="16" s="1"/>
  <c r="L83" i="16"/>
  <c r="A84" i="16"/>
  <c r="A85" i="16"/>
  <c r="Y119" i="11"/>
  <c r="A93" i="16"/>
  <c r="B93" i="16" s="1"/>
  <c r="O93" i="16"/>
  <c r="Y122" i="11"/>
  <c r="A94" i="16" s="1"/>
  <c r="H94" i="16"/>
  <c r="Y123" i="11"/>
  <c r="A95" i="16" s="1"/>
  <c r="A96" i="16"/>
  <c r="R96" i="16"/>
  <c r="A97" i="16"/>
  <c r="Y129" i="11"/>
  <c r="A150" i="16"/>
  <c r="Y130" i="11"/>
  <c r="A151" i="16" s="1"/>
  <c r="Y131" i="11"/>
  <c r="A152" i="16" s="1"/>
  <c r="H152" i="16" s="1"/>
  <c r="Y132" i="11"/>
  <c r="A153" i="16"/>
  <c r="D153" i="16" s="1"/>
  <c r="Y135" i="11"/>
  <c r="A154" i="16" s="1"/>
  <c r="L154" i="16" s="1"/>
  <c r="Y136" i="11"/>
  <c r="A155" i="16"/>
  <c r="A156" i="16"/>
  <c r="R156" i="16" s="1"/>
  <c r="A157" i="16"/>
  <c r="Y141" i="11"/>
  <c r="A161" i="16"/>
  <c r="Y142" i="11"/>
  <c r="A162" i="16" s="1"/>
  <c r="Y143" i="11"/>
  <c r="A163" i="16"/>
  <c r="O163" i="16" s="1"/>
  <c r="P163" i="16"/>
  <c r="Y144" i="11"/>
  <c r="A164" i="16"/>
  <c r="Y145" i="11"/>
  <c r="A165" i="16" s="1"/>
  <c r="Y148" i="11"/>
  <c r="A166" i="16" s="1"/>
  <c r="Y149" i="11"/>
  <c r="A167" i="16"/>
  <c r="R167" i="16" s="1"/>
  <c r="A168" i="16"/>
  <c r="H168" i="16"/>
  <c r="A169" i="16"/>
  <c r="Y155" i="11"/>
  <c r="A198" i="16"/>
  <c r="H198" i="16"/>
  <c r="Y156" i="11"/>
  <c r="A199" i="16" s="1"/>
  <c r="Y157" i="11"/>
  <c r="A200" i="16" s="1"/>
  <c r="C200" i="16" s="1"/>
  <c r="Y158" i="11"/>
  <c r="A201" i="16" s="1"/>
  <c r="B201" i="16" s="1"/>
  <c r="Y161" i="11"/>
  <c r="A202" i="16"/>
  <c r="Y162" i="11"/>
  <c r="A203" i="16" s="1"/>
  <c r="A204" i="16"/>
  <c r="A205" i="16"/>
  <c r="J205" i="16"/>
  <c r="Y167" i="11"/>
  <c r="A209" i="16" s="1"/>
  <c r="Y168" i="11"/>
  <c r="A210" i="16"/>
  <c r="Y169" i="11"/>
  <c r="A211" i="16" s="1"/>
  <c r="O211" i="16" s="1"/>
  <c r="Y170" i="11"/>
  <c r="A212" i="16"/>
  <c r="Y171" i="11"/>
  <c r="A213" i="16"/>
  <c r="J213" i="16" s="1"/>
  <c r="Y174" i="11"/>
  <c r="A214" i="16"/>
  <c r="C214" i="16" s="1"/>
  <c r="Y175" i="11"/>
  <c r="A215" i="16" s="1"/>
  <c r="A216" i="16"/>
  <c r="C216" i="16"/>
  <c r="A217" i="16"/>
  <c r="Y187" i="11"/>
  <c r="A250" i="16"/>
  <c r="Y188" i="11"/>
  <c r="A251" i="16"/>
  <c r="A252" i="16"/>
  <c r="A253" i="16"/>
  <c r="L253" i="16" s="1"/>
  <c r="Y200" i="11"/>
  <c r="A262" i="16" s="1"/>
  <c r="Y201" i="11"/>
  <c r="A263" i="16" s="1"/>
  <c r="P263" i="16" s="1"/>
  <c r="A264" i="16"/>
  <c r="R264" i="16"/>
  <c r="A265" i="16"/>
  <c r="G265" i="16" s="1"/>
  <c r="Y210" i="11"/>
  <c r="A297" i="16" s="1"/>
  <c r="Y213" i="11"/>
  <c r="A298" i="16" s="1"/>
  <c r="P298" i="16"/>
  <c r="Y214" i="11"/>
  <c r="A299" i="16" s="1"/>
  <c r="A300" i="16"/>
  <c r="H300" i="16" s="1"/>
  <c r="A301" i="16"/>
  <c r="Y220" i="11"/>
  <c r="A306" i="16"/>
  <c r="H306" i="16" s="1"/>
  <c r="Y221" i="11"/>
  <c r="A307" i="16" s="1"/>
  <c r="O307" i="16" s="1"/>
  <c r="Y222" i="11"/>
  <c r="A308" i="16" s="1"/>
  <c r="L308" i="16"/>
  <c r="Y223" i="11"/>
  <c r="A309" i="16"/>
  <c r="Y226" i="11"/>
  <c r="A310" i="16" s="1"/>
  <c r="I310" i="16"/>
  <c r="Y227" i="11"/>
  <c r="A311" i="16" s="1"/>
  <c r="O311" i="16" s="1"/>
  <c r="A312" i="16"/>
  <c r="P312" i="16"/>
  <c r="A313" i="16"/>
  <c r="Y234" i="11"/>
  <c r="A319" i="16" s="1"/>
  <c r="B319" i="16"/>
  <c r="Y235" i="11"/>
  <c r="A320" i="16" s="1"/>
  <c r="Y236" i="11"/>
  <c r="A321" i="16" s="1"/>
  <c r="Y239" i="11"/>
  <c r="A322" i="16" s="1"/>
  <c r="B322" i="16"/>
  <c r="Y240" i="11"/>
  <c r="A323" i="16" s="1"/>
  <c r="P323" i="16" s="1"/>
  <c r="A324" i="16"/>
  <c r="B324" i="16" s="1"/>
  <c r="A325" i="16"/>
  <c r="I325" i="16"/>
  <c r="Y246" i="11"/>
  <c r="A330" i="16"/>
  <c r="H330" i="16"/>
  <c r="Y247" i="11"/>
  <c r="A331" i="16" s="1"/>
  <c r="R331" i="16"/>
  <c r="Y248" i="11"/>
  <c r="A332" i="16" s="1"/>
  <c r="Y249" i="11"/>
  <c r="A333" i="16" s="1"/>
  <c r="R333" i="16" s="1"/>
  <c r="Y252" i="11"/>
  <c r="A334" i="16" s="1"/>
  <c r="H334" i="16" s="1"/>
  <c r="Y253" i="11"/>
  <c r="A335" i="16"/>
  <c r="R335" i="16" s="1"/>
  <c r="A336" i="16"/>
  <c r="I336" i="16" s="1"/>
  <c r="A337" i="16"/>
  <c r="B337" i="16" s="1"/>
  <c r="Y262" i="11"/>
  <c r="A369" i="16" s="1"/>
  <c r="Y265" i="11"/>
  <c r="A370" i="16"/>
  <c r="Y266" i="11"/>
  <c r="A371" i="16"/>
  <c r="B371" i="16" s="1"/>
  <c r="A372" i="16"/>
  <c r="A373" i="16"/>
  <c r="B373" i="16" s="1"/>
  <c r="Y272" i="11"/>
  <c r="A378" i="16"/>
  <c r="J378" i="16"/>
  <c r="Y273" i="11"/>
  <c r="A379" i="16"/>
  <c r="Y274" i="11"/>
  <c r="A380" i="16"/>
  <c r="J380" i="16" s="1"/>
  <c r="Y275" i="11"/>
  <c r="A381" i="16"/>
  <c r="Y278" i="11"/>
  <c r="A382" i="16" s="1"/>
  <c r="Y279" i="11"/>
  <c r="A383" i="16"/>
  <c r="I383" i="16" s="1"/>
  <c r="A384" i="16"/>
  <c r="A385" i="16"/>
  <c r="Y281" i="11"/>
  <c r="A386" i="16"/>
  <c r="Y287" i="11"/>
  <c r="A392" i="16"/>
  <c r="Y288" i="11"/>
  <c r="A393" i="16" s="1"/>
  <c r="K393" i="16" s="1"/>
  <c r="Y291" i="11"/>
  <c r="A394" i="16"/>
  <c r="R394" i="16" s="1"/>
  <c r="Y292" i="11"/>
  <c r="A395" i="16" s="1"/>
  <c r="A396" i="16"/>
  <c r="P396" i="16" s="1"/>
  <c r="A397" i="16"/>
  <c r="Y298" i="11"/>
  <c r="A402" i="16"/>
  <c r="Y299" i="11"/>
  <c r="A403" i="16" s="1"/>
  <c r="B403" i="16" s="1"/>
  <c r="Y300" i="11"/>
  <c r="A404" i="16" s="1"/>
  <c r="Y301" i="11"/>
  <c r="A405" i="16"/>
  <c r="R405" i="16" s="1"/>
  <c r="Y304" i="11"/>
  <c r="A406" i="16" s="1"/>
  <c r="H406" i="16"/>
  <c r="Y305" i="11"/>
  <c r="A407" i="16" s="1"/>
  <c r="H407" i="16" s="1"/>
  <c r="A408" i="16"/>
  <c r="J408" i="16" s="1"/>
  <c r="A409" i="16"/>
  <c r="P409" i="16"/>
  <c r="C307" i="11"/>
  <c r="D307" i="11"/>
  <c r="Y307" i="11" s="1"/>
  <c r="A446" i="16" s="1"/>
  <c r="K446" i="16" s="1"/>
  <c r="E307" i="11"/>
  <c r="C308" i="11"/>
  <c r="D308" i="11"/>
  <c r="Y308" i="11"/>
  <c r="A447" i="16"/>
  <c r="C447" i="16" s="1"/>
  <c r="E308" i="11"/>
  <c r="C309" i="11"/>
  <c r="D309" i="11"/>
  <c r="Y309" i="11"/>
  <c r="A448" i="16" s="1"/>
  <c r="C448" i="16"/>
  <c r="E309" i="11"/>
  <c r="C310" i="11"/>
  <c r="D310" i="11"/>
  <c r="Y310" i="11"/>
  <c r="A449" i="16"/>
  <c r="E310" i="11"/>
  <c r="C311" i="11"/>
  <c r="D311" i="11"/>
  <c r="Y311" i="11"/>
  <c r="A450" i="16" s="1"/>
  <c r="E311" i="11"/>
  <c r="C312" i="11"/>
  <c r="D312" i="11"/>
  <c r="Y312" i="11" s="1"/>
  <c r="A451" i="16" s="1"/>
  <c r="E312" i="11"/>
  <c r="C313" i="11"/>
  <c r="D313" i="11"/>
  <c r="Y313" i="11"/>
  <c r="A452" i="16" s="1"/>
  <c r="E313" i="11"/>
  <c r="C314" i="11"/>
  <c r="D314" i="11"/>
  <c r="Y314" i="11"/>
  <c r="A453" i="16" s="1"/>
  <c r="E314" i="11"/>
  <c r="C317" i="11"/>
  <c r="D317" i="11"/>
  <c r="E317" i="11"/>
  <c r="Y317" i="11"/>
  <c r="A454" i="16"/>
  <c r="C318" i="11"/>
  <c r="D318" i="11"/>
  <c r="E318" i="11"/>
  <c r="Y318" i="11"/>
  <c r="A455" i="16"/>
  <c r="I455" i="16" s="1"/>
  <c r="A456" i="16"/>
  <c r="A457" i="16"/>
  <c r="C320" i="11"/>
  <c r="D320" i="11"/>
  <c r="Y320" i="11" s="1"/>
  <c r="A458" i="16" s="1"/>
  <c r="E320" i="11"/>
  <c r="C321" i="11"/>
  <c r="D321" i="11"/>
  <c r="Y321" i="11" s="1"/>
  <c r="A459" i="16" s="1"/>
  <c r="J459" i="16"/>
  <c r="E321" i="11"/>
  <c r="C322" i="11"/>
  <c r="D322" i="11"/>
  <c r="Y322" i="11" s="1"/>
  <c r="A460" i="16" s="1"/>
  <c r="C460" i="16" s="1"/>
  <c r="E322" i="11"/>
  <c r="C323" i="11"/>
  <c r="D323" i="11"/>
  <c r="Y323" i="11" s="1"/>
  <c r="A461" i="16" s="1"/>
  <c r="C461" i="16" s="1"/>
  <c r="E323" i="11"/>
  <c r="C324" i="11"/>
  <c r="D324" i="11"/>
  <c r="Y324" i="11" s="1"/>
  <c r="A462" i="16" s="1"/>
  <c r="E324" i="11"/>
  <c r="C325" i="11"/>
  <c r="D325" i="11"/>
  <c r="Y325" i="11" s="1"/>
  <c r="A463" i="16" s="1"/>
  <c r="E325" i="11"/>
  <c r="C326" i="11"/>
  <c r="D326" i="11"/>
  <c r="Y326" i="11" s="1"/>
  <c r="A464" i="16"/>
  <c r="E326" i="11"/>
  <c r="C327" i="11"/>
  <c r="D327" i="11"/>
  <c r="Y327" i="11"/>
  <c r="A465" i="16" s="1"/>
  <c r="B465" i="16"/>
  <c r="E327" i="11"/>
  <c r="C330" i="11"/>
  <c r="D330" i="11"/>
  <c r="E330" i="11"/>
  <c r="Y330" i="11"/>
  <c r="A466" i="16"/>
  <c r="C331" i="11"/>
  <c r="D331" i="11"/>
  <c r="E331" i="11"/>
  <c r="Y331" i="11"/>
  <c r="A467" i="16" s="1"/>
  <c r="B467" i="16"/>
  <c r="A468" i="16"/>
  <c r="C468" i="16"/>
  <c r="A469" i="16"/>
  <c r="C469" i="16" s="1"/>
  <c r="C333" i="11"/>
  <c r="D333" i="11"/>
  <c r="Y333" i="11"/>
  <c r="A470" i="16" s="1"/>
  <c r="E333" i="11"/>
  <c r="C334" i="11"/>
  <c r="D334" i="11"/>
  <c r="Y334" i="11"/>
  <c r="A471" i="16" s="1"/>
  <c r="H471" i="16" s="1"/>
  <c r="E334" i="11"/>
  <c r="C335" i="11"/>
  <c r="D335" i="11"/>
  <c r="Y335" i="11"/>
  <c r="A472" i="16"/>
  <c r="K472" i="16" s="1"/>
  <c r="E335" i="11"/>
  <c r="C336" i="11"/>
  <c r="D336" i="11"/>
  <c r="Y336" i="11"/>
  <c r="A473" i="16" s="1"/>
  <c r="E336" i="11"/>
  <c r="C337" i="11"/>
  <c r="D337" i="11"/>
  <c r="Y337" i="11" s="1"/>
  <c r="A474" i="16"/>
  <c r="E337" i="11"/>
  <c r="C338" i="11"/>
  <c r="D338" i="11"/>
  <c r="Y338" i="11"/>
  <c r="A475" i="16" s="1"/>
  <c r="E338" i="11"/>
  <c r="C339" i="11"/>
  <c r="D339" i="11"/>
  <c r="Y339" i="11"/>
  <c r="A476" i="16" s="1"/>
  <c r="J476" i="16" s="1"/>
  <c r="E339" i="11"/>
  <c r="C340" i="11"/>
  <c r="D340" i="11"/>
  <c r="Y340" i="11"/>
  <c r="A477" i="16" s="1"/>
  <c r="E340" i="11"/>
  <c r="C343" i="11"/>
  <c r="D343" i="11"/>
  <c r="Y343" i="11" s="1"/>
  <c r="A478" i="16" s="1"/>
  <c r="D478" i="16" s="1"/>
  <c r="E343" i="11"/>
  <c r="C344" i="11"/>
  <c r="D344" i="11"/>
  <c r="Y344" i="11" s="1"/>
  <c r="A479" i="16" s="1"/>
  <c r="P479" i="16" s="1"/>
  <c r="E344" i="11"/>
  <c r="A480" i="16"/>
  <c r="A481" i="16"/>
  <c r="B481" i="16"/>
  <c r="C346" i="11"/>
  <c r="D346" i="11"/>
  <c r="Y346" i="11" s="1"/>
  <c r="A482" i="16" s="1"/>
  <c r="E346" i="11"/>
  <c r="C347" i="11"/>
  <c r="D347" i="11"/>
  <c r="Y347" i="11" s="1"/>
  <c r="A483" i="16" s="1"/>
  <c r="E347" i="11"/>
  <c r="C348" i="11"/>
  <c r="D348" i="11"/>
  <c r="Y348" i="11"/>
  <c r="A484" i="16" s="1"/>
  <c r="E348" i="11"/>
  <c r="C349" i="11"/>
  <c r="D349" i="11"/>
  <c r="Y349" i="11" s="1"/>
  <c r="A485" i="16"/>
  <c r="D485" i="16"/>
  <c r="E349" i="11"/>
  <c r="C350" i="11"/>
  <c r="D350" i="11"/>
  <c r="Y350" i="11"/>
  <c r="A486" i="16" s="1"/>
  <c r="H486" i="16" s="1"/>
  <c r="E350" i="11"/>
  <c r="C351" i="11"/>
  <c r="D351" i="11"/>
  <c r="Y351" i="11" s="1"/>
  <c r="A487" i="16"/>
  <c r="E351" i="11"/>
  <c r="C352" i="11"/>
  <c r="D352" i="11"/>
  <c r="Y352" i="11" s="1"/>
  <c r="A488" i="16"/>
  <c r="E352" i="11"/>
  <c r="C353" i="11"/>
  <c r="D353" i="11"/>
  <c r="Y353" i="11"/>
  <c r="A489" i="16" s="1"/>
  <c r="P489" i="16" s="1"/>
  <c r="E353" i="11"/>
  <c r="C356" i="11"/>
  <c r="D356" i="11"/>
  <c r="E356" i="11"/>
  <c r="Y356" i="11"/>
  <c r="A490" i="16"/>
  <c r="C357" i="11"/>
  <c r="D357" i="11"/>
  <c r="E357" i="11"/>
  <c r="Y357" i="11"/>
  <c r="A491" i="16" s="1"/>
  <c r="A492" i="16"/>
  <c r="A493" i="16"/>
  <c r="C359" i="11"/>
  <c r="D359" i="11"/>
  <c r="Y359" i="11" s="1"/>
  <c r="A494" i="16" s="1"/>
  <c r="P494" i="16" s="1"/>
  <c r="E359" i="11"/>
  <c r="C360" i="11"/>
  <c r="D360" i="11"/>
  <c r="Y360" i="11"/>
  <c r="A495" i="16"/>
  <c r="G495" i="16" s="1"/>
  <c r="E360" i="11"/>
  <c r="C361" i="11"/>
  <c r="D361" i="11"/>
  <c r="Y361" i="11" s="1"/>
  <c r="A496" i="16"/>
  <c r="L496" i="16" s="1"/>
  <c r="E361" i="11"/>
  <c r="C362" i="11"/>
  <c r="D362" i="11"/>
  <c r="Y362" i="11" s="1"/>
  <c r="A497" i="16"/>
  <c r="B497" i="16"/>
  <c r="E362" i="11"/>
  <c r="C363" i="11"/>
  <c r="D363" i="11"/>
  <c r="Y363" i="11" s="1"/>
  <c r="A498" i="16" s="1"/>
  <c r="E363" i="11"/>
  <c r="C364" i="11"/>
  <c r="D364" i="11"/>
  <c r="Y364" i="11" s="1"/>
  <c r="A499" i="16" s="1"/>
  <c r="P499" i="16"/>
  <c r="E364" i="11"/>
  <c r="C365" i="11"/>
  <c r="D365" i="11"/>
  <c r="Y365" i="11"/>
  <c r="A500" i="16"/>
  <c r="E365" i="11"/>
  <c r="C366" i="11"/>
  <c r="D366" i="11"/>
  <c r="Y366" i="11" s="1"/>
  <c r="A501" i="16" s="1"/>
  <c r="E366" i="11"/>
  <c r="C369" i="11"/>
  <c r="D369" i="11"/>
  <c r="E369" i="11"/>
  <c r="Y369" i="11"/>
  <c r="A502" i="16" s="1"/>
  <c r="C370" i="11"/>
  <c r="D370" i="11"/>
  <c r="E370" i="11"/>
  <c r="Y370" i="11"/>
  <c r="A503" i="16"/>
  <c r="A504" i="16"/>
  <c r="R504" i="16" s="1"/>
  <c r="A505" i="16"/>
  <c r="D505" i="16" s="1"/>
  <c r="C372" i="11"/>
  <c r="D372" i="11"/>
  <c r="Y372" i="11"/>
  <c r="A506" i="16"/>
  <c r="E372" i="11"/>
  <c r="C373" i="11"/>
  <c r="D373" i="11"/>
  <c r="Y373" i="11" s="1"/>
  <c r="A507" i="16" s="1"/>
  <c r="E373" i="11"/>
  <c r="C374" i="11"/>
  <c r="D374" i="11"/>
  <c r="Y374" i="11" s="1"/>
  <c r="A508" i="16" s="1"/>
  <c r="E374" i="11"/>
  <c r="C375" i="11"/>
  <c r="D375" i="11"/>
  <c r="Y375" i="11"/>
  <c r="A509" i="16"/>
  <c r="B509" i="16"/>
  <c r="E375" i="11"/>
  <c r="C376" i="11"/>
  <c r="D376" i="11"/>
  <c r="Y376" i="11" s="1"/>
  <c r="A510" i="16" s="1"/>
  <c r="R510" i="16"/>
  <c r="E376" i="11"/>
  <c r="C377" i="11"/>
  <c r="D377" i="11"/>
  <c r="Y377" i="11" s="1"/>
  <c r="A511" i="16" s="1"/>
  <c r="E377" i="11"/>
  <c r="C378" i="11"/>
  <c r="D378" i="11"/>
  <c r="Y378" i="11"/>
  <c r="A512" i="16"/>
  <c r="E378" i="11"/>
  <c r="C379" i="11"/>
  <c r="D379" i="11"/>
  <c r="Y379" i="11"/>
  <c r="A513" i="16"/>
  <c r="E379" i="11"/>
  <c r="C382" i="11"/>
  <c r="D382" i="11"/>
  <c r="E382" i="11"/>
  <c r="Y382" i="11"/>
  <c r="A514" i="16"/>
  <c r="I514" i="16"/>
  <c r="C383" i="11"/>
  <c r="D383" i="11"/>
  <c r="E383" i="11"/>
  <c r="Y383" i="11"/>
  <c r="A515" i="16"/>
  <c r="A516" i="16"/>
  <c r="J516" i="16" s="1"/>
  <c r="A517" i="16"/>
  <c r="I517" i="16" s="1"/>
  <c r="C385" i="11"/>
  <c r="D385" i="11"/>
  <c r="Y385" i="11" s="1"/>
  <c r="A518" i="16" s="1"/>
  <c r="E385" i="11"/>
  <c r="C386" i="11"/>
  <c r="D386" i="11"/>
  <c r="Y386" i="11" s="1"/>
  <c r="A519" i="16" s="1"/>
  <c r="E386" i="11"/>
  <c r="C387" i="11"/>
  <c r="D387" i="11"/>
  <c r="Y387" i="11" s="1"/>
  <c r="A520" i="16" s="1"/>
  <c r="G520" i="16" s="1"/>
  <c r="E387" i="11"/>
  <c r="C388" i="11"/>
  <c r="D388" i="11"/>
  <c r="Y388" i="11" s="1"/>
  <c r="A521" i="16" s="1"/>
  <c r="E388" i="11"/>
  <c r="C389" i="11"/>
  <c r="D389" i="11"/>
  <c r="Y389" i="11" s="1"/>
  <c r="A522" i="16" s="1"/>
  <c r="O522" i="16"/>
  <c r="E389" i="11"/>
  <c r="C390" i="11"/>
  <c r="D390" i="11"/>
  <c r="Y390" i="11" s="1"/>
  <c r="A523" i="16" s="1"/>
  <c r="E390" i="11"/>
  <c r="C391" i="11"/>
  <c r="D391" i="11"/>
  <c r="Y391" i="11" s="1"/>
  <c r="A524" i="16" s="1"/>
  <c r="E391" i="11"/>
  <c r="C392" i="11"/>
  <c r="D392" i="11"/>
  <c r="E392" i="11"/>
  <c r="Y392" i="11"/>
  <c r="A525" i="16"/>
  <c r="C395" i="11"/>
  <c r="D395" i="11"/>
  <c r="E395" i="11"/>
  <c r="Y395" i="11"/>
  <c r="A526" i="16"/>
  <c r="C396" i="11"/>
  <c r="D396" i="11"/>
  <c r="E396" i="11"/>
  <c r="Y396" i="11"/>
  <c r="A527" i="16" s="1"/>
  <c r="L527" i="16"/>
  <c r="A528" i="16"/>
  <c r="I528" i="16"/>
  <c r="A529" i="16"/>
  <c r="C398" i="11"/>
  <c r="D398" i="11"/>
  <c r="Y398" i="11" s="1"/>
  <c r="A530" i="16" s="1"/>
  <c r="E398" i="11"/>
  <c r="C399" i="11"/>
  <c r="D399" i="11"/>
  <c r="Y399" i="11" s="1"/>
  <c r="A531" i="16"/>
  <c r="E399" i="11"/>
  <c r="C400" i="11"/>
  <c r="D400" i="11"/>
  <c r="Y400" i="11" s="1"/>
  <c r="A532" i="16" s="1"/>
  <c r="E400" i="11"/>
  <c r="C401" i="11"/>
  <c r="D401" i="11"/>
  <c r="Y401" i="11"/>
  <c r="A533" i="16" s="1"/>
  <c r="H533" i="16" s="1"/>
  <c r="E401" i="11"/>
  <c r="C402" i="11"/>
  <c r="D402" i="11"/>
  <c r="Y402" i="11"/>
  <c r="A534" i="16" s="1"/>
  <c r="E402" i="11"/>
  <c r="C403" i="11"/>
  <c r="D403" i="11"/>
  <c r="E403" i="11"/>
  <c r="Y403" i="11"/>
  <c r="A535" i="16"/>
  <c r="C404" i="11"/>
  <c r="D404" i="11"/>
  <c r="E404" i="11"/>
  <c r="Y404" i="11"/>
  <c r="A536" i="16"/>
  <c r="K536" i="16" s="1"/>
  <c r="C405" i="11"/>
  <c r="D405" i="11"/>
  <c r="E405" i="11"/>
  <c r="Y405" i="11"/>
  <c r="A537" i="16"/>
  <c r="H537" i="16"/>
  <c r="C408" i="11"/>
  <c r="D408" i="11"/>
  <c r="E408" i="11"/>
  <c r="Y408" i="11"/>
  <c r="A538" i="16"/>
  <c r="D538" i="16" s="1"/>
  <c r="C409" i="11"/>
  <c r="D409" i="11"/>
  <c r="E409" i="11"/>
  <c r="Y409" i="11"/>
  <c r="A539" i="16"/>
  <c r="A540" i="16"/>
  <c r="A541" i="16"/>
  <c r="C411" i="11"/>
  <c r="D411" i="11"/>
  <c r="Y411" i="11"/>
  <c r="A542" i="16"/>
  <c r="J542" i="16" s="1"/>
  <c r="E411" i="11"/>
  <c r="C412" i="11"/>
  <c r="D412" i="11"/>
  <c r="Y412" i="11" s="1"/>
  <c r="A543" i="16"/>
  <c r="J543" i="16" s="1"/>
  <c r="E412" i="11"/>
  <c r="C413" i="11"/>
  <c r="D413" i="11"/>
  <c r="Y413" i="11" s="1"/>
  <c r="A544" i="16" s="1"/>
  <c r="E413" i="11"/>
  <c r="C414" i="11"/>
  <c r="D414" i="11"/>
  <c r="Y414" i="11" s="1"/>
  <c r="A545" i="16" s="1"/>
  <c r="L545" i="16" s="1"/>
  <c r="E414" i="11"/>
  <c r="C415" i="11"/>
  <c r="D415" i="11"/>
  <c r="E415" i="11"/>
  <c r="Y415" i="11"/>
  <c r="A546" i="16"/>
  <c r="O546" i="16" s="1"/>
  <c r="C416" i="11"/>
  <c r="D416" i="11"/>
  <c r="E416" i="11"/>
  <c r="Y416" i="11"/>
  <c r="A547" i="16" s="1"/>
  <c r="C417" i="11"/>
  <c r="D417" i="11"/>
  <c r="E417" i="11"/>
  <c r="Y417" i="11"/>
  <c r="A548" i="16" s="1"/>
  <c r="C418" i="11"/>
  <c r="D418" i="11"/>
  <c r="E418" i="11"/>
  <c r="Y418" i="11"/>
  <c r="A549" i="16" s="1"/>
  <c r="C421" i="11"/>
  <c r="D421" i="11"/>
  <c r="E421" i="11"/>
  <c r="Y421" i="11"/>
  <c r="A550" i="16" s="1"/>
  <c r="C422" i="11"/>
  <c r="D422" i="11"/>
  <c r="E422" i="11"/>
  <c r="Y422" i="11"/>
  <c r="A551" i="16" s="1"/>
  <c r="A552" i="16"/>
  <c r="I552" i="16"/>
  <c r="A553" i="16"/>
  <c r="C424" i="11"/>
  <c r="D424" i="11"/>
  <c r="Y424" i="11"/>
  <c r="A554" i="16" s="1"/>
  <c r="E424" i="11"/>
  <c r="C425" i="11"/>
  <c r="D425" i="11"/>
  <c r="Y425" i="11" s="1"/>
  <c r="A555" i="16"/>
  <c r="E425" i="11"/>
  <c r="C426" i="11"/>
  <c r="D426" i="11"/>
  <c r="Y426" i="11" s="1"/>
  <c r="A556" i="16"/>
  <c r="I556" i="16"/>
  <c r="E426" i="11"/>
  <c r="C427" i="11"/>
  <c r="D427" i="11"/>
  <c r="E427" i="11"/>
  <c r="Y427" i="11"/>
  <c r="A557" i="16" s="1"/>
  <c r="D557" i="16" s="1"/>
  <c r="C428" i="11"/>
  <c r="D428" i="11"/>
  <c r="E428" i="11"/>
  <c r="Y428" i="11"/>
  <c r="A558" i="16"/>
  <c r="K558" i="16" s="1"/>
  <c r="C429" i="11"/>
  <c r="D429" i="11"/>
  <c r="E429" i="11"/>
  <c r="Y429" i="11"/>
  <c r="A559" i="16"/>
  <c r="R559" i="16" s="1"/>
  <c r="C430" i="11"/>
  <c r="D430" i="11"/>
  <c r="E430" i="11"/>
  <c r="Y430" i="11"/>
  <c r="A560" i="16"/>
  <c r="C431" i="11"/>
  <c r="D431" i="11"/>
  <c r="E431" i="11"/>
  <c r="Y431" i="11"/>
  <c r="A561" i="16" s="1"/>
  <c r="C434" i="11"/>
  <c r="D434" i="11"/>
  <c r="E434" i="11"/>
  <c r="Y434" i="11"/>
  <c r="A562" i="16" s="1"/>
  <c r="O562" i="16"/>
  <c r="C435" i="11"/>
  <c r="D435" i="11"/>
  <c r="E435" i="11"/>
  <c r="Y435" i="11"/>
  <c r="A563" i="16"/>
  <c r="K563" i="16" s="1"/>
  <c r="A564" i="16"/>
  <c r="R564" i="16"/>
  <c r="A565" i="16"/>
  <c r="R565" i="16" s="1"/>
  <c r="C437" i="11"/>
  <c r="D437" i="11"/>
  <c r="Y437" i="11"/>
  <c r="A566" i="16" s="1"/>
  <c r="E437" i="11"/>
  <c r="C438" i="11"/>
  <c r="D438" i="11"/>
  <c r="Y438" i="11"/>
  <c r="A567" i="16"/>
  <c r="C567" i="16" s="1"/>
  <c r="E438" i="11"/>
  <c r="C439" i="11"/>
  <c r="D439" i="11"/>
  <c r="Y439" i="11"/>
  <c r="A568" i="16" s="1"/>
  <c r="K568" i="16" s="1"/>
  <c r="E439" i="11"/>
  <c r="C440" i="11"/>
  <c r="D440" i="11"/>
  <c r="Y440" i="11" s="1"/>
  <c r="A569" i="16"/>
  <c r="G569" i="16" s="1"/>
  <c r="E440" i="11"/>
  <c r="C441" i="11"/>
  <c r="D441" i="11"/>
  <c r="Y441" i="11"/>
  <c r="A570" i="16"/>
  <c r="E441" i="11"/>
  <c r="C442" i="11"/>
  <c r="D442" i="11"/>
  <c r="E442" i="11"/>
  <c r="Y442" i="11"/>
  <c r="A571" i="16"/>
  <c r="C443" i="11"/>
  <c r="D443" i="11"/>
  <c r="E443" i="11"/>
  <c r="Y443" i="11"/>
  <c r="A572" i="16" s="1"/>
  <c r="C444" i="11"/>
  <c r="D444" i="11"/>
  <c r="E444" i="11"/>
  <c r="Y444" i="11"/>
  <c r="A573" i="16" s="1"/>
  <c r="H573" i="16" s="1"/>
  <c r="C447" i="11"/>
  <c r="D447" i="11"/>
  <c r="E447" i="11"/>
  <c r="Y447" i="11"/>
  <c r="A574" i="16"/>
  <c r="I574" i="16" s="1"/>
  <c r="C448" i="11"/>
  <c r="D448" i="11"/>
  <c r="E448" i="11"/>
  <c r="Y448" i="11"/>
  <c r="A575" i="16" s="1"/>
  <c r="H575" i="16" s="1"/>
  <c r="A576" i="16"/>
  <c r="B576" i="16"/>
  <c r="A577" i="16"/>
  <c r="C450" i="11"/>
  <c r="D450" i="11"/>
  <c r="Y450" i="11" s="1"/>
  <c r="A578" i="16" s="1"/>
  <c r="E450" i="11"/>
  <c r="C451" i="11"/>
  <c r="D451" i="11"/>
  <c r="Y451" i="11"/>
  <c r="A579" i="16"/>
  <c r="R579" i="16" s="1"/>
  <c r="E451" i="11"/>
  <c r="C452" i="11"/>
  <c r="D452" i="11"/>
  <c r="E452" i="11"/>
  <c r="Y452" i="11"/>
  <c r="A580" i="16" s="1"/>
  <c r="C453" i="11"/>
  <c r="D453" i="11"/>
  <c r="E453" i="11"/>
  <c r="Y453" i="11"/>
  <c r="A581" i="16"/>
  <c r="C454" i="11"/>
  <c r="D454" i="11"/>
  <c r="E454" i="11"/>
  <c r="Y454" i="11"/>
  <c r="A582" i="16"/>
  <c r="C455" i="11"/>
  <c r="D455" i="11"/>
  <c r="E455" i="11"/>
  <c r="Y455" i="11"/>
  <c r="A583" i="16" s="1"/>
  <c r="P583" i="16" s="1"/>
  <c r="C456" i="11"/>
  <c r="D456" i="11"/>
  <c r="E456" i="11"/>
  <c r="Y456" i="11"/>
  <c r="A584" i="16" s="1"/>
  <c r="C457" i="11"/>
  <c r="D457" i="11"/>
  <c r="E457" i="11"/>
  <c r="Y457" i="11"/>
  <c r="A585" i="16"/>
  <c r="L585" i="16" s="1"/>
  <c r="C460" i="11"/>
  <c r="D460" i="11"/>
  <c r="E460" i="11"/>
  <c r="Y460" i="11"/>
  <c r="A586" i="16" s="1"/>
  <c r="C461" i="11"/>
  <c r="D461" i="11"/>
  <c r="E461" i="11"/>
  <c r="Y461" i="11"/>
  <c r="A587" i="16"/>
  <c r="A588" i="16"/>
  <c r="H588" i="16"/>
  <c r="A589" i="16"/>
  <c r="C463" i="11"/>
  <c r="D463" i="11"/>
  <c r="Y463" i="11" s="1"/>
  <c r="A590" i="16" s="1"/>
  <c r="I590" i="16"/>
  <c r="E463" i="11"/>
  <c r="C464" i="11"/>
  <c r="D464" i="11"/>
  <c r="Y464" i="11"/>
  <c r="A591" i="16" s="1"/>
  <c r="E464" i="11"/>
  <c r="C465" i="11"/>
  <c r="D465" i="11"/>
  <c r="Y465" i="11" s="1"/>
  <c r="A592" i="16" s="1"/>
  <c r="E465" i="11"/>
  <c r="C466" i="11"/>
  <c r="D466" i="11"/>
  <c r="Y466" i="11" s="1"/>
  <c r="A593" i="16" s="1"/>
  <c r="E466" i="11"/>
  <c r="C467" i="11"/>
  <c r="D467" i="11"/>
  <c r="Y467" i="11" s="1"/>
  <c r="A594" i="16" s="1"/>
  <c r="E467" i="11"/>
  <c r="C468" i="11"/>
  <c r="D468" i="11"/>
  <c r="Y468" i="11"/>
  <c r="A595" i="16" s="1"/>
  <c r="G595" i="16" s="1"/>
  <c r="E468" i="11"/>
  <c r="C469" i="11"/>
  <c r="D469" i="11"/>
  <c r="Y469" i="11"/>
  <c r="A596" i="16"/>
  <c r="B596" i="16" s="1"/>
  <c r="E469" i="11"/>
  <c r="C470" i="11"/>
  <c r="D470" i="11"/>
  <c r="Y470" i="11" s="1"/>
  <c r="A597" i="16" s="1"/>
  <c r="E470" i="11"/>
  <c r="C473" i="11"/>
  <c r="D473" i="11"/>
  <c r="E473" i="11"/>
  <c r="Y473" i="11"/>
  <c r="A598" i="16" s="1"/>
  <c r="O598" i="16" s="1"/>
  <c r="C474" i="11"/>
  <c r="D474" i="11"/>
  <c r="E474" i="11"/>
  <c r="Y474" i="11"/>
  <c r="A599" i="16"/>
  <c r="O599" i="16"/>
  <c r="A600" i="16"/>
  <c r="J600" i="16"/>
  <c r="A601" i="16"/>
  <c r="C476" i="11"/>
  <c r="D476" i="11"/>
  <c r="Y476" i="11" s="1"/>
  <c r="A602" i="16" s="1"/>
  <c r="E476" i="11"/>
  <c r="C477" i="11"/>
  <c r="D477" i="11"/>
  <c r="Y477" i="11"/>
  <c r="A603" i="16"/>
  <c r="E477" i="11"/>
  <c r="C478" i="11"/>
  <c r="D478" i="11"/>
  <c r="Y478" i="11"/>
  <c r="A604" i="16"/>
  <c r="R604" i="16" s="1"/>
  <c r="E478" i="11"/>
  <c r="C479" i="11"/>
  <c r="D479" i="11"/>
  <c r="Y479" i="11" s="1"/>
  <c r="A605" i="16"/>
  <c r="P605" i="16" s="1"/>
  <c r="E479" i="11"/>
  <c r="C480" i="11"/>
  <c r="D480" i="11"/>
  <c r="Y480" i="11" s="1"/>
  <c r="A606" i="16" s="1"/>
  <c r="E480" i="11"/>
  <c r="C481" i="11"/>
  <c r="D481" i="11"/>
  <c r="Y481" i="11" s="1"/>
  <c r="A607" i="16" s="1"/>
  <c r="E481" i="11"/>
  <c r="C482" i="11"/>
  <c r="D482" i="11"/>
  <c r="E482" i="11"/>
  <c r="Y482" i="11"/>
  <c r="A608" i="16"/>
  <c r="O608" i="16" s="1"/>
  <c r="C483" i="11"/>
  <c r="D483" i="11"/>
  <c r="E483" i="11"/>
  <c r="Y483" i="11"/>
  <c r="A609" i="16" s="1"/>
  <c r="C486" i="11"/>
  <c r="D486" i="11"/>
  <c r="E486" i="11"/>
  <c r="Y486" i="11"/>
  <c r="A610" i="16" s="1"/>
  <c r="G610" i="16"/>
  <c r="C487" i="11"/>
  <c r="D487" i="11"/>
  <c r="E487" i="11"/>
  <c r="Y487" i="11"/>
  <c r="A611" i="16" s="1"/>
  <c r="A612" i="16"/>
  <c r="G612" i="16"/>
  <c r="A613" i="16"/>
  <c r="C489" i="11"/>
  <c r="D489" i="11"/>
  <c r="Y489" i="11"/>
  <c r="A614" i="16" s="1"/>
  <c r="E489" i="11"/>
  <c r="C490" i="11"/>
  <c r="D490" i="11"/>
  <c r="Y490" i="11"/>
  <c r="A615" i="16" s="1"/>
  <c r="E490" i="11"/>
  <c r="C491" i="11"/>
  <c r="D491" i="11"/>
  <c r="Y491" i="11" s="1"/>
  <c r="A616" i="16" s="1"/>
  <c r="E491" i="11"/>
  <c r="C492" i="11"/>
  <c r="D492" i="11"/>
  <c r="Y492" i="11" s="1"/>
  <c r="A617" i="16" s="1"/>
  <c r="E492" i="11"/>
  <c r="C493" i="11"/>
  <c r="D493" i="11"/>
  <c r="Y493" i="11"/>
  <c r="A618" i="16"/>
  <c r="E493" i="11"/>
  <c r="C494" i="11"/>
  <c r="D494" i="11"/>
  <c r="Y494" i="11"/>
  <c r="A619" i="16"/>
  <c r="E494" i="11"/>
  <c r="C495" i="11"/>
  <c r="D495" i="11"/>
  <c r="Y495" i="11"/>
  <c r="A620" i="16" s="1"/>
  <c r="E495" i="11"/>
  <c r="C496" i="11"/>
  <c r="D496" i="11"/>
  <c r="E496" i="11"/>
  <c r="Y496" i="11"/>
  <c r="A621" i="16"/>
  <c r="L621" i="16"/>
  <c r="C499" i="11"/>
  <c r="D499" i="11"/>
  <c r="E499" i="11"/>
  <c r="Y499" i="11"/>
  <c r="A622" i="16" s="1"/>
  <c r="L622" i="16"/>
  <c r="C500" i="11"/>
  <c r="D500" i="11"/>
  <c r="E500" i="11"/>
  <c r="Y500" i="11"/>
  <c r="A623" i="16" s="1"/>
  <c r="P623" i="16" s="1"/>
  <c r="A624" i="16"/>
  <c r="A625" i="16"/>
  <c r="L625" i="16" s="1"/>
  <c r="C502" i="11"/>
  <c r="D502" i="11"/>
  <c r="Y502" i="11"/>
  <c r="A626" i="16"/>
  <c r="E502" i="11"/>
  <c r="C503" i="11"/>
  <c r="D503" i="11"/>
  <c r="Y503" i="11" s="1"/>
  <c r="A627" i="16"/>
  <c r="J627" i="16" s="1"/>
  <c r="E503" i="11"/>
  <c r="C504" i="11"/>
  <c r="D504" i="11"/>
  <c r="Y504" i="11" s="1"/>
  <c r="A628" i="16" s="1"/>
  <c r="E504" i="11"/>
  <c r="C505" i="11"/>
  <c r="D505" i="11"/>
  <c r="Y505" i="11"/>
  <c r="A629" i="16" s="1"/>
  <c r="E505" i="11"/>
  <c r="C506" i="11"/>
  <c r="D506" i="11"/>
  <c r="E506" i="11"/>
  <c r="Y506" i="11"/>
  <c r="A630" i="16" s="1"/>
  <c r="J630" i="16"/>
  <c r="C507" i="11"/>
  <c r="D507" i="11"/>
  <c r="E507" i="11"/>
  <c r="Y507" i="11"/>
  <c r="A631" i="16"/>
  <c r="O631" i="16" s="1"/>
  <c r="C508" i="11"/>
  <c r="D508" i="11"/>
  <c r="E508" i="11"/>
  <c r="Y508" i="11"/>
  <c r="A632" i="16" s="1"/>
  <c r="C509" i="11"/>
  <c r="D509" i="11"/>
  <c r="E509" i="11"/>
  <c r="Y509" i="11"/>
  <c r="A633" i="16"/>
  <c r="C512" i="11"/>
  <c r="D512" i="11"/>
  <c r="E512" i="11"/>
  <c r="Y512" i="11"/>
  <c r="A634" i="16"/>
  <c r="C513" i="11"/>
  <c r="D513" i="11"/>
  <c r="E513" i="11"/>
  <c r="Y513" i="11"/>
  <c r="A635" i="16"/>
  <c r="A636" i="16"/>
  <c r="H636" i="16"/>
  <c r="A637" i="16"/>
  <c r="R637" i="16"/>
  <c r="C515" i="11"/>
  <c r="D515" i="11"/>
  <c r="Y515" i="11"/>
  <c r="A638" i="16"/>
  <c r="E515" i="11"/>
  <c r="C516" i="11"/>
  <c r="D516" i="11"/>
  <c r="Y516" i="11"/>
  <c r="A639" i="16" s="1"/>
  <c r="E516" i="11"/>
  <c r="C517" i="11"/>
  <c r="D517" i="11"/>
  <c r="Y517" i="11"/>
  <c r="A640" i="16"/>
  <c r="E517" i="11"/>
  <c r="C518" i="11"/>
  <c r="D518" i="11"/>
  <c r="Y518" i="11" s="1"/>
  <c r="A641" i="16" s="1"/>
  <c r="E518" i="11"/>
  <c r="C519" i="11"/>
  <c r="D519" i="11"/>
  <c r="Y519" i="11" s="1"/>
  <c r="A642" i="16" s="1"/>
  <c r="E519" i="11"/>
  <c r="C520" i="11"/>
  <c r="D520" i="11"/>
  <c r="Y520" i="11" s="1"/>
  <c r="A643" i="16" s="1"/>
  <c r="E520" i="11"/>
  <c r="C521" i="11"/>
  <c r="D521" i="11"/>
  <c r="E521" i="11"/>
  <c r="Y521" i="11"/>
  <c r="A644" i="16" s="1"/>
  <c r="C522" i="11"/>
  <c r="D522" i="11"/>
  <c r="E522" i="11"/>
  <c r="Y522" i="11"/>
  <c r="A645" i="16" s="1"/>
  <c r="C525" i="11"/>
  <c r="D525" i="11"/>
  <c r="E525" i="11"/>
  <c r="Y525" i="11"/>
  <c r="A646" i="16" s="1"/>
  <c r="B646" i="16"/>
  <c r="C526" i="11"/>
  <c r="D526" i="11"/>
  <c r="E526" i="11"/>
  <c r="Y526" i="11"/>
  <c r="A647" i="16" s="1"/>
  <c r="D647" i="16" s="1"/>
  <c r="A648" i="16"/>
  <c r="J648" i="16" s="1"/>
  <c r="A649" i="16"/>
  <c r="H649" i="16" s="1"/>
  <c r="C528" i="11"/>
  <c r="D528" i="11"/>
  <c r="Y528" i="11"/>
  <c r="A650" i="16"/>
  <c r="J650" i="16" s="1"/>
  <c r="E528" i="11"/>
  <c r="C529" i="11"/>
  <c r="D529" i="11"/>
  <c r="Y529" i="11" s="1"/>
  <c r="A651" i="16" s="1"/>
  <c r="E529" i="11"/>
  <c r="C530" i="11"/>
  <c r="D530" i="11"/>
  <c r="Y530" i="11" s="1"/>
  <c r="A652" i="16"/>
  <c r="E530" i="11"/>
  <c r="C531" i="11"/>
  <c r="D531" i="11"/>
  <c r="E531" i="11"/>
  <c r="Y531" i="11"/>
  <c r="A653" i="16" s="1"/>
  <c r="L653" i="16" s="1"/>
  <c r="C532" i="11"/>
  <c r="D532" i="11"/>
  <c r="E532" i="11"/>
  <c r="Y532" i="11"/>
  <c r="A654" i="16" s="1"/>
  <c r="H654" i="16" s="1"/>
  <c r="B654" i="16"/>
  <c r="C533" i="11"/>
  <c r="D533" i="11"/>
  <c r="E533" i="11"/>
  <c r="Y533" i="11"/>
  <c r="A655" i="16"/>
  <c r="C534" i="11"/>
  <c r="D534" i="11"/>
  <c r="E534" i="11"/>
  <c r="Y534" i="11"/>
  <c r="A656" i="16" s="1"/>
  <c r="C535" i="11"/>
  <c r="D535" i="11"/>
  <c r="E535" i="11"/>
  <c r="Y535" i="11"/>
  <c r="A657" i="16"/>
  <c r="K657" i="16"/>
  <c r="C538" i="11"/>
  <c r="D538" i="11"/>
  <c r="E538" i="11"/>
  <c r="Y538" i="11"/>
  <c r="A658" i="16"/>
  <c r="C539" i="11"/>
  <c r="D539" i="11"/>
  <c r="E539" i="11"/>
  <c r="Y539" i="11"/>
  <c r="A659" i="16" s="1"/>
  <c r="C659" i="16" s="1"/>
  <c r="A660" i="16"/>
  <c r="A661" i="16"/>
  <c r="C661" i="16" s="1"/>
  <c r="C541" i="11"/>
  <c r="D541" i="11"/>
  <c r="Y541" i="11" s="1"/>
  <c r="A662" i="16" s="1"/>
  <c r="E541" i="11"/>
  <c r="C542" i="11"/>
  <c r="D542" i="11"/>
  <c r="Y542" i="11" s="1"/>
  <c r="A663" i="16" s="1"/>
  <c r="P663" i="16" s="1"/>
  <c r="E542" i="11"/>
  <c r="C543" i="11"/>
  <c r="D543" i="11"/>
  <c r="Y543" i="11" s="1"/>
  <c r="A664" i="16" s="1"/>
  <c r="J664" i="16" s="1"/>
  <c r="E543" i="11"/>
  <c r="C544" i="11"/>
  <c r="D544" i="11"/>
  <c r="Y544" i="11"/>
  <c r="A665" i="16"/>
  <c r="L665" i="16"/>
  <c r="E544" i="11"/>
  <c r="C545" i="11"/>
  <c r="D545" i="11"/>
  <c r="Y545" i="11" s="1"/>
  <c r="A666" i="16" s="1"/>
  <c r="E545" i="11"/>
  <c r="C546" i="11"/>
  <c r="D546" i="11"/>
  <c r="Y546" i="11" s="1"/>
  <c r="A667" i="16" s="1"/>
  <c r="E546" i="11"/>
  <c r="C547" i="11"/>
  <c r="D547" i="11"/>
  <c r="Y547" i="11" s="1"/>
  <c r="A668" i="16"/>
  <c r="E547" i="11"/>
  <c r="C548" i="11"/>
  <c r="D548" i="11"/>
  <c r="E548" i="11"/>
  <c r="Y548" i="11"/>
  <c r="A669" i="16" s="1"/>
  <c r="K669" i="16" s="1"/>
  <c r="C551" i="11"/>
  <c r="D551" i="11"/>
  <c r="E551" i="11"/>
  <c r="Y551" i="11"/>
  <c r="A670" i="16" s="1"/>
  <c r="C552" i="11"/>
  <c r="D552" i="11"/>
  <c r="E552" i="11"/>
  <c r="Y552" i="11"/>
  <c r="A671" i="16" s="1"/>
  <c r="A672" i="16"/>
  <c r="O672" i="16"/>
  <c r="A673" i="16"/>
  <c r="C554" i="11"/>
  <c r="D554" i="11"/>
  <c r="Y554" i="11" s="1"/>
  <c r="A674" i="16" s="1"/>
  <c r="E554" i="11"/>
  <c r="C555" i="11"/>
  <c r="D555" i="11"/>
  <c r="Y555" i="11" s="1"/>
  <c r="A675" i="16" s="1"/>
  <c r="E555" i="11"/>
  <c r="C556" i="11"/>
  <c r="D556" i="11"/>
  <c r="Y556" i="11" s="1"/>
  <c r="A676" i="16" s="1"/>
  <c r="P676" i="16" s="1"/>
  <c r="E556" i="11"/>
  <c r="C557" i="11"/>
  <c r="D557" i="11"/>
  <c r="E557" i="11"/>
  <c r="Y557" i="11"/>
  <c r="A677" i="16"/>
  <c r="C558" i="11"/>
  <c r="D558" i="11"/>
  <c r="E558" i="11"/>
  <c r="Y558" i="11"/>
  <c r="A678" i="16"/>
  <c r="C559" i="11"/>
  <c r="D559" i="11"/>
  <c r="E559" i="11"/>
  <c r="Y559" i="11"/>
  <c r="A679" i="16" s="1"/>
  <c r="L679" i="16" s="1"/>
  <c r="C560" i="11"/>
  <c r="D560" i="11"/>
  <c r="E560" i="11"/>
  <c r="Y560" i="11"/>
  <c r="A680" i="16" s="1"/>
  <c r="C561" i="11"/>
  <c r="D561" i="11"/>
  <c r="E561" i="11"/>
  <c r="Y561" i="11"/>
  <c r="A681" i="16" s="1"/>
  <c r="C564" i="11"/>
  <c r="D564" i="11"/>
  <c r="E564" i="11"/>
  <c r="Y564" i="11"/>
  <c r="A682" i="16"/>
  <c r="K682" i="16" s="1"/>
  <c r="C565" i="11"/>
  <c r="D565" i="11"/>
  <c r="E565" i="11"/>
  <c r="Y565" i="11"/>
  <c r="A683" i="16"/>
  <c r="A684" i="16"/>
  <c r="P684" i="16"/>
  <c r="A685" i="16"/>
  <c r="C685" i="16" s="1"/>
  <c r="D567" i="11"/>
  <c r="E567" i="11"/>
  <c r="D568" i="11"/>
  <c r="E568" i="11"/>
  <c r="D569" i="11"/>
  <c r="E569" i="11"/>
  <c r="D570" i="11"/>
  <c r="E570" i="11"/>
  <c r="D571" i="11"/>
  <c r="E571" i="11"/>
  <c r="D572" i="11"/>
  <c r="E572" i="11"/>
  <c r="D573" i="11"/>
  <c r="E573" i="11"/>
  <c r="D574" i="11"/>
  <c r="E574" i="11"/>
  <c r="D577" i="11"/>
  <c r="E577" i="11"/>
  <c r="D578" i="11"/>
  <c r="E578" i="11"/>
  <c r="C579" i="11"/>
  <c r="D579" i="11"/>
  <c r="E579" i="11"/>
  <c r="G579" i="11"/>
  <c r="I579" i="11"/>
  <c r="J579" i="11"/>
  <c r="K579" i="11"/>
  <c r="L579" i="11"/>
  <c r="M579" i="11"/>
  <c r="N579" i="11"/>
  <c r="O579" i="11"/>
  <c r="P579" i="11"/>
  <c r="Q579" i="11"/>
  <c r="R579" i="11"/>
  <c r="S579" i="11"/>
  <c r="T579" i="11"/>
  <c r="C581" i="11"/>
  <c r="D581" i="11"/>
  <c r="Y581" i="11"/>
  <c r="A686" i="16" s="1"/>
  <c r="E581" i="11"/>
  <c r="C582" i="11"/>
  <c r="D582" i="11"/>
  <c r="Y582" i="11" s="1"/>
  <c r="A687" i="16"/>
  <c r="E582" i="11"/>
  <c r="C583" i="11"/>
  <c r="D583" i="11"/>
  <c r="Y583" i="11"/>
  <c r="A688" i="16" s="1"/>
  <c r="E583" i="11"/>
  <c r="D584" i="11"/>
  <c r="Y584" i="11" s="1"/>
  <c r="A689" i="16"/>
  <c r="I689" i="16" s="1"/>
  <c r="E584" i="11"/>
  <c r="D585" i="11"/>
  <c r="Y585" i="11" s="1"/>
  <c r="A690" i="16" s="1"/>
  <c r="K690" i="16" s="1"/>
  <c r="E585" i="11"/>
  <c r="C586" i="11"/>
  <c r="D586" i="11"/>
  <c r="E586" i="11"/>
  <c r="Y586" i="11"/>
  <c r="A691" i="16" s="1"/>
  <c r="G691" i="16" s="1"/>
  <c r="C587" i="11"/>
  <c r="D587" i="11"/>
  <c r="E587" i="11"/>
  <c r="Y587" i="11"/>
  <c r="A692" i="16" s="1"/>
  <c r="H692" i="16" s="1"/>
  <c r="C588" i="11"/>
  <c r="D588" i="11"/>
  <c r="E588" i="11"/>
  <c r="Y588" i="11"/>
  <c r="A693" i="16"/>
  <c r="C591" i="11"/>
  <c r="D591" i="11"/>
  <c r="E591" i="11"/>
  <c r="Y591" i="11"/>
  <c r="A694" i="16" s="1"/>
  <c r="C592" i="11"/>
  <c r="D592" i="11"/>
  <c r="E592" i="11"/>
  <c r="Y592" i="11"/>
  <c r="A695" i="16" s="1"/>
  <c r="I695" i="16" s="1"/>
  <c r="A696" i="16"/>
  <c r="G696" i="16" s="1"/>
  <c r="A697" i="16"/>
  <c r="O697" i="16" s="1"/>
  <c r="B17" i="6"/>
  <c r="D17" i="6"/>
  <c r="F17" i="6"/>
  <c r="H17" i="6"/>
  <c r="J17" i="6"/>
  <c r="L17" i="6"/>
  <c r="N17" i="6"/>
  <c r="P17" i="6"/>
  <c r="R17" i="6"/>
  <c r="T17" i="6"/>
  <c r="V17" i="6"/>
  <c r="X17" i="6"/>
  <c r="F28" i="6"/>
  <c r="C283" i="11" s="1"/>
  <c r="H28" i="6"/>
  <c r="C284" i="11" s="1"/>
  <c r="J28" i="6"/>
  <c r="C285" i="11" s="1"/>
  <c r="P28" i="6"/>
  <c r="V28" i="6"/>
  <c r="X28" i="6"/>
  <c r="D29" i="6"/>
  <c r="F29" i="6"/>
  <c r="H29" i="6"/>
  <c r="J29" i="6"/>
  <c r="P29" i="6"/>
  <c r="R29" i="6"/>
  <c r="V29" i="6"/>
  <c r="X29" i="6"/>
  <c r="F41" i="6"/>
  <c r="H41" i="6"/>
  <c r="J41" i="6"/>
  <c r="P41" i="6"/>
  <c r="R41" i="6"/>
  <c r="F53" i="6"/>
  <c r="C570" i="11" s="1"/>
  <c r="H53" i="6"/>
  <c r="C571" i="11" s="1"/>
  <c r="J53" i="6"/>
  <c r="C569" i="11" s="1"/>
  <c r="P53" i="6"/>
  <c r="V53" i="6"/>
  <c r="X53" i="6"/>
  <c r="C572" i="11" s="1"/>
  <c r="F65" i="6"/>
  <c r="C584" i="11" s="1"/>
  <c r="H65" i="6"/>
  <c r="J65" i="6"/>
  <c r="P65" i="6"/>
  <c r="R65" i="6"/>
  <c r="C585" i="11" s="1"/>
  <c r="M32" i="11"/>
  <c r="J32" i="11"/>
  <c r="Q32" i="11"/>
  <c r="S32" i="11"/>
  <c r="O32" i="11"/>
  <c r="L22" i="11"/>
  <c r="L21" i="11"/>
  <c r="L32" i="11"/>
  <c r="L25" i="11"/>
  <c r="N32" i="11"/>
  <c r="P27" i="11"/>
  <c r="P24" i="11"/>
  <c r="P32" i="11"/>
  <c r="R32" i="11"/>
  <c r="I32" i="11"/>
  <c r="T23" i="11"/>
  <c r="T26" i="11"/>
  <c r="T32" i="11"/>
  <c r="K32" i="11"/>
  <c r="T31" i="11"/>
  <c r="R107" i="16"/>
  <c r="P435" i="16"/>
  <c r="B107" i="16"/>
  <c r="C84" i="16"/>
  <c r="K239" i="16"/>
  <c r="G439" i="16"/>
  <c r="H435" i="16"/>
  <c r="B84" i="16"/>
  <c r="G48" i="16"/>
  <c r="I84" i="16"/>
  <c r="I119" i="16"/>
  <c r="I111" i="16"/>
  <c r="O107" i="16"/>
  <c r="C265" i="16"/>
  <c r="H217" i="16"/>
  <c r="B431" i="16"/>
  <c r="C139" i="16"/>
  <c r="I223" i="16"/>
  <c r="I265" i="16"/>
  <c r="C325" i="16"/>
  <c r="D171" i="16"/>
  <c r="P131" i="16"/>
  <c r="R127" i="16"/>
  <c r="K738" i="16"/>
  <c r="B325" i="16"/>
  <c r="C49" i="16"/>
  <c r="O217" i="16"/>
  <c r="P96" i="16"/>
  <c r="K96" i="16"/>
  <c r="K72" i="16"/>
  <c r="B72" i="16"/>
  <c r="L107" i="16"/>
  <c r="V241" i="11"/>
  <c r="J258" i="16"/>
  <c r="G89" i="16"/>
  <c r="R81" i="16"/>
  <c r="J81" i="16"/>
  <c r="B81" i="16"/>
  <c r="G81" i="16"/>
  <c r="B69" i="16"/>
  <c r="K69" i="16"/>
  <c r="L33" i="16"/>
  <c r="L41" i="16"/>
  <c r="O41" i="16"/>
  <c r="B41" i="16"/>
  <c r="K65" i="16"/>
  <c r="P65" i="16"/>
  <c r="L65" i="16"/>
  <c r="O65" i="16"/>
  <c r="G65" i="16"/>
  <c r="B65" i="16"/>
  <c r="H65" i="16"/>
  <c r="D65" i="16"/>
  <c r="C89" i="16"/>
  <c r="H89" i="16"/>
  <c r="R89" i="16"/>
  <c r="I398" i="16"/>
  <c r="J308" i="16"/>
  <c r="J89" i="16"/>
  <c r="H81" i="16"/>
  <c r="O81" i="16"/>
  <c r="I81" i="16"/>
  <c r="K81" i="16"/>
  <c r="I44" i="16"/>
  <c r="B53" i="16"/>
  <c r="I53" i="16"/>
  <c r="H53" i="16"/>
  <c r="B163" i="16"/>
  <c r="H163" i="16"/>
  <c r="O213" i="16"/>
  <c r="I89" i="16"/>
  <c r="B89" i="16"/>
  <c r="J202" i="16"/>
  <c r="O329" i="16"/>
  <c r="H33" i="16"/>
  <c r="K33" i="16"/>
  <c r="C33" i="16"/>
  <c r="I33" i="16"/>
  <c r="P29" i="16"/>
  <c r="B406" i="16"/>
  <c r="P389" i="16"/>
  <c r="D44" i="16"/>
  <c r="K44" i="16"/>
  <c r="H738" i="16"/>
  <c r="B733" i="16"/>
  <c r="B717" i="16"/>
  <c r="L717" i="16"/>
  <c r="E717" i="16"/>
  <c r="B712" i="16"/>
  <c r="P722" i="16"/>
  <c r="J713" i="16"/>
  <c r="R717" i="16"/>
  <c r="D717" i="16"/>
  <c r="J717" i="16"/>
  <c r="O717" i="16"/>
  <c r="E744" i="16"/>
  <c r="I699" i="16"/>
  <c r="K717" i="16"/>
  <c r="O712" i="16"/>
  <c r="I738" i="16"/>
  <c r="P699" i="16"/>
  <c r="G717" i="16"/>
  <c r="L738" i="16"/>
  <c r="L733" i="16"/>
  <c r="R699" i="16"/>
  <c r="H699" i="16"/>
  <c r="K712" i="16"/>
  <c r="D699" i="16"/>
  <c r="B699" i="16"/>
  <c r="O699" i="16"/>
  <c r="G744" i="16"/>
  <c r="O733" i="16"/>
  <c r="E733" i="16"/>
  <c r="D712" i="16"/>
  <c r="E712" i="16"/>
  <c r="J709" i="16"/>
  <c r="K699" i="16"/>
  <c r="J699" i="16"/>
  <c r="G699" i="16"/>
  <c r="O744" i="16"/>
  <c r="P733" i="16"/>
  <c r="C728" i="16"/>
  <c r="D728" i="16"/>
  <c r="H733" i="16"/>
  <c r="L712" i="16"/>
  <c r="G712" i="16"/>
  <c r="H744" i="16"/>
  <c r="B744" i="16"/>
  <c r="I712" i="16"/>
  <c r="G722" i="16"/>
  <c r="R727" i="16"/>
  <c r="C739" i="16"/>
  <c r="H722" i="16"/>
  <c r="E722" i="16"/>
  <c r="H712" i="16"/>
  <c r="D733" i="16"/>
  <c r="K722" i="16"/>
  <c r="I722" i="16"/>
  <c r="L744" i="16"/>
  <c r="K733" i="16"/>
  <c r="C733" i="16"/>
  <c r="H709" i="16"/>
  <c r="D704" i="16"/>
  <c r="E727" i="16"/>
  <c r="K700" i="16"/>
  <c r="G700" i="16"/>
  <c r="C743" i="16"/>
  <c r="J718" i="16"/>
  <c r="P718" i="16"/>
  <c r="I709" i="16"/>
  <c r="O740" i="16"/>
  <c r="P700" i="16"/>
  <c r="G709" i="16"/>
  <c r="G705" i="16"/>
  <c r="O705" i="16"/>
  <c r="C705" i="16"/>
  <c r="G49" i="16"/>
  <c r="B145" i="16"/>
  <c r="P740" i="16"/>
  <c r="I713" i="16"/>
  <c r="C709" i="16"/>
  <c r="B705" i="16"/>
  <c r="E703" i="16"/>
  <c r="E700" i="16"/>
  <c r="P709" i="16"/>
  <c r="O199" i="16"/>
  <c r="C163" i="16"/>
  <c r="H713" i="16"/>
  <c r="C354" i="16"/>
  <c r="L700" i="16"/>
  <c r="D700" i="16"/>
  <c r="E734" i="16"/>
  <c r="H705" i="16"/>
  <c r="E705" i="16"/>
  <c r="L705" i="16"/>
  <c r="L709" i="16"/>
  <c r="L743" i="16"/>
  <c r="O700" i="16"/>
  <c r="L163" i="16"/>
  <c r="B390" i="16"/>
  <c r="C390" i="16"/>
  <c r="B600" i="16"/>
  <c r="J96" i="16"/>
  <c r="H743" i="16"/>
  <c r="B700" i="16"/>
  <c r="R718" i="16"/>
  <c r="C727" i="16"/>
  <c r="R709" i="16"/>
  <c r="I705" i="16"/>
  <c r="R705" i="16"/>
  <c r="P705" i="16"/>
  <c r="B709" i="16"/>
  <c r="D705" i="16"/>
  <c r="K705" i="16"/>
  <c r="B398" i="16"/>
  <c r="R49" i="16"/>
  <c r="J356" i="16"/>
  <c r="G96" i="16"/>
  <c r="R721" i="16"/>
  <c r="H295" i="16"/>
  <c r="P247" i="16"/>
  <c r="G720" i="16"/>
  <c r="I169" i="16"/>
  <c r="I93" i="16"/>
  <c r="K442" i="16"/>
  <c r="D720" i="16"/>
  <c r="D748" i="16"/>
  <c r="O714" i="16"/>
  <c r="R266" i="16"/>
  <c r="N24" i="11"/>
  <c r="H307" i="16"/>
  <c r="R307" i="16"/>
  <c r="O721" i="16"/>
  <c r="E721" i="16"/>
  <c r="I698" i="16"/>
  <c r="H698" i="16"/>
  <c r="B698" i="16"/>
  <c r="D278" i="16"/>
  <c r="C278" i="16"/>
  <c r="O278" i="16"/>
  <c r="G400" i="16"/>
  <c r="O400" i="16"/>
  <c r="D732" i="16"/>
  <c r="L186" i="16"/>
  <c r="O493" i="16"/>
  <c r="I493" i="16"/>
  <c r="L153" i="16"/>
  <c r="I153" i="16"/>
  <c r="B97" i="16"/>
  <c r="I97" i="16"/>
  <c r="L746" i="16"/>
  <c r="D746" i="16"/>
  <c r="R746" i="16"/>
  <c r="R730" i="16"/>
  <c r="L730" i="16"/>
  <c r="R725" i="16"/>
  <c r="I725" i="16"/>
  <c r="D714" i="16"/>
  <c r="B714" i="16"/>
  <c r="P51" i="16"/>
  <c r="D51" i="16"/>
  <c r="G154" i="16"/>
  <c r="G238" i="16"/>
  <c r="P238" i="16"/>
  <c r="I222" i="16"/>
  <c r="G222" i="16"/>
  <c r="J64" i="16"/>
  <c r="H64" i="16"/>
  <c r="J248" i="16"/>
  <c r="L698" i="16"/>
  <c r="E726" i="16"/>
  <c r="L702" i="16"/>
  <c r="B278" i="16"/>
  <c r="G698" i="16"/>
  <c r="R732" i="16"/>
  <c r="K742" i="16"/>
  <c r="C394" i="16"/>
  <c r="P702" i="16"/>
  <c r="K702" i="16"/>
  <c r="L442" i="16"/>
  <c r="P442" i="16"/>
  <c r="R178" i="16"/>
  <c r="H178" i="16"/>
  <c r="B130" i="16"/>
  <c r="J130" i="16"/>
  <c r="I130" i="16"/>
  <c r="L732" i="16"/>
  <c r="B748" i="16"/>
  <c r="C702" i="16"/>
  <c r="J698" i="16"/>
  <c r="D222" i="16"/>
  <c r="K540" i="16"/>
  <c r="K726" i="16"/>
  <c r="O741" i="16"/>
  <c r="B702" i="16"/>
  <c r="K698" i="16"/>
  <c r="D702" i="16"/>
  <c r="D37" i="16"/>
  <c r="G205" i="16"/>
  <c r="O442" i="16"/>
  <c r="B354" i="16"/>
  <c r="H278" i="16"/>
  <c r="J278" i="16"/>
  <c r="R720" i="16"/>
  <c r="L731" i="16"/>
  <c r="E720" i="16"/>
  <c r="E730" i="16"/>
  <c r="L720" i="16"/>
  <c r="K720" i="16"/>
  <c r="B730" i="16"/>
  <c r="P736" i="16"/>
  <c r="H730" i="16"/>
  <c r="O725" i="16"/>
  <c r="R714" i="16"/>
  <c r="O22" i="16"/>
  <c r="G70" i="16"/>
  <c r="K51" i="16"/>
  <c r="O153" i="16"/>
  <c r="B387" i="16"/>
  <c r="K445" i="16"/>
  <c r="P445" i="16"/>
  <c r="J701" i="16"/>
  <c r="I710" i="16"/>
  <c r="C720" i="16"/>
  <c r="I730" i="16"/>
  <c r="I741" i="16"/>
  <c r="D741" i="16"/>
  <c r="G746" i="16"/>
  <c r="L736" i="16"/>
  <c r="K736" i="16"/>
  <c r="C736" i="16"/>
  <c r="D725" i="16"/>
  <c r="K725" i="16"/>
  <c r="C725" i="16"/>
  <c r="H714" i="16"/>
  <c r="J725" i="16"/>
  <c r="D247" i="16"/>
  <c r="K153" i="16"/>
  <c r="P153" i="16"/>
  <c r="L63" i="16"/>
  <c r="I387" i="16"/>
  <c r="I247" i="16"/>
  <c r="L97" i="16"/>
  <c r="P168" i="16"/>
  <c r="P637" i="16"/>
  <c r="H720" i="16"/>
  <c r="I720" i="16"/>
  <c r="D706" i="16"/>
  <c r="O730" i="16"/>
  <c r="K746" i="16"/>
  <c r="B741" i="16"/>
  <c r="L710" i="16"/>
  <c r="K706" i="16"/>
  <c r="C730" i="16"/>
  <c r="I736" i="16"/>
  <c r="G736" i="16"/>
  <c r="G741" i="16"/>
  <c r="R741" i="16"/>
  <c r="I714" i="16"/>
  <c r="P741" i="16"/>
  <c r="B725" i="16"/>
  <c r="L725" i="16"/>
  <c r="P251" i="16"/>
  <c r="H153" i="16"/>
  <c r="D387" i="16"/>
  <c r="L247" i="16"/>
  <c r="D445" i="16"/>
  <c r="H445" i="16"/>
  <c r="P661" i="16"/>
  <c r="P400" i="16"/>
  <c r="R400" i="16"/>
  <c r="K216" i="16"/>
  <c r="I260" i="16"/>
  <c r="L207" i="16"/>
  <c r="B400" i="16"/>
  <c r="H697" i="16"/>
  <c r="H216" i="16"/>
  <c r="C700" i="16"/>
  <c r="R700" i="16"/>
  <c r="I232" i="16"/>
  <c r="G232" i="16"/>
  <c r="V371" i="11"/>
  <c r="V501" i="11"/>
  <c r="I697" i="16"/>
  <c r="H322" i="16"/>
  <c r="B252" i="16"/>
  <c r="D252" i="16"/>
  <c r="I400" i="16"/>
  <c r="C400" i="16"/>
  <c r="H400" i="16"/>
  <c r="L400" i="16"/>
  <c r="D400" i="16"/>
  <c r="J400" i="16"/>
  <c r="R697" i="16"/>
  <c r="H205" i="16"/>
  <c r="H252" i="16"/>
  <c r="O649" i="16"/>
  <c r="D649" i="16"/>
  <c r="R202" i="16"/>
  <c r="O202" i="16"/>
  <c r="I162" i="16"/>
  <c r="L162" i="16"/>
  <c r="C72" i="16"/>
  <c r="P72" i="16"/>
  <c r="T27" i="11"/>
  <c r="T25" i="11"/>
  <c r="G239" i="16"/>
  <c r="D239" i="16"/>
  <c r="P33" i="16"/>
  <c r="D33" i="16"/>
  <c r="C65" i="16"/>
  <c r="J65" i="16"/>
  <c r="R69" i="16"/>
  <c r="L69" i="16"/>
  <c r="L81" i="16"/>
  <c r="D81" i="16"/>
  <c r="C81" i="16"/>
  <c r="B247" i="16"/>
  <c r="J300" i="16"/>
  <c r="C300" i="16"/>
  <c r="O300" i="16"/>
  <c r="O262" i="16"/>
  <c r="B169" i="16"/>
  <c r="O430" i="16"/>
  <c r="L430" i="16"/>
  <c r="K422" i="16"/>
  <c r="D422" i="16"/>
  <c r="P422" i="16"/>
  <c r="O418" i="16"/>
  <c r="L418" i="16"/>
  <c r="H418" i="16"/>
  <c r="L410" i="16"/>
  <c r="G410" i="16"/>
  <c r="C410" i="16"/>
  <c r="K354" i="16"/>
  <c r="O354" i="16"/>
  <c r="R354" i="16"/>
  <c r="C282" i="16"/>
  <c r="K282" i="16"/>
  <c r="R282" i="16"/>
  <c r="I278" i="16"/>
  <c r="P278" i="16"/>
  <c r="R278" i="16"/>
  <c r="G278" i="16"/>
  <c r="K238" i="16"/>
  <c r="L238" i="16"/>
  <c r="I238" i="16"/>
  <c r="D238" i="16"/>
  <c r="J238" i="16"/>
  <c r="H238" i="16"/>
  <c r="R238" i="16"/>
  <c r="C238" i="16"/>
  <c r="B230" i="16"/>
  <c r="R230" i="16"/>
  <c r="J178" i="16"/>
  <c r="B178" i="16"/>
  <c r="I178" i="16"/>
  <c r="C178" i="16"/>
  <c r="R142" i="16"/>
  <c r="C142" i="16"/>
  <c r="K52" i="16"/>
  <c r="O52" i="16"/>
  <c r="P390" i="16"/>
  <c r="J390" i="16"/>
  <c r="H707" i="16"/>
  <c r="P698" i="16"/>
  <c r="B742" i="16"/>
  <c r="H732" i="16"/>
  <c r="L742" i="16"/>
  <c r="P307" i="16"/>
  <c r="D398" i="16"/>
  <c r="J169" i="16"/>
  <c r="B265" i="16"/>
  <c r="I410" i="16"/>
  <c r="D418" i="16"/>
  <c r="I442" i="16"/>
  <c r="I226" i="16"/>
  <c r="R442" i="16"/>
  <c r="K278" i="16"/>
  <c r="H529" i="16"/>
  <c r="D529" i="16"/>
  <c r="B504" i="16"/>
  <c r="O504" i="16"/>
  <c r="J504" i="16"/>
  <c r="K387" i="16"/>
  <c r="J387" i="16"/>
  <c r="C387" i="16"/>
  <c r="G387" i="16"/>
  <c r="H387" i="16"/>
  <c r="L387" i="16"/>
  <c r="I504" i="16"/>
  <c r="P600" i="16"/>
  <c r="H600" i="16"/>
  <c r="R600" i="16"/>
  <c r="G600" i="16"/>
  <c r="K517" i="16"/>
  <c r="J517" i="16"/>
  <c r="O517" i="16"/>
  <c r="K457" i="16"/>
  <c r="B457" i="16"/>
  <c r="J211" i="16"/>
  <c r="P154" i="16"/>
  <c r="J154" i="16"/>
  <c r="D71" i="16"/>
  <c r="O358" i="16"/>
  <c r="B358" i="16"/>
  <c r="J358" i="16"/>
  <c r="L358" i="16"/>
  <c r="H358" i="16"/>
  <c r="I358" i="16"/>
  <c r="K358" i="16"/>
  <c r="H350" i="16"/>
  <c r="J350" i="16"/>
  <c r="C342" i="16"/>
  <c r="P342" i="16"/>
  <c r="G234" i="16"/>
  <c r="K234" i="16"/>
  <c r="P234" i="16"/>
  <c r="B182" i="16"/>
  <c r="J182" i="16"/>
  <c r="R174" i="16"/>
  <c r="C130" i="16"/>
  <c r="O130" i="16"/>
  <c r="D130" i="16"/>
  <c r="J254" i="16"/>
  <c r="R254" i="16"/>
  <c r="C398" i="16"/>
  <c r="R398" i="16"/>
  <c r="J398" i="16"/>
  <c r="O737" i="16"/>
  <c r="E707" i="16"/>
  <c r="B732" i="16"/>
  <c r="R154" i="16"/>
  <c r="K398" i="16"/>
  <c r="D390" i="16"/>
  <c r="J122" i="16"/>
  <c r="B238" i="16"/>
  <c r="O238" i="16"/>
  <c r="G625" i="16"/>
  <c r="R37" i="16"/>
  <c r="H442" i="16"/>
  <c r="P430" i="16"/>
  <c r="C266" i="16"/>
  <c r="L278" i="16"/>
  <c r="H130" i="16"/>
  <c r="G350" i="16"/>
  <c r="O589" i="16"/>
  <c r="L589" i="16"/>
  <c r="H540" i="16"/>
  <c r="C456" i="16"/>
  <c r="P456" i="16"/>
  <c r="K406" i="16"/>
  <c r="P406" i="16"/>
  <c r="J369" i="16"/>
  <c r="G310" i="16"/>
  <c r="H310" i="16"/>
  <c r="H264" i="16"/>
  <c r="J264" i="16"/>
  <c r="G264" i="16"/>
  <c r="R164" i="16"/>
  <c r="R153" i="16"/>
  <c r="J153" i="16"/>
  <c r="G153" i="16"/>
  <c r="O97" i="16"/>
  <c r="R97" i="16"/>
  <c r="D97" i="16"/>
  <c r="H93" i="16"/>
  <c r="C93" i="16"/>
  <c r="D93" i="16"/>
  <c r="U293" i="11"/>
  <c r="U254" i="11"/>
  <c r="C746" i="16"/>
  <c r="G707" i="16"/>
  <c r="R707" i="16"/>
  <c r="R698" i="16"/>
  <c r="P732" i="16"/>
  <c r="H741" i="16"/>
  <c r="O720" i="16"/>
  <c r="B720" i="16"/>
  <c r="G730" i="16"/>
  <c r="O698" i="16"/>
  <c r="K741" i="16"/>
  <c r="K730" i="16"/>
  <c r="E741" i="16"/>
  <c r="L741" i="16"/>
  <c r="E698" i="16"/>
  <c r="D730" i="16"/>
  <c r="C741" i="16"/>
  <c r="J730" i="16"/>
  <c r="O702" i="16"/>
  <c r="J736" i="16"/>
  <c r="I702" i="16"/>
  <c r="P720" i="16"/>
  <c r="J702" i="16"/>
  <c r="P725" i="16"/>
  <c r="G702" i="16"/>
  <c r="G714" i="16"/>
  <c r="C698" i="16"/>
  <c r="R736" i="16"/>
  <c r="H725" i="16"/>
  <c r="E736" i="16"/>
  <c r="D698" i="16"/>
  <c r="P714" i="16"/>
  <c r="B154" i="16"/>
  <c r="D154" i="16"/>
  <c r="O154" i="16"/>
  <c r="G406" i="16"/>
  <c r="O406" i="16"/>
  <c r="D8" i="16"/>
  <c r="K394" i="16"/>
  <c r="L307" i="16"/>
  <c r="L398" i="16"/>
  <c r="L4" i="16"/>
  <c r="I390" i="16"/>
  <c r="B153" i="16"/>
  <c r="C153" i="16"/>
  <c r="J330" i="16"/>
  <c r="L390" i="16"/>
  <c r="P387" i="16"/>
  <c r="O387" i="16"/>
  <c r="G398" i="16"/>
  <c r="C395" i="16"/>
  <c r="K39" i="16"/>
  <c r="H164" i="16"/>
  <c r="G97" i="16"/>
  <c r="P529" i="16"/>
  <c r="P358" i="16"/>
  <c r="R358" i="16"/>
  <c r="D358" i="16"/>
  <c r="B529" i="16"/>
  <c r="O422" i="16"/>
  <c r="H625" i="16"/>
  <c r="G576" i="16"/>
  <c r="I300" i="16"/>
  <c r="L517" i="16"/>
  <c r="D178" i="16"/>
  <c r="I430" i="16"/>
  <c r="C430" i="16"/>
  <c r="B350" i="16"/>
  <c r="O266" i="16"/>
  <c r="G697" i="16"/>
  <c r="L697" i="16"/>
  <c r="D697" i="16"/>
  <c r="R104" i="16"/>
  <c r="J104" i="16"/>
  <c r="I100" i="16"/>
  <c r="J100" i="16"/>
  <c r="L703" i="16"/>
  <c r="J703" i="16"/>
  <c r="R30" i="16"/>
  <c r="G50" i="16"/>
  <c r="K50" i="16"/>
  <c r="D54" i="16"/>
  <c r="R54" i="16"/>
  <c r="H62" i="16"/>
  <c r="J62" i="16"/>
  <c r="P62" i="16"/>
  <c r="K62" i="16"/>
  <c r="D62" i="16"/>
  <c r="C62" i="16"/>
  <c r="I208" i="16"/>
  <c r="C368" i="16"/>
  <c r="L368" i="16"/>
  <c r="P743" i="16"/>
  <c r="J727" i="16"/>
  <c r="H703" i="16"/>
  <c r="I703" i="16"/>
  <c r="I389" i="16"/>
  <c r="O389" i="16"/>
  <c r="G260" i="16"/>
  <c r="L146" i="16"/>
  <c r="H30" i="16"/>
  <c r="H304" i="16"/>
  <c r="O62" i="16"/>
  <c r="L62" i="16"/>
  <c r="R62" i="16"/>
  <c r="H90" i="16"/>
  <c r="L379" i="16"/>
  <c r="L336" i="16"/>
  <c r="G336" i="16"/>
  <c r="B336" i="16"/>
  <c r="C336" i="16"/>
  <c r="J336" i="16"/>
  <c r="D336" i="16"/>
  <c r="R332" i="16"/>
  <c r="C332" i="16"/>
  <c r="L332" i="16"/>
  <c r="O325" i="16"/>
  <c r="H325" i="16"/>
  <c r="R325" i="16"/>
  <c r="J325" i="16"/>
  <c r="P325" i="16"/>
  <c r="D325" i="16"/>
  <c r="J312" i="16"/>
  <c r="G312" i="16"/>
  <c r="L312" i="16"/>
  <c r="D216" i="16"/>
  <c r="R216" i="16"/>
  <c r="P216" i="16"/>
  <c r="I216" i="16"/>
  <c r="G216" i="16"/>
  <c r="B216" i="16"/>
  <c r="J216" i="16"/>
  <c r="O216" i="16"/>
  <c r="H162" i="16"/>
  <c r="G162" i="16"/>
  <c r="J162" i="16"/>
  <c r="B162" i="16"/>
  <c r="C162" i="16"/>
  <c r="P162" i="16"/>
  <c r="H95" i="16"/>
  <c r="I95" i="16"/>
  <c r="D84" i="16"/>
  <c r="R84" i="16"/>
  <c r="P84" i="16"/>
  <c r="L84" i="16"/>
  <c r="D48" i="16"/>
  <c r="B48" i="16"/>
  <c r="L18" i="16"/>
  <c r="P439" i="16"/>
  <c r="R439" i="16"/>
  <c r="D439" i="16"/>
  <c r="I439" i="16"/>
  <c r="O427" i="16"/>
  <c r="C427" i="16"/>
  <c r="K339" i="16"/>
  <c r="C339" i="16"/>
  <c r="P339" i="16"/>
  <c r="H275" i="16"/>
  <c r="J275" i="16"/>
  <c r="R275" i="16"/>
  <c r="P275" i="16"/>
  <c r="C231" i="16"/>
  <c r="L231" i="16"/>
  <c r="D231" i="16"/>
  <c r="G231" i="16"/>
  <c r="G223" i="16"/>
  <c r="H223" i="16"/>
  <c r="R139" i="16"/>
  <c r="D139" i="16"/>
  <c r="H135" i="16"/>
  <c r="C135" i="16"/>
  <c r="R135" i="16"/>
  <c r="K135" i="16"/>
  <c r="D127" i="16"/>
  <c r="H127" i="16"/>
  <c r="C127" i="16"/>
  <c r="G123" i="16"/>
  <c r="J123" i="16"/>
  <c r="G743" i="16"/>
  <c r="O727" i="16"/>
  <c r="J733" i="16"/>
  <c r="R712" i="16"/>
  <c r="J722" i="16"/>
  <c r="J712" i="16"/>
  <c r="O728" i="16"/>
  <c r="C744" i="16"/>
  <c r="I744" i="16"/>
  <c r="P744" i="16"/>
  <c r="H728" i="16"/>
  <c r="L699" i="16"/>
  <c r="L728" i="16"/>
  <c r="B728" i="16"/>
  <c r="P712" i="16"/>
  <c r="J744" i="16"/>
  <c r="D722" i="16"/>
  <c r="D743" i="16"/>
  <c r="H717" i="16"/>
  <c r="L722" i="16"/>
  <c r="K744" i="16"/>
  <c r="C722" i="16"/>
  <c r="I717" i="16"/>
  <c r="P717" i="16"/>
  <c r="O703" i="16"/>
  <c r="H727" i="16"/>
  <c r="C699" i="16"/>
  <c r="J743" i="16"/>
  <c r="R297" i="16"/>
  <c r="J44" i="16"/>
  <c r="O212" i="16"/>
  <c r="H151" i="16"/>
  <c r="H389" i="16"/>
  <c r="L389" i="16"/>
  <c r="O146" i="16"/>
  <c r="C308" i="16"/>
  <c r="R308" i="16"/>
  <c r="G62" i="16"/>
  <c r="I62" i="16"/>
  <c r="G308" i="16"/>
  <c r="B42" i="16"/>
  <c r="O162" i="16"/>
  <c r="D202" i="16"/>
  <c r="P336" i="16"/>
  <c r="P127" i="16"/>
  <c r="O171" i="16"/>
  <c r="O205" i="16"/>
  <c r="P191" i="16"/>
  <c r="R223" i="16"/>
  <c r="I231" i="16"/>
  <c r="L252" i="16"/>
  <c r="L216" i="16"/>
  <c r="K648" i="16"/>
  <c r="J396" i="16"/>
  <c r="B239" i="16"/>
  <c r="B435" i="16"/>
  <c r="L48" i="16"/>
  <c r="B685" i="16"/>
  <c r="I685" i="16"/>
  <c r="R685" i="16"/>
  <c r="P685" i="16"/>
  <c r="K504" i="16"/>
  <c r="P504" i="16"/>
  <c r="L504" i="16"/>
  <c r="H504" i="16"/>
  <c r="C504" i="16"/>
  <c r="G504" i="16"/>
  <c r="D504" i="16"/>
  <c r="H493" i="16"/>
  <c r="R493" i="16"/>
  <c r="J493" i="16"/>
  <c r="D493" i="16"/>
  <c r="G457" i="16"/>
  <c r="P457" i="16"/>
  <c r="J457" i="16"/>
  <c r="H457" i="16"/>
  <c r="O457" i="16"/>
  <c r="J395" i="16"/>
  <c r="D384" i="16"/>
  <c r="I384" i="16"/>
  <c r="R384" i="16"/>
  <c r="I156" i="16"/>
  <c r="G156" i="16"/>
  <c r="O156" i="16"/>
  <c r="J156" i="16"/>
  <c r="L96" i="16"/>
  <c r="D96" i="16"/>
  <c r="C96" i="16"/>
  <c r="H96" i="16"/>
  <c r="I96" i="16"/>
  <c r="O85" i="16"/>
  <c r="B85" i="16"/>
  <c r="R85" i="16"/>
  <c r="B49" i="16"/>
  <c r="K49" i="16"/>
  <c r="H49" i="16"/>
  <c r="I444" i="16"/>
  <c r="C444" i="16"/>
  <c r="D344" i="16"/>
  <c r="K344" i="16"/>
  <c r="H317" i="16"/>
  <c r="D317" i="16"/>
  <c r="O390" i="16"/>
  <c r="R390" i="16"/>
  <c r="G390" i="16"/>
  <c r="H390" i="16"/>
  <c r="H398" i="16"/>
  <c r="O398" i="16"/>
  <c r="R529" i="16"/>
  <c r="O529" i="16"/>
  <c r="L157" i="16"/>
  <c r="P97" i="16"/>
  <c r="J97" i="16"/>
  <c r="R129" i="16"/>
  <c r="B129" i="16"/>
  <c r="P710" i="16"/>
  <c r="E710" i="16"/>
  <c r="B710" i="16"/>
  <c r="O710" i="16"/>
  <c r="H710" i="16"/>
  <c r="D710" i="16"/>
  <c r="G710" i="16"/>
  <c r="D701" i="16"/>
  <c r="R701" i="16"/>
  <c r="E701" i="16"/>
  <c r="B701" i="16"/>
  <c r="C701" i="16"/>
  <c r="O701" i="16"/>
  <c r="K701" i="16"/>
  <c r="I433" i="16"/>
  <c r="O433" i="16"/>
  <c r="K433" i="16"/>
  <c r="R433" i="16"/>
  <c r="L433" i="16"/>
  <c r="P433" i="16"/>
  <c r="I425" i="16"/>
  <c r="G425" i="16"/>
  <c r="O425" i="16"/>
  <c r="D425" i="16"/>
  <c r="K425" i="16"/>
  <c r="G417" i="16"/>
  <c r="C417" i="16"/>
  <c r="J417" i="16"/>
  <c r="K361" i="16"/>
  <c r="H361" i="16"/>
  <c r="C361" i="16"/>
  <c r="R361" i="16"/>
  <c r="G361" i="16"/>
  <c r="P361" i="16"/>
  <c r="D361" i="16"/>
  <c r="J289" i="16"/>
  <c r="L289" i="16"/>
  <c r="G237" i="16"/>
  <c r="J237" i="16"/>
  <c r="P237" i="16"/>
  <c r="B229" i="16"/>
  <c r="I229" i="16"/>
  <c r="J229" i="16"/>
  <c r="O229" i="16"/>
  <c r="H229" i="16"/>
  <c r="K229" i="16"/>
  <c r="P229" i="16"/>
  <c r="C229" i="16"/>
  <c r="G229" i="16"/>
  <c r="L229" i="16"/>
  <c r="I221" i="16"/>
  <c r="O221" i="16"/>
  <c r="D221" i="16"/>
  <c r="K193" i="16"/>
  <c r="L193" i="16"/>
  <c r="C193" i="16"/>
  <c r="G193" i="16"/>
  <c r="J185" i="16"/>
  <c r="H185" i="16"/>
  <c r="I185" i="16"/>
  <c r="K185" i="16"/>
  <c r="O185" i="16"/>
  <c r="O141" i="16"/>
  <c r="D141" i="16"/>
  <c r="K141" i="16"/>
  <c r="B141" i="16"/>
  <c r="C133" i="16"/>
  <c r="H133" i="16"/>
  <c r="P133" i="16"/>
  <c r="O133" i="16"/>
  <c r="R133" i="16"/>
  <c r="J121" i="16"/>
  <c r="P121" i="16"/>
  <c r="D121" i="16"/>
  <c r="O121" i="16"/>
  <c r="K121" i="16"/>
  <c r="B121" i="16"/>
  <c r="O114" i="16"/>
  <c r="I114" i="16"/>
  <c r="H114" i="16"/>
  <c r="D719" i="16"/>
  <c r="C719" i="16"/>
  <c r="I719" i="16"/>
  <c r="R719" i="16"/>
  <c r="O719" i="16"/>
  <c r="B719" i="16"/>
  <c r="E719" i="16"/>
  <c r="J719" i="16"/>
  <c r="O32" i="16"/>
  <c r="J32" i="16"/>
  <c r="K68" i="16"/>
  <c r="G68" i="16"/>
  <c r="L68" i="16"/>
  <c r="J68" i="16"/>
  <c r="I68" i="16"/>
  <c r="O68" i="16"/>
  <c r="P68" i="16"/>
  <c r="C68" i="16"/>
  <c r="B68" i="16"/>
  <c r="R68" i="16"/>
  <c r="D68" i="16"/>
  <c r="C80" i="16"/>
  <c r="K80" i="16"/>
  <c r="B80" i="16"/>
  <c r="R80" i="16"/>
  <c r="I80" i="16"/>
  <c r="O80" i="16"/>
  <c r="G80" i="16"/>
  <c r="J80" i="16"/>
  <c r="D80" i="16"/>
  <c r="I92" i="16"/>
  <c r="B92" i="16"/>
  <c r="H92" i="16"/>
  <c r="L92" i="16"/>
  <c r="D92" i="16"/>
  <c r="R92" i="16"/>
  <c r="P160" i="16"/>
  <c r="C160" i="16"/>
  <c r="H254" i="16"/>
  <c r="C254" i="16"/>
  <c r="P254" i="16"/>
  <c r="C399" i="16"/>
  <c r="D399" i="16"/>
  <c r="P701" i="16"/>
  <c r="L719" i="16"/>
  <c r="K710" i="16"/>
  <c r="J710" i="16"/>
  <c r="R710" i="16"/>
  <c r="P92" i="16"/>
  <c r="H68" i="16"/>
  <c r="L80" i="16"/>
  <c r="D421" i="16"/>
  <c r="J505" i="16"/>
  <c r="I505" i="16"/>
  <c r="L505" i="16"/>
  <c r="O505" i="16"/>
  <c r="P505" i="16"/>
  <c r="G505" i="16"/>
  <c r="I701" i="16"/>
  <c r="G719" i="16"/>
  <c r="I254" i="16"/>
  <c r="G92" i="16"/>
  <c r="O92" i="16"/>
  <c r="R237" i="16"/>
  <c r="C141" i="16"/>
  <c r="L613" i="16"/>
  <c r="H613" i="16"/>
  <c r="I613" i="16"/>
  <c r="R613" i="16"/>
  <c r="H484" i="16"/>
  <c r="O484" i="16"/>
  <c r="P481" i="16"/>
  <c r="L481" i="16"/>
  <c r="P469" i="16"/>
  <c r="B469" i="16"/>
  <c r="L469" i="16"/>
  <c r="G409" i="16"/>
  <c r="I409" i="16"/>
  <c r="O409" i="16"/>
  <c r="J409" i="16"/>
  <c r="D409" i="16"/>
  <c r="K409" i="16"/>
  <c r="I706" i="16"/>
  <c r="E706" i="16"/>
  <c r="C706" i="16"/>
  <c r="J706" i="16"/>
  <c r="B706" i="16"/>
  <c r="P706" i="16"/>
  <c r="C429" i="16"/>
  <c r="R429" i="16"/>
  <c r="P421" i="16"/>
  <c r="K421" i="16"/>
  <c r="G421" i="16"/>
  <c r="R421" i="16"/>
  <c r="B421" i="16"/>
  <c r="H421" i="16"/>
  <c r="J413" i="16"/>
  <c r="I413" i="16"/>
  <c r="P357" i="16"/>
  <c r="R357" i="16"/>
  <c r="G357" i="16"/>
  <c r="R341" i="16"/>
  <c r="L341" i="16"/>
  <c r="G341" i="16"/>
  <c r="J285" i="16"/>
  <c r="B285" i="16"/>
  <c r="K285" i="16"/>
  <c r="I285" i="16"/>
  <c r="L277" i="16"/>
  <c r="O277" i="16"/>
  <c r="D277" i="16"/>
  <c r="K277" i="16"/>
  <c r="C277" i="16"/>
  <c r="D241" i="16"/>
  <c r="O241" i="16"/>
  <c r="H241" i="16"/>
  <c r="G241" i="16"/>
  <c r="K241" i="16"/>
  <c r="I241" i="16"/>
  <c r="L241" i="16"/>
  <c r="R241" i="16"/>
  <c r="B241" i="16"/>
  <c r="P241" i="16"/>
  <c r="C241" i="16"/>
  <c r="I233" i="16"/>
  <c r="G233" i="16"/>
  <c r="O233" i="16"/>
  <c r="C233" i="16"/>
  <c r="L233" i="16"/>
  <c r="J233" i="16"/>
  <c r="K233" i="16"/>
  <c r="O225" i="16"/>
  <c r="I225" i="16"/>
  <c r="R225" i="16"/>
  <c r="B225" i="16"/>
  <c r="P225" i="16"/>
  <c r="D181" i="16"/>
  <c r="J181" i="16"/>
  <c r="I181" i="16"/>
  <c r="R181" i="16"/>
  <c r="K177" i="16"/>
  <c r="J177" i="16"/>
  <c r="O177" i="16"/>
  <c r="R177" i="16"/>
  <c r="D177" i="16"/>
  <c r="I177" i="16"/>
  <c r="L177" i="16"/>
  <c r="C177" i="16"/>
  <c r="P177" i="16"/>
  <c r="G177" i="16"/>
  <c r="B177" i="16"/>
  <c r="G145" i="16"/>
  <c r="P145" i="16"/>
  <c r="O145" i="16"/>
  <c r="L145" i="16"/>
  <c r="H145" i="16"/>
  <c r="C145" i="16"/>
  <c r="D145" i="16"/>
  <c r="K145" i="16"/>
  <c r="R145" i="16"/>
  <c r="J145" i="16"/>
  <c r="G129" i="16"/>
  <c r="J129" i="16"/>
  <c r="I129" i="16"/>
  <c r="C129" i="16"/>
  <c r="P129" i="16"/>
  <c r="L129" i="16"/>
  <c r="K129" i="16"/>
  <c r="D129" i="16"/>
  <c r="O129" i="16"/>
  <c r="P125" i="16"/>
  <c r="K125" i="16"/>
  <c r="H125" i="16"/>
  <c r="O125" i="16"/>
  <c r="B125" i="16"/>
  <c r="C125" i="16"/>
  <c r="I125" i="16"/>
  <c r="J125" i="16"/>
  <c r="D117" i="16"/>
  <c r="K117" i="16"/>
  <c r="O110" i="16"/>
  <c r="R110" i="16"/>
  <c r="L735" i="16"/>
  <c r="E735" i="16"/>
  <c r="I735" i="16"/>
  <c r="D52" i="16"/>
  <c r="B52" i="16"/>
  <c r="L52" i="16"/>
  <c r="C52" i="16"/>
  <c r="R52" i="16"/>
  <c r="H52" i="16"/>
  <c r="P52" i="16"/>
  <c r="G52" i="16"/>
  <c r="J52" i="16"/>
  <c r="G64" i="16"/>
  <c r="R64" i="16"/>
  <c r="B64" i="16"/>
  <c r="P64" i="16"/>
  <c r="K64" i="16"/>
  <c r="D64" i="16"/>
  <c r="L64" i="16"/>
  <c r="C64" i="16"/>
  <c r="I64" i="16"/>
  <c r="B88" i="16"/>
  <c r="D88" i="16"/>
  <c r="I88" i="16"/>
  <c r="K88" i="16"/>
  <c r="P88" i="16"/>
  <c r="G246" i="16"/>
  <c r="B246" i="16"/>
  <c r="K246" i="16"/>
  <c r="C246" i="16"/>
  <c r="R246" i="16"/>
  <c r="D246" i="16"/>
  <c r="K258" i="16"/>
  <c r="D258" i="16"/>
  <c r="G258" i="16"/>
  <c r="L258" i="16"/>
  <c r="I258" i="16"/>
  <c r="R258" i="16"/>
  <c r="L294" i="16"/>
  <c r="R294" i="16"/>
  <c r="K294" i="16"/>
  <c r="P294" i="16"/>
  <c r="L701" i="16"/>
  <c r="H706" i="16"/>
  <c r="O246" i="16"/>
  <c r="L254" i="16"/>
  <c r="H80" i="16"/>
  <c r="I52" i="16"/>
  <c r="O88" i="16"/>
  <c r="H277" i="16"/>
  <c r="O237" i="16"/>
  <c r="J577" i="16"/>
  <c r="J567" i="16"/>
  <c r="D32" i="16"/>
  <c r="C484" i="16"/>
  <c r="G701" i="16"/>
  <c r="K719" i="16"/>
  <c r="H719" i="16"/>
  <c r="R706" i="16"/>
  <c r="O706" i="16"/>
  <c r="G706" i="16"/>
  <c r="P246" i="16"/>
  <c r="J246" i="16"/>
  <c r="H258" i="16"/>
  <c r="L246" i="16"/>
  <c r="C92" i="16"/>
  <c r="J92" i="16"/>
  <c r="O64" i="16"/>
  <c r="H246" i="16"/>
  <c r="D229" i="16"/>
  <c r="R125" i="16"/>
  <c r="H129" i="16"/>
  <c r="J241" i="16"/>
  <c r="I361" i="16"/>
  <c r="D114" i="16"/>
  <c r="J541" i="16"/>
  <c r="H541" i="16"/>
  <c r="D436" i="16"/>
  <c r="I436" i="16"/>
  <c r="B436" i="16"/>
  <c r="J436" i="16"/>
  <c r="K416" i="16"/>
  <c r="G416" i="16"/>
  <c r="I416" i="16"/>
  <c r="P416" i="16"/>
  <c r="B713" i="16"/>
  <c r="R713" i="16"/>
  <c r="H718" i="16"/>
  <c r="K718" i="16"/>
  <c r="B718" i="16"/>
  <c r="O51" i="16"/>
  <c r="J51" i="16"/>
  <c r="P67" i="16"/>
  <c r="D35" i="16"/>
  <c r="U228" i="11"/>
  <c r="K436" i="16"/>
  <c r="R48" i="16"/>
  <c r="O48" i="16"/>
  <c r="I48" i="16"/>
  <c r="C48" i="16"/>
  <c r="K48" i="16"/>
  <c r="P48" i="16"/>
  <c r="H48" i="16"/>
  <c r="J48" i="16"/>
  <c r="I440" i="16"/>
  <c r="L440" i="16"/>
  <c r="B440" i="16"/>
  <c r="L432" i="16"/>
  <c r="J432" i="16"/>
  <c r="R432" i="16"/>
  <c r="D432" i="16"/>
  <c r="P432" i="16"/>
  <c r="B432" i="16"/>
  <c r="P128" i="16"/>
  <c r="D128" i="16"/>
  <c r="K713" i="16"/>
  <c r="C713" i="16"/>
  <c r="H729" i="16"/>
  <c r="L713" i="16"/>
  <c r="I51" i="16"/>
  <c r="R51" i="16"/>
  <c r="I63" i="16"/>
  <c r="U215" i="11"/>
  <c r="R440" i="16"/>
  <c r="B416" i="16"/>
  <c r="K432" i="16"/>
  <c r="D456" i="16"/>
  <c r="O456" i="16"/>
  <c r="H456" i="16"/>
  <c r="I456" i="16"/>
  <c r="J265" i="16"/>
  <c r="H265" i="16"/>
  <c r="B262" i="16"/>
  <c r="P169" i="16"/>
  <c r="H169" i="16"/>
  <c r="K169" i="16"/>
  <c r="G169" i="16"/>
  <c r="O161" i="16"/>
  <c r="I161" i="16"/>
  <c r="C71" i="16"/>
  <c r="L71" i="16"/>
  <c r="J661" i="16"/>
  <c r="I661" i="16"/>
  <c r="B612" i="16"/>
  <c r="C612" i="16"/>
  <c r="J576" i="16"/>
  <c r="L529" i="16"/>
  <c r="J529" i="16"/>
  <c r="C493" i="16"/>
  <c r="P493" i="16"/>
  <c r="P157" i="16"/>
  <c r="C97" i="16"/>
  <c r="H97" i="16"/>
  <c r="K97" i="16"/>
  <c r="H439" i="16"/>
  <c r="J439" i="16"/>
  <c r="K439" i="16"/>
  <c r="H685" i="16"/>
  <c r="H661" i="16"/>
  <c r="C457" i="16"/>
  <c r="L457" i="16"/>
  <c r="I457" i="16"/>
  <c r="J442" i="16"/>
  <c r="G442" i="16"/>
  <c r="C442" i="16"/>
  <c r="G276" i="16"/>
  <c r="B276" i="16"/>
  <c r="C276" i="16"/>
  <c r="L268" i="16"/>
  <c r="P268" i="16"/>
  <c r="R268" i="16"/>
  <c r="K268" i="16"/>
  <c r="H268" i="16"/>
  <c r="C268" i="16"/>
  <c r="D268" i="16"/>
  <c r="I268" i="16"/>
  <c r="O268" i="16"/>
  <c r="G220" i="16"/>
  <c r="K220" i="16"/>
  <c r="C220" i="16"/>
  <c r="P188" i="16"/>
  <c r="O188" i="16"/>
  <c r="I188" i="16"/>
  <c r="B188" i="16"/>
  <c r="P180" i="16"/>
  <c r="L180" i="16"/>
  <c r="K180" i="16"/>
  <c r="G180" i="16"/>
  <c r="O180" i="16"/>
  <c r="I172" i="16"/>
  <c r="J172" i="16"/>
  <c r="O172" i="16"/>
  <c r="D172" i="16"/>
  <c r="P172" i="16"/>
  <c r="G172" i="16"/>
  <c r="C172" i="16"/>
  <c r="R172" i="16"/>
  <c r="D144" i="16"/>
  <c r="R144" i="16"/>
  <c r="C144" i="16"/>
  <c r="L144" i="16"/>
  <c r="O144" i="16"/>
  <c r="H144" i="16"/>
  <c r="J144" i="16"/>
  <c r="B144" i="16"/>
  <c r="B136" i="16"/>
  <c r="H136" i="16"/>
  <c r="G136" i="16"/>
  <c r="D136" i="16"/>
  <c r="I128" i="16"/>
  <c r="O128" i="16"/>
  <c r="G128" i="16"/>
  <c r="H128" i="16"/>
  <c r="G120" i="16"/>
  <c r="J120" i="16"/>
  <c r="I747" i="16"/>
  <c r="R747" i="16"/>
  <c r="J731" i="16"/>
  <c r="H731" i="16"/>
  <c r="K731" i="16"/>
  <c r="O731" i="16"/>
  <c r="U137" i="11"/>
  <c r="U345" i="11"/>
  <c r="U553" i="11"/>
  <c r="U150" i="11"/>
  <c r="U358" i="11"/>
  <c r="U566" i="11"/>
  <c r="U163" i="11"/>
  <c r="U371" i="11"/>
  <c r="U72" i="11"/>
  <c r="U280" i="11"/>
  <c r="U488" i="11"/>
  <c r="U189" i="11"/>
  <c r="U449" i="11"/>
  <c r="U98" i="11"/>
  <c r="U410" i="11"/>
  <c r="U59" i="11"/>
  <c r="U319" i="11"/>
  <c r="U124" i="11"/>
  <c r="U384" i="11"/>
  <c r="U241" i="11"/>
  <c r="U501" i="11"/>
  <c r="U202" i="11"/>
  <c r="U462" i="11"/>
  <c r="U111" i="11"/>
  <c r="U423" i="11"/>
  <c r="U176" i="11"/>
  <c r="U436" i="11"/>
  <c r="I159" i="16"/>
  <c r="P159" i="16"/>
  <c r="I302" i="16"/>
  <c r="D302" i="16"/>
  <c r="B731" i="16"/>
  <c r="D731" i="16"/>
  <c r="H747" i="16"/>
  <c r="U46" i="11"/>
  <c r="I136" i="16"/>
  <c r="L172" i="16"/>
  <c r="E715" i="16"/>
  <c r="K79" i="16"/>
  <c r="R195" i="16"/>
  <c r="D159" i="16"/>
  <c r="U540" i="11"/>
  <c r="U475" i="11"/>
  <c r="U514" i="11"/>
  <c r="U33" i="11"/>
  <c r="H276" i="16"/>
  <c r="K272" i="16"/>
  <c r="R272" i="16"/>
  <c r="D272" i="16"/>
  <c r="I272" i="16"/>
  <c r="L272" i="16"/>
  <c r="H272" i="16"/>
  <c r="P272" i="16"/>
  <c r="J236" i="16"/>
  <c r="L236" i="16"/>
  <c r="D184" i="16"/>
  <c r="G184" i="16"/>
  <c r="K184" i="16"/>
  <c r="J132" i="16"/>
  <c r="D132" i="16"/>
  <c r="O132" i="16"/>
  <c r="G32" i="16"/>
  <c r="P32" i="16"/>
  <c r="H32" i="16"/>
  <c r="K32" i="16"/>
  <c r="L32" i="16"/>
  <c r="I32" i="16"/>
  <c r="C40" i="16"/>
  <c r="I40" i="16"/>
  <c r="K40" i="16"/>
  <c r="K67" i="16"/>
  <c r="B67" i="16"/>
  <c r="J67" i="16"/>
  <c r="L67" i="16"/>
  <c r="R67" i="16"/>
  <c r="H67" i="16"/>
  <c r="G67" i="16"/>
  <c r="U351" i="11"/>
  <c r="G731" i="16"/>
  <c r="B32" i="16"/>
  <c r="C67" i="16"/>
  <c r="U527" i="11"/>
  <c r="U85" i="11"/>
  <c r="O272" i="16"/>
  <c r="I67" i="16"/>
  <c r="O67" i="16"/>
  <c r="R32" i="16"/>
  <c r="P302" i="16"/>
  <c r="C32" i="16"/>
  <c r="U332" i="11"/>
  <c r="U267" i="11"/>
  <c r="U306" i="11"/>
  <c r="U397" i="11"/>
  <c r="P715" i="16"/>
  <c r="G268" i="16"/>
  <c r="H101" i="16"/>
  <c r="P113" i="16"/>
  <c r="O232" i="16"/>
  <c r="D120" i="16"/>
  <c r="H172" i="16"/>
  <c r="G144" i="16"/>
  <c r="C180" i="16"/>
  <c r="J423" i="16"/>
  <c r="O423" i="16"/>
  <c r="G351" i="16"/>
  <c r="P351" i="16"/>
  <c r="I351" i="16"/>
  <c r="B171" i="16"/>
  <c r="C171" i="16"/>
  <c r="J171" i="16"/>
  <c r="I139" i="16"/>
  <c r="K139" i="16"/>
  <c r="B131" i="16"/>
  <c r="G131" i="16"/>
  <c r="R131" i="16"/>
  <c r="O131" i="16"/>
  <c r="L123" i="16"/>
  <c r="H123" i="16"/>
  <c r="K123" i="16"/>
  <c r="R116" i="16"/>
  <c r="D116" i="16"/>
  <c r="K116" i="16"/>
  <c r="K104" i="16"/>
  <c r="O104" i="16"/>
  <c r="D104" i="16"/>
  <c r="H104" i="16"/>
  <c r="P104" i="16"/>
  <c r="L100" i="16"/>
  <c r="D100" i="16"/>
  <c r="R743" i="16"/>
  <c r="G727" i="16"/>
  <c r="P727" i="16"/>
  <c r="O743" i="16"/>
  <c r="B743" i="16"/>
  <c r="I743" i="16"/>
  <c r="C703" i="16"/>
  <c r="R260" i="16"/>
  <c r="G317" i="16"/>
  <c r="P703" i="16"/>
  <c r="L127" i="16"/>
  <c r="D131" i="16"/>
  <c r="J135" i="16"/>
  <c r="H171" i="16"/>
  <c r="G171" i="16"/>
  <c r="I104" i="16"/>
  <c r="L139" i="16"/>
  <c r="P139" i="16"/>
  <c r="O139" i="16"/>
  <c r="P123" i="16"/>
  <c r="C104" i="16"/>
  <c r="K351" i="16"/>
  <c r="P116" i="16"/>
  <c r="P423" i="16"/>
  <c r="K336" i="16"/>
  <c r="R336" i="16"/>
  <c r="G325" i="16"/>
  <c r="K325" i="16"/>
  <c r="L325" i="16"/>
  <c r="K312" i="16"/>
  <c r="B312" i="16"/>
  <c r="K308" i="16"/>
  <c r="P308" i="16"/>
  <c r="R265" i="16"/>
  <c r="O265" i="16"/>
  <c r="K265" i="16"/>
  <c r="L265" i="16"/>
  <c r="P265" i="16"/>
  <c r="D265" i="16"/>
  <c r="G262" i="16"/>
  <c r="K262" i="16"/>
  <c r="H84" i="16"/>
  <c r="J84" i="16"/>
  <c r="G84" i="16"/>
  <c r="O84" i="16"/>
  <c r="K84" i="16"/>
  <c r="P437" i="16"/>
  <c r="D437" i="16"/>
  <c r="L426" i="16"/>
  <c r="J426" i="16"/>
  <c r="I343" i="16"/>
  <c r="K343" i="16"/>
  <c r="K279" i="16"/>
  <c r="B279" i="16"/>
  <c r="B175" i="16"/>
  <c r="G143" i="16"/>
  <c r="O143" i="16"/>
  <c r="B135" i="16"/>
  <c r="O135" i="16"/>
  <c r="G127" i="16"/>
  <c r="K127" i="16"/>
  <c r="I127" i="16"/>
  <c r="O127" i="16"/>
  <c r="H119" i="16"/>
  <c r="R119" i="16"/>
  <c r="I727" i="16"/>
  <c r="D727" i="16"/>
  <c r="P90" i="16"/>
  <c r="K90" i="16"/>
  <c r="K743" i="16"/>
  <c r="B727" i="16"/>
  <c r="L727" i="16"/>
  <c r="D703" i="16"/>
  <c r="I39" i="16"/>
  <c r="H208" i="16"/>
  <c r="P208" i="16"/>
  <c r="H256" i="16"/>
  <c r="J208" i="16"/>
  <c r="K703" i="16"/>
  <c r="J127" i="16"/>
  <c r="B127" i="16"/>
  <c r="J131" i="16"/>
  <c r="L135" i="16"/>
  <c r="G135" i="16"/>
  <c r="R171" i="16"/>
  <c r="P171" i="16"/>
  <c r="B104" i="16"/>
  <c r="G139" i="16"/>
  <c r="I123" i="16"/>
  <c r="G175" i="16"/>
  <c r="C116" i="16"/>
  <c r="C100" i="16"/>
  <c r="C283" i="16"/>
  <c r="D123" i="16"/>
  <c r="H351" i="16"/>
  <c r="R279" i="16"/>
  <c r="C351" i="16"/>
  <c r="D119" i="16"/>
  <c r="P507" i="16"/>
  <c r="D396" i="16"/>
  <c r="C396" i="16"/>
  <c r="H396" i="16"/>
  <c r="P384" i="16"/>
  <c r="O384" i="16"/>
  <c r="L380" i="16"/>
  <c r="D380" i="16"/>
  <c r="C373" i="16"/>
  <c r="H373" i="16"/>
  <c r="C307" i="16"/>
  <c r="D307" i="16"/>
  <c r="G307" i="16"/>
  <c r="K264" i="16"/>
  <c r="C264" i="16"/>
  <c r="O214" i="16"/>
  <c r="L169" i="16"/>
  <c r="C169" i="16"/>
  <c r="D169" i="16"/>
  <c r="I165" i="16"/>
  <c r="R457" i="16"/>
  <c r="D457" i="16"/>
  <c r="L178" i="16"/>
  <c r="O178" i="16"/>
  <c r="P178" i="16"/>
  <c r="G613" i="16"/>
  <c r="C577" i="16"/>
  <c r="O685" i="16"/>
  <c r="K685" i="16"/>
  <c r="L661" i="16"/>
  <c r="G661" i="16"/>
  <c r="K661" i="16"/>
  <c r="J649" i="16"/>
  <c r="I649" i="16"/>
  <c r="B649" i="16"/>
  <c r="R649" i="16"/>
  <c r="T76" i="11"/>
  <c r="T30" i="11"/>
  <c r="P207" i="11"/>
  <c r="P22" i="11"/>
  <c r="L389" i="11"/>
  <c r="L27" i="11"/>
  <c r="L237" i="16"/>
  <c r="K237" i="16"/>
  <c r="C237" i="16"/>
  <c r="H237" i="16"/>
  <c r="I237" i="16"/>
  <c r="C225" i="16"/>
  <c r="D225" i="16"/>
  <c r="B185" i="16"/>
  <c r="R185" i="16"/>
  <c r="I249" i="16"/>
  <c r="R249" i="16"/>
  <c r="G249" i="16"/>
  <c r="J249" i="16"/>
  <c r="P250" i="16"/>
  <c r="C204" i="16"/>
  <c r="I204" i="16"/>
  <c r="L201" i="16"/>
  <c r="K201" i="16"/>
  <c r="P201" i="16"/>
  <c r="I431" i="16"/>
  <c r="R431" i="16"/>
  <c r="C431" i="16"/>
  <c r="J431" i="16"/>
  <c r="L431" i="16"/>
  <c r="K431" i="16"/>
  <c r="P431" i="16"/>
  <c r="D431" i="16"/>
  <c r="G431" i="16"/>
  <c r="I348" i="16"/>
  <c r="K348" i="16"/>
  <c r="H348" i="16"/>
  <c r="R348" i="16"/>
  <c r="D348" i="16"/>
  <c r="O348" i="16"/>
  <c r="R340" i="16"/>
  <c r="I340" i="16"/>
  <c r="K340" i="16"/>
  <c r="G340" i="16"/>
  <c r="D340" i="16"/>
  <c r="O340" i="16"/>
  <c r="I288" i="16"/>
  <c r="K288" i="16"/>
  <c r="D288" i="16"/>
  <c r="O288" i="16"/>
  <c r="H288" i="16"/>
  <c r="J288" i="16"/>
  <c r="L288" i="16"/>
  <c r="B280" i="16"/>
  <c r="H280" i="16"/>
  <c r="K280" i="16"/>
  <c r="L280" i="16"/>
  <c r="B269" i="16"/>
  <c r="G269" i="16"/>
  <c r="R269" i="16"/>
  <c r="C269" i="16"/>
  <c r="O269" i="16"/>
  <c r="D269" i="16"/>
  <c r="D196" i="16"/>
  <c r="K196" i="16"/>
  <c r="O196" i="16"/>
  <c r="I196" i="16"/>
  <c r="R196" i="16"/>
  <c r="C196" i="16"/>
  <c r="H196" i="16"/>
  <c r="G196" i="16"/>
  <c r="R245" i="16"/>
  <c r="L245" i="16"/>
  <c r="I245" i="16"/>
  <c r="P245" i="16"/>
  <c r="O314" i="16"/>
  <c r="D314" i="16"/>
  <c r="H201" i="16"/>
  <c r="I201" i="16"/>
  <c r="H388" i="16"/>
  <c r="J195" i="16"/>
  <c r="D427" i="16"/>
  <c r="C340" i="16"/>
  <c r="D204" i="16"/>
  <c r="G348" i="16"/>
  <c r="I344" i="16"/>
  <c r="G364" i="16"/>
  <c r="R364" i="16"/>
  <c r="B364" i="16"/>
  <c r="C364" i="16"/>
  <c r="P330" i="16"/>
  <c r="O330" i="16"/>
  <c r="B330" i="16"/>
  <c r="D330" i="16"/>
  <c r="J323" i="16"/>
  <c r="R323" i="16"/>
  <c r="R19" i="16"/>
  <c r="I19" i="16"/>
  <c r="S76" i="11"/>
  <c r="S24" i="11"/>
  <c r="S23" i="11"/>
  <c r="K87" i="11"/>
  <c r="K26" i="11"/>
  <c r="K22" i="11"/>
  <c r="K21" i="11"/>
  <c r="K27" i="11"/>
  <c r="K23" i="11"/>
  <c r="K29" i="11"/>
  <c r="K24" i="11"/>
  <c r="K28" i="11"/>
  <c r="K25" i="11"/>
  <c r="E742" i="16"/>
  <c r="D742" i="16"/>
  <c r="H742" i="16"/>
  <c r="R742" i="16"/>
  <c r="O726" i="16"/>
  <c r="D726" i="16"/>
  <c r="P726" i="16"/>
  <c r="J726" i="16"/>
  <c r="R716" i="16"/>
  <c r="H716" i="16"/>
  <c r="H146" i="16"/>
  <c r="J146" i="16"/>
  <c r="B146" i="16"/>
  <c r="G146" i="16"/>
  <c r="P146" i="16"/>
  <c r="C194" i="16"/>
  <c r="D194" i="16"/>
  <c r="O194" i="16"/>
  <c r="R194" i="16"/>
  <c r="G726" i="16"/>
  <c r="H721" i="16"/>
  <c r="C742" i="16"/>
  <c r="C726" i="16"/>
  <c r="G721" i="16"/>
  <c r="J201" i="16"/>
  <c r="K330" i="16"/>
  <c r="I146" i="16"/>
  <c r="R146" i="16"/>
  <c r="H245" i="16"/>
  <c r="P288" i="16"/>
  <c r="S25" i="11"/>
  <c r="R696" i="16"/>
  <c r="K684" i="16"/>
  <c r="D684" i="16"/>
  <c r="I684" i="16"/>
  <c r="L684" i="16"/>
  <c r="C684" i="16"/>
  <c r="H684" i="16"/>
  <c r="B684" i="16"/>
  <c r="C648" i="16"/>
  <c r="R648" i="16"/>
  <c r="O648" i="16"/>
  <c r="P648" i="16"/>
  <c r="B648" i="16"/>
  <c r="L648" i="16"/>
  <c r="D648" i="16"/>
  <c r="H637" i="16"/>
  <c r="I637" i="16"/>
  <c r="C637" i="16"/>
  <c r="L637" i="16"/>
  <c r="D637" i="16"/>
  <c r="O564" i="16"/>
  <c r="L564" i="16"/>
  <c r="L546" i="16"/>
  <c r="P536" i="16"/>
  <c r="O528" i="16"/>
  <c r="K528" i="16"/>
  <c r="O492" i="16"/>
  <c r="D492" i="16"/>
  <c r="G480" i="16"/>
  <c r="I480" i="16"/>
  <c r="R480" i="16"/>
  <c r="B480" i="16"/>
  <c r="O452" i="16"/>
  <c r="C408" i="16"/>
  <c r="H408" i="16"/>
  <c r="I333" i="16"/>
  <c r="C333" i="16"/>
  <c r="C313" i="16"/>
  <c r="J313" i="16"/>
  <c r="G313" i="16"/>
  <c r="K313" i="16"/>
  <c r="D313" i="16"/>
  <c r="B313" i="16"/>
  <c r="O309" i="16"/>
  <c r="R309" i="16"/>
  <c r="L309" i="16"/>
  <c r="K309" i="16"/>
  <c r="B306" i="16"/>
  <c r="C294" i="16"/>
  <c r="H294" i="16"/>
  <c r="G294" i="16"/>
  <c r="I294" i="16"/>
  <c r="B294" i="16"/>
  <c r="O294" i="16"/>
  <c r="D294" i="16"/>
  <c r="J294" i="16"/>
  <c r="C197" i="16"/>
  <c r="I197" i="16"/>
  <c r="P197" i="16"/>
  <c r="J427" i="16"/>
  <c r="P427" i="16"/>
  <c r="R427" i="16"/>
  <c r="H427" i="16"/>
  <c r="I427" i="16"/>
  <c r="G427" i="16"/>
  <c r="B427" i="16"/>
  <c r="L427" i="16"/>
  <c r="D420" i="16"/>
  <c r="J420" i="16"/>
  <c r="P420" i="16"/>
  <c r="B420" i="16"/>
  <c r="R420" i="16"/>
  <c r="C420" i="16"/>
  <c r="C356" i="16"/>
  <c r="I356" i="16"/>
  <c r="G356" i="16"/>
  <c r="B356" i="16"/>
  <c r="L356" i="16"/>
  <c r="D356" i="16"/>
  <c r="K356" i="16"/>
  <c r="P356" i="16"/>
  <c r="C344" i="16"/>
  <c r="B344" i="16"/>
  <c r="L344" i="16"/>
  <c r="J344" i="16"/>
  <c r="O344" i="16"/>
  <c r="L273" i="16"/>
  <c r="G273" i="16"/>
  <c r="I273" i="16"/>
  <c r="B273" i="16"/>
  <c r="J159" i="16"/>
  <c r="R159" i="16"/>
  <c r="L159" i="16"/>
  <c r="C159" i="16"/>
  <c r="O159" i="16"/>
  <c r="B159" i="16"/>
  <c r="G159" i="16"/>
  <c r="H195" i="16"/>
  <c r="C195" i="16"/>
  <c r="D195" i="16"/>
  <c r="P195" i="16"/>
  <c r="K195" i="16"/>
  <c r="I195" i="16"/>
  <c r="K302" i="16"/>
  <c r="O302" i="16"/>
  <c r="B302" i="16"/>
  <c r="J302" i="16"/>
  <c r="D318" i="16"/>
  <c r="O318" i="16"/>
  <c r="P318" i="16"/>
  <c r="C318" i="16"/>
  <c r="J318" i="16"/>
  <c r="O363" i="16"/>
  <c r="B363" i="16"/>
  <c r="H367" i="16"/>
  <c r="O367" i="16"/>
  <c r="C367" i="16"/>
  <c r="C211" i="16"/>
  <c r="L195" i="16"/>
  <c r="L196" i="16"/>
  <c r="K420" i="16"/>
  <c r="O431" i="16"/>
  <c r="P340" i="16"/>
  <c r="H356" i="16"/>
  <c r="G344" i="16"/>
  <c r="G334" i="16"/>
  <c r="L334" i="16"/>
  <c r="D334" i="16"/>
  <c r="P334" i="16"/>
  <c r="R334" i="16"/>
  <c r="O334" i="16"/>
  <c r="C334" i="16"/>
  <c r="I334" i="16"/>
  <c r="P319" i="16"/>
  <c r="D319" i="16"/>
  <c r="D57" i="16"/>
  <c r="C57" i="16"/>
  <c r="J57" i="16"/>
  <c r="O27" i="11"/>
  <c r="O24" i="11"/>
  <c r="O29" i="11"/>
  <c r="O21" i="11"/>
  <c r="O23" i="11"/>
  <c r="O26" i="11"/>
  <c r="O31" i="11"/>
  <c r="O22" i="11"/>
  <c r="O30" i="11"/>
  <c r="O25" i="11"/>
  <c r="E748" i="16"/>
  <c r="K748" i="16"/>
  <c r="O748" i="16"/>
  <c r="J737" i="16"/>
  <c r="R737" i="16"/>
  <c r="C737" i="16"/>
  <c r="D737" i="16"/>
  <c r="G737" i="16"/>
  <c r="C732" i="16"/>
  <c r="K732" i="16"/>
  <c r="G732" i="16"/>
  <c r="K721" i="16"/>
  <c r="I721" i="16"/>
  <c r="L721" i="16"/>
  <c r="E711" i="16"/>
  <c r="K711" i="16"/>
  <c r="K437" i="16"/>
  <c r="C437" i="16"/>
  <c r="G437" i="16"/>
  <c r="R430" i="16"/>
  <c r="K430" i="16"/>
  <c r="B430" i="16"/>
  <c r="H430" i="16"/>
  <c r="R423" i="16"/>
  <c r="C423" i="16"/>
  <c r="L423" i="16"/>
  <c r="G423" i="16"/>
  <c r="D423" i="16"/>
  <c r="B423" i="16"/>
  <c r="H415" i="16"/>
  <c r="I415" i="16"/>
  <c r="L415" i="16"/>
  <c r="C415" i="16"/>
  <c r="P415" i="16"/>
  <c r="K415" i="16"/>
  <c r="B415" i="16"/>
  <c r="B39" i="16"/>
  <c r="D39" i="16"/>
  <c r="H39" i="16"/>
  <c r="O39" i="16"/>
  <c r="R39" i="16"/>
  <c r="C39" i="16"/>
  <c r="H78" i="16"/>
  <c r="P78" i="16"/>
  <c r="O78" i="16"/>
  <c r="R90" i="16"/>
  <c r="B90" i="16"/>
  <c r="D90" i="16"/>
  <c r="C90" i="16"/>
  <c r="J90" i="16"/>
  <c r="I90" i="16"/>
  <c r="G90" i="16"/>
  <c r="B726" i="16"/>
  <c r="D721" i="16"/>
  <c r="G742" i="16"/>
  <c r="G748" i="16"/>
  <c r="D201" i="16"/>
  <c r="L39" i="16"/>
  <c r="K318" i="16"/>
  <c r="P39" i="16"/>
  <c r="O364" i="16"/>
  <c r="O195" i="16"/>
  <c r="B196" i="16"/>
  <c r="H159" i="16"/>
  <c r="G39" i="16"/>
  <c r="B348" i="16"/>
  <c r="C273" i="16"/>
  <c r="K269" i="16"/>
  <c r="I726" i="16"/>
  <c r="H726" i="16"/>
  <c r="B737" i="16"/>
  <c r="G704" i="16"/>
  <c r="B721" i="16"/>
  <c r="C721" i="16"/>
  <c r="J732" i="16"/>
  <c r="O742" i="16"/>
  <c r="J742" i="16"/>
  <c r="P742" i="16"/>
  <c r="L726" i="16"/>
  <c r="R748" i="16"/>
  <c r="I748" i="16"/>
  <c r="B704" i="16"/>
  <c r="O711" i="16"/>
  <c r="P721" i="16"/>
  <c r="I732" i="16"/>
  <c r="O732" i="16"/>
  <c r="P211" i="16"/>
  <c r="L367" i="16"/>
  <c r="H318" i="16"/>
  <c r="H366" i="16"/>
  <c r="P19" i="16"/>
  <c r="D146" i="16"/>
  <c r="C245" i="16"/>
  <c r="C314" i="16"/>
  <c r="G195" i="16"/>
  <c r="J196" i="16"/>
  <c r="K159" i="16"/>
  <c r="O15" i="16"/>
  <c r="B194" i="16"/>
  <c r="O90" i="16"/>
  <c r="J257" i="16"/>
  <c r="R684" i="16"/>
  <c r="R288" i="16"/>
  <c r="G637" i="16"/>
  <c r="I420" i="16"/>
  <c r="K427" i="16"/>
  <c r="H431" i="16"/>
  <c r="I648" i="16"/>
  <c r="G204" i="16"/>
  <c r="O356" i="16"/>
  <c r="L437" i="16"/>
  <c r="H340" i="16"/>
  <c r="R273" i="16"/>
  <c r="P269" i="16"/>
  <c r="D528" i="16"/>
  <c r="L407" i="16"/>
  <c r="O407" i="16"/>
  <c r="I397" i="16"/>
  <c r="O397" i="16"/>
  <c r="O385" i="16"/>
  <c r="L385" i="16"/>
  <c r="R381" i="16"/>
  <c r="C381" i="16"/>
  <c r="C374" i="16"/>
  <c r="D312" i="16"/>
  <c r="I312" i="16"/>
  <c r="H312" i="16"/>
  <c r="C312" i="16"/>
  <c r="B308" i="16"/>
  <c r="O308" i="16"/>
  <c r="I308" i="16"/>
  <c r="H308" i="16"/>
  <c r="G164" i="16"/>
  <c r="J164" i="16"/>
  <c r="L72" i="16"/>
  <c r="H72" i="16"/>
  <c r="R72" i="16"/>
  <c r="O72" i="16"/>
  <c r="G72" i="16"/>
  <c r="D49" i="16"/>
  <c r="P49" i="16"/>
  <c r="B35" i="16"/>
  <c r="J35" i="16"/>
  <c r="L20" i="16"/>
  <c r="C20" i="16"/>
  <c r="I20" i="16"/>
  <c r="I5" i="16"/>
  <c r="C5" i="16"/>
  <c r="R22" i="11"/>
  <c r="R25" i="11"/>
  <c r="R27" i="11"/>
  <c r="N30" i="11"/>
  <c r="N21" i="11"/>
  <c r="J24" i="11"/>
  <c r="J26" i="11"/>
  <c r="J30" i="11"/>
  <c r="D440" i="16"/>
  <c r="J440" i="16"/>
  <c r="H436" i="16"/>
  <c r="L436" i="16"/>
  <c r="R436" i="16"/>
  <c r="D433" i="16"/>
  <c r="C433" i="16"/>
  <c r="K418" i="16"/>
  <c r="C418" i="16"/>
  <c r="I418" i="16"/>
  <c r="P418" i="16"/>
  <c r="H239" i="16"/>
  <c r="C239" i="16"/>
  <c r="J239" i="16"/>
  <c r="O239" i="16"/>
  <c r="L239" i="16"/>
  <c r="I239" i="16"/>
  <c r="L235" i="16"/>
  <c r="I235" i="16"/>
  <c r="P235" i="16"/>
  <c r="J235" i="16"/>
  <c r="P223" i="16"/>
  <c r="C223" i="16"/>
  <c r="J223" i="16"/>
  <c r="L191" i="16"/>
  <c r="R191" i="16"/>
  <c r="H191" i="16"/>
  <c r="B191" i="16"/>
  <c r="R130" i="16"/>
  <c r="L130" i="16"/>
  <c r="G130" i="16"/>
  <c r="P126" i="16"/>
  <c r="H126" i="16"/>
  <c r="P111" i="16"/>
  <c r="H111" i="16"/>
  <c r="O111" i="16"/>
  <c r="H507" i="16"/>
  <c r="O20" i="16"/>
  <c r="J298" i="16"/>
  <c r="D308" i="16"/>
  <c r="D407" i="16"/>
  <c r="I164" i="16"/>
  <c r="J158" i="16"/>
  <c r="K164" i="16"/>
  <c r="G122" i="16"/>
  <c r="D72" i="16"/>
  <c r="I72" i="16"/>
  <c r="I49" i="16"/>
  <c r="B418" i="16"/>
  <c r="C440" i="16"/>
  <c r="K223" i="16"/>
  <c r="K173" i="16"/>
  <c r="O223" i="16"/>
  <c r="C191" i="16"/>
  <c r="R312" i="16"/>
  <c r="O312" i="16"/>
  <c r="L223" i="16"/>
  <c r="G397" i="16"/>
  <c r="C385" i="16"/>
  <c r="J433" i="16"/>
  <c r="G433" i="16"/>
  <c r="H440" i="16"/>
  <c r="K440" i="16"/>
  <c r="P436" i="16"/>
  <c r="L111" i="16"/>
  <c r="O235" i="16"/>
  <c r="O126" i="16"/>
  <c r="D187" i="16"/>
  <c r="R28" i="11"/>
  <c r="J421" i="16"/>
  <c r="I421" i="16"/>
  <c r="B266" i="16"/>
  <c r="I266" i="16"/>
  <c r="J266" i="16"/>
  <c r="H266" i="16"/>
  <c r="K266" i="16"/>
  <c r="L266" i="16"/>
  <c r="J414" i="16"/>
  <c r="R276" i="16"/>
  <c r="O222" i="16"/>
  <c r="J272" i="16"/>
  <c r="G272" i="16"/>
  <c r="B272" i="16"/>
  <c r="D351" i="16"/>
  <c r="C358" i="16"/>
  <c r="Q26" i="11"/>
  <c r="M25" i="11"/>
  <c r="K50" i="11"/>
  <c r="O54" i="11"/>
  <c r="G183" i="16"/>
  <c r="R183" i="16"/>
  <c r="O183" i="16"/>
  <c r="L183" i="16"/>
  <c r="I183" i="16"/>
  <c r="G170" i="16"/>
  <c r="J170" i="16"/>
  <c r="H138" i="16"/>
  <c r="I138" i="16"/>
  <c r="K138" i="16"/>
  <c r="D138" i="16"/>
  <c r="P138" i="16"/>
  <c r="K716" i="16"/>
  <c r="C716" i="16"/>
  <c r="J704" i="16"/>
  <c r="P711" i="16"/>
  <c r="P367" i="16"/>
  <c r="R367" i="16"/>
  <c r="G607" i="16"/>
  <c r="B607" i="16"/>
  <c r="D158" i="16"/>
  <c r="R158" i="16"/>
  <c r="L142" i="16"/>
  <c r="D716" i="16"/>
  <c r="L716" i="16"/>
  <c r="L704" i="16"/>
  <c r="O704" i="16"/>
  <c r="J711" i="16"/>
  <c r="H704" i="16"/>
  <c r="J716" i="16"/>
  <c r="O716" i="16"/>
  <c r="B711" i="16"/>
  <c r="L711" i="16"/>
  <c r="G367" i="16"/>
  <c r="K607" i="16"/>
  <c r="D257" i="16"/>
  <c r="G386" i="16"/>
  <c r="I367" i="16"/>
  <c r="G257" i="16"/>
  <c r="H142" i="16"/>
  <c r="H131" i="16"/>
  <c r="C138" i="16"/>
  <c r="K100" i="16"/>
  <c r="K183" i="16"/>
  <c r="K636" i="16"/>
  <c r="G636" i="16"/>
  <c r="K386" i="16"/>
  <c r="I173" i="16"/>
  <c r="H173" i="16"/>
  <c r="D173" i="16"/>
  <c r="G142" i="16"/>
  <c r="B142" i="16"/>
  <c r="D142" i="16"/>
  <c r="K142" i="16"/>
  <c r="K134" i="16"/>
  <c r="L134" i="16"/>
  <c r="P134" i="16"/>
  <c r="K704" i="16"/>
  <c r="D711" i="16"/>
  <c r="B716" i="16"/>
  <c r="L257" i="16"/>
  <c r="I15" i="16"/>
  <c r="L158" i="16"/>
  <c r="B158" i="16"/>
  <c r="P173" i="16"/>
  <c r="J173" i="16"/>
  <c r="I142" i="16"/>
  <c r="R138" i="16"/>
  <c r="D636" i="16"/>
  <c r="R134" i="16"/>
  <c r="P716" i="16"/>
  <c r="R704" i="16"/>
  <c r="C711" i="16"/>
  <c r="H711" i="16"/>
  <c r="P704" i="16"/>
  <c r="G716" i="16"/>
  <c r="I716" i="16"/>
  <c r="R711" i="16"/>
  <c r="I704" i="16"/>
  <c r="E704" i="16"/>
  <c r="I711" i="16"/>
  <c r="B367" i="16"/>
  <c r="K367" i="16"/>
  <c r="D367" i="16"/>
  <c r="R257" i="16"/>
  <c r="J367" i="16"/>
  <c r="O142" i="16"/>
  <c r="J142" i="16"/>
  <c r="G624" i="16"/>
  <c r="I624" i="16"/>
  <c r="K372" i="16"/>
  <c r="D372" i="16"/>
  <c r="R151" i="16"/>
  <c r="B151" i="16"/>
  <c r="L151" i="16"/>
  <c r="L445" i="16"/>
  <c r="O445" i="16"/>
  <c r="B445" i="16"/>
  <c r="J445" i="16"/>
  <c r="R445" i="16"/>
  <c r="P341" i="16"/>
  <c r="O341" i="16"/>
  <c r="C341" i="16"/>
  <c r="B341" i="16"/>
  <c r="H341" i="16"/>
  <c r="I341" i="16"/>
  <c r="R285" i="16"/>
  <c r="G285" i="16"/>
  <c r="O285" i="16"/>
  <c r="D285" i="16"/>
  <c r="K281" i="16"/>
  <c r="G281" i="16"/>
  <c r="I277" i="16"/>
  <c r="P277" i="16"/>
  <c r="R277" i="16"/>
  <c r="J277" i="16"/>
  <c r="L274" i="16"/>
  <c r="D274" i="16"/>
  <c r="C232" i="16"/>
  <c r="P232" i="16"/>
  <c r="R232" i="16"/>
  <c r="J232" i="16"/>
  <c r="L232" i="16"/>
  <c r="C131" i="16"/>
  <c r="I131" i="16"/>
  <c r="L131" i="16"/>
  <c r="O100" i="16"/>
  <c r="P100" i="16"/>
  <c r="G703" i="16"/>
  <c r="R703" i="16"/>
  <c r="R40" i="16"/>
  <c r="G40" i="16"/>
  <c r="O40" i="16"/>
  <c r="G148" i="16"/>
  <c r="B148" i="16"/>
  <c r="B206" i="16"/>
  <c r="D206" i="16"/>
  <c r="P258" i="16"/>
  <c r="O258" i="16"/>
  <c r="C258" i="16"/>
  <c r="K253" i="16"/>
  <c r="C60" i="16"/>
  <c r="I60" i="16"/>
  <c r="K60" i="16"/>
  <c r="B60" i="16"/>
  <c r="R472" i="11"/>
  <c r="R323" i="11"/>
  <c r="R38" i="11"/>
  <c r="R30" i="11"/>
  <c r="R24" i="11"/>
  <c r="R114" i="11"/>
  <c r="R35" i="11"/>
  <c r="R23" i="11"/>
  <c r="R21" i="11"/>
  <c r="R29" i="11"/>
  <c r="R372" i="11"/>
  <c r="R185" i="11"/>
  <c r="N138" i="11"/>
  <c r="N31" i="11"/>
  <c r="N22" i="11"/>
  <c r="N27" i="11"/>
  <c r="N23" i="11"/>
  <c r="N28" i="11"/>
  <c r="J269" i="11"/>
  <c r="J28" i="11"/>
  <c r="J391" i="11"/>
  <c r="J23" i="11"/>
  <c r="J35" i="11"/>
  <c r="I186" i="16"/>
  <c r="J186" i="16"/>
  <c r="O186" i="16"/>
  <c r="C110" i="16"/>
  <c r="K110" i="16"/>
  <c r="R177" i="11"/>
  <c r="K613" i="16"/>
  <c r="P613" i="16"/>
  <c r="I625" i="16"/>
  <c r="P625" i="16"/>
  <c r="B625" i="16"/>
  <c r="R625" i="16"/>
  <c r="J625" i="16"/>
  <c r="C625" i="16"/>
  <c r="K625" i="16"/>
  <c r="O553" i="16"/>
  <c r="D553" i="16"/>
  <c r="H225" i="16"/>
  <c r="K225" i="16"/>
  <c r="L225" i="16"/>
  <c r="G225" i="16"/>
  <c r="J225" i="16"/>
  <c r="G221" i="16"/>
  <c r="C221" i="16"/>
  <c r="L221" i="16"/>
  <c r="R221" i="16"/>
  <c r="J221" i="16"/>
  <c r="I193" i="16"/>
  <c r="D193" i="16"/>
  <c r="R128" i="16"/>
  <c r="J128" i="16"/>
  <c r="L128" i="16"/>
  <c r="C128" i="16"/>
  <c r="B128" i="16"/>
  <c r="K128" i="16"/>
  <c r="R120" i="16"/>
  <c r="B120" i="16"/>
  <c r="I120" i="16"/>
  <c r="C120" i="16"/>
  <c r="H120" i="16"/>
  <c r="P120" i="16"/>
  <c r="L120" i="16"/>
  <c r="K120" i="16"/>
  <c r="O120" i="16"/>
  <c r="D113" i="16"/>
  <c r="U580" i="11"/>
  <c r="U21" i="11"/>
  <c r="R209" i="11"/>
  <c r="R351" i="11"/>
  <c r="L47" i="11"/>
  <c r="K107" i="11"/>
  <c r="K230" i="11"/>
  <c r="P60" i="11"/>
  <c r="L192" i="11"/>
  <c r="L245" i="11"/>
  <c r="L80" i="11"/>
  <c r="K151" i="11"/>
  <c r="K203" i="11"/>
  <c r="P285" i="11"/>
  <c r="L490" i="11"/>
  <c r="J407" i="16"/>
  <c r="P407" i="16"/>
  <c r="I407" i="16"/>
  <c r="K407" i="16"/>
  <c r="R395" i="16"/>
  <c r="L323" i="16"/>
  <c r="C323" i="16"/>
  <c r="O323" i="16"/>
  <c r="H323" i="16"/>
  <c r="B323" i="16"/>
  <c r="G323" i="16"/>
  <c r="D323" i="16"/>
  <c r="K323" i="16"/>
  <c r="I323" i="16"/>
  <c r="B311" i="16"/>
  <c r="I263" i="16"/>
  <c r="O263" i="16"/>
  <c r="J167" i="16"/>
  <c r="P167" i="16"/>
  <c r="C167" i="16"/>
  <c r="K167" i="16"/>
  <c r="B167" i="16"/>
  <c r="R155" i="16"/>
  <c r="H71" i="16"/>
  <c r="B71" i="16"/>
  <c r="J71" i="16"/>
  <c r="O71" i="16"/>
  <c r="P59" i="16"/>
  <c r="C59" i="16"/>
  <c r="R22" i="16"/>
  <c r="G35" i="16"/>
  <c r="H35" i="16"/>
  <c r="R35" i="16"/>
  <c r="L35" i="16"/>
  <c r="O35" i="16"/>
  <c r="C35" i="16"/>
  <c r="P35" i="16"/>
  <c r="I35" i="16"/>
  <c r="R23" i="16"/>
  <c r="L23" i="16"/>
  <c r="G23" i="16"/>
  <c r="O23" i="16"/>
  <c r="I23" i="16"/>
  <c r="K23" i="16"/>
  <c r="P23" i="16"/>
  <c r="C23" i="16"/>
  <c r="J23" i="16"/>
  <c r="D23" i="16"/>
  <c r="H23" i="16"/>
  <c r="B23" i="16"/>
  <c r="B696" i="16"/>
  <c r="L696" i="16"/>
  <c r="D696" i="16"/>
  <c r="J696" i="16"/>
  <c r="O696" i="16"/>
  <c r="K696" i="16"/>
  <c r="I696" i="16"/>
  <c r="C696" i="16"/>
  <c r="P696" i="16"/>
  <c r="K217" i="16"/>
  <c r="P217" i="16"/>
  <c r="G217" i="16"/>
  <c r="B217" i="16"/>
  <c r="I217" i="16"/>
  <c r="J217" i="16"/>
  <c r="H199" i="16"/>
  <c r="D199" i="16"/>
  <c r="K199" i="16"/>
  <c r="L199" i="16"/>
  <c r="C199" i="16"/>
  <c r="B58" i="16"/>
  <c r="I58" i="16"/>
  <c r="D58" i="16"/>
  <c r="R47" i="16"/>
  <c r="O37" i="16"/>
  <c r="G37" i="16"/>
  <c r="H37" i="16"/>
  <c r="I37" i="16"/>
  <c r="C37" i="16"/>
  <c r="P37" i="16"/>
  <c r="L37" i="16"/>
  <c r="I25" i="16"/>
  <c r="H25" i="16"/>
  <c r="J25" i="16"/>
  <c r="P25" i="16"/>
  <c r="C25" i="16"/>
  <c r="D25" i="16"/>
  <c r="L25" i="16"/>
  <c r="P13" i="16"/>
  <c r="H13" i="16"/>
  <c r="Q230" i="11"/>
  <c r="Q27" i="11"/>
  <c r="Q36" i="11"/>
  <c r="Q30" i="11"/>
  <c r="Q21" i="11"/>
  <c r="Q353" i="11"/>
  <c r="Q23" i="11"/>
  <c r="Q24" i="11"/>
  <c r="M56" i="11"/>
  <c r="M26" i="11"/>
  <c r="M437" i="11"/>
  <c r="M39" i="11"/>
  <c r="M21" i="11"/>
  <c r="G745" i="16"/>
  <c r="B745" i="16"/>
  <c r="P745" i="16"/>
  <c r="C740" i="16"/>
  <c r="R740" i="16"/>
  <c r="J740" i="16"/>
  <c r="K740" i="16"/>
  <c r="K734" i="16"/>
  <c r="P734" i="16"/>
  <c r="B734" i="16"/>
  <c r="L734" i="16"/>
  <c r="R734" i="16"/>
  <c r="E729" i="16"/>
  <c r="C729" i="16"/>
  <c r="I729" i="16"/>
  <c r="K724" i="16"/>
  <c r="H724" i="16"/>
  <c r="B724" i="16"/>
  <c r="G227" i="16"/>
  <c r="P227" i="16"/>
  <c r="J227" i="16"/>
  <c r="C227" i="16"/>
  <c r="O224" i="16"/>
  <c r="D224" i="16"/>
  <c r="L224" i="16"/>
  <c r="P224" i="16"/>
  <c r="I224" i="16"/>
  <c r="D220" i="16"/>
  <c r="L220" i="16"/>
  <c r="I220" i="16"/>
  <c r="B220" i="16"/>
  <c r="H220" i="16"/>
  <c r="I192" i="16"/>
  <c r="R192" i="16"/>
  <c r="H192" i="16"/>
  <c r="J189" i="16"/>
  <c r="K189" i="16"/>
  <c r="R189" i="16"/>
  <c r="I189" i="16"/>
  <c r="D189" i="16"/>
  <c r="O189" i="16"/>
  <c r="G112" i="16"/>
  <c r="I112" i="16"/>
  <c r="H112" i="16"/>
  <c r="R112" i="16"/>
  <c r="P112" i="16"/>
  <c r="K112" i="16"/>
  <c r="O112" i="16"/>
  <c r="L112" i="16"/>
  <c r="D112" i="16"/>
  <c r="R105" i="16"/>
  <c r="G105" i="16"/>
  <c r="O105" i="16"/>
  <c r="L105" i="16"/>
  <c r="G102" i="16"/>
  <c r="L102" i="16"/>
  <c r="R102" i="16"/>
  <c r="O102" i="16"/>
  <c r="J99" i="16"/>
  <c r="B99" i="16"/>
  <c r="D99" i="16"/>
  <c r="P99" i="16"/>
  <c r="I99" i="16"/>
  <c r="H99" i="16"/>
  <c r="L99" i="16"/>
  <c r="H739" i="16"/>
  <c r="K739" i="16"/>
  <c r="V64" i="11"/>
  <c r="V33" i="11"/>
  <c r="V267" i="11"/>
  <c r="V488" i="11"/>
  <c r="V176" i="11"/>
  <c r="V384" i="11"/>
  <c r="V111" i="11"/>
  <c r="V345" i="11"/>
  <c r="V566" i="11"/>
  <c r="V124" i="11"/>
  <c r="V358" i="11"/>
  <c r="V215" i="11"/>
  <c r="V540" i="11"/>
  <c r="V280" i="11"/>
  <c r="V553" i="11"/>
  <c r="V59" i="11"/>
  <c r="V397" i="11"/>
  <c r="V306" i="11"/>
  <c r="V46" i="11"/>
  <c r="V189" i="11"/>
  <c r="V72" i="11"/>
  <c r="V319" i="11"/>
  <c r="V580" i="11"/>
  <c r="V332" i="11"/>
  <c r="V462" i="11"/>
  <c r="V410" i="11"/>
  <c r="G296" i="16"/>
  <c r="K296" i="16"/>
  <c r="R296" i="16"/>
  <c r="L296" i="16"/>
  <c r="C296" i="16"/>
  <c r="I296" i="16"/>
  <c r="P296" i="16"/>
  <c r="J296" i="16"/>
  <c r="R304" i="16"/>
  <c r="K304" i="16"/>
  <c r="L304" i="16"/>
  <c r="B304" i="16"/>
  <c r="C304" i="16"/>
  <c r="O304" i="16"/>
  <c r="P375" i="16"/>
  <c r="K375" i="16"/>
  <c r="L388" i="16"/>
  <c r="C388" i="16"/>
  <c r="Q103" i="11"/>
  <c r="C734" i="16"/>
  <c r="P729" i="16"/>
  <c r="O734" i="16"/>
  <c r="E745" i="16"/>
  <c r="R388" i="16"/>
  <c r="B21" i="16"/>
  <c r="K70" i="16"/>
  <c r="J304" i="16"/>
  <c r="D296" i="16"/>
  <c r="B16" i="16"/>
  <c r="O58" i="16"/>
  <c r="V449" i="11"/>
  <c r="H696" i="16"/>
  <c r="C112" i="16"/>
  <c r="K25" i="16"/>
  <c r="H189" i="16"/>
  <c r="L217" i="16"/>
  <c r="Q29" i="11"/>
  <c r="G506" i="16"/>
  <c r="C506" i="16"/>
  <c r="P458" i="16"/>
  <c r="I454" i="16"/>
  <c r="L86" i="16"/>
  <c r="K86" i="16"/>
  <c r="G86" i="16"/>
  <c r="C115" i="16"/>
  <c r="P115" i="16"/>
  <c r="L724" i="16"/>
  <c r="I724" i="16"/>
  <c r="H734" i="16"/>
  <c r="E740" i="16"/>
  <c r="H740" i="16"/>
  <c r="O729" i="16"/>
  <c r="D729" i="16"/>
  <c r="B739" i="16"/>
  <c r="P724" i="16"/>
  <c r="B388" i="16"/>
  <c r="G388" i="16"/>
  <c r="O394" i="16"/>
  <c r="H454" i="16"/>
  <c r="C250" i="16"/>
  <c r="H58" i="16"/>
  <c r="R199" i="16"/>
  <c r="B454" i="16"/>
  <c r="O296" i="16"/>
  <c r="I304" i="16"/>
  <c r="D579" i="16"/>
  <c r="V254" i="11"/>
  <c r="V514" i="11"/>
  <c r="V228" i="11"/>
  <c r="V85" i="11"/>
  <c r="R99" i="16"/>
  <c r="B37" i="16"/>
  <c r="J112" i="16"/>
  <c r="R25" i="16"/>
  <c r="B25" i="16"/>
  <c r="K105" i="16"/>
  <c r="J105" i="16"/>
  <c r="P105" i="16"/>
  <c r="K516" i="16"/>
  <c r="I70" i="16"/>
  <c r="P70" i="16"/>
  <c r="R70" i="16"/>
  <c r="G724" i="16"/>
  <c r="I740" i="16"/>
  <c r="K729" i="16"/>
  <c r="R724" i="16"/>
  <c r="P388" i="16"/>
  <c r="P58" i="16"/>
  <c r="B83" i="16"/>
  <c r="I199" i="16"/>
  <c r="H296" i="16"/>
  <c r="V475" i="11"/>
  <c r="V137" i="11"/>
  <c r="C99" i="16"/>
  <c r="B105" i="16"/>
  <c r="R217" i="16"/>
  <c r="L192" i="16"/>
  <c r="M24" i="11"/>
  <c r="P588" i="16"/>
  <c r="I588" i="16"/>
  <c r="L516" i="16"/>
  <c r="O516" i="16"/>
  <c r="H516" i="16"/>
  <c r="R516" i="16"/>
  <c r="P516" i="16"/>
  <c r="C516" i="16"/>
  <c r="O480" i="16"/>
  <c r="K480" i="16"/>
  <c r="J480" i="16"/>
  <c r="H480" i="16"/>
  <c r="L480" i="16"/>
  <c r="P480" i="16"/>
  <c r="C480" i="16"/>
  <c r="R452" i="16"/>
  <c r="I452" i="16"/>
  <c r="G408" i="16"/>
  <c r="R408" i="16"/>
  <c r="I408" i="16"/>
  <c r="B408" i="16"/>
  <c r="P408" i="16"/>
  <c r="L408" i="16"/>
  <c r="J405" i="16"/>
  <c r="D405" i="16"/>
  <c r="C405" i="16"/>
  <c r="C401" i="16"/>
  <c r="R401" i="16"/>
  <c r="J394" i="16"/>
  <c r="D394" i="16"/>
  <c r="L394" i="16"/>
  <c r="G394" i="16"/>
  <c r="B394" i="16"/>
  <c r="P373" i="16"/>
  <c r="D373" i="16"/>
  <c r="G373" i="16"/>
  <c r="O373" i="16"/>
  <c r="R373" i="16"/>
  <c r="K373" i="16"/>
  <c r="L373" i="16"/>
  <c r="J373" i="16"/>
  <c r="D254" i="16"/>
  <c r="B254" i="16"/>
  <c r="G254" i="16"/>
  <c r="K254" i="16"/>
  <c r="H250" i="16"/>
  <c r="R250" i="16"/>
  <c r="B205" i="16"/>
  <c r="K205" i="16"/>
  <c r="C205" i="16"/>
  <c r="I205" i="16"/>
  <c r="L205" i="16"/>
  <c r="P205" i="16"/>
  <c r="R205" i="16"/>
  <c r="D205" i="16"/>
  <c r="H202" i="16"/>
  <c r="K202" i="16"/>
  <c r="B202" i="16"/>
  <c r="P202" i="16"/>
  <c r="I202" i="16"/>
  <c r="C202" i="16"/>
  <c r="C230" i="16"/>
  <c r="I230" i="16"/>
  <c r="H230" i="16"/>
  <c r="J230" i="16"/>
  <c r="D230" i="16"/>
  <c r="K230" i="16"/>
  <c r="L230" i="16"/>
  <c r="O230" i="16"/>
  <c r="G230" i="16"/>
  <c r="P230" i="16"/>
  <c r="P118" i="16"/>
  <c r="R118" i="16"/>
  <c r="D118" i="16"/>
  <c r="K118" i="16"/>
  <c r="C118" i="16"/>
  <c r="H118" i="16"/>
  <c r="L118" i="16"/>
  <c r="O118" i="16"/>
  <c r="I118" i="16"/>
  <c r="J118" i="16"/>
  <c r="B118" i="16"/>
  <c r="G118" i="16"/>
  <c r="R729" i="16"/>
  <c r="O724" i="16"/>
  <c r="D734" i="16"/>
  <c r="D740" i="16"/>
  <c r="L740" i="16"/>
  <c r="B740" i="16"/>
  <c r="L729" i="16"/>
  <c r="G729" i="16"/>
  <c r="D724" i="16"/>
  <c r="J724" i="16"/>
  <c r="K723" i="16"/>
  <c r="J734" i="16"/>
  <c r="I734" i="16"/>
  <c r="E724" i="16"/>
  <c r="O405" i="16"/>
  <c r="I388" i="16"/>
  <c r="D388" i="16"/>
  <c r="L202" i="16"/>
  <c r="P394" i="16"/>
  <c r="I394" i="16"/>
  <c r="J454" i="16"/>
  <c r="L58" i="16"/>
  <c r="O254" i="16"/>
  <c r="D70" i="16"/>
  <c r="G199" i="16"/>
  <c r="P199" i="16"/>
  <c r="O506" i="16"/>
  <c r="C452" i="16"/>
  <c r="D304" i="16"/>
  <c r="B296" i="16"/>
  <c r="P304" i="16"/>
  <c r="G452" i="16"/>
  <c r="G202" i="16"/>
  <c r="V202" i="11"/>
  <c r="V293" i="11"/>
  <c r="V98" i="11"/>
  <c r="V423" i="11"/>
  <c r="C217" i="16"/>
  <c r="D480" i="16"/>
  <c r="G99" i="16"/>
  <c r="I373" i="16"/>
  <c r="K37" i="16"/>
  <c r="B112" i="16"/>
  <c r="G25" i="16"/>
  <c r="I516" i="16"/>
  <c r="B189" i="16"/>
  <c r="D217" i="16"/>
  <c r="O220" i="16"/>
  <c r="O624" i="16"/>
  <c r="C624" i="16"/>
  <c r="R624" i="16"/>
  <c r="K612" i="16"/>
  <c r="J612" i="16"/>
  <c r="D685" i="16"/>
  <c r="G685" i="16"/>
  <c r="L685" i="16"/>
  <c r="J685" i="16"/>
  <c r="D661" i="16"/>
  <c r="R661" i="16"/>
  <c r="B661" i="16"/>
  <c r="O661" i="16"/>
  <c r="D237" i="16"/>
  <c r="B237" i="16"/>
  <c r="B180" i="16"/>
  <c r="D180" i="16"/>
  <c r="H180" i="16"/>
  <c r="R180" i="16"/>
  <c r="L174" i="16"/>
  <c r="I174" i="16"/>
  <c r="G174" i="16"/>
  <c r="H174" i="16"/>
  <c r="I171" i="16"/>
  <c r="K171" i="16"/>
  <c r="H274" i="16"/>
  <c r="I274" i="16"/>
  <c r="R186" i="16"/>
  <c r="D186" i="16"/>
  <c r="G186" i="16"/>
  <c r="C186" i="16"/>
  <c r="H183" i="16"/>
  <c r="C183" i="16"/>
  <c r="J183" i="16"/>
  <c r="P183" i="16"/>
  <c r="R196" i="11"/>
  <c r="J198" i="11"/>
  <c r="L54" i="11"/>
  <c r="O61" i="11"/>
  <c r="L81" i="11"/>
  <c r="R92" i="11"/>
  <c r="R103" i="11"/>
  <c r="P112" i="11"/>
  <c r="P115" i="11"/>
  <c r="L153" i="11"/>
  <c r="R179" i="11"/>
  <c r="N190" i="11"/>
  <c r="N193" i="11"/>
  <c r="R204" i="11"/>
  <c r="P217" i="11"/>
  <c r="P230" i="11"/>
  <c r="L255" i="11"/>
  <c r="O296" i="11"/>
  <c r="R324" i="11"/>
  <c r="O373" i="11"/>
  <c r="R493" i="11"/>
  <c r="R31" i="11"/>
  <c r="P40" i="11"/>
  <c r="P55" i="11"/>
  <c r="O86" i="11"/>
  <c r="R99" i="11"/>
  <c r="R105" i="11"/>
  <c r="L113" i="11"/>
  <c r="L139" i="11"/>
  <c r="N164" i="11"/>
  <c r="N180" i="11"/>
  <c r="R190" i="11"/>
  <c r="R195" i="11"/>
  <c r="J205" i="11"/>
  <c r="L219" i="11"/>
  <c r="O231" i="11"/>
  <c r="T269" i="11"/>
  <c r="R297" i="11"/>
  <c r="K310" i="11"/>
  <c r="L328" i="11"/>
  <c r="R363" i="11"/>
  <c r="P379" i="11"/>
  <c r="R463" i="11"/>
  <c r="L520" i="11"/>
  <c r="J37" i="11"/>
  <c r="R37" i="11"/>
  <c r="R40" i="11"/>
  <c r="J112" i="11"/>
  <c r="O77" i="11"/>
  <c r="R101" i="11"/>
  <c r="J107" i="11"/>
  <c r="R113" i="11"/>
  <c r="P140" i="11"/>
  <c r="R165" i="11"/>
  <c r="R181" i="11"/>
  <c r="R191" i="11"/>
  <c r="T197" i="11"/>
  <c r="O219" i="11"/>
  <c r="O242" i="11"/>
  <c r="J271" i="11"/>
  <c r="R313" i="11"/>
  <c r="R346" i="11"/>
  <c r="C438" i="16"/>
  <c r="J438" i="16"/>
  <c r="G428" i="16"/>
  <c r="J428" i="16"/>
  <c r="K428" i="16"/>
  <c r="C428" i="16"/>
  <c r="R412" i="16"/>
  <c r="H412" i="16"/>
  <c r="G412" i="16"/>
  <c r="P412" i="16"/>
  <c r="B412" i="16"/>
  <c r="L412" i="16"/>
  <c r="I412" i="16"/>
  <c r="O412" i="16"/>
  <c r="J412" i="16"/>
  <c r="C412" i="16"/>
  <c r="K412" i="16"/>
  <c r="C353" i="16"/>
  <c r="B353" i="16"/>
  <c r="O353" i="16"/>
  <c r="I353" i="16"/>
  <c r="G353" i="16"/>
  <c r="P353" i="16"/>
  <c r="L353" i="16"/>
  <c r="K353" i="16"/>
  <c r="H353" i="16"/>
  <c r="D353" i="16"/>
  <c r="D27" i="16"/>
  <c r="H27" i="16"/>
  <c r="C27" i="16"/>
  <c r="L27" i="16"/>
  <c r="B27" i="16"/>
  <c r="K27" i="16"/>
  <c r="H75" i="16"/>
  <c r="G75" i="16"/>
  <c r="R75" i="16"/>
  <c r="G708" i="16"/>
  <c r="L708" i="16"/>
  <c r="C292" i="16"/>
  <c r="L55" i="16"/>
  <c r="D292" i="16"/>
  <c r="O345" i="16"/>
  <c r="B345" i="16"/>
  <c r="K345" i="16"/>
  <c r="J345" i="16"/>
  <c r="P345" i="16"/>
  <c r="H345" i="16"/>
  <c r="G345" i="16"/>
  <c r="R345" i="16"/>
  <c r="L345" i="16"/>
  <c r="G29" i="16"/>
  <c r="J29" i="16"/>
  <c r="D29" i="16"/>
  <c r="H29" i="16"/>
  <c r="R29" i="16"/>
  <c r="O29" i="16"/>
  <c r="B147" i="16"/>
  <c r="L147" i="16"/>
  <c r="C147" i="16"/>
  <c r="K147" i="16"/>
  <c r="H147" i="16"/>
  <c r="G147" i="16"/>
  <c r="G291" i="16"/>
  <c r="R291" i="16"/>
  <c r="I291" i="16"/>
  <c r="J291" i="16"/>
  <c r="J375" i="16"/>
  <c r="I375" i="16"/>
  <c r="H375" i="16"/>
  <c r="R375" i="16"/>
  <c r="D375" i="16"/>
  <c r="B375" i="16"/>
  <c r="D79" i="16"/>
  <c r="D708" i="16"/>
  <c r="R708" i="16"/>
  <c r="O708" i="16"/>
  <c r="K708" i="16"/>
  <c r="L375" i="16"/>
  <c r="C375" i="16"/>
  <c r="O27" i="16"/>
  <c r="R27" i="16"/>
  <c r="R441" i="16"/>
  <c r="K441" i="16"/>
  <c r="C424" i="16"/>
  <c r="I424" i="16"/>
  <c r="P360" i="16"/>
  <c r="R360" i="16"/>
  <c r="D360" i="16"/>
  <c r="H360" i="16"/>
  <c r="C360" i="16"/>
  <c r="K360" i="16"/>
  <c r="I360" i="16"/>
  <c r="L360" i="16"/>
  <c r="J360" i="16"/>
  <c r="B360" i="16"/>
  <c r="O360" i="16"/>
  <c r="G349" i="16"/>
  <c r="L349" i="16"/>
  <c r="K349" i="16"/>
  <c r="B349" i="16"/>
  <c r="R349" i="16"/>
  <c r="D349" i="16"/>
  <c r="P349" i="16"/>
  <c r="H349" i="16"/>
  <c r="C349" i="16"/>
  <c r="I349" i="16"/>
  <c r="J349" i="16"/>
  <c r="D26" i="16"/>
  <c r="H26" i="16"/>
  <c r="G26" i="16"/>
  <c r="C26" i="16"/>
  <c r="P26" i="16"/>
  <c r="I26" i="16"/>
  <c r="G28" i="16"/>
  <c r="J28" i="16"/>
  <c r="B28" i="16"/>
  <c r="G43" i="16"/>
  <c r="H43" i="16"/>
  <c r="D43" i="16"/>
  <c r="J43" i="16"/>
  <c r="B43" i="16"/>
  <c r="O43" i="16"/>
  <c r="I55" i="16"/>
  <c r="H55" i="16"/>
  <c r="D55" i="16"/>
  <c r="B55" i="16"/>
  <c r="C55" i="16"/>
  <c r="P55" i="16"/>
  <c r="G55" i="16"/>
  <c r="O55" i="16"/>
  <c r="K55" i="16"/>
  <c r="H79" i="16"/>
  <c r="P79" i="16"/>
  <c r="D87" i="16"/>
  <c r="G87" i="16"/>
  <c r="C87" i="16"/>
  <c r="P91" i="16"/>
  <c r="L91" i="16"/>
  <c r="J91" i="16"/>
  <c r="K91" i="16"/>
  <c r="R91" i="16"/>
  <c r="I148" i="16"/>
  <c r="C148" i="16"/>
  <c r="L148" i="16"/>
  <c r="R148" i="16"/>
  <c r="H160" i="16"/>
  <c r="J160" i="16"/>
  <c r="I160" i="16"/>
  <c r="B160" i="16"/>
  <c r="R160" i="16"/>
  <c r="K160" i="16"/>
  <c r="D160" i="16"/>
  <c r="L160" i="16"/>
  <c r="G160" i="16"/>
  <c r="R292" i="16"/>
  <c r="B292" i="16"/>
  <c r="J292" i="16"/>
  <c r="H292" i="16"/>
  <c r="P292" i="16"/>
  <c r="I292" i="16"/>
  <c r="K292" i="16"/>
  <c r="O292" i="16"/>
  <c r="P328" i="16"/>
  <c r="K328" i="16"/>
  <c r="J328" i="16"/>
  <c r="D328" i="16"/>
  <c r="O328" i="16"/>
  <c r="C328" i="16"/>
  <c r="L328" i="16"/>
  <c r="G328" i="16"/>
  <c r="L329" i="16"/>
  <c r="H329" i="16"/>
  <c r="H376" i="16"/>
  <c r="L376" i="16"/>
  <c r="J708" i="16"/>
  <c r="I29" i="16"/>
  <c r="R329" i="16"/>
  <c r="G27" i="16"/>
  <c r="G375" i="16"/>
  <c r="O375" i="16"/>
  <c r="R79" i="16"/>
  <c r="K43" i="16"/>
  <c r="L292" i="16"/>
  <c r="O160" i="16"/>
  <c r="J55" i="16"/>
  <c r="B87" i="16"/>
  <c r="P291" i="16"/>
  <c r="O291" i="16"/>
  <c r="I328" i="16"/>
  <c r="G91" i="16"/>
  <c r="I79" i="16"/>
  <c r="O26" i="16"/>
  <c r="I87" i="16"/>
  <c r="D412" i="16"/>
  <c r="G660" i="16"/>
  <c r="C660" i="16"/>
  <c r="I660" i="16"/>
  <c r="J660" i="16"/>
  <c r="O660" i="16"/>
  <c r="D660" i="16"/>
  <c r="L660" i="16"/>
  <c r="B660" i="16"/>
  <c r="R601" i="16"/>
  <c r="C601" i="16"/>
  <c r="J601" i="16"/>
  <c r="B601" i="16"/>
  <c r="K601" i="16"/>
  <c r="I601" i="16"/>
  <c r="D601" i="16"/>
  <c r="P601" i="16"/>
  <c r="H565" i="16"/>
  <c r="J565" i="16"/>
  <c r="L565" i="16"/>
  <c r="G565" i="16"/>
  <c r="C565" i="16"/>
  <c r="P565" i="16"/>
  <c r="I565" i="16"/>
  <c r="B565" i="16"/>
  <c r="K565" i="16"/>
  <c r="D552" i="16"/>
  <c r="R552" i="16"/>
  <c r="O552" i="16"/>
  <c r="K552" i="16"/>
  <c r="C552" i="16"/>
  <c r="H552" i="16"/>
  <c r="R407" i="16"/>
  <c r="C407" i="16"/>
  <c r="H397" i="16"/>
  <c r="D397" i="16"/>
  <c r="C397" i="16"/>
  <c r="J397" i="16"/>
  <c r="H385" i="16"/>
  <c r="I385" i="16"/>
  <c r="K385" i="16"/>
  <c r="D385" i="16"/>
  <c r="G385" i="16"/>
  <c r="G381" i="16"/>
  <c r="I381" i="16"/>
  <c r="K381" i="16"/>
  <c r="P337" i="16"/>
  <c r="I337" i="16"/>
  <c r="O337" i="16"/>
  <c r="J337" i="16"/>
  <c r="J333" i="16"/>
  <c r="B333" i="16"/>
  <c r="D320" i="16"/>
  <c r="I320" i="16"/>
  <c r="G320" i="16"/>
  <c r="K301" i="16"/>
  <c r="P301" i="16"/>
  <c r="G301" i="16"/>
  <c r="H154" i="16"/>
  <c r="C154" i="16"/>
  <c r="K154" i="16"/>
  <c r="I154" i="16"/>
  <c r="I150" i="16"/>
  <c r="O150" i="16"/>
  <c r="H150" i="16"/>
  <c r="K150" i="16"/>
  <c r="B150" i="16"/>
  <c r="R150" i="16"/>
  <c r="L150" i="16"/>
  <c r="J150" i="16"/>
  <c r="G150" i="16"/>
  <c r="C150" i="16"/>
  <c r="R94" i="16"/>
  <c r="H85" i="16"/>
  <c r="G85" i="16"/>
  <c r="K85" i="16"/>
  <c r="I85" i="16"/>
  <c r="P85" i="16"/>
  <c r="L85" i="16"/>
  <c r="D85" i="16"/>
  <c r="O82" i="16"/>
  <c r="R82" i="16"/>
  <c r="K82" i="16"/>
  <c r="I82" i="16"/>
  <c r="D82" i="16"/>
  <c r="H82" i="16"/>
  <c r="D73" i="16"/>
  <c r="H73" i="16"/>
  <c r="O73" i="16"/>
  <c r="C73" i="16"/>
  <c r="H61" i="16"/>
  <c r="I61" i="16"/>
  <c r="P61" i="16"/>
  <c r="K61" i="16"/>
  <c r="R61" i="16"/>
  <c r="D61" i="16"/>
  <c r="L61" i="16"/>
  <c r="B61" i="16"/>
  <c r="C61" i="16"/>
  <c r="O57" i="16"/>
  <c r="G57" i="16"/>
  <c r="R57" i="16"/>
  <c r="H57" i="16"/>
  <c r="P57" i="16"/>
  <c r="B57" i="16"/>
  <c r="L57" i="16"/>
  <c r="I57" i="16"/>
  <c r="K57" i="16"/>
  <c r="O46" i="16"/>
  <c r="K46" i="16"/>
  <c r="O24" i="16"/>
  <c r="D24" i="16"/>
  <c r="H12" i="16"/>
  <c r="B12" i="16"/>
  <c r="C12" i="16"/>
  <c r="R12" i="16"/>
  <c r="K12" i="16"/>
  <c r="O12" i="16"/>
  <c r="G738" i="16"/>
  <c r="B738" i="16"/>
  <c r="E738" i="16"/>
  <c r="O738" i="16"/>
  <c r="I728" i="16"/>
  <c r="R728" i="16"/>
  <c r="J108" i="16"/>
  <c r="L108" i="16"/>
  <c r="B108" i="16"/>
  <c r="H108" i="16"/>
  <c r="G108" i="16"/>
  <c r="K108" i="16"/>
  <c r="O108" i="16"/>
  <c r="C108" i="16"/>
  <c r="I108" i="16"/>
  <c r="R108" i="16"/>
  <c r="K101" i="16"/>
  <c r="P101" i="16"/>
  <c r="D101" i="16"/>
  <c r="L101" i="16"/>
  <c r="I98" i="16"/>
  <c r="D98" i="16"/>
  <c r="R660" i="16"/>
  <c r="D565" i="16"/>
  <c r="I467" i="16"/>
  <c r="K333" i="16"/>
  <c r="D150" i="16"/>
  <c r="H18" i="16"/>
  <c r="G82" i="16"/>
  <c r="P150" i="16"/>
  <c r="O61" i="16"/>
  <c r="B552" i="16"/>
  <c r="L601" i="16"/>
  <c r="B101" i="16"/>
  <c r="O101" i="16"/>
  <c r="K660" i="16"/>
  <c r="J61" i="16"/>
  <c r="L552" i="16"/>
  <c r="P108" i="16"/>
  <c r="O565" i="16"/>
  <c r="I342" i="16"/>
  <c r="G342" i="16"/>
  <c r="B342" i="16"/>
  <c r="O342" i="16"/>
  <c r="L342" i="16"/>
  <c r="H342" i="16"/>
  <c r="K342" i="16"/>
  <c r="J342" i="16"/>
  <c r="C271" i="16"/>
  <c r="K271" i="16"/>
  <c r="R271" i="16"/>
  <c r="J271" i="16"/>
  <c r="G271" i="16"/>
  <c r="L271" i="16"/>
  <c r="I271" i="16"/>
  <c r="O271" i="16"/>
  <c r="G267" i="16"/>
  <c r="H267" i="16"/>
  <c r="K267" i="16"/>
  <c r="O267" i="16"/>
  <c r="C267" i="16"/>
  <c r="D267" i="16"/>
  <c r="P267" i="16"/>
  <c r="B240" i="16"/>
  <c r="C240" i="16"/>
  <c r="P240" i="16"/>
  <c r="G240" i="16"/>
  <c r="L240" i="16"/>
  <c r="D240" i="16"/>
  <c r="I240" i="16"/>
  <c r="J240" i="16"/>
  <c r="K240" i="16"/>
  <c r="H240" i="16"/>
  <c r="R240" i="16"/>
  <c r="B234" i="16"/>
  <c r="I234" i="16"/>
  <c r="R234" i="16"/>
  <c r="J234" i="16"/>
  <c r="O637" i="16"/>
  <c r="J637" i="16"/>
  <c r="L444" i="16"/>
  <c r="P444" i="16"/>
  <c r="R415" i="16"/>
  <c r="G415" i="16"/>
  <c r="D415" i="16"/>
  <c r="O415" i="16"/>
  <c r="B274" i="16"/>
  <c r="P274" i="16"/>
  <c r="O274" i="16"/>
  <c r="J274" i="16"/>
  <c r="G274" i="16"/>
  <c r="C274" i="16"/>
  <c r="K274" i="16"/>
  <c r="O119" i="16"/>
  <c r="P119" i="16"/>
  <c r="G104" i="16"/>
  <c r="L104" i="16"/>
  <c r="K637" i="16"/>
  <c r="K697" i="16"/>
  <c r="J697" i="16"/>
  <c r="D264" i="16"/>
  <c r="P264" i="16"/>
  <c r="L264" i="16"/>
  <c r="I264" i="16"/>
  <c r="D156" i="16"/>
  <c r="K156" i="16"/>
  <c r="H156" i="16"/>
  <c r="L156" i="16"/>
  <c r="P156" i="16"/>
  <c r="E725" i="16"/>
  <c r="G725" i="16"/>
  <c r="C288" i="16"/>
  <c r="G288" i="16"/>
  <c r="B288" i="16"/>
  <c r="O280" i="16"/>
  <c r="R280" i="16"/>
  <c r="P226" i="16"/>
  <c r="J226" i="16"/>
  <c r="G219" i="16"/>
  <c r="B219" i="16"/>
  <c r="O219" i="16"/>
  <c r="L188" i="16"/>
  <c r="G188" i="16"/>
  <c r="D188" i="16"/>
  <c r="R188" i="16"/>
  <c r="H188" i="16"/>
  <c r="L176" i="16"/>
  <c r="B176" i="16"/>
  <c r="B170" i="16"/>
  <c r="L136" i="16"/>
  <c r="P136" i="16"/>
  <c r="J136" i="16"/>
  <c r="R136" i="16"/>
  <c r="K132" i="16"/>
  <c r="R132" i="16"/>
  <c r="L132" i="16"/>
  <c r="R126" i="16"/>
  <c r="D126" i="16"/>
  <c r="I126" i="16"/>
  <c r="L122" i="16"/>
  <c r="B116" i="16"/>
  <c r="J116" i="16"/>
  <c r="G116" i="16"/>
  <c r="L116" i="16"/>
  <c r="O116" i="16"/>
  <c r="I116" i="16"/>
  <c r="I110" i="16"/>
  <c r="G110" i="16"/>
  <c r="H110" i="16"/>
  <c r="P624" i="16"/>
  <c r="D624" i="16"/>
  <c r="K624" i="16"/>
  <c r="B624" i="16"/>
  <c r="L624" i="16"/>
  <c r="J624" i="16"/>
  <c r="O612" i="16"/>
  <c r="R612" i="16"/>
  <c r="C553" i="16"/>
  <c r="L553" i="16"/>
  <c r="G553" i="16"/>
  <c r="L339" i="16"/>
  <c r="G339" i="16"/>
  <c r="J339" i="16"/>
  <c r="I339" i="16"/>
  <c r="D339" i="16"/>
  <c r="I283" i="16"/>
  <c r="K283" i="16"/>
  <c r="J283" i="16"/>
  <c r="B283" i="16"/>
  <c r="P283" i="16"/>
  <c r="O276" i="16"/>
  <c r="P276" i="16"/>
  <c r="I276" i="16"/>
  <c r="J276" i="16"/>
  <c r="D276" i="16"/>
  <c r="L276" i="16"/>
  <c r="K276" i="16"/>
  <c r="D235" i="16"/>
  <c r="K235" i="16"/>
  <c r="G235" i="16"/>
  <c r="C235" i="16"/>
  <c r="P222" i="16"/>
  <c r="K222" i="16"/>
  <c r="L222" i="16"/>
  <c r="C222" i="16"/>
  <c r="H222" i="16"/>
  <c r="B218" i="16"/>
  <c r="P218" i="16"/>
  <c r="P102" i="16"/>
  <c r="H102" i="16"/>
  <c r="B102" i="16"/>
  <c r="K102" i="16"/>
  <c r="O99" i="16"/>
  <c r="K99" i="16"/>
  <c r="B442" i="16"/>
  <c r="O382" i="16"/>
  <c r="I382" i="16"/>
  <c r="R382" i="16"/>
  <c r="H382" i="16"/>
  <c r="B382" i="16"/>
  <c r="C382" i="16"/>
  <c r="D382" i="16"/>
  <c r="K382" i="16"/>
  <c r="P382" i="16"/>
  <c r="G382" i="16"/>
  <c r="L382" i="16"/>
  <c r="J382" i="16"/>
  <c r="H554" i="16"/>
  <c r="G554" i="16"/>
  <c r="K554" i="16"/>
  <c r="D554" i="16"/>
  <c r="B554" i="16"/>
  <c r="O554" i="16"/>
  <c r="I554" i="16"/>
  <c r="P554" i="16"/>
  <c r="L554" i="16"/>
  <c r="C404" i="16"/>
  <c r="P404" i="16"/>
  <c r="I404" i="16"/>
  <c r="D404" i="16"/>
  <c r="K404" i="16"/>
  <c r="O404" i="16"/>
  <c r="J404" i="16"/>
  <c r="G404" i="16"/>
  <c r="B404" i="16"/>
  <c r="R404" i="16"/>
  <c r="L404" i="16"/>
  <c r="H404" i="16"/>
  <c r="C215" i="16"/>
  <c r="J215" i="16"/>
  <c r="L215" i="16"/>
  <c r="B197" i="16"/>
  <c r="R197" i="16"/>
  <c r="J197" i="16"/>
  <c r="G197" i="16"/>
  <c r="G168" i="16"/>
  <c r="L168" i="16"/>
  <c r="L161" i="16"/>
  <c r="B161" i="16"/>
  <c r="D161" i="16"/>
  <c r="H16" i="16"/>
  <c r="P16" i="16"/>
  <c r="R16" i="16"/>
  <c r="K16" i="16"/>
  <c r="K13" i="16"/>
  <c r="B13" i="16"/>
  <c r="D13" i="16"/>
  <c r="O13" i="16"/>
  <c r="L13" i="16"/>
  <c r="G13" i="16"/>
  <c r="B424" i="16"/>
  <c r="J424" i="16"/>
  <c r="L424" i="16"/>
  <c r="C419" i="16"/>
  <c r="K419" i="16"/>
  <c r="P413" i="16"/>
  <c r="D413" i="16"/>
  <c r="P236" i="16"/>
  <c r="G236" i="16"/>
  <c r="I236" i="16"/>
  <c r="D236" i="16"/>
  <c r="B190" i="16"/>
  <c r="H190" i="16"/>
  <c r="O190" i="16"/>
  <c r="C190" i="16"/>
  <c r="P190" i="16"/>
  <c r="L190" i="16"/>
  <c r="K190" i="16"/>
  <c r="G190" i="16"/>
  <c r="I50" i="11"/>
  <c r="C735" i="16"/>
  <c r="I745" i="16"/>
  <c r="C745" i="16"/>
  <c r="L21" i="16"/>
  <c r="O54" i="16"/>
  <c r="J555" i="16"/>
  <c r="L16" i="16"/>
  <c r="H197" i="16"/>
  <c r="D723" i="16"/>
  <c r="B723" i="16"/>
  <c r="P410" i="16"/>
  <c r="K252" i="16"/>
  <c r="C168" i="16"/>
  <c r="J168" i="16"/>
  <c r="I422" i="16"/>
  <c r="L413" i="16"/>
  <c r="P428" i="16"/>
  <c r="J416" i="16"/>
  <c r="R444" i="16"/>
  <c r="K424" i="16"/>
  <c r="R106" i="16"/>
  <c r="H656" i="16"/>
  <c r="L402" i="16"/>
  <c r="K402" i="16"/>
  <c r="B395" i="16"/>
  <c r="H395" i="16"/>
  <c r="D395" i="16"/>
  <c r="G395" i="16"/>
  <c r="R383" i="16"/>
  <c r="G383" i="16"/>
  <c r="P383" i="16"/>
  <c r="H383" i="16"/>
  <c r="I378" i="16"/>
  <c r="P378" i="16"/>
  <c r="L378" i="16"/>
  <c r="G372" i="16"/>
  <c r="B372" i="16"/>
  <c r="P314" i="16"/>
  <c r="R314" i="16"/>
  <c r="K314" i="16"/>
  <c r="G314" i="16"/>
  <c r="L301" i="16"/>
  <c r="C298" i="16"/>
  <c r="D298" i="16"/>
  <c r="B298" i="16"/>
  <c r="I261" i="16"/>
  <c r="B261" i="16"/>
  <c r="R46" i="16"/>
  <c r="G46" i="16"/>
  <c r="B46" i="16"/>
  <c r="I51" i="11"/>
  <c r="I76" i="11"/>
  <c r="I90" i="11"/>
  <c r="I126" i="11"/>
  <c r="W136" i="11" s="1"/>
  <c r="K735" i="16"/>
  <c r="G735" i="16"/>
  <c r="K747" i="16"/>
  <c r="E747" i="16"/>
  <c r="D735" i="16"/>
  <c r="B747" i="16"/>
  <c r="G747" i="16"/>
  <c r="L723" i="16"/>
  <c r="K745" i="16"/>
  <c r="L745" i="16"/>
  <c r="K378" i="16"/>
  <c r="P21" i="16"/>
  <c r="L630" i="16"/>
  <c r="O478" i="16"/>
  <c r="P165" i="16"/>
  <c r="H333" i="16"/>
  <c r="D333" i="16"/>
  <c r="I614" i="16"/>
  <c r="L507" i="16"/>
  <c r="K395" i="16"/>
  <c r="P614" i="16"/>
  <c r="R473" i="16"/>
  <c r="P54" i="16"/>
  <c r="I54" i="16"/>
  <c r="B54" i="16"/>
  <c r="L310" i="16"/>
  <c r="K310" i="16"/>
  <c r="C383" i="16"/>
  <c r="I330" i="16"/>
  <c r="R330" i="16"/>
  <c r="G330" i="16"/>
  <c r="P555" i="16"/>
  <c r="B557" i="16"/>
  <c r="R392" i="16"/>
  <c r="C16" i="16"/>
  <c r="R17" i="16"/>
  <c r="G333" i="16"/>
  <c r="P333" i="16"/>
  <c r="I16" i="16"/>
  <c r="H215" i="16"/>
  <c r="L298" i="16"/>
  <c r="I298" i="16"/>
  <c r="L333" i="16"/>
  <c r="L314" i="16"/>
  <c r="D383" i="16"/>
  <c r="R9" i="16"/>
  <c r="P9" i="16"/>
  <c r="C18" i="16"/>
  <c r="K197" i="16"/>
  <c r="L197" i="16"/>
  <c r="P656" i="16"/>
  <c r="R723" i="16"/>
  <c r="O392" i="16"/>
  <c r="J261" i="16"/>
  <c r="H314" i="16"/>
  <c r="I395" i="16"/>
  <c r="R161" i="16"/>
  <c r="J161" i="16"/>
  <c r="K161" i="16"/>
  <c r="L383" i="16"/>
  <c r="H46" i="16"/>
  <c r="D46" i="16"/>
  <c r="L392" i="16"/>
  <c r="R402" i="16"/>
  <c r="G515" i="16"/>
  <c r="C723" i="16"/>
  <c r="O236" i="16"/>
  <c r="H236" i="16"/>
  <c r="I301" i="16"/>
  <c r="O410" i="16"/>
  <c r="R410" i="16"/>
  <c r="H444" i="16"/>
  <c r="B301" i="16"/>
  <c r="H301" i="16"/>
  <c r="L541" i="16"/>
  <c r="I372" i="16"/>
  <c r="H372" i="16"/>
  <c r="B422" i="16"/>
  <c r="K168" i="16"/>
  <c r="H422" i="16"/>
  <c r="J636" i="16"/>
  <c r="C413" i="16"/>
  <c r="O424" i="16"/>
  <c r="P424" i="16"/>
  <c r="G419" i="16"/>
  <c r="P419" i="16"/>
  <c r="J190" i="16"/>
  <c r="I26" i="11"/>
  <c r="G671" i="16"/>
  <c r="O625" i="16"/>
  <c r="D625" i="16"/>
  <c r="O607" i="16"/>
  <c r="I607" i="16"/>
  <c r="I589" i="16"/>
  <c r="P589" i="16"/>
  <c r="R589" i="16"/>
  <c r="C529" i="16"/>
  <c r="I529" i="16"/>
  <c r="R505" i="16"/>
  <c r="C505" i="16"/>
  <c r="H505" i="16"/>
  <c r="K505" i="16"/>
  <c r="B505" i="16"/>
  <c r="G407" i="16"/>
  <c r="B407" i="16"/>
  <c r="H401" i="16"/>
  <c r="O401" i="16"/>
  <c r="H336" i="16"/>
  <c r="O336" i="16"/>
  <c r="G319" i="16"/>
  <c r="L313" i="16"/>
  <c r="O313" i="16"/>
  <c r="G152" i="16"/>
  <c r="R152" i="16"/>
  <c r="C152" i="16"/>
  <c r="L60" i="16"/>
  <c r="O60" i="16"/>
  <c r="J60" i="16"/>
  <c r="G60" i="16"/>
  <c r="D60" i="16"/>
  <c r="O49" i="16"/>
  <c r="L49" i="16"/>
  <c r="C45" i="16"/>
  <c r="G45" i="16"/>
  <c r="I38" i="11"/>
  <c r="I91" i="11"/>
  <c r="I127" i="11"/>
  <c r="I347" i="11"/>
  <c r="K557" i="16"/>
  <c r="R557" i="16"/>
  <c r="L557" i="16"/>
  <c r="J557" i="16"/>
  <c r="H557" i="16"/>
  <c r="P485" i="16"/>
  <c r="H485" i="16"/>
  <c r="P252" i="16"/>
  <c r="C252" i="16"/>
  <c r="G252" i="16"/>
  <c r="R252" i="16"/>
  <c r="H10" i="16"/>
  <c r="P10" i="16"/>
  <c r="I10" i="16"/>
  <c r="I571" i="11"/>
  <c r="I556" i="11"/>
  <c r="I495" i="11"/>
  <c r="I477" i="11"/>
  <c r="I411" i="11"/>
  <c r="I400" i="11"/>
  <c r="I367" i="11"/>
  <c r="I362" i="11"/>
  <c r="I297" i="11"/>
  <c r="I572" i="11"/>
  <c r="I568" i="11"/>
  <c r="I547" i="11"/>
  <c r="I543" i="11"/>
  <c r="I530" i="11"/>
  <c r="I504" i="11"/>
  <c r="I489" i="11"/>
  <c r="I471" i="11"/>
  <c r="I464" i="11"/>
  <c r="I438" i="11"/>
  <c r="I426" i="11"/>
  <c r="I366" i="11"/>
  <c r="I364" i="11"/>
  <c r="I359" i="11"/>
  <c r="I350" i="11"/>
  <c r="I570" i="11"/>
  <c r="I529" i="11"/>
  <c r="I478" i="11"/>
  <c r="I451" i="11"/>
  <c r="I401" i="11"/>
  <c r="I363" i="11"/>
  <c r="I353" i="11"/>
  <c r="I261" i="11"/>
  <c r="I231" i="11"/>
  <c r="I519" i="11"/>
  <c r="I492" i="11"/>
  <c r="I481" i="11"/>
  <c r="I470" i="11"/>
  <c r="I368" i="11"/>
  <c r="I351" i="11"/>
  <c r="I296" i="11"/>
  <c r="I259" i="11"/>
  <c r="I257" i="11"/>
  <c r="I255" i="11"/>
  <c r="I244" i="11"/>
  <c r="I230" i="11"/>
  <c r="I153" i="11"/>
  <c r="I113" i="11"/>
  <c r="I112" i="11"/>
  <c r="I92" i="11"/>
  <c r="I88" i="11"/>
  <c r="I87" i="11"/>
  <c r="I86" i="11"/>
  <c r="I82" i="11"/>
  <c r="I81" i="11"/>
  <c r="I55" i="11"/>
  <c r="I54" i="11"/>
  <c r="I41" i="11"/>
  <c r="I39" i="11"/>
  <c r="I37" i="11"/>
  <c r="I517" i="11"/>
  <c r="I468" i="11"/>
  <c r="I360" i="11"/>
  <c r="I349" i="11"/>
  <c r="I242" i="11"/>
  <c r="I232" i="11"/>
  <c r="I218" i="11"/>
  <c r="I216" i="11"/>
  <c r="I106" i="11"/>
  <c r="I104" i="11"/>
  <c r="I101" i="11"/>
  <c r="I89" i="11"/>
  <c r="I78" i="11"/>
  <c r="I77" i="11"/>
  <c r="I74" i="11"/>
  <c r="I61" i="11"/>
  <c r="I60" i="11"/>
  <c r="I57" i="11"/>
  <c r="I56" i="11"/>
  <c r="I34" i="11"/>
  <c r="I545" i="11"/>
  <c r="I505" i="11"/>
  <c r="I412" i="11"/>
  <c r="I164" i="11"/>
  <c r="I139" i="11"/>
  <c r="I117" i="11"/>
  <c r="I105" i="11"/>
  <c r="I80" i="11"/>
  <c r="I53" i="11"/>
  <c r="I49" i="11"/>
  <c r="I47" i="11"/>
  <c r="I36" i="11"/>
  <c r="I30" i="11"/>
  <c r="I31" i="11"/>
  <c r="I27" i="11"/>
  <c r="I260" i="11"/>
  <c r="I116" i="11"/>
  <c r="I100" i="11"/>
  <c r="I79" i="11"/>
  <c r="I75" i="11"/>
  <c r="I63" i="11"/>
  <c r="I40" i="11"/>
  <c r="I21" i="11"/>
  <c r="I23" i="11"/>
  <c r="I25" i="11"/>
  <c r="I574" i="11"/>
  <c r="I472" i="11"/>
  <c r="I152" i="11"/>
  <c r="I138" i="11"/>
  <c r="I93" i="11"/>
  <c r="I35" i="11"/>
  <c r="I29" i="11"/>
  <c r="I567" i="11"/>
  <c r="I467" i="11"/>
  <c r="I102" i="11"/>
  <c r="I52" i="11"/>
  <c r="K444" i="16"/>
  <c r="G444" i="16"/>
  <c r="J444" i="16"/>
  <c r="P441" i="16"/>
  <c r="D441" i="16"/>
  <c r="B441" i="16"/>
  <c r="H441" i="16"/>
  <c r="C434" i="16"/>
  <c r="D434" i="16"/>
  <c r="G422" i="16"/>
  <c r="J422" i="16"/>
  <c r="L416" i="16"/>
  <c r="C416" i="16"/>
  <c r="H416" i="16"/>
  <c r="L286" i="16"/>
  <c r="D286" i="16"/>
  <c r="C286" i="16"/>
  <c r="R286" i="16"/>
  <c r="H286" i="16"/>
  <c r="G275" i="16"/>
  <c r="K275" i="16"/>
  <c r="L275" i="16"/>
  <c r="C275" i="16"/>
  <c r="I275" i="16"/>
  <c r="K106" i="16"/>
  <c r="L106" i="16"/>
  <c r="D106" i="16"/>
  <c r="B106" i="16"/>
  <c r="O106" i="16"/>
  <c r="G106" i="16"/>
  <c r="H106" i="16"/>
  <c r="O103" i="16"/>
  <c r="K103" i="16"/>
  <c r="R103" i="16"/>
  <c r="G723" i="16"/>
  <c r="E723" i="16"/>
  <c r="P723" i="16"/>
  <c r="I65" i="11"/>
  <c r="H735" i="16"/>
  <c r="J735" i="16"/>
  <c r="O747" i="16"/>
  <c r="P747" i="16"/>
  <c r="I723" i="16"/>
  <c r="O735" i="16"/>
  <c r="C747" i="16"/>
  <c r="J747" i="16"/>
  <c r="D745" i="16"/>
  <c r="R212" i="16"/>
  <c r="J21" i="16"/>
  <c r="G21" i="16"/>
  <c r="C555" i="16"/>
  <c r="H585" i="16"/>
  <c r="C54" i="16"/>
  <c r="K54" i="16"/>
  <c r="P557" i="16"/>
  <c r="O16" i="16"/>
  <c r="I21" i="16"/>
  <c r="D9" i="16"/>
  <c r="D16" i="16"/>
  <c r="R10" i="16"/>
  <c r="P161" i="16"/>
  <c r="G161" i="16"/>
  <c r="C161" i="16"/>
  <c r="J106" i="16"/>
  <c r="B236" i="16"/>
  <c r="K236" i="16"/>
  <c r="D410" i="16"/>
  <c r="R416" i="16"/>
  <c r="D416" i="16"/>
  <c r="B541" i="16"/>
  <c r="O252" i="16"/>
  <c r="I168" i="16"/>
  <c r="R168" i="16"/>
  <c r="I441" i="16"/>
  <c r="C13" i="16"/>
  <c r="G413" i="16"/>
  <c r="D428" i="16"/>
  <c r="R424" i="16"/>
  <c r="K410" i="16"/>
  <c r="I106" i="16"/>
  <c r="J13" i="16"/>
  <c r="I28" i="11"/>
  <c r="D600" i="16"/>
  <c r="C600" i="16"/>
  <c r="R735" i="16"/>
  <c r="B735" i="16"/>
  <c r="L747" i="16"/>
  <c r="D747" i="16"/>
  <c r="H723" i="16"/>
  <c r="H745" i="16"/>
  <c r="O723" i="16"/>
  <c r="J745" i="16"/>
  <c r="O745" i="16"/>
  <c r="R745" i="16"/>
  <c r="K212" i="16"/>
  <c r="H378" i="16"/>
  <c r="H21" i="16"/>
  <c r="K555" i="16"/>
  <c r="R555" i="16"/>
  <c r="H165" i="16"/>
  <c r="K614" i="16"/>
  <c r="O501" i="16"/>
  <c r="J501" i="16"/>
  <c r="H501" i="16"/>
  <c r="B602" i="16"/>
  <c r="O402" i="16"/>
  <c r="J654" i="16"/>
  <c r="K609" i="16"/>
  <c r="L54" i="16"/>
  <c r="J54" i="16"/>
  <c r="P310" i="16"/>
  <c r="C330" i="16"/>
  <c r="L330" i="16"/>
  <c r="H609" i="16"/>
  <c r="C557" i="16"/>
  <c r="D402" i="16"/>
  <c r="G298" i="16"/>
  <c r="D21" i="16"/>
  <c r="C21" i="16"/>
  <c r="K298" i="16"/>
  <c r="J314" i="16"/>
  <c r="B314" i="16"/>
  <c r="O383" i="16"/>
  <c r="H298" i="16"/>
  <c r="O298" i="16"/>
  <c r="K383" i="16"/>
  <c r="K18" i="16"/>
  <c r="J16" i="16"/>
  <c r="O197" i="16"/>
  <c r="D197" i="16"/>
  <c r="H392" i="16"/>
  <c r="O261" i="16"/>
  <c r="H161" i="16"/>
  <c r="I402" i="16"/>
  <c r="I212" i="16"/>
  <c r="J383" i="16"/>
  <c r="P46" i="16"/>
  <c r="D261" i="16"/>
  <c r="B434" i="16"/>
  <c r="O600" i="16"/>
  <c r="I600" i="16"/>
  <c r="K600" i="16"/>
  <c r="R236" i="16"/>
  <c r="C236" i="16"/>
  <c r="L600" i="16"/>
  <c r="O636" i="16"/>
  <c r="O444" i="16"/>
  <c r="H410" i="16"/>
  <c r="O416" i="16"/>
  <c r="B410" i="16"/>
  <c r="B444" i="16"/>
  <c r="R434" i="16"/>
  <c r="R301" i="16"/>
  <c r="J301" i="16"/>
  <c r="G541" i="16"/>
  <c r="J252" i="16"/>
  <c r="I252" i="16"/>
  <c r="C372" i="16"/>
  <c r="L372" i="16"/>
  <c r="O372" i="16"/>
  <c r="C441" i="16"/>
  <c r="D168" i="16"/>
  <c r="L422" i="16"/>
  <c r="R422" i="16"/>
  <c r="I13" i="16"/>
  <c r="B413" i="16"/>
  <c r="H413" i="16"/>
  <c r="D424" i="16"/>
  <c r="D444" i="16"/>
  <c r="G424" i="16"/>
  <c r="H424" i="16"/>
  <c r="I428" i="16"/>
  <c r="H103" i="16"/>
  <c r="K286" i="16"/>
  <c r="B275" i="16"/>
  <c r="J410" i="16"/>
  <c r="J286" i="16"/>
  <c r="I419" i="16"/>
  <c r="R190" i="16"/>
  <c r="G286" i="16"/>
  <c r="D190" i="16"/>
  <c r="C106" i="16"/>
  <c r="R13" i="16"/>
  <c r="I24" i="11"/>
  <c r="B579" i="16"/>
  <c r="P579" i="16"/>
  <c r="P552" i="16"/>
  <c r="J552" i="16"/>
  <c r="G552" i="16"/>
  <c r="R397" i="16"/>
  <c r="K397" i="16"/>
  <c r="L397" i="16"/>
  <c r="G389" i="16"/>
  <c r="K389" i="16"/>
  <c r="R322" i="16"/>
  <c r="P322" i="16"/>
  <c r="C322" i="16"/>
  <c r="I322" i="16"/>
  <c r="L322" i="16"/>
  <c r="K162" i="16"/>
  <c r="R162" i="16"/>
  <c r="D162" i="16"/>
  <c r="K157" i="16"/>
  <c r="H157" i="16"/>
  <c r="J425" i="16"/>
  <c r="L425" i="16"/>
  <c r="C425" i="16"/>
  <c r="H425" i="16"/>
  <c r="B425" i="16"/>
  <c r="P425" i="16"/>
  <c r="R425" i="16"/>
  <c r="C422" i="16"/>
  <c r="G420" i="16"/>
  <c r="H420" i="16"/>
  <c r="O420" i="16"/>
  <c r="O417" i="16"/>
  <c r="L417" i="16"/>
  <c r="P417" i="16"/>
  <c r="D417" i="16"/>
  <c r="I417" i="16"/>
  <c r="R417" i="16"/>
  <c r="B417" i="16"/>
  <c r="B359" i="16"/>
  <c r="G359" i="16"/>
  <c r="D283" i="16"/>
  <c r="O283" i="16"/>
  <c r="G283" i="16"/>
  <c r="L283" i="16"/>
  <c r="H283" i="16"/>
  <c r="J273" i="16"/>
  <c r="K273" i="16"/>
  <c r="H273" i="16"/>
  <c r="L270" i="16"/>
  <c r="C270" i="16"/>
  <c r="P270" i="16"/>
  <c r="H234" i="16"/>
  <c r="C234" i="16"/>
  <c r="D234" i="16"/>
  <c r="L234" i="16"/>
  <c r="O234" i="16"/>
  <c r="P231" i="16"/>
  <c r="B231" i="16"/>
  <c r="R231" i="16"/>
  <c r="J231" i="16"/>
  <c r="H231" i="16"/>
  <c r="K228" i="16"/>
  <c r="B228" i="16"/>
  <c r="J228" i="16"/>
  <c r="L228" i="16"/>
  <c r="L26" i="16"/>
  <c r="R26" i="16"/>
  <c r="J26" i="16"/>
  <c r="K26" i="16"/>
  <c r="P27" i="16"/>
  <c r="J27" i="16"/>
  <c r="H28" i="16"/>
  <c r="D28" i="16"/>
  <c r="K29" i="16"/>
  <c r="L29" i="16"/>
  <c r="B29" i="16"/>
  <c r="P34" i="16"/>
  <c r="O34" i="16"/>
  <c r="C43" i="16"/>
  <c r="R43" i="16"/>
  <c r="L43" i="16"/>
  <c r="P43" i="16"/>
  <c r="I73" i="11"/>
  <c r="O91" i="16"/>
  <c r="D91" i="16"/>
  <c r="I91" i="16"/>
  <c r="C91" i="16"/>
  <c r="B91" i="16"/>
  <c r="H91" i="16"/>
  <c r="I151" i="11"/>
  <c r="H291" i="16"/>
  <c r="L291" i="16"/>
  <c r="B291" i="16"/>
  <c r="C291" i="16"/>
  <c r="K291" i="16"/>
  <c r="R328" i="16"/>
  <c r="B328" i="16"/>
  <c r="I64" i="11"/>
  <c r="I115" i="11"/>
  <c r="I268" i="11"/>
  <c r="P584" i="11"/>
  <c r="P547" i="11"/>
  <c r="P517" i="11"/>
  <c r="P504" i="11"/>
  <c r="P388" i="11"/>
  <c r="P343" i="11"/>
  <c r="P341" i="11"/>
  <c r="P336" i="11"/>
  <c r="P335" i="11"/>
  <c r="P333" i="11"/>
  <c r="P321" i="11"/>
  <c r="P520" i="11"/>
  <c r="P494" i="11"/>
  <c r="P492" i="11"/>
  <c r="P490" i="11"/>
  <c r="P389" i="11"/>
  <c r="P385" i="11"/>
  <c r="P373" i="11"/>
  <c r="P344" i="11"/>
  <c r="P339" i="11"/>
  <c r="P327" i="11"/>
  <c r="P314" i="11"/>
  <c r="P312" i="11"/>
  <c r="P309" i="11"/>
  <c r="P308" i="11"/>
  <c r="P270" i="11"/>
  <c r="P573" i="11"/>
  <c r="P516" i="11"/>
  <c r="P438" i="11"/>
  <c r="P323" i="11"/>
  <c r="P281" i="11"/>
  <c r="P268" i="11"/>
  <c r="P242" i="11"/>
  <c r="P218" i="11"/>
  <c r="P209" i="11"/>
  <c r="P204" i="11"/>
  <c r="P195" i="11"/>
  <c r="P193" i="11"/>
  <c r="P192" i="11"/>
  <c r="P185" i="11"/>
  <c r="P184" i="11"/>
  <c r="P178" i="11"/>
  <c r="P571" i="11"/>
  <c r="P503" i="11"/>
  <c r="P426" i="11"/>
  <c r="P376" i="11"/>
  <c r="P284" i="11"/>
  <c r="P271" i="11"/>
  <c r="P197" i="11"/>
  <c r="P191" i="11"/>
  <c r="P186" i="11"/>
  <c r="P154" i="11"/>
  <c r="P151" i="11"/>
  <c r="P138" i="11"/>
  <c r="P114" i="11"/>
  <c r="P79" i="11"/>
  <c r="P76" i="11"/>
  <c r="P65" i="11"/>
  <c r="P64" i="11"/>
  <c r="P62" i="11"/>
  <c r="P51" i="11"/>
  <c r="P50" i="11"/>
  <c r="P49" i="11"/>
  <c r="P35" i="11"/>
  <c r="P546" i="11"/>
  <c r="P495" i="11"/>
  <c r="P491" i="11"/>
  <c r="P440" i="11"/>
  <c r="P425" i="11"/>
  <c r="P386" i="11"/>
  <c r="P325" i="11"/>
  <c r="P310" i="11"/>
  <c r="P294" i="11"/>
  <c r="P283" i="11"/>
  <c r="P260" i="11"/>
  <c r="P258" i="11"/>
  <c r="P256" i="11"/>
  <c r="P245" i="11"/>
  <c r="P229" i="11"/>
  <c r="P208" i="11"/>
  <c r="P205" i="11"/>
  <c r="P196" i="11"/>
  <c r="P182" i="11"/>
  <c r="P180" i="11"/>
  <c r="P166" i="11"/>
  <c r="P164" i="11"/>
  <c r="P152" i="11"/>
  <c r="P126" i="11"/>
  <c r="P116" i="11"/>
  <c r="P91" i="11"/>
  <c r="P87" i="11"/>
  <c r="P86" i="11"/>
  <c r="P80" i="11"/>
  <c r="P54" i="11"/>
  <c r="P53" i="11"/>
  <c r="P593" i="11" s="1"/>
  <c r="E14" i="11" s="1"/>
  <c r="P52" i="11"/>
  <c r="P48" i="11"/>
  <c r="P41" i="11"/>
  <c r="P37" i="11"/>
  <c r="P377" i="11"/>
  <c r="P313" i="11"/>
  <c r="P262" i="11"/>
  <c r="P181" i="11"/>
  <c r="P177" i="11"/>
  <c r="P125" i="11"/>
  <c r="P89" i="11"/>
  <c r="P75" i="11"/>
  <c r="P63" i="11"/>
  <c r="P34" i="11"/>
  <c r="P28" i="11"/>
  <c r="P21" i="11"/>
  <c r="P26" i="11"/>
  <c r="P31" i="11"/>
  <c r="P567" i="11"/>
  <c r="P529" i="11"/>
  <c r="P439" i="11"/>
  <c r="P328" i="11"/>
  <c r="P320" i="11"/>
  <c r="P255" i="11"/>
  <c r="P243" i="11"/>
  <c r="P231" i="11"/>
  <c r="P118" i="11"/>
  <c r="P88" i="11"/>
  <c r="P81" i="11"/>
  <c r="P56" i="11"/>
  <c r="P38" i="11"/>
  <c r="P23" i="11"/>
  <c r="P29" i="11"/>
  <c r="L582" i="11"/>
  <c r="L573" i="11"/>
  <c r="L569" i="11"/>
  <c r="L530" i="11"/>
  <c r="L528" i="11"/>
  <c r="L503" i="11"/>
  <c r="L489" i="11"/>
  <c r="L438" i="11"/>
  <c r="L426" i="11"/>
  <c r="L414" i="11"/>
  <c r="L376" i="11"/>
  <c r="L374" i="11"/>
  <c r="L372" i="11"/>
  <c r="L323" i="11"/>
  <c r="L313" i="11"/>
  <c r="L545" i="11"/>
  <c r="L517" i="11"/>
  <c r="L515" i="11"/>
  <c r="L502" i="11"/>
  <c r="L387" i="11"/>
  <c r="L343" i="11"/>
  <c r="L335" i="11"/>
  <c r="L326" i="11"/>
  <c r="L324" i="11"/>
  <c r="L269" i="11"/>
  <c r="L493" i="11"/>
  <c r="L424" i="11"/>
  <c r="L379" i="11"/>
  <c r="L340" i="11"/>
  <c r="L334" i="11"/>
  <c r="L320" i="11"/>
  <c r="L315" i="11"/>
  <c r="L294" i="11"/>
  <c r="L284" i="11"/>
  <c r="L270" i="11"/>
  <c r="L259" i="11"/>
  <c r="L244" i="11"/>
  <c r="L232" i="11"/>
  <c r="L230" i="11"/>
  <c r="L229" i="11"/>
  <c r="L206" i="11"/>
  <c r="L203" i="11"/>
  <c r="L198" i="11"/>
  <c r="L191" i="11"/>
  <c r="L190" i="11"/>
  <c r="L183" i="11"/>
  <c r="L181" i="11"/>
  <c r="L180" i="11"/>
  <c r="L583" i="11"/>
  <c r="L554" i="11"/>
  <c r="L441" i="11"/>
  <c r="L344" i="11"/>
  <c r="L327" i="11"/>
  <c r="L316" i="11"/>
  <c r="L312" i="11"/>
  <c r="L308" i="11"/>
  <c r="L261" i="11"/>
  <c r="L242" i="11"/>
  <c r="L216" i="11"/>
  <c r="L204" i="11"/>
  <c r="L195" i="11"/>
  <c r="L177" i="11"/>
  <c r="W188" i="11" s="1"/>
  <c r="L165" i="11"/>
  <c r="L140" i="11"/>
  <c r="L125" i="11"/>
  <c r="L115" i="11"/>
  <c r="L90" i="11"/>
  <c r="L89" i="11"/>
  <c r="L78" i="11"/>
  <c r="L77" i="11"/>
  <c r="L75" i="11"/>
  <c r="L74" i="11"/>
  <c r="L61" i="11"/>
  <c r="L60" i="11"/>
  <c r="W71" i="11" s="1"/>
  <c r="L56" i="11"/>
  <c r="L570" i="11"/>
  <c r="L375" i="11"/>
  <c r="L339" i="11"/>
  <c r="L322" i="11"/>
  <c r="L271" i="11"/>
  <c r="L179" i="11"/>
  <c r="L151" i="11"/>
  <c r="L114" i="11"/>
  <c r="L79" i="11"/>
  <c r="L76" i="11"/>
  <c r="L64" i="11"/>
  <c r="L63" i="11"/>
  <c r="L62" i="11"/>
  <c r="L50" i="11"/>
  <c r="L38" i="11"/>
  <c r="L36" i="11"/>
  <c r="L35" i="11"/>
  <c r="L336" i="11"/>
  <c r="L282" i="11"/>
  <c r="L257" i="11"/>
  <c r="L233" i="11"/>
  <c r="L217" i="11"/>
  <c r="L207" i="11"/>
  <c r="L185" i="11"/>
  <c r="L128" i="11"/>
  <c r="L82" i="11"/>
  <c r="L73" i="11"/>
  <c r="L57" i="11"/>
  <c r="L55" i="11"/>
  <c r="L40" i="11"/>
  <c r="L37" i="11"/>
  <c r="L30" i="11"/>
  <c r="L24" i="11"/>
  <c r="L495" i="11"/>
  <c r="L342" i="11"/>
  <c r="L286" i="11"/>
  <c r="L194" i="11"/>
  <c r="L184" i="11"/>
  <c r="L166" i="11"/>
  <c r="L154" i="11"/>
  <c r="L138" i="11"/>
  <c r="L127" i="11"/>
  <c r="L91" i="11"/>
  <c r="L65" i="11"/>
  <c r="L52" i="11"/>
  <c r="L48" i="11"/>
  <c r="L41" i="11"/>
  <c r="L34" i="11"/>
  <c r="L28" i="11"/>
  <c r="L26" i="11"/>
  <c r="L31" i="11"/>
  <c r="G192" i="16"/>
  <c r="J192" i="16"/>
  <c r="P192" i="16"/>
  <c r="D192" i="16"/>
  <c r="J114" i="16"/>
  <c r="K114" i="16"/>
  <c r="P114" i="16"/>
  <c r="R114" i="16"/>
  <c r="L114" i="16"/>
  <c r="B114" i="16"/>
  <c r="C114" i="16"/>
  <c r="G114" i="16"/>
  <c r="G100" i="16"/>
  <c r="B100" i="16"/>
  <c r="U585" i="11"/>
  <c r="U503" i="11"/>
  <c r="U467" i="11"/>
  <c r="U412" i="11"/>
  <c r="U399" i="11"/>
  <c r="U350" i="11"/>
  <c r="U256" i="11"/>
  <c r="U55" i="11"/>
  <c r="U30" i="11"/>
  <c r="U477" i="11"/>
  <c r="U347" i="11"/>
  <c r="U255" i="11"/>
  <c r="U219" i="11"/>
  <c r="U152" i="11"/>
  <c r="U117" i="11"/>
  <c r="U102" i="11"/>
  <c r="U51" i="11"/>
  <c r="U22" i="11"/>
  <c r="U593" i="11" s="1"/>
  <c r="E15" i="11" s="1"/>
  <c r="U492" i="11"/>
  <c r="U379" i="11"/>
  <c r="U367" i="11"/>
  <c r="U203" i="11"/>
  <c r="U198" i="11"/>
  <c r="U177" i="11"/>
  <c r="U93" i="11"/>
  <c r="U82" i="11"/>
  <c r="U64" i="11"/>
  <c r="U323" i="11"/>
  <c r="U308" i="11"/>
  <c r="U262" i="11"/>
  <c r="U572" i="11"/>
  <c r="U546" i="11"/>
  <c r="U437" i="11"/>
  <c r="U139" i="11"/>
  <c r="U76" i="11"/>
  <c r="U37" i="11"/>
  <c r="U541" i="11"/>
  <c r="U519" i="11"/>
  <c r="U376" i="11"/>
  <c r="U333" i="11"/>
  <c r="U328" i="11"/>
  <c r="U186" i="11"/>
  <c r="U570" i="11"/>
  <c r="P36" i="11"/>
  <c r="P47" i="11"/>
  <c r="P61" i="11"/>
  <c r="P73" i="11"/>
  <c r="P82" i="11"/>
  <c r="L117" i="11"/>
  <c r="P128" i="11"/>
  <c r="P203" i="11"/>
  <c r="L209" i="11"/>
  <c r="P233" i="11"/>
  <c r="L258" i="11"/>
  <c r="L307" i="11"/>
  <c r="P316" i="11"/>
  <c r="P337" i="11"/>
  <c r="U310" i="11"/>
  <c r="I612" i="16"/>
  <c r="P612" i="16"/>
  <c r="L612" i="16"/>
  <c r="S333" i="11"/>
  <c r="S316" i="11"/>
  <c r="S322" i="11"/>
  <c r="S315" i="11"/>
  <c r="S233" i="11"/>
  <c r="S593" i="11" s="1"/>
  <c r="E17" i="11" s="1"/>
  <c r="S218" i="11"/>
  <c r="S198" i="11"/>
  <c r="S81" i="11"/>
  <c r="S571" i="11"/>
  <c r="S481" i="11"/>
  <c r="S244" i="11"/>
  <c r="S30" i="11"/>
  <c r="S29" i="11"/>
  <c r="G354" i="16"/>
  <c r="D354" i="16"/>
  <c r="I354" i="16"/>
  <c r="J354" i="16"/>
  <c r="P354" i="16"/>
  <c r="L354" i="16"/>
  <c r="L346" i="16"/>
  <c r="I346" i="16"/>
  <c r="H346" i="16"/>
  <c r="J267" i="16"/>
  <c r="R267" i="16"/>
  <c r="B267" i="16"/>
  <c r="I267" i="16"/>
  <c r="L267" i="16"/>
  <c r="B223" i="16"/>
  <c r="D223" i="16"/>
  <c r="L39" i="11"/>
  <c r="I48" i="11"/>
  <c r="P77" i="11"/>
  <c r="L49" i="11"/>
  <c r="L53" i="11"/>
  <c r="P57" i="11"/>
  <c r="S62" i="11"/>
  <c r="P74" i="11"/>
  <c r="P78" i="11"/>
  <c r="L86" i="11"/>
  <c r="L88" i="11"/>
  <c r="L118" i="11"/>
  <c r="S183" i="11"/>
  <c r="L196" i="11"/>
  <c r="P259" i="11"/>
  <c r="L283" i="11"/>
  <c r="L309" i="11"/>
  <c r="P340" i="11"/>
  <c r="P413" i="11"/>
  <c r="P505" i="11"/>
  <c r="U89" i="11"/>
  <c r="U285" i="11"/>
  <c r="H624" i="16"/>
  <c r="G277" i="16"/>
  <c r="B277" i="16"/>
  <c r="I62" i="11"/>
  <c r="L87" i="11"/>
  <c r="U197" i="11"/>
  <c r="T60" i="11"/>
  <c r="T517" i="11"/>
  <c r="T307" i="11"/>
  <c r="T326" i="11"/>
  <c r="T386" i="11"/>
  <c r="T230" i="11"/>
  <c r="T52" i="11"/>
  <c r="T48" i="11"/>
  <c r="T39" i="11"/>
  <c r="T243" i="11"/>
  <c r="T190" i="11"/>
  <c r="T139" i="11"/>
  <c r="T40" i="11"/>
  <c r="T38" i="11"/>
  <c r="M503" i="11"/>
  <c r="M257" i="11"/>
  <c r="M63" i="11"/>
  <c r="M36" i="11"/>
  <c r="M593" i="11" s="1"/>
  <c r="E8" i="11" s="1"/>
  <c r="M154" i="11"/>
  <c r="M117" i="11"/>
  <c r="M93" i="11"/>
  <c r="M49" i="11"/>
  <c r="M47" i="11"/>
  <c r="M40" i="11"/>
  <c r="M41" i="11"/>
  <c r="T50" i="11"/>
  <c r="M77" i="11"/>
  <c r="T151" i="11"/>
  <c r="L23" i="11"/>
  <c r="I22" i="11"/>
  <c r="R545" i="11"/>
  <c r="R492" i="11"/>
  <c r="R490" i="11"/>
  <c r="R479" i="11"/>
  <c r="R471" i="11"/>
  <c r="R465" i="11"/>
  <c r="R389" i="11"/>
  <c r="R385" i="11"/>
  <c r="R378" i="11"/>
  <c r="R364" i="11"/>
  <c r="R359" i="11"/>
  <c r="R352" i="11"/>
  <c r="R350" i="11"/>
  <c r="R347" i="11"/>
  <c r="R344" i="11"/>
  <c r="R339" i="11"/>
  <c r="R338" i="11"/>
  <c r="R327" i="11"/>
  <c r="R326" i="11"/>
  <c r="R309" i="11"/>
  <c r="R308" i="11"/>
  <c r="R286" i="11"/>
  <c r="R581" i="11"/>
  <c r="R476" i="11"/>
  <c r="R468" i="11"/>
  <c r="R439" i="11"/>
  <c r="R413" i="11"/>
  <c r="R402" i="11"/>
  <c r="R398" i="11"/>
  <c r="R375" i="11"/>
  <c r="R368" i="11"/>
  <c r="R361" i="11"/>
  <c r="R340" i="11"/>
  <c r="R328" i="11"/>
  <c r="R320" i="11"/>
  <c r="R316" i="11"/>
  <c r="R307" i="11"/>
  <c r="R296" i="11"/>
  <c r="R294" i="11"/>
  <c r="R284" i="11"/>
  <c r="R283" i="11"/>
  <c r="R282" i="11"/>
  <c r="R271" i="11"/>
  <c r="R585" i="11"/>
  <c r="R547" i="11"/>
  <c r="R544" i="11"/>
  <c r="R489" i="11"/>
  <c r="R469" i="11"/>
  <c r="R388" i="11"/>
  <c r="R374" i="11"/>
  <c r="R367" i="11"/>
  <c r="R348" i="11"/>
  <c r="R343" i="11"/>
  <c r="R336" i="11"/>
  <c r="R311" i="11"/>
  <c r="R216" i="11"/>
  <c r="R207" i="11"/>
  <c r="R166" i="11"/>
  <c r="O515" i="11"/>
  <c r="W526" i="11" s="1"/>
  <c r="O285" i="11"/>
  <c r="O570" i="11"/>
  <c r="O450" i="11"/>
  <c r="O352" i="11"/>
  <c r="O336" i="11"/>
  <c r="O286" i="11"/>
  <c r="K440" i="11"/>
  <c r="K316" i="11"/>
  <c r="K295" i="11"/>
  <c r="K297" i="11"/>
  <c r="K256" i="11"/>
  <c r="V286" i="11"/>
  <c r="V414" i="11"/>
  <c r="V399" i="11"/>
  <c r="V185" i="11"/>
  <c r="Q34" i="11"/>
  <c r="R36" i="11"/>
  <c r="R39" i="11"/>
  <c r="L51" i="11"/>
  <c r="O51" i="11"/>
  <c r="O65" i="11"/>
  <c r="K75" i="11"/>
  <c r="Q82" i="11"/>
  <c r="K90" i="11"/>
  <c r="N102" i="11"/>
  <c r="R107" i="11"/>
  <c r="R112" i="11"/>
  <c r="J115" i="11"/>
  <c r="R118" i="11"/>
  <c r="N127" i="11"/>
  <c r="Q128" i="11"/>
  <c r="R184" i="11"/>
  <c r="J186" i="11"/>
  <c r="R192" i="11"/>
  <c r="R194" i="11"/>
  <c r="R198" i="11"/>
  <c r="R203" i="11"/>
  <c r="K308" i="11"/>
  <c r="R315" i="11"/>
  <c r="R334" i="11"/>
  <c r="R342" i="11"/>
  <c r="R365" i="11"/>
  <c r="R391" i="11"/>
  <c r="R478" i="11"/>
  <c r="O530" i="11"/>
  <c r="R582" i="11"/>
  <c r="Q401" i="11"/>
  <c r="Q543" i="11"/>
  <c r="Q469" i="11"/>
  <c r="Q450" i="11"/>
  <c r="Q555" i="11"/>
  <c r="Q245" i="11"/>
  <c r="N477" i="11"/>
  <c r="N311" i="11"/>
  <c r="N281" i="11"/>
  <c r="N479" i="11"/>
  <c r="N347" i="11"/>
  <c r="J350" i="11"/>
  <c r="J315" i="11"/>
  <c r="J284" i="11"/>
  <c r="J584" i="11"/>
  <c r="J309" i="11"/>
  <c r="J197" i="11"/>
  <c r="P30" i="11"/>
  <c r="P39" i="11"/>
  <c r="J34" i="11"/>
  <c r="R34" i="11"/>
  <c r="Q37" i="11"/>
  <c r="N38" i="11"/>
  <c r="N40" i="11"/>
  <c r="R41" i="11"/>
  <c r="P90" i="11"/>
  <c r="R206" i="11"/>
  <c r="L208" i="11"/>
  <c r="I219" i="11"/>
  <c r="I243" i="11"/>
  <c r="K245" i="11"/>
  <c r="I256" i="11"/>
  <c r="L262" i="11"/>
  <c r="O47" i="11"/>
  <c r="K57" i="11"/>
  <c r="R93" i="11"/>
  <c r="J101" i="11"/>
  <c r="R102" i="11"/>
  <c r="O104" i="11"/>
  <c r="R106" i="11"/>
  <c r="R116" i="11"/>
  <c r="R117" i="11"/>
  <c r="R126" i="11"/>
  <c r="R127" i="11"/>
  <c r="R128" i="11"/>
  <c r="O179" i="11"/>
  <c r="R180" i="11"/>
  <c r="R183" i="11"/>
  <c r="K185" i="11"/>
  <c r="K193" i="11"/>
  <c r="N206" i="11"/>
  <c r="R208" i="11"/>
  <c r="O232" i="11"/>
  <c r="R269" i="11"/>
  <c r="R322" i="11"/>
  <c r="R335" i="11"/>
  <c r="N339" i="11"/>
  <c r="R360" i="11"/>
  <c r="R401" i="11"/>
  <c r="N541" i="11"/>
  <c r="U336" i="11"/>
  <c r="L413" i="11"/>
  <c r="I491" i="11"/>
  <c r="D475" i="16"/>
  <c r="G475" i="16"/>
  <c r="I475" i="16"/>
  <c r="H475" i="16"/>
  <c r="P475" i="16"/>
  <c r="B475" i="16"/>
  <c r="R475" i="16"/>
  <c r="C475" i="16"/>
  <c r="J475" i="16"/>
  <c r="O475" i="16"/>
  <c r="L475" i="16"/>
  <c r="K475" i="16"/>
  <c r="R2" i="16"/>
  <c r="P2" i="16"/>
  <c r="D2" i="16"/>
  <c r="O2" i="16"/>
  <c r="I2" i="16"/>
  <c r="K2" i="16"/>
  <c r="L2" i="16"/>
  <c r="J2" i="16"/>
  <c r="C2" i="16"/>
  <c r="B2" i="16"/>
  <c r="G681" i="16"/>
  <c r="O305" i="16"/>
  <c r="H305" i="16"/>
  <c r="G305" i="16"/>
  <c r="I305" i="16"/>
  <c r="D305" i="16"/>
  <c r="R305" i="16"/>
  <c r="J305" i="16"/>
  <c r="B305" i="16"/>
  <c r="K305" i="16"/>
  <c r="P305" i="16"/>
  <c r="L305" i="16"/>
  <c r="C305" i="16"/>
  <c r="O3" i="16"/>
  <c r="K3" i="16"/>
  <c r="J3" i="16"/>
  <c r="D463" i="16"/>
  <c r="R463" i="16"/>
  <c r="L463" i="16"/>
  <c r="H468" i="16"/>
  <c r="I468" i="16"/>
  <c r="L468" i="16"/>
  <c r="B468" i="16"/>
  <c r="K468" i="16"/>
  <c r="G468" i="16"/>
  <c r="R468" i="16"/>
  <c r="P371" i="16"/>
  <c r="J371" i="16"/>
  <c r="G371" i="16"/>
  <c r="I371" i="16"/>
  <c r="H371" i="16"/>
  <c r="O371" i="16"/>
  <c r="K371" i="16"/>
  <c r="C371" i="16"/>
  <c r="B362" i="16"/>
  <c r="P362" i="16"/>
  <c r="O362" i="16"/>
  <c r="I362" i="16"/>
  <c r="J362" i="16"/>
  <c r="H362" i="16"/>
  <c r="G321" i="16"/>
  <c r="K321" i="16"/>
  <c r="P321" i="16"/>
  <c r="H321" i="16"/>
  <c r="R321" i="16"/>
  <c r="O321" i="16"/>
  <c r="H293" i="16"/>
  <c r="C293" i="16"/>
  <c r="B293" i="16"/>
  <c r="K293" i="16"/>
  <c r="D293" i="16"/>
  <c r="R293" i="16"/>
  <c r="I255" i="16"/>
  <c r="B255" i="16"/>
  <c r="L255" i="16"/>
  <c r="G255" i="16"/>
  <c r="L203" i="16"/>
  <c r="C203" i="16"/>
  <c r="B203" i="16"/>
  <c r="H14" i="16"/>
  <c r="O14" i="16"/>
  <c r="K14" i="16"/>
  <c r="L14" i="16"/>
  <c r="D14" i="16"/>
  <c r="J14" i="16"/>
  <c r="H6" i="16"/>
  <c r="K6" i="16"/>
  <c r="C6" i="16"/>
  <c r="G6" i="16"/>
  <c r="P6" i="16"/>
  <c r="I6" i="16"/>
  <c r="P411" i="16"/>
  <c r="J411" i="16"/>
  <c r="G411" i="16"/>
  <c r="I411" i="16"/>
  <c r="C411" i="16"/>
  <c r="R411" i="16"/>
  <c r="B411" i="16"/>
  <c r="K411" i="16"/>
  <c r="O411" i="16"/>
  <c r="H411" i="16"/>
  <c r="L411" i="16"/>
  <c r="L352" i="16"/>
  <c r="H352" i="16"/>
  <c r="P352" i="16"/>
  <c r="C352" i="16"/>
  <c r="K352" i="16"/>
  <c r="B352" i="16"/>
  <c r="G352" i="16"/>
  <c r="R352" i="16"/>
  <c r="I338" i="16"/>
  <c r="P338" i="16"/>
  <c r="H338" i="16"/>
  <c r="O338" i="16"/>
  <c r="G338" i="16"/>
  <c r="J338" i="16"/>
  <c r="D338" i="16"/>
  <c r="K338" i="16"/>
  <c r="L338" i="16"/>
  <c r="K284" i="16"/>
  <c r="B284" i="16"/>
  <c r="J284" i="16"/>
  <c r="D284" i="16"/>
  <c r="H284" i="16"/>
  <c r="C284" i="16"/>
  <c r="P284" i="16"/>
  <c r="O284" i="16"/>
  <c r="L284" i="16"/>
  <c r="I284" i="16"/>
  <c r="G284" i="16"/>
  <c r="R137" i="16"/>
  <c r="D137" i="16"/>
  <c r="O137" i="16"/>
  <c r="P137" i="16"/>
  <c r="I137" i="16"/>
  <c r="G137" i="16"/>
  <c r="H137" i="16"/>
  <c r="C137" i="16"/>
  <c r="J137" i="16"/>
  <c r="B137" i="16"/>
  <c r="L137" i="16"/>
  <c r="P109" i="16"/>
  <c r="O109" i="16"/>
  <c r="D109" i="16"/>
  <c r="R109" i="16"/>
  <c r="J109" i="16"/>
  <c r="I109" i="16"/>
  <c r="K109" i="16"/>
  <c r="G109" i="16"/>
  <c r="G739" i="16"/>
  <c r="R739" i="16"/>
  <c r="H56" i="16"/>
  <c r="L56" i="16"/>
  <c r="K56" i="16"/>
  <c r="B56" i="16"/>
  <c r="J56" i="16"/>
  <c r="O56" i="16"/>
  <c r="D56" i="16"/>
  <c r="K76" i="16"/>
  <c r="D76" i="16"/>
  <c r="O76" i="16"/>
  <c r="C76" i="16"/>
  <c r="G76" i="16"/>
  <c r="J76" i="16"/>
  <c r="H77" i="16"/>
  <c r="R77" i="16"/>
  <c r="C77" i="16"/>
  <c r="O77" i="16"/>
  <c r="L77" i="16"/>
  <c r="D77" i="16"/>
  <c r="B149" i="16"/>
  <c r="K149" i="16"/>
  <c r="P149" i="16"/>
  <c r="D149" i="16"/>
  <c r="I149" i="16"/>
  <c r="G149" i="16"/>
  <c r="J243" i="16"/>
  <c r="O243" i="16"/>
  <c r="H243" i="16"/>
  <c r="G243" i="16"/>
  <c r="R243" i="16"/>
  <c r="B243" i="16"/>
  <c r="B256" i="16"/>
  <c r="K256" i="16"/>
  <c r="L256" i="16"/>
  <c r="J256" i="16"/>
  <c r="C256" i="16"/>
  <c r="I256" i="16"/>
  <c r="P303" i="16"/>
  <c r="R316" i="16"/>
  <c r="O316" i="16"/>
  <c r="K316" i="16"/>
  <c r="G316" i="16"/>
  <c r="P316" i="16"/>
  <c r="D316" i="16"/>
  <c r="I316" i="16"/>
  <c r="E739" i="16"/>
  <c r="L739" i="16"/>
  <c r="D211" i="16"/>
  <c r="K211" i="16"/>
  <c r="O255" i="16"/>
  <c r="I329" i="16"/>
  <c r="C329" i="16"/>
  <c r="H369" i="16"/>
  <c r="O369" i="16"/>
  <c r="L249" i="16"/>
  <c r="C75" i="16"/>
  <c r="H207" i="16"/>
  <c r="B321" i="16"/>
  <c r="P77" i="16"/>
  <c r="R214" i="16"/>
  <c r="L214" i="16"/>
  <c r="R149" i="16"/>
  <c r="I200" i="16"/>
  <c r="B317" i="16"/>
  <c r="G256" i="16"/>
  <c r="O376" i="16"/>
  <c r="P243" i="16"/>
  <c r="L76" i="16"/>
  <c r="L149" i="16"/>
  <c r="G14" i="16"/>
  <c r="K362" i="16"/>
  <c r="G56" i="16"/>
  <c r="C34" i="16"/>
  <c r="C86" i="16"/>
  <c r="I243" i="16"/>
  <c r="C260" i="16"/>
  <c r="O200" i="16"/>
  <c r="K137" i="16"/>
  <c r="D739" i="16"/>
  <c r="D352" i="16"/>
  <c r="R284" i="16"/>
  <c r="P643" i="16"/>
  <c r="R642" i="16"/>
  <c r="K635" i="16"/>
  <c r="G635" i="16"/>
  <c r="H627" i="16"/>
  <c r="I618" i="16"/>
  <c r="C593" i="16"/>
  <c r="G593" i="16"/>
  <c r="K592" i="16"/>
  <c r="G592" i="16"/>
  <c r="P592" i="16"/>
  <c r="P538" i="16"/>
  <c r="H489" i="16"/>
  <c r="R489" i="16"/>
  <c r="D489" i="16"/>
  <c r="K489" i="16"/>
  <c r="L489" i="16"/>
  <c r="B489" i="16"/>
  <c r="O489" i="16"/>
  <c r="G467" i="16"/>
  <c r="C467" i="16"/>
  <c r="R467" i="16"/>
  <c r="H467" i="16"/>
  <c r="B320" i="16"/>
  <c r="R320" i="16"/>
  <c r="C320" i="16"/>
  <c r="H320" i="16"/>
  <c r="K320" i="16"/>
  <c r="P320" i="16"/>
  <c r="J320" i="16"/>
  <c r="O739" i="16"/>
  <c r="H715" i="16"/>
  <c r="D715" i="16"/>
  <c r="B405" i="16"/>
  <c r="L297" i="16"/>
  <c r="K297" i="16"/>
  <c r="P297" i="16"/>
  <c r="B200" i="16"/>
  <c r="B211" i="16"/>
  <c r="L211" i="16"/>
  <c r="H211" i="16"/>
  <c r="P93" i="16"/>
  <c r="J93" i="16"/>
  <c r="K260" i="16"/>
  <c r="O244" i="16"/>
  <c r="C255" i="16"/>
  <c r="D329" i="16"/>
  <c r="J329" i="16"/>
  <c r="B329" i="16"/>
  <c r="L369" i="16"/>
  <c r="I369" i="16"/>
  <c r="I403" i="16"/>
  <c r="P403" i="16"/>
  <c r="K249" i="16"/>
  <c r="K93" i="16"/>
  <c r="I642" i="16"/>
  <c r="C631" i="16"/>
  <c r="B631" i="16"/>
  <c r="G332" i="16"/>
  <c r="B75" i="16"/>
  <c r="K165" i="16"/>
  <c r="K203" i="16"/>
  <c r="B6" i="16"/>
  <c r="R83" i="16"/>
  <c r="J203" i="16"/>
  <c r="G207" i="16"/>
  <c r="C321" i="16"/>
  <c r="J77" i="16"/>
  <c r="I214" i="16"/>
  <c r="L592" i="16"/>
  <c r="J489" i="16"/>
  <c r="C489" i="16"/>
  <c r="L293" i="16"/>
  <c r="O293" i="16"/>
  <c r="L544" i="16"/>
  <c r="I479" i="16"/>
  <c r="L290" i="16"/>
  <c r="L9" i="16"/>
  <c r="K295" i="16"/>
  <c r="H9" i="16"/>
  <c r="C316" i="16"/>
  <c r="H244" i="16"/>
  <c r="O203" i="16"/>
  <c r="R256" i="16"/>
  <c r="P380" i="16"/>
  <c r="D243" i="16"/>
  <c r="J255" i="16"/>
  <c r="P76" i="16"/>
  <c r="B76" i="16"/>
  <c r="J149" i="16"/>
  <c r="B332" i="16"/>
  <c r="D256" i="16"/>
  <c r="P5" i="16"/>
  <c r="R14" i="16"/>
  <c r="L15" i="16"/>
  <c r="D362" i="16"/>
  <c r="G362" i="16"/>
  <c r="O6" i="16"/>
  <c r="I56" i="16"/>
  <c r="P56" i="16"/>
  <c r="I489" i="16"/>
  <c r="G34" i="16"/>
  <c r="K255" i="16"/>
  <c r="R371" i="16"/>
  <c r="K467" i="16"/>
  <c r="O434" i="16"/>
  <c r="D438" i="16"/>
  <c r="H109" i="16"/>
  <c r="B281" i="16"/>
  <c r="I352" i="16"/>
  <c r="D468" i="16"/>
  <c r="R338" i="16"/>
  <c r="P645" i="16"/>
  <c r="I645" i="16"/>
  <c r="B591" i="16"/>
  <c r="R588" i="16"/>
  <c r="L588" i="16"/>
  <c r="O588" i="16"/>
  <c r="C588" i="16"/>
  <c r="B588" i="16"/>
  <c r="D588" i="16"/>
  <c r="J588" i="16"/>
  <c r="G588" i="16"/>
  <c r="K588" i="16"/>
  <c r="P582" i="16"/>
  <c r="I535" i="16"/>
  <c r="G535" i="16"/>
  <c r="B535" i="16"/>
  <c r="K518" i="16"/>
  <c r="L513" i="16"/>
  <c r="D513" i="16"/>
  <c r="I500" i="16"/>
  <c r="R458" i="16"/>
  <c r="D458" i="16"/>
  <c r="G456" i="16"/>
  <c r="K456" i="16"/>
  <c r="B456" i="16"/>
  <c r="J456" i="16"/>
  <c r="L456" i="16"/>
  <c r="R456" i="16"/>
  <c r="I392" i="16"/>
  <c r="G392" i="16"/>
  <c r="K392" i="16"/>
  <c r="D392" i="16"/>
  <c r="J392" i="16"/>
  <c r="C392" i="16"/>
  <c r="C310" i="16"/>
  <c r="J310" i="16"/>
  <c r="O310" i="16"/>
  <c r="B310" i="16"/>
  <c r="R310" i="16"/>
  <c r="D310" i="16"/>
  <c r="G302" i="16"/>
  <c r="R302" i="16"/>
  <c r="C302" i="16"/>
  <c r="L302" i="16"/>
  <c r="H302" i="16"/>
  <c r="R253" i="16"/>
  <c r="D253" i="16"/>
  <c r="G253" i="16"/>
  <c r="O253" i="16"/>
  <c r="C253" i="16"/>
  <c r="J253" i="16"/>
  <c r="J245" i="16"/>
  <c r="D245" i="16"/>
  <c r="B245" i="16"/>
  <c r="O245" i="16"/>
  <c r="K245" i="16"/>
  <c r="G245" i="16"/>
  <c r="O148" i="16"/>
  <c r="H148" i="16"/>
  <c r="J148" i="16"/>
  <c r="D148" i="16"/>
  <c r="K148" i="16"/>
  <c r="P148" i="16"/>
  <c r="J95" i="16"/>
  <c r="C58" i="16"/>
  <c r="R58" i="16"/>
  <c r="K58" i="16"/>
  <c r="G58" i="16"/>
  <c r="L36" i="16"/>
  <c r="K36" i="16"/>
  <c r="R36" i="16"/>
  <c r="D36" i="16"/>
  <c r="J36" i="16"/>
  <c r="P36" i="16"/>
  <c r="C36" i="16"/>
  <c r="I36" i="16"/>
  <c r="G36" i="16"/>
  <c r="B36" i="16"/>
  <c r="H36" i="16"/>
  <c r="L24" i="16"/>
  <c r="R24" i="16"/>
  <c r="J24" i="16"/>
  <c r="H24" i="16"/>
  <c r="P24" i="16"/>
  <c r="G24" i="16"/>
  <c r="B24" i="16"/>
  <c r="I24" i="16"/>
  <c r="C24" i="16"/>
  <c r="K24" i="16"/>
  <c r="D18" i="16"/>
  <c r="J18" i="16"/>
  <c r="B18" i="16"/>
  <c r="I18" i="16"/>
  <c r="G18" i="16"/>
  <c r="P18" i="16"/>
  <c r="D4" i="16"/>
  <c r="H4" i="16"/>
  <c r="C4" i="16"/>
  <c r="K4" i="16"/>
  <c r="I4" i="16"/>
  <c r="B4" i="16"/>
  <c r="I443" i="16"/>
  <c r="P443" i="16"/>
  <c r="H443" i="16"/>
  <c r="B443" i="16"/>
  <c r="O443" i="16"/>
  <c r="J443" i="16"/>
  <c r="R443" i="16"/>
  <c r="L443" i="16"/>
  <c r="D443" i="16"/>
  <c r="K443" i="16"/>
  <c r="C443" i="16"/>
  <c r="G443" i="16"/>
  <c r="D219" i="16"/>
  <c r="C219" i="16"/>
  <c r="H219" i="16"/>
  <c r="P219" i="16"/>
  <c r="R219" i="16"/>
  <c r="K219" i="16"/>
  <c r="I219" i="16"/>
  <c r="L219" i="16"/>
  <c r="J219" i="16"/>
  <c r="I187" i="16"/>
  <c r="R187" i="16"/>
  <c r="C187" i="16"/>
  <c r="G187" i="16"/>
  <c r="K187" i="16"/>
  <c r="J187" i="16"/>
  <c r="H187" i="16"/>
  <c r="O187" i="16"/>
  <c r="L187" i="16"/>
  <c r="B187" i="16"/>
  <c r="G181" i="16"/>
  <c r="H181" i="16"/>
  <c r="B181" i="16"/>
  <c r="P181" i="16"/>
  <c r="O181" i="16"/>
  <c r="K181" i="16"/>
  <c r="L181" i="16"/>
  <c r="C181" i="16"/>
  <c r="I170" i="16"/>
  <c r="D170" i="16"/>
  <c r="K170" i="16"/>
  <c r="P170" i="16"/>
  <c r="H170" i="16"/>
  <c r="O170" i="16"/>
  <c r="R170" i="16"/>
  <c r="C170" i="16"/>
  <c r="L170" i="16"/>
  <c r="B143" i="16"/>
  <c r="R143" i="16"/>
  <c r="C143" i="16"/>
  <c r="J143" i="16"/>
  <c r="H143" i="16"/>
  <c r="L143" i="16"/>
  <c r="D143" i="16"/>
  <c r="K143" i="16"/>
  <c r="I143" i="16"/>
  <c r="P143" i="16"/>
  <c r="P668" i="16"/>
  <c r="K574" i="16"/>
  <c r="P556" i="16"/>
  <c r="I460" i="16"/>
  <c r="P376" i="16"/>
  <c r="G376" i="16"/>
  <c r="C376" i="16"/>
  <c r="B376" i="16"/>
  <c r="K376" i="16"/>
  <c r="I376" i="16"/>
  <c r="C369" i="16"/>
  <c r="R369" i="16"/>
  <c r="K369" i="16"/>
  <c r="K332" i="16"/>
  <c r="I332" i="16"/>
  <c r="O332" i="16"/>
  <c r="P332" i="16"/>
  <c r="D332" i="16"/>
  <c r="G259" i="16"/>
  <c r="L259" i="16"/>
  <c r="D249" i="16"/>
  <c r="C249" i="16"/>
  <c r="H249" i="16"/>
  <c r="B249" i="16"/>
  <c r="O249" i="16"/>
  <c r="K214" i="16"/>
  <c r="P214" i="16"/>
  <c r="H214" i="16"/>
  <c r="D214" i="16"/>
  <c r="G214" i="16"/>
  <c r="B214" i="16"/>
  <c r="G200" i="16"/>
  <c r="R200" i="16"/>
  <c r="H200" i="16"/>
  <c r="D200" i="16"/>
  <c r="P200" i="16"/>
  <c r="I198" i="16"/>
  <c r="C198" i="16"/>
  <c r="I86" i="16"/>
  <c r="D86" i="16"/>
  <c r="R86" i="16"/>
  <c r="B86" i="16"/>
  <c r="O86" i="16"/>
  <c r="J86" i="16"/>
  <c r="P86" i="16"/>
  <c r="O83" i="16"/>
  <c r="C83" i="16"/>
  <c r="G83" i="16"/>
  <c r="I83" i="16"/>
  <c r="P83" i="16"/>
  <c r="J83" i="16"/>
  <c r="D83" i="16"/>
  <c r="L47" i="16"/>
  <c r="P47" i="16"/>
  <c r="G429" i="16"/>
  <c r="L429" i="16"/>
  <c r="P429" i="16"/>
  <c r="J429" i="16"/>
  <c r="I429" i="16"/>
  <c r="K429" i="16"/>
  <c r="O429" i="16"/>
  <c r="D429" i="16"/>
  <c r="J355" i="16"/>
  <c r="B355" i="16"/>
  <c r="L355" i="16"/>
  <c r="H355" i="16"/>
  <c r="C355" i="16"/>
  <c r="D355" i="16"/>
  <c r="R355" i="16"/>
  <c r="I355" i="16"/>
  <c r="G355" i="16"/>
  <c r="K287" i="16"/>
  <c r="L287" i="16"/>
  <c r="R287" i="16"/>
  <c r="D287" i="16"/>
  <c r="I287" i="16"/>
  <c r="G287" i="16"/>
  <c r="B287" i="16"/>
  <c r="C287" i="16"/>
  <c r="H287" i="16"/>
  <c r="P287" i="16"/>
  <c r="O287" i="16"/>
  <c r="O281" i="16"/>
  <c r="I281" i="16"/>
  <c r="J281" i="16"/>
  <c r="C281" i="16"/>
  <c r="R281" i="16"/>
  <c r="P281" i="16"/>
  <c r="L281" i="16"/>
  <c r="D281" i="16"/>
  <c r="B117" i="16"/>
  <c r="L117" i="16"/>
  <c r="C117" i="16"/>
  <c r="O117" i="16"/>
  <c r="G117" i="16"/>
  <c r="I117" i="16"/>
  <c r="H117" i="16"/>
  <c r="P117" i="16"/>
  <c r="L98" i="16"/>
  <c r="H98" i="16"/>
  <c r="G98" i="16"/>
  <c r="O98" i="16"/>
  <c r="C98" i="16"/>
  <c r="R98" i="16"/>
  <c r="B98" i="16"/>
  <c r="P98" i="16"/>
  <c r="J98" i="16"/>
  <c r="R715" i="16"/>
  <c r="K715" i="16"/>
  <c r="B715" i="16"/>
  <c r="D31" i="16"/>
  <c r="I31" i="16"/>
  <c r="I34" i="16"/>
  <c r="J34" i="16"/>
  <c r="D34" i="16"/>
  <c r="B34" i="16"/>
  <c r="K34" i="16"/>
  <c r="I75" i="16"/>
  <c r="P75" i="16"/>
  <c r="K75" i="16"/>
  <c r="L75" i="16"/>
  <c r="I78" i="16"/>
  <c r="R78" i="16"/>
  <c r="B78" i="16"/>
  <c r="D78" i="16"/>
  <c r="K78" i="16"/>
  <c r="I207" i="16"/>
  <c r="J207" i="16"/>
  <c r="C207" i="16"/>
  <c r="B207" i="16"/>
  <c r="O207" i="16"/>
  <c r="K207" i="16"/>
  <c r="C244" i="16"/>
  <c r="R244" i="16"/>
  <c r="B244" i="16"/>
  <c r="J244" i="16"/>
  <c r="G244" i="16"/>
  <c r="P260" i="16"/>
  <c r="H260" i="16"/>
  <c r="R295" i="16"/>
  <c r="C295" i="16"/>
  <c r="L295" i="16"/>
  <c r="I295" i="16"/>
  <c r="J295" i="16"/>
  <c r="O295" i="16"/>
  <c r="P295" i="16"/>
  <c r="K317" i="16"/>
  <c r="R317" i="16"/>
  <c r="J317" i="16"/>
  <c r="I317" i="16"/>
  <c r="O317" i="16"/>
  <c r="P317" i="16"/>
  <c r="L317" i="16"/>
  <c r="R391" i="16"/>
  <c r="G391" i="16"/>
  <c r="I739" i="16"/>
  <c r="J739" i="16"/>
  <c r="O715" i="16"/>
  <c r="I715" i="16"/>
  <c r="L200" i="16"/>
  <c r="G211" i="16"/>
  <c r="G78" i="16"/>
  <c r="K329" i="16"/>
  <c r="J260" i="16"/>
  <c r="J376" i="16"/>
  <c r="K83" i="16"/>
  <c r="J332" i="16"/>
  <c r="R207" i="16"/>
  <c r="G293" i="16"/>
  <c r="K244" i="16"/>
  <c r="L363" i="16"/>
  <c r="B260" i="16"/>
  <c r="L243" i="16"/>
  <c r="H255" i="16"/>
  <c r="C317" i="16"/>
  <c r="R362" i="16"/>
  <c r="O31" i="16"/>
  <c r="H34" i="16"/>
  <c r="K243" i="16"/>
  <c r="L78" i="16"/>
  <c r="L371" i="16"/>
  <c r="H429" i="16"/>
  <c r="C109" i="16"/>
  <c r="R117" i="16"/>
  <c r="B429" i="16"/>
  <c r="O468" i="16"/>
  <c r="O355" i="16"/>
  <c r="L631" i="16"/>
  <c r="P631" i="16"/>
  <c r="D631" i="16"/>
  <c r="R616" i="16"/>
  <c r="H594" i="16"/>
  <c r="H584" i="16"/>
  <c r="H583" i="16"/>
  <c r="I583" i="16"/>
  <c r="B583" i="16"/>
  <c r="L579" i="16"/>
  <c r="K579" i="16"/>
  <c r="I579" i="16"/>
  <c r="J579" i="16"/>
  <c r="C579" i="16"/>
  <c r="O579" i="16"/>
  <c r="D573" i="16"/>
  <c r="O573" i="16"/>
  <c r="P573" i="16"/>
  <c r="C573" i="16"/>
  <c r="R573" i="16"/>
  <c r="G564" i="16"/>
  <c r="K564" i="16"/>
  <c r="B564" i="16"/>
  <c r="J564" i="16"/>
  <c r="P564" i="16"/>
  <c r="H564" i="16"/>
  <c r="I564" i="16"/>
  <c r="C564" i="16"/>
  <c r="L510" i="16"/>
  <c r="K485" i="16"/>
  <c r="O485" i="16"/>
  <c r="L485" i="16"/>
  <c r="B485" i="16"/>
  <c r="I484" i="16"/>
  <c r="K484" i="16"/>
  <c r="L484" i="16"/>
  <c r="G484" i="16"/>
  <c r="J484" i="16"/>
  <c r="K483" i="16"/>
  <c r="D483" i="16"/>
  <c r="J483" i="16"/>
  <c r="H481" i="16"/>
  <c r="G481" i="16"/>
  <c r="C481" i="16"/>
  <c r="R481" i="16"/>
  <c r="D481" i="16"/>
  <c r="K481" i="16"/>
  <c r="J481" i="16"/>
  <c r="K405" i="16"/>
  <c r="P405" i="16"/>
  <c r="L405" i="16"/>
  <c r="O380" i="16"/>
  <c r="C380" i="16"/>
  <c r="G380" i="16"/>
  <c r="B380" i="16"/>
  <c r="R380" i="16"/>
  <c r="K380" i="16"/>
  <c r="C378" i="16"/>
  <c r="B378" i="16"/>
  <c r="G378" i="16"/>
  <c r="K290" i="16"/>
  <c r="J290" i="16"/>
  <c r="O290" i="16"/>
  <c r="C290" i="16"/>
  <c r="P290" i="16"/>
  <c r="D290" i="16"/>
  <c r="G290" i="16"/>
  <c r="I290" i="16"/>
  <c r="R165" i="16"/>
  <c r="C165" i="16"/>
  <c r="D165" i="16"/>
  <c r="O165" i="16"/>
  <c r="O152" i="16"/>
  <c r="B152" i="16"/>
  <c r="K152" i="16"/>
  <c r="J152" i="16"/>
  <c r="D152" i="16"/>
  <c r="P152" i="16"/>
  <c r="I152" i="16"/>
  <c r="J15" i="16"/>
  <c r="C15" i="16"/>
  <c r="P15" i="16"/>
  <c r="D15" i="16"/>
  <c r="K15" i="16"/>
  <c r="H15" i="16"/>
  <c r="B10" i="16"/>
  <c r="D10" i="16"/>
  <c r="C10" i="16"/>
  <c r="L10" i="16"/>
  <c r="K10" i="16"/>
  <c r="J9" i="16"/>
  <c r="C9" i="16"/>
  <c r="B9" i="16"/>
  <c r="O9" i="16"/>
  <c r="G9" i="16"/>
  <c r="K9" i="16"/>
  <c r="O5" i="16"/>
  <c r="R5" i="16"/>
  <c r="H5" i="16"/>
  <c r="D5" i="16"/>
  <c r="B5" i="16"/>
  <c r="L5" i="16"/>
  <c r="K5" i="16"/>
  <c r="G5" i="16"/>
  <c r="J5" i="16"/>
  <c r="I438" i="16"/>
  <c r="H438" i="16"/>
  <c r="P438" i="16"/>
  <c r="L438" i="16"/>
  <c r="B438" i="16"/>
  <c r="O438" i="16"/>
  <c r="K438" i="16"/>
  <c r="R438" i="16"/>
  <c r="G438" i="16"/>
  <c r="L434" i="16"/>
  <c r="P434" i="16"/>
  <c r="K434" i="16"/>
  <c r="J434" i="16"/>
  <c r="I434" i="16"/>
  <c r="H434" i="16"/>
  <c r="G434" i="16"/>
  <c r="H414" i="16"/>
  <c r="G414" i="16"/>
  <c r="D414" i="16"/>
  <c r="B414" i="16"/>
  <c r="L414" i="16"/>
  <c r="O414" i="16"/>
  <c r="C414" i="16"/>
  <c r="K414" i="16"/>
  <c r="P414" i="16"/>
  <c r="J357" i="16"/>
  <c r="L357" i="16"/>
  <c r="H357" i="16"/>
  <c r="B357" i="16"/>
  <c r="O357" i="16"/>
  <c r="K357" i="16"/>
  <c r="I357" i="16"/>
  <c r="D357" i="16"/>
  <c r="C347" i="16"/>
  <c r="P347" i="16"/>
  <c r="I347" i="16"/>
  <c r="L347" i="16"/>
  <c r="D347" i="16"/>
  <c r="O347" i="16"/>
  <c r="J347" i="16"/>
  <c r="K347" i="16"/>
  <c r="G347" i="16"/>
  <c r="R347" i="16"/>
  <c r="H347" i="16"/>
  <c r="B347" i="16"/>
  <c r="O343" i="16"/>
  <c r="H343" i="16"/>
  <c r="J343" i="16"/>
  <c r="L343" i="16"/>
  <c r="G343" i="16"/>
  <c r="B343" i="16"/>
  <c r="C343" i="16"/>
  <c r="D343" i="16"/>
  <c r="R343" i="16"/>
  <c r="R289" i="16"/>
  <c r="D289" i="16"/>
  <c r="O289" i="16"/>
  <c r="K289" i="16"/>
  <c r="H289" i="16"/>
  <c r="G289" i="16"/>
  <c r="B289" i="16"/>
  <c r="P289" i="16"/>
  <c r="I289" i="16"/>
  <c r="C182" i="16"/>
  <c r="K182" i="16"/>
  <c r="P182" i="16"/>
  <c r="G182" i="16"/>
  <c r="D182" i="16"/>
  <c r="L182" i="16"/>
  <c r="H182" i="16"/>
  <c r="O182" i="16"/>
  <c r="K179" i="16"/>
  <c r="B179" i="16"/>
  <c r="I179" i="16"/>
  <c r="R179" i="16"/>
  <c r="J179" i="16"/>
  <c r="G179" i="16"/>
  <c r="O179" i="16"/>
  <c r="H179" i="16"/>
  <c r="P179" i="16"/>
  <c r="R176" i="16"/>
  <c r="C176" i="16"/>
  <c r="J176" i="16"/>
  <c r="I176" i="16"/>
  <c r="D176" i="16"/>
  <c r="H176" i="16"/>
  <c r="O176" i="16"/>
  <c r="P176" i="16"/>
  <c r="K176" i="16"/>
  <c r="G176" i="16"/>
  <c r="G173" i="16"/>
  <c r="B173" i="16"/>
  <c r="L173" i="16"/>
  <c r="C173" i="16"/>
  <c r="O173" i="16"/>
  <c r="D140" i="16"/>
  <c r="C140" i="16"/>
  <c r="H140" i="16"/>
  <c r="B140" i="16"/>
  <c r="G140" i="16"/>
  <c r="J140" i="16"/>
  <c r="P140" i="16"/>
  <c r="R140" i="16"/>
  <c r="K140" i="16"/>
  <c r="I140" i="16"/>
  <c r="P739" i="16"/>
  <c r="L715" i="16"/>
  <c r="G715" i="16"/>
  <c r="C715" i="16"/>
  <c r="I405" i="16"/>
  <c r="H405" i="16"/>
  <c r="O297" i="16"/>
  <c r="B316" i="16"/>
  <c r="B297" i="16"/>
  <c r="I297" i="16"/>
  <c r="K200" i="16"/>
  <c r="I211" i="16"/>
  <c r="R211" i="16"/>
  <c r="R93" i="16"/>
  <c r="L260" i="16"/>
  <c r="L93" i="16"/>
  <c r="D260" i="16"/>
  <c r="C78" i="16"/>
  <c r="L244" i="16"/>
  <c r="R255" i="16"/>
  <c r="P329" i="16"/>
  <c r="G329" i="16"/>
  <c r="B369" i="16"/>
  <c r="R378" i="16"/>
  <c r="D378" i="16"/>
  <c r="P249" i="16"/>
  <c r="C315" i="16"/>
  <c r="O635" i="16"/>
  <c r="C642" i="16"/>
  <c r="K631" i="16"/>
  <c r="R631" i="16"/>
  <c r="D484" i="16"/>
  <c r="H642" i="16"/>
  <c r="H566" i="16"/>
  <c r="D203" i="16"/>
  <c r="G165" i="16"/>
  <c r="B165" i="16"/>
  <c r="H83" i="16"/>
  <c r="H332" i="16"/>
  <c r="C47" i="16"/>
  <c r="P207" i="16"/>
  <c r="J321" i="16"/>
  <c r="D321" i="16"/>
  <c r="J593" i="16"/>
  <c r="J618" i="16"/>
  <c r="H635" i="16"/>
  <c r="B643" i="16"/>
  <c r="O583" i="16"/>
  <c r="B77" i="16"/>
  <c r="K77" i="16"/>
  <c r="J214" i="16"/>
  <c r="R460" i="16"/>
  <c r="O592" i="16"/>
  <c r="K573" i="16"/>
  <c r="C485" i="16"/>
  <c r="I485" i="16"/>
  <c r="G573" i="16"/>
  <c r="G511" i="16"/>
  <c r="I293" i="16"/>
  <c r="P293" i="16"/>
  <c r="D566" i="16"/>
  <c r="B484" i="16"/>
  <c r="D627" i="16"/>
  <c r="L573" i="16"/>
  <c r="I483" i="16"/>
  <c r="J200" i="16"/>
  <c r="K259" i="16"/>
  <c r="D376" i="16"/>
  <c r="D363" i="16"/>
  <c r="G295" i="16"/>
  <c r="J10" i="16"/>
  <c r="L316" i="16"/>
  <c r="O75" i="16"/>
  <c r="D75" i="16"/>
  <c r="J6" i="16"/>
  <c r="G10" i="16"/>
  <c r="H316" i="16"/>
  <c r="L152" i="16"/>
  <c r="O256" i="16"/>
  <c r="I380" i="16"/>
  <c r="P255" i="16"/>
  <c r="B295" i="16"/>
  <c r="R76" i="16"/>
  <c r="I76" i="16"/>
  <c r="H149" i="16"/>
  <c r="G405" i="16"/>
  <c r="O462" i="16"/>
  <c r="C14" i="16"/>
  <c r="P14" i="16"/>
  <c r="G15" i="16"/>
  <c r="R15" i="16"/>
  <c r="L362" i="16"/>
  <c r="D6" i="16"/>
  <c r="O10" i="16"/>
  <c r="R484" i="16"/>
  <c r="C56" i="16"/>
  <c r="B251" i="16"/>
  <c r="P369" i="16"/>
  <c r="K479" i="16"/>
  <c r="P484" i="16"/>
  <c r="G489" i="16"/>
  <c r="R34" i="16"/>
  <c r="D521" i="16"/>
  <c r="H86" i="16"/>
  <c r="R376" i="16"/>
  <c r="G579" i="16"/>
  <c r="H579" i="16"/>
  <c r="P244" i="16"/>
  <c r="J78" i="16"/>
  <c r="O378" i="16"/>
  <c r="H380" i="16"/>
  <c r="G93" i="16"/>
  <c r="D371" i="16"/>
  <c r="L320" i="16"/>
  <c r="O320" i="16"/>
  <c r="I481" i="16"/>
  <c r="P467" i="16"/>
  <c r="O467" i="16"/>
  <c r="L109" i="16"/>
  <c r="B109" i="16"/>
  <c r="J117" i="16"/>
  <c r="O352" i="16"/>
  <c r="P468" i="16"/>
  <c r="J468" i="16"/>
  <c r="H281" i="16"/>
  <c r="C289" i="16"/>
  <c r="C357" i="16"/>
  <c r="D564" i="16"/>
  <c r="L179" i="16"/>
  <c r="O481" i="16"/>
  <c r="C338" i="16"/>
  <c r="R414" i="16"/>
  <c r="L140" i="16"/>
  <c r="D411" i="16"/>
  <c r="K355" i="16"/>
  <c r="C179" i="16"/>
  <c r="K98" i="16"/>
  <c r="R182" i="16"/>
  <c r="I182" i="16"/>
  <c r="K683" i="16"/>
  <c r="R682" i="16"/>
  <c r="I675" i="16"/>
  <c r="B674" i="16"/>
  <c r="G674" i="16"/>
  <c r="C674" i="16"/>
  <c r="H665" i="16"/>
  <c r="H633" i="16"/>
  <c r="C613" i="16"/>
  <c r="J613" i="16"/>
  <c r="D613" i="16"/>
  <c r="B613" i="16"/>
  <c r="O613" i="16"/>
  <c r="I555" i="16"/>
  <c r="G555" i="16"/>
  <c r="B555" i="16"/>
  <c r="I541" i="16"/>
  <c r="P541" i="16"/>
  <c r="C541" i="16"/>
  <c r="K541" i="16"/>
  <c r="D541" i="16"/>
  <c r="R541" i="16"/>
  <c r="O541" i="16"/>
  <c r="H515" i="16"/>
  <c r="P515" i="16"/>
  <c r="I465" i="16"/>
  <c r="O454" i="16"/>
  <c r="R454" i="16"/>
  <c r="B409" i="16"/>
  <c r="C409" i="16"/>
  <c r="H409" i="16"/>
  <c r="R409" i="16"/>
  <c r="L409" i="16"/>
  <c r="I401" i="16"/>
  <c r="G401" i="16"/>
  <c r="P401" i="16"/>
  <c r="B401" i="16"/>
  <c r="L401" i="16"/>
  <c r="D401" i="16"/>
  <c r="K401" i="16"/>
  <c r="O396" i="16"/>
  <c r="K396" i="16"/>
  <c r="R396" i="16"/>
  <c r="B396" i="16"/>
  <c r="L396" i="16"/>
  <c r="G396" i="16"/>
  <c r="I396" i="16"/>
  <c r="J388" i="16"/>
  <c r="K388" i="16"/>
  <c r="G384" i="16"/>
  <c r="H384" i="16"/>
  <c r="L384" i="16"/>
  <c r="C384" i="16"/>
  <c r="K384" i="16"/>
  <c r="B384" i="16"/>
  <c r="J384" i="16"/>
  <c r="P364" i="16"/>
  <c r="J364" i="16"/>
  <c r="H364" i="16"/>
  <c r="L364" i="16"/>
  <c r="D364" i="16"/>
  <c r="I364" i="16"/>
  <c r="D322" i="16"/>
  <c r="J322" i="16"/>
  <c r="G322" i="16"/>
  <c r="O322" i="16"/>
  <c r="K322" i="16"/>
  <c r="R318" i="16"/>
  <c r="I318" i="16"/>
  <c r="G318" i="16"/>
  <c r="L318" i="16"/>
  <c r="B318" i="16"/>
  <c r="J309" i="16"/>
  <c r="I309" i="16"/>
  <c r="C309" i="16"/>
  <c r="B307" i="16"/>
  <c r="K307" i="16"/>
  <c r="H261" i="16"/>
  <c r="L261" i="16"/>
  <c r="K261" i="16"/>
  <c r="P261" i="16"/>
  <c r="R261" i="16"/>
  <c r="C261" i="16"/>
  <c r="P257" i="16"/>
  <c r="C257" i="16"/>
  <c r="O257" i="16"/>
  <c r="I257" i="16"/>
  <c r="K257" i="16"/>
  <c r="B257" i="16"/>
  <c r="R215" i="16"/>
  <c r="B215" i="16"/>
  <c r="D215" i="16"/>
  <c r="G215" i="16"/>
  <c r="P215" i="16"/>
  <c r="O215" i="16"/>
  <c r="K215" i="16"/>
  <c r="I215" i="16"/>
  <c r="D212" i="16"/>
  <c r="B212" i="16"/>
  <c r="G201" i="16"/>
  <c r="R201" i="16"/>
  <c r="O201" i="16"/>
  <c r="C201" i="16"/>
  <c r="O198" i="16"/>
  <c r="J163" i="16"/>
  <c r="D163" i="16"/>
  <c r="G163" i="16"/>
  <c r="R163" i="16"/>
  <c r="K163" i="16"/>
  <c r="I163" i="16"/>
  <c r="K73" i="16"/>
  <c r="I73" i="16"/>
  <c r="R73" i="16"/>
  <c r="G73" i="16"/>
  <c r="P73" i="16"/>
  <c r="B73" i="16"/>
  <c r="J73" i="16"/>
  <c r="O70" i="16"/>
  <c r="B70" i="16"/>
  <c r="C70" i="16"/>
  <c r="H70" i="16"/>
  <c r="L70" i="16"/>
  <c r="G19" i="16"/>
  <c r="K19" i="16"/>
  <c r="B19" i="16"/>
  <c r="J19" i="16"/>
  <c r="O19" i="16"/>
  <c r="H19" i="16"/>
  <c r="G7" i="16"/>
  <c r="B7" i="16"/>
  <c r="D7" i="16"/>
  <c r="C7" i="16"/>
  <c r="J7" i="16"/>
  <c r="R7" i="16"/>
  <c r="I7" i="16"/>
  <c r="R6" i="16"/>
  <c r="O134" i="16"/>
  <c r="J134" i="16"/>
  <c r="B134" i="16"/>
  <c r="H134" i="16"/>
  <c r="C134" i="16"/>
  <c r="I134" i="16"/>
  <c r="D134" i="16"/>
  <c r="G134" i="16"/>
  <c r="I124" i="16"/>
  <c r="L124" i="16"/>
  <c r="G124" i="16"/>
  <c r="H124" i="16"/>
  <c r="K124" i="16"/>
  <c r="J124" i="16"/>
  <c r="B124" i="16"/>
  <c r="C124" i="16"/>
  <c r="O124" i="16"/>
  <c r="R115" i="16"/>
  <c r="B115" i="16"/>
  <c r="D115" i="16"/>
  <c r="J115" i="16"/>
  <c r="G115" i="16"/>
  <c r="I115" i="16"/>
  <c r="K115" i="16"/>
  <c r="L115" i="16"/>
  <c r="O115" i="16"/>
  <c r="H115" i="16"/>
  <c r="C107" i="16"/>
  <c r="K107" i="16"/>
  <c r="I107" i="16"/>
  <c r="J107" i="16"/>
  <c r="G107" i="16"/>
  <c r="D107" i="16"/>
  <c r="P107" i="16"/>
  <c r="H38" i="16"/>
  <c r="B38" i="16"/>
  <c r="H41" i="16"/>
  <c r="K41" i="16"/>
  <c r="C41" i="16"/>
  <c r="R41" i="16"/>
  <c r="G79" i="16"/>
  <c r="O79" i="16"/>
  <c r="J79" i="16"/>
  <c r="B79" i="16"/>
  <c r="L79" i="16"/>
  <c r="H87" i="16"/>
  <c r="R87" i="16"/>
  <c r="O87" i="16"/>
  <c r="J87" i="16"/>
  <c r="K87" i="16"/>
  <c r="P87" i="16"/>
  <c r="L87" i="16"/>
  <c r="R88" i="16"/>
  <c r="H88" i="16"/>
  <c r="J88" i="16"/>
  <c r="L88" i="16"/>
  <c r="C88" i="16"/>
  <c r="K89" i="16"/>
  <c r="D89" i="16"/>
  <c r="P89" i="16"/>
  <c r="C208" i="16"/>
  <c r="L208" i="16"/>
  <c r="D208" i="16"/>
  <c r="K208" i="16"/>
  <c r="G208" i="16"/>
  <c r="H660" i="16"/>
  <c r="P660" i="16"/>
  <c r="H648" i="16"/>
  <c r="G648" i="16"/>
  <c r="O601" i="16"/>
  <c r="H601" i="16"/>
  <c r="G601" i="16"/>
  <c r="B553" i="16"/>
  <c r="K553" i="16"/>
  <c r="R553" i="16"/>
  <c r="H553" i="16"/>
  <c r="P553" i="16"/>
  <c r="I553" i="16"/>
  <c r="J553" i="16"/>
  <c r="L492" i="16"/>
  <c r="R492" i="16"/>
  <c r="J492" i="16"/>
  <c r="K492" i="16"/>
  <c r="H492" i="16"/>
  <c r="I492" i="16"/>
  <c r="P492" i="16"/>
  <c r="C492" i="16"/>
  <c r="B492" i="16"/>
  <c r="G492" i="16"/>
  <c r="O168" i="16"/>
  <c r="B168" i="16"/>
  <c r="M585" i="11"/>
  <c r="M584" i="11"/>
  <c r="M583" i="11"/>
  <c r="M582" i="11"/>
  <c r="M581" i="11"/>
  <c r="M574" i="11"/>
  <c r="M570" i="11"/>
  <c r="M543" i="11"/>
  <c r="M441" i="11"/>
  <c r="M440" i="11"/>
  <c r="M439" i="11"/>
  <c r="M438" i="11"/>
  <c r="M391" i="11"/>
  <c r="M389" i="11"/>
  <c r="M388" i="11"/>
  <c r="M387" i="11"/>
  <c r="M386" i="11"/>
  <c r="M385" i="11"/>
  <c r="M379" i="11"/>
  <c r="M378" i="11"/>
  <c r="M377" i="11"/>
  <c r="M376" i="11"/>
  <c r="M375" i="11"/>
  <c r="M374" i="11"/>
  <c r="M373" i="11"/>
  <c r="M372" i="11"/>
  <c r="M571" i="11"/>
  <c r="M568" i="11"/>
  <c r="M556" i="11"/>
  <c r="M528" i="11"/>
  <c r="M517" i="11"/>
  <c r="M504" i="11"/>
  <c r="M495" i="11"/>
  <c r="M491" i="11"/>
  <c r="M481" i="11"/>
  <c r="M477" i="11"/>
  <c r="M470" i="11"/>
  <c r="M466" i="11"/>
  <c r="M451" i="11"/>
  <c r="M426" i="11"/>
  <c r="M414" i="11"/>
  <c r="M411" i="11"/>
  <c r="M399" i="11"/>
  <c r="M344" i="11"/>
  <c r="M343" i="11"/>
  <c r="M342" i="11"/>
  <c r="M341" i="11"/>
  <c r="M340" i="11"/>
  <c r="M339" i="11"/>
  <c r="M338" i="11"/>
  <c r="M337" i="11"/>
  <c r="M336" i="11"/>
  <c r="M335" i="11"/>
  <c r="M334" i="11"/>
  <c r="M333" i="11"/>
  <c r="M328" i="11"/>
  <c r="M327" i="11"/>
  <c r="M326" i="11"/>
  <c r="M325" i="11"/>
  <c r="M324" i="11"/>
  <c r="M323" i="11"/>
  <c r="M322" i="11"/>
  <c r="M321" i="11"/>
  <c r="M320" i="11"/>
  <c r="M316" i="11"/>
  <c r="M315" i="11"/>
  <c r="M314" i="11"/>
  <c r="M313" i="11"/>
  <c r="M312" i="11"/>
  <c r="M311" i="11"/>
  <c r="M310" i="11"/>
  <c r="M309" i="11"/>
  <c r="M308" i="11"/>
  <c r="M307" i="11"/>
  <c r="M294" i="11"/>
  <c r="M286" i="11"/>
  <c r="M285" i="11"/>
  <c r="M284" i="11"/>
  <c r="M283" i="11"/>
  <c r="M282" i="11"/>
  <c r="M281" i="11"/>
  <c r="M271" i="11"/>
  <c r="M270" i="11"/>
  <c r="M269" i="11"/>
  <c r="M268" i="11"/>
  <c r="M208" i="11"/>
  <c r="M207" i="11"/>
  <c r="M206" i="11"/>
  <c r="M205" i="11"/>
  <c r="M204" i="11"/>
  <c r="M203" i="11"/>
  <c r="M198" i="11"/>
  <c r="M197" i="11"/>
  <c r="M196" i="11"/>
  <c r="M195" i="11"/>
  <c r="M194" i="11"/>
  <c r="M193" i="11"/>
  <c r="M192" i="11"/>
  <c r="M191" i="11"/>
  <c r="M190" i="11"/>
  <c r="M186" i="11"/>
  <c r="M185" i="11"/>
  <c r="M184" i="11"/>
  <c r="M183" i="11"/>
  <c r="M182" i="11"/>
  <c r="M181" i="11"/>
  <c r="M180" i="11"/>
  <c r="M179" i="11"/>
  <c r="M178" i="11"/>
  <c r="M177" i="11"/>
  <c r="M166" i="11"/>
  <c r="M165" i="11"/>
  <c r="M164" i="11"/>
  <c r="M530" i="11"/>
  <c r="M520" i="11"/>
  <c r="M471" i="11"/>
  <c r="M468" i="11"/>
  <c r="M465" i="11"/>
  <c r="M413" i="11"/>
  <c r="M401" i="11"/>
  <c r="M398" i="11"/>
  <c r="M366" i="11"/>
  <c r="M362" i="11"/>
  <c r="M353" i="11"/>
  <c r="M349" i="11"/>
  <c r="M295" i="11"/>
  <c r="M259" i="11"/>
  <c r="M255" i="11"/>
  <c r="M242" i="11"/>
  <c r="M230" i="11"/>
  <c r="M217" i="11"/>
  <c r="M151" i="11"/>
  <c r="M138" i="11"/>
  <c r="M125" i="11"/>
  <c r="M115" i="11"/>
  <c r="M104" i="11"/>
  <c r="M100" i="11"/>
  <c r="M28" i="11"/>
  <c r="M23" i="11"/>
  <c r="M29" i="11"/>
  <c r="M573" i="11"/>
  <c r="M572" i="11"/>
  <c r="M555" i="11"/>
  <c r="M554" i="11"/>
  <c r="M547" i="11"/>
  <c r="M544" i="11"/>
  <c r="M519" i="11"/>
  <c r="M515" i="11"/>
  <c r="M502" i="11"/>
  <c r="M493" i="11"/>
  <c r="M489" i="11"/>
  <c r="M479" i="11"/>
  <c r="M472" i="11"/>
  <c r="M450" i="11"/>
  <c r="M425" i="11"/>
  <c r="M363" i="11"/>
  <c r="M360" i="11"/>
  <c r="M352" i="11"/>
  <c r="M297" i="11"/>
  <c r="M256" i="11"/>
  <c r="M244" i="11"/>
  <c r="M233" i="11"/>
  <c r="M209" i="11"/>
  <c r="M153" i="11"/>
  <c r="M140" i="11"/>
  <c r="M127" i="11"/>
  <c r="M118" i="11"/>
  <c r="M107" i="11"/>
  <c r="M92" i="11"/>
  <c r="M90" i="11"/>
  <c r="M86" i="11"/>
  <c r="M79" i="11"/>
  <c r="M75" i="11"/>
  <c r="M64" i="11"/>
  <c r="M60" i="11"/>
  <c r="M54" i="11"/>
  <c r="M50" i="11"/>
  <c r="M529" i="11"/>
  <c r="M518" i="11"/>
  <c r="M505" i="11"/>
  <c r="M492" i="11"/>
  <c r="M478" i="11"/>
  <c r="M464" i="11"/>
  <c r="M424" i="11"/>
  <c r="M412" i="11"/>
  <c r="M541" i="11"/>
  <c r="M480" i="11"/>
  <c r="M476" i="11"/>
  <c r="M469" i="11"/>
  <c r="M402" i="11"/>
  <c r="M368" i="11"/>
  <c r="M365" i="11"/>
  <c r="M361" i="11"/>
  <c r="M359" i="11"/>
  <c r="M567" i="11"/>
  <c r="M545" i="11"/>
  <c r="M516" i="11"/>
  <c r="M490" i="11"/>
  <c r="M467" i="11"/>
  <c r="M463" i="11"/>
  <c r="M400" i="11"/>
  <c r="M364" i="11"/>
  <c r="M351" i="11"/>
  <c r="M346" i="11"/>
  <c r="M262" i="11"/>
  <c r="M218" i="11"/>
  <c r="M152" i="11"/>
  <c r="M139" i="11"/>
  <c r="M128" i="11"/>
  <c r="M126" i="11"/>
  <c r="M116" i="11"/>
  <c r="M114" i="11"/>
  <c r="M112" i="11"/>
  <c r="M106" i="11"/>
  <c r="M101" i="11"/>
  <c r="M89" i="11"/>
  <c r="M87" i="11"/>
  <c r="M74" i="11"/>
  <c r="M65" i="11"/>
  <c r="M57" i="11"/>
  <c r="M55" i="11"/>
  <c r="M48" i="11"/>
  <c r="M367" i="11"/>
  <c r="M348" i="11"/>
  <c r="M347" i="11"/>
  <c r="M245" i="11"/>
  <c r="M232" i="11"/>
  <c r="M113" i="11"/>
  <c r="M102" i="11"/>
  <c r="M80" i="11"/>
  <c r="M78" i="11"/>
  <c r="M61" i="11"/>
  <c r="M53" i="11"/>
  <c r="M38" i="11"/>
  <c r="M34" i="11"/>
  <c r="M542" i="11"/>
  <c r="M350" i="11"/>
  <c r="M261" i="11"/>
  <c r="M88" i="11"/>
  <c r="M82" i="11"/>
  <c r="M73" i="11"/>
  <c r="M62" i="11"/>
  <c r="M258" i="11"/>
  <c r="M243" i="11"/>
  <c r="M231" i="11"/>
  <c r="M219" i="11"/>
  <c r="M105" i="11"/>
  <c r="M103" i="11"/>
  <c r="M51" i="11"/>
  <c r="M27" i="11"/>
  <c r="M569" i="11"/>
  <c r="M494" i="11"/>
  <c r="M260" i="11"/>
  <c r="M229" i="11"/>
  <c r="M91" i="11"/>
  <c r="M76" i="11"/>
  <c r="M52" i="11"/>
  <c r="M37" i="11"/>
  <c r="M35" i="11"/>
  <c r="M31" i="11"/>
  <c r="M30" i="11"/>
  <c r="M22" i="11"/>
  <c r="R733" i="16"/>
  <c r="G733" i="16"/>
  <c r="C445" i="16"/>
  <c r="G445" i="16"/>
  <c r="G440" i="16"/>
  <c r="O440" i="16"/>
  <c r="R419" i="16"/>
  <c r="D419" i="16"/>
  <c r="J419" i="16"/>
  <c r="O419" i="16"/>
  <c r="L419" i="16"/>
  <c r="B419" i="16"/>
  <c r="K413" i="16"/>
  <c r="O413" i="16"/>
  <c r="R413" i="16"/>
  <c r="J359" i="16"/>
  <c r="R359" i="16"/>
  <c r="L359" i="16"/>
  <c r="I359" i="16"/>
  <c r="O359" i="16"/>
  <c r="D359" i="16"/>
  <c r="H359" i="16"/>
  <c r="P359" i="16"/>
  <c r="C359" i="16"/>
  <c r="I350" i="16"/>
  <c r="R350" i="16"/>
  <c r="P350" i="16"/>
  <c r="O350" i="16"/>
  <c r="D350" i="16"/>
  <c r="C350" i="16"/>
  <c r="K350" i="16"/>
  <c r="L350" i="16"/>
  <c r="D346" i="16"/>
  <c r="R346" i="16"/>
  <c r="C346" i="16"/>
  <c r="B346" i="16"/>
  <c r="P346" i="16"/>
  <c r="K346" i="16"/>
  <c r="G346" i="16"/>
  <c r="J346" i="16"/>
  <c r="J340" i="16"/>
  <c r="L340" i="16"/>
  <c r="G279" i="16"/>
  <c r="I279" i="16"/>
  <c r="P279" i="16"/>
  <c r="J279" i="16"/>
  <c r="C279" i="16"/>
  <c r="O279" i="16"/>
  <c r="D279" i="16"/>
  <c r="L279" i="16"/>
  <c r="H279" i="16"/>
  <c r="R270" i="16"/>
  <c r="K270" i="16"/>
  <c r="D270" i="16"/>
  <c r="J270" i="16"/>
  <c r="I270" i="16"/>
  <c r="G270" i="16"/>
  <c r="O270" i="16"/>
  <c r="H270" i="16"/>
  <c r="O231" i="16"/>
  <c r="K231" i="16"/>
  <c r="R224" i="16"/>
  <c r="J224" i="16"/>
  <c r="H224" i="16"/>
  <c r="C224" i="16"/>
  <c r="G224" i="16"/>
  <c r="K224" i="16"/>
  <c r="I218" i="16"/>
  <c r="G218" i="16"/>
  <c r="L218" i="16"/>
  <c r="O218" i="16"/>
  <c r="J218" i="16"/>
  <c r="R218" i="16"/>
  <c r="C218" i="16"/>
  <c r="D218" i="16"/>
  <c r="P189" i="16"/>
  <c r="C189" i="16"/>
  <c r="L189" i="16"/>
  <c r="H184" i="16"/>
  <c r="R184" i="16"/>
  <c r="B119" i="16"/>
  <c r="K119" i="16"/>
  <c r="L119" i="16"/>
  <c r="C119" i="16"/>
  <c r="J119" i="16"/>
  <c r="G119" i="16"/>
  <c r="G111" i="16"/>
  <c r="K111" i="16"/>
  <c r="D111" i="16"/>
  <c r="J111" i="16"/>
  <c r="C111" i="16"/>
  <c r="B111" i="16"/>
  <c r="R111" i="16"/>
  <c r="P103" i="16"/>
  <c r="G103" i="16"/>
  <c r="C103" i="16"/>
  <c r="L103" i="16"/>
  <c r="D103" i="16"/>
  <c r="J103" i="16"/>
  <c r="S53" i="11"/>
  <c r="S57" i="11"/>
  <c r="M81" i="11"/>
  <c r="M99" i="11"/>
  <c r="S182" i="11"/>
  <c r="M296" i="11"/>
  <c r="J684" i="16"/>
  <c r="G684" i="16"/>
  <c r="O684" i="16"/>
  <c r="C636" i="16"/>
  <c r="P636" i="16"/>
  <c r="L636" i="16"/>
  <c r="R636" i="16"/>
  <c r="B636" i="16"/>
  <c r="I636" i="16"/>
  <c r="G529" i="16"/>
  <c r="K529" i="16"/>
  <c r="H517" i="16"/>
  <c r="R517" i="16"/>
  <c r="B517" i="16"/>
  <c r="C517" i="16"/>
  <c r="P517" i="16"/>
  <c r="D517" i="16"/>
  <c r="G517" i="16"/>
  <c r="J469" i="16"/>
  <c r="H469" i="16"/>
  <c r="I469" i="16"/>
  <c r="R469" i="16"/>
  <c r="K469" i="16"/>
  <c r="G469" i="16"/>
  <c r="O469" i="16"/>
  <c r="D469" i="16"/>
  <c r="P397" i="16"/>
  <c r="B397" i="16"/>
  <c r="J372" i="16"/>
  <c r="P372" i="16"/>
  <c r="R372" i="16"/>
  <c r="S555" i="11"/>
  <c r="S554" i="11"/>
  <c r="S547" i="11"/>
  <c r="S546" i="11"/>
  <c r="S545" i="11"/>
  <c r="S583" i="11"/>
  <c r="S574" i="11"/>
  <c r="S570" i="11"/>
  <c r="S556" i="11"/>
  <c r="S542" i="11"/>
  <c r="S495" i="11"/>
  <c r="S494" i="11"/>
  <c r="S493" i="11"/>
  <c r="S492" i="11"/>
  <c r="S491" i="11"/>
  <c r="S490" i="11"/>
  <c r="S489" i="11"/>
  <c r="S414" i="11"/>
  <c r="S413" i="11"/>
  <c r="S412" i="11"/>
  <c r="S567" i="11"/>
  <c r="S528" i="11"/>
  <c r="S517" i="11"/>
  <c r="S504" i="11"/>
  <c r="S480" i="11"/>
  <c r="S476" i="11"/>
  <c r="S469" i="11"/>
  <c r="S465" i="11"/>
  <c r="S450" i="11"/>
  <c r="S439" i="11"/>
  <c r="S426" i="11"/>
  <c r="S402" i="11"/>
  <c r="S398" i="11"/>
  <c r="S389" i="11"/>
  <c r="S385" i="11"/>
  <c r="S376" i="11"/>
  <c r="S372" i="11"/>
  <c r="S216" i="11"/>
  <c r="S138" i="11"/>
  <c r="S128" i="11"/>
  <c r="S127" i="11"/>
  <c r="S126" i="11"/>
  <c r="S125" i="11"/>
  <c r="S118" i="11"/>
  <c r="S117" i="11"/>
  <c r="S116" i="11"/>
  <c r="S115" i="11"/>
  <c r="S114" i="11"/>
  <c r="S113" i="11"/>
  <c r="S112" i="11"/>
  <c r="S582" i="11"/>
  <c r="S573" i="11"/>
  <c r="S569" i="11"/>
  <c r="S544" i="11"/>
  <c r="S529" i="11"/>
  <c r="S519" i="11"/>
  <c r="S516" i="11"/>
  <c r="S477" i="11"/>
  <c r="S471" i="11"/>
  <c r="S468" i="11"/>
  <c r="S425" i="11"/>
  <c r="S401" i="11"/>
  <c r="S391" i="11"/>
  <c r="S388" i="11"/>
  <c r="S373" i="11"/>
  <c r="S365" i="11"/>
  <c r="S361" i="11"/>
  <c r="S352" i="11"/>
  <c r="S348" i="11"/>
  <c r="S344" i="11"/>
  <c r="S340" i="11"/>
  <c r="S336" i="11"/>
  <c r="S328" i="11"/>
  <c r="S324" i="11"/>
  <c r="S320" i="11"/>
  <c r="S313" i="11"/>
  <c r="S309" i="11"/>
  <c r="S284" i="11"/>
  <c r="S271" i="11"/>
  <c r="S259" i="11"/>
  <c r="S255" i="11"/>
  <c r="S242" i="11"/>
  <c r="S230" i="11"/>
  <c r="S217" i="11"/>
  <c r="S209" i="11"/>
  <c r="S208" i="11"/>
  <c r="S204" i="11"/>
  <c r="S196" i="11"/>
  <c r="S192" i="11"/>
  <c r="S185" i="11"/>
  <c r="S181" i="11"/>
  <c r="S177" i="11"/>
  <c r="S151" i="11"/>
  <c r="S107" i="11"/>
  <c r="S103" i="11"/>
  <c r="S99" i="11"/>
  <c r="S41" i="11"/>
  <c r="S40" i="11"/>
  <c r="S39" i="11"/>
  <c r="S38" i="11"/>
  <c r="S37" i="11"/>
  <c r="S36" i="11"/>
  <c r="S35" i="11"/>
  <c r="S34" i="11"/>
  <c r="S28" i="11"/>
  <c r="S27" i="11"/>
  <c r="S21" i="11"/>
  <c r="S520" i="11"/>
  <c r="S470" i="11"/>
  <c r="S466" i="11"/>
  <c r="S451" i="11"/>
  <c r="S440" i="11"/>
  <c r="S437" i="11"/>
  <c r="S411" i="11"/>
  <c r="S399" i="11"/>
  <c r="S390" i="11"/>
  <c r="S386" i="11"/>
  <c r="S377" i="11"/>
  <c r="S366" i="11"/>
  <c r="S363" i="11"/>
  <c r="S360" i="11"/>
  <c r="S337" i="11"/>
  <c r="S334" i="11"/>
  <c r="S327" i="11"/>
  <c r="S314" i="11"/>
  <c r="S311" i="11"/>
  <c r="S308" i="11"/>
  <c r="S297" i="11"/>
  <c r="S286" i="11"/>
  <c r="S283" i="11"/>
  <c r="S262" i="11"/>
  <c r="S243" i="11"/>
  <c r="S232" i="11"/>
  <c r="S229" i="11"/>
  <c r="S197" i="11"/>
  <c r="S194" i="11"/>
  <c r="S191" i="11"/>
  <c r="S178" i="11"/>
  <c r="S165" i="11"/>
  <c r="S152" i="11"/>
  <c r="S139" i="11"/>
  <c r="S100" i="11"/>
  <c r="S92" i="11"/>
  <c r="S90" i="11"/>
  <c r="S86" i="11"/>
  <c r="S79" i="11"/>
  <c r="S75" i="11"/>
  <c r="S64" i="11"/>
  <c r="S60" i="11"/>
  <c r="S54" i="11"/>
  <c r="S50" i="11"/>
  <c r="S568" i="11"/>
  <c r="S543" i="11"/>
  <c r="S541" i="11"/>
  <c r="S530" i="11"/>
  <c r="S503" i="11"/>
  <c r="S479" i="11"/>
  <c r="S472" i="11"/>
  <c r="S572" i="11"/>
  <c r="S467" i="11"/>
  <c r="S464" i="11"/>
  <c r="S400" i="11"/>
  <c r="S387" i="11"/>
  <c r="S375" i="11"/>
  <c r="S374" i="11"/>
  <c r="S359" i="11"/>
  <c r="S347" i="11"/>
  <c r="S342" i="11"/>
  <c r="S339" i="11"/>
  <c r="S323" i="11"/>
  <c r="S584" i="11"/>
  <c r="S581" i="11"/>
  <c r="S518" i="11"/>
  <c r="S502" i="11"/>
  <c r="S441" i="11"/>
  <c r="S368" i="11"/>
  <c r="S362" i="11"/>
  <c r="S351" i="11"/>
  <c r="S349" i="11"/>
  <c r="S341" i="11"/>
  <c r="S325" i="11"/>
  <c r="S307" i="11"/>
  <c r="S294" i="11"/>
  <c r="S285" i="11"/>
  <c r="S268" i="11"/>
  <c r="S258" i="11"/>
  <c r="S245" i="11"/>
  <c r="S206" i="11"/>
  <c r="S203" i="11"/>
  <c r="S184" i="11"/>
  <c r="S179" i="11"/>
  <c r="S166" i="11"/>
  <c r="S164" i="11"/>
  <c r="S153" i="11"/>
  <c r="S140" i="11"/>
  <c r="S106" i="11"/>
  <c r="S104" i="11"/>
  <c r="S93" i="11"/>
  <c r="S78" i="11"/>
  <c r="S77" i="11"/>
  <c r="S49" i="11"/>
  <c r="S48" i="11"/>
  <c r="S47" i="11"/>
  <c r="S585" i="11"/>
  <c r="S505" i="11"/>
  <c r="S478" i="11"/>
  <c r="S364" i="11"/>
  <c r="S312" i="11"/>
  <c r="S296" i="11"/>
  <c r="S282" i="11"/>
  <c r="S261" i="11"/>
  <c r="S260" i="11"/>
  <c r="S257" i="11"/>
  <c r="S231" i="11"/>
  <c r="S205" i="11"/>
  <c r="S193" i="11"/>
  <c r="S186" i="11"/>
  <c r="S180" i="11"/>
  <c r="S154" i="11"/>
  <c r="S105" i="11"/>
  <c r="S91" i="11"/>
  <c r="S89" i="11"/>
  <c r="S87" i="11"/>
  <c r="S74" i="11"/>
  <c r="S65" i="11"/>
  <c r="S63" i="11"/>
  <c r="S56" i="11"/>
  <c r="S52" i="11"/>
  <c r="S515" i="11"/>
  <c r="S463" i="11"/>
  <c r="S424" i="11"/>
  <c r="S379" i="11"/>
  <c r="S378" i="11"/>
  <c r="S353" i="11"/>
  <c r="S338" i="11"/>
  <c r="S335" i="11"/>
  <c r="S295" i="11"/>
  <c r="S281" i="11"/>
  <c r="S256" i="11"/>
  <c r="S219" i="11"/>
  <c r="S195" i="11"/>
  <c r="S102" i="11"/>
  <c r="S61" i="11"/>
  <c r="S346" i="11"/>
  <c r="S326" i="11"/>
  <c r="S310" i="11"/>
  <c r="S270" i="11"/>
  <c r="S269" i="11"/>
  <c r="S190" i="11"/>
  <c r="S101" i="11"/>
  <c r="S88" i="11"/>
  <c r="S73" i="11"/>
  <c r="S31" i="11"/>
  <c r="S26" i="11"/>
  <c r="S438" i="11"/>
  <c r="S367" i="11"/>
  <c r="S343" i="11"/>
  <c r="S321" i="11"/>
  <c r="S207" i="11"/>
  <c r="S82" i="11"/>
  <c r="S80" i="11"/>
  <c r="S55" i="11"/>
  <c r="S51" i="11"/>
  <c r="S22" i="11"/>
  <c r="O435" i="16"/>
  <c r="I435" i="16"/>
  <c r="L435" i="16"/>
  <c r="R435" i="16"/>
  <c r="C435" i="16"/>
  <c r="D435" i="16"/>
  <c r="G435" i="16"/>
  <c r="J435" i="16"/>
  <c r="H432" i="16"/>
  <c r="I432" i="16"/>
  <c r="O432" i="16"/>
  <c r="C432" i="16"/>
  <c r="K426" i="16"/>
  <c r="D426" i="16"/>
  <c r="O426" i="16"/>
  <c r="R426" i="16"/>
  <c r="C426" i="16"/>
  <c r="I426" i="16"/>
  <c r="P426" i="16"/>
  <c r="G426" i="16"/>
  <c r="B426" i="16"/>
  <c r="H426" i="16"/>
  <c r="B361" i="16"/>
  <c r="O361" i="16"/>
  <c r="J361" i="16"/>
  <c r="L361" i="16"/>
  <c r="R353" i="16"/>
  <c r="J353" i="16"/>
  <c r="L282" i="16"/>
  <c r="I282" i="16"/>
  <c r="O282" i="16"/>
  <c r="P282" i="16"/>
  <c r="B282" i="16"/>
  <c r="H282" i="16"/>
  <c r="J282" i="16"/>
  <c r="D282" i="16"/>
  <c r="G282" i="16"/>
  <c r="L269" i="16"/>
  <c r="H269" i="16"/>
  <c r="I269" i="16"/>
  <c r="P228" i="16"/>
  <c r="I228" i="16"/>
  <c r="C228" i="16"/>
  <c r="O228" i="16"/>
  <c r="H228" i="16"/>
  <c r="R228" i="16"/>
  <c r="G228" i="16"/>
  <c r="D228" i="16"/>
  <c r="R226" i="16"/>
  <c r="K226" i="16"/>
  <c r="G226" i="16"/>
  <c r="D226" i="16"/>
  <c r="C226" i="16"/>
  <c r="L226" i="16"/>
  <c r="O226" i="16"/>
  <c r="B226" i="16"/>
  <c r="K221" i="16"/>
  <c r="H221" i="16"/>
  <c r="P221" i="16"/>
  <c r="B221" i="16"/>
  <c r="G141" i="16"/>
  <c r="I141" i="16"/>
  <c r="J141" i="16"/>
  <c r="H141" i="16"/>
  <c r="P141" i="16"/>
  <c r="L141" i="16"/>
  <c r="R141" i="16"/>
  <c r="G125" i="16"/>
  <c r="D125" i="16"/>
  <c r="J113" i="16"/>
  <c r="K113" i="16"/>
  <c r="I113" i="16"/>
  <c r="I105" i="16"/>
  <c r="C105" i="16"/>
  <c r="H105" i="16"/>
  <c r="M216" i="11"/>
  <c r="S350" i="11"/>
  <c r="B637" i="16"/>
  <c r="H589" i="16"/>
  <c r="G589" i="16"/>
  <c r="B516" i="16"/>
  <c r="D516" i="16"/>
  <c r="G516" i="16"/>
  <c r="L493" i="16"/>
  <c r="K493" i="16"/>
  <c r="G493" i="16"/>
  <c r="B493" i="16"/>
  <c r="O408" i="16"/>
  <c r="K408" i="16"/>
  <c r="D408" i="16"/>
  <c r="P313" i="16"/>
  <c r="I313" i="16"/>
  <c r="R313" i="16"/>
  <c r="H313" i="16"/>
  <c r="L300" i="16"/>
  <c r="K300" i="16"/>
  <c r="R300" i="16"/>
  <c r="B264" i="16"/>
  <c r="O264" i="16"/>
  <c r="B156" i="16"/>
  <c r="C156" i="16"/>
  <c r="P60" i="16"/>
  <c r="H60" i="16"/>
  <c r="T28" i="11"/>
  <c r="Q22" i="11"/>
  <c r="O555" i="11"/>
  <c r="O554" i="11"/>
  <c r="O547" i="11"/>
  <c r="O546" i="11"/>
  <c r="O545" i="11"/>
  <c r="O582" i="11"/>
  <c r="O573" i="11"/>
  <c r="O569" i="11"/>
  <c r="O556" i="11"/>
  <c r="O541" i="11"/>
  <c r="O495" i="11"/>
  <c r="O494" i="11"/>
  <c r="O493" i="11"/>
  <c r="O492" i="11"/>
  <c r="O491" i="11"/>
  <c r="O490" i="11"/>
  <c r="O489" i="11"/>
  <c r="O414" i="11"/>
  <c r="O413" i="11"/>
  <c r="O412" i="11"/>
  <c r="O585" i="11"/>
  <c r="O572" i="11"/>
  <c r="O544" i="11"/>
  <c r="O520" i="11"/>
  <c r="O516" i="11"/>
  <c r="O503" i="11"/>
  <c r="O479" i="11"/>
  <c r="O472" i="11"/>
  <c r="O468" i="11"/>
  <c r="O464" i="11"/>
  <c r="O438" i="11"/>
  <c r="O425" i="11"/>
  <c r="O401" i="11"/>
  <c r="O388" i="11"/>
  <c r="O379" i="11"/>
  <c r="O375" i="11"/>
  <c r="O216" i="11"/>
  <c r="O209" i="11"/>
  <c r="O138" i="11"/>
  <c r="O128" i="11"/>
  <c r="O127" i="11"/>
  <c r="O126" i="11"/>
  <c r="O125" i="11"/>
  <c r="O118" i="11"/>
  <c r="O117" i="11"/>
  <c r="O116" i="11"/>
  <c r="O115" i="11"/>
  <c r="O114" i="11"/>
  <c r="O113" i="11"/>
  <c r="O112" i="11"/>
  <c r="O584" i="11"/>
  <c r="O571" i="11"/>
  <c r="O567" i="11"/>
  <c r="O542" i="11"/>
  <c r="O517" i="11"/>
  <c r="O505" i="11"/>
  <c r="O502" i="11"/>
  <c r="O469" i="11"/>
  <c r="O466" i="11"/>
  <c r="O463" i="11"/>
  <c r="O440" i="11"/>
  <c r="O426" i="11"/>
  <c r="O402" i="11"/>
  <c r="O399" i="11"/>
  <c r="O389" i="11"/>
  <c r="O386" i="11"/>
  <c r="O378" i="11"/>
  <c r="O368" i="11"/>
  <c r="O364" i="11"/>
  <c r="O360" i="11"/>
  <c r="O351" i="11"/>
  <c r="O347" i="11"/>
  <c r="O343" i="11"/>
  <c r="O339" i="11"/>
  <c r="O335" i="11"/>
  <c r="O327" i="11"/>
  <c r="O323" i="11"/>
  <c r="O316" i="11"/>
  <c r="O312" i="11"/>
  <c r="O308" i="11"/>
  <c r="O297" i="11"/>
  <c r="O294" i="11"/>
  <c r="O283" i="11"/>
  <c r="O270" i="11"/>
  <c r="O262" i="11"/>
  <c r="O258" i="11"/>
  <c r="O245" i="11"/>
  <c r="O233" i="11"/>
  <c r="O229" i="11"/>
  <c r="O207" i="11"/>
  <c r="O203" i="11"/>
  <c r="O195" i="11"/>
  <c r="O191" i="11"/>
  <c r="O184" i="11"/>
  <c r="O180" i="11"/>
  <c r="O166" i="11"/>
  <c r="O154" i="11"/>
  <c r="O140" i="11"/>
  <c r="O106" i="11"/>
  <c r="O102" i="11"/>
  <c r="O93" i="11"/>
  <c r="O41" i="11"/>
  <c r="O40" i="11"/>
  <c r="O39" i="11"/>
  <c r="O38" i="11"/>
  <c r="O37" i="11"/>
  <c r="O36" i="11"/>
  <c r="O35" i="11"/>
  <c r="O34" i="11"/>
  <c r="O28" i="11"/>
  <c r="O583" i="11"/>
  <c r="O581" i="11"/>
  <c r="O574" i="11"/>
  <c r="O529" i="11"/>
  <c r="O518" i="11"/>
  <c r="O478" i="11"/>
  <c r="O471" i="11"/>
  <c r="O467" i="11"/>
  <c r="O441" i="11"/>
  <c r="O424" i="11"/>
  <c r="O400" i="11"/>
  <c r="O391" i="11"/>
  <c r="O387" i="11"/>
  <c r="O361" i="11"/>
  <c r="O353" i="11"/>
  <c r="O350" i="11"/>
  <c r="O342" i="11"/>
  <c r="O328" i="11"/>
  <c r="O325" i="11"/>
  <c r="O322" i="11"/>
  <c r="O309" i="11"/>
  <c r="O295" i="11"/>
  <c r="O284" i="11"/>
  <c r="O281" i="11"/>
  <c r="O269" i="11"/>
  <c r="O260" i="11"/>
  <c r="O257" i="11"/>
  <c r="O230" i="11"/>
  <c r="O218" i="11"/>
  <c r="O206" i="11"/>
  <c r="O192" i="11"/>
  <c r="O186" i="11"/>
  <c r="O183" i="11"/>
  <c r="O105" i="11"/>
  <c r="O89" i="11"/>
  <c r="O82" i="11"/>
  <c r="O78" i="11"/>
  <c r="O74" i="11"/>
  <c r="O63" i="11"/>
  <c r="O57" i="11"/>
  <c r="O53" i="11"/>
  <c r="O49" i="11"/>
  <c r="O528" i="11"/>
  <c r="O481" i="11"/>
  <c r="O477" i="11"/>
  <c r="O470" i="11"/>
  <c r="O437" i="11"/>
  <c r="O411" i="11"/>
  <c r="O390" i="11"/>
  <c r="O346" i="11"/>
  <c r="O338" i="11"/>
  <c r="O333" i="11"/>
  <c r="O324" i="11"/>
  <c r="O439" i="11"/>
  <c r="O385" i="11"/>
  <c r="O377" i="11"/>
  <c r="O376" i="11"/>
  <c r="O367" i="11"/>
  <c r="O363" i="11"/>
  <c r="O348" i="11"/>
  <c r="O340" i="11"/>
  <c r="O337" i="11"/>
  <c r="O334" i="11"/>
  <c r="O326" i="11"/>
  <c r="O321" i="11"/>
  <c r="O313" i="11"/>
  <c r="O261" i="11"/>
  <c r="O259" i="11"/>
  <c r="O256" i="11"/>
  <c r="O244" i="11"/>
  <c r="O198" i="11"/>
  <c r="O193" i="11"/>
  <c r="O185" i="11"/>
  <c r="O103" i="11"/>
  <c r="O100" i="11"/>
  <c r="O88" i="11"/>
  <c r="O80" i="11"/>
  <c r="O79" i="11"/>
  <c r="O73" i="11"/>
  <c r="O56" i="11"/>
  <c r="O50" i="11"/>
  <c r="O568" i="11"/>
  <c r="O519" i="11"/>
  <c r="O504" i="11"/>
  <c r="O451" i="11"/>
  <c r="O398" i="11"/>
  <c r="O362" i="11"/>
  <c r="O344" i="11"/>
  <c r="O320" i="11"/>
  <c r="O310" i="11"/>
  <c r="O271" i="11"/>
  <c r="O217" i="11"/>
  <c r="O194" i="11"/>
  <c r="O182" i="11"/>
  <c r="O177" i="11"/>
  <c r="O165" i="11"/>
  <c r="O152" i="11"/>
  <c r="O90" i="11"/>
  <c r="O75" i="11"/>
  <c r="O64" i="11"/>
  <c r="O62" i="11"/>
  <c r="O55" i="11"/>
  <c r="O48" i="11"/>
  <c r="O480" i="11"/>
  <c r="O372" i="11"/>
  <c r="O349" i="11"/>
  <c r="O315" i="11"/>
  <c r="O314" i="11"/>
  <c r="O311" i="11"/>
  <c r="O307" i="11"/>
  <c r="O268" i="11"/>
  <c r="O243" i="11"/>
  <c r="O208" i="11"/>
  <c r="O197" i="11"/>
  <c r="O190" i="11"/>
  <c r="O181" i="11"/>
  <c r="O164" i="11"/>
  <c r="O151" i="11"/>
  <c r="O139" i="11"/>
  <c r="O107" i="11"/>
  <c r="O101" i="11"/>
  <c r="O99" i="11"/>
  <c r="O92" i="11"/>
  <c r="O81" i="11"/>
  <c r="O76" i="11"/>
  <c r="K555" i="11"/>
  <c r="K554" i="11"/>
  <c r="K547" i="11"/>
  <c r="K546" i="11"/>
  <c r="K545" i="11"/>
  <c r="K585" i="11"/>
  <c r="K581" i="11"/>
  <c r="K572" i="11"/>
  <c r="K568" i="11"/>
  <c r="K544" i="11"/>
  <c r="K495" i="11"/>
  <c r="K493" i="11"/>
  <c r="K492" i="11"/>
  <c r="K491" i="11"/>
  <c r="K490" i="11"/>
  <c r="K489" i="11"/>
  <c r="K414" i="11"/>
  <c r="K413" i="11"/>
  <c r="K583" i="11"/>
  <c r="K573" i="11"/>
  <c r="K570" i="11"/>
  <c r="K567" i="11"/>
  <c r="K542" i="11"/>
  <c r="K530" i="11"/>
  <c r="K519" i="11"/>
  <c r="K515" i="11"/>
  <c r="K502" i="11"/>
  <c r="K478" i="11"/>
  <c r="K471" i="11"/>
  <c r="K467" i="11"/>
  <c r="K463" i="11"/>
  <c r="K441" i="11"/>
  <c r="K424" i="11"/>
  <c r="K412" i="11"/>
  <c r="K400" i="11"/>
  <c r="K391" i="11"/>
  <c r="K387" i="11"/>
  <c r="K378" i="11"/>
  <c r="K374" i="11"/>
  <c r="K216" i="11"/>
  <c r="K138" i="11"/>
  <c r="K128" i="11"/>
  <c r="K127" i="11"/>
  <c r="K126" i="11"/>
  <c r="K125" i="11"/>
  <c r="K118" i="11"/>
  <c r="K117" i="11"/>
  <c r="K116" i="11"/>
  <c r="K115" i="11"/>
  <c r="K114" i="11"/>
  <c r="K113" i="11"/>
  <c r="K112" i="11"/>
  <c r="K582" i="11"/>
  <c r="K569" i="11"/>
  <c r="K556" i="11"/>
  <c r="K543" i="11"/>
  <c r="K529" i="11"/>
  <c r="K503" i="11"/>
  <c r="K480" i="11"/>
  <c r="K477" i="11"/>
  <c r="K464" i="11"/>
  <c r="K450" i="11"/>
  <c r="K438" i="11"/>
  <c r="K379" i="11"/>
  <c r="K376" i="11"/>
  <c r="K373" i="11"/>
  <c r="K367" i="11"/>
  <c r="K363" i="11"/>
  <c r="K359" i="11"/>
  <c r="K350" i="11"/>
  <c r="K346" i="11"/>
  <c r="K342" i="11"/>
  <c r="K338" i="11"/>
  <c r="K334" i="11"/>
  <c r="K326" i="11"/>
  <c r="K322" i="11"/>
  <c r="K315" i="11"/>
  <c r="K311" i="11"/>
  <c r="K307" i="11"/>
  <c r="K296" i="11"/>
  <c r="K286" i="11"/>
  <c r="K282" i="11"/>
  <c r="K269" i="11"/>
  <c r="K261" i="11"/>
  <c r="K257" i="11"/>
  <c r="K244" i="11"/>
  <c r="K219" i="11"/>
  <c r="K206" i="11"/>
  <c r="K198" i="11"/>
  <c r="K194" i="11"/>
  <c r="K190" i="11"/>
  <c r="K183" i="11"/>
  <c r="K179" i="11"/>
  <c r="K165" i="11"/>
  <c r="K153" i="11"/>
  <c r="K139" i="11"/>
  <c r="K105" i="11"/>
  <c r="K101" i="11"/>
  <c r="K92" i="11"/>
  <c r="K41" i="11"/>
  <c r="K40" i="11"/>
  <c r="K39" i="11"/>
  <c r="K38" i="11"/>
  <c r="K37" i="11"/>
  <c r="K36" i="11"/>
  <c r="K35" i="11"/>
  <c r="K34" i="11"/>
  <c r="K30" i="11"/>
  <c r="K31" i="11"/>
  <c r="K571" i="11"/>
  <c r="K541" i="11"/>
  <c r="K520" i="11"/>
  <c r="K516" i="11"/>
  <c r="K476" i="11"/>
  <c r="K469" i="11"/>
  <c r="K465" i="11"/>
  <c r="K439" i="11"/>
  <c r="K426" i="11"/>
  <c r="K402" i="11"/>
  <c r="K398" i="11"/>
  <c r="K389" i="11"/>
  <c r="K385" i="11"/>
  <c r="K366" i="11"/>
  <c r="K351" i="11"/>
  <c r="K348" i="11"/>
  <c r="K343" i="11"/>
  <c r="K340" i="11"/>
  <c r="K337" i="11"/>
  <c r="K323" i="11"/>
  <c r="K320" i="11"/>
  <c r="K314" i="11"/>
  <c r="K270" i="11"/>
  <c r="K258" i="11"/>
  <c r="K255" i="11"/>
  <c r="K243" i="11"/>
  <c r="K207" i="11"/>
  <c r="K204" i="11"/>
  <c r="K197" i="11"/>
  <c r="K184" i="11"/>
  <c r="K181" i="11"/>
  <c r="K178" i="11"/>
  <c r="K152" i="11"/>
  <c r="K106" i="11"/>
  <c r="K103" i="11"/>
  <c r="K100" i="11"/>
  <c r="K88" i="11"/>
  <c r="K81" i="11"/>
  <c r="K77" i="11"/>
  <c r="K73" i="11"/>
  <c r="K62" i="11"/>
  <c r="K56" i="11"/>
  <c r="K52" i="11"/>
  <c r="K48" i="11"/>
  <c r="K584" i="11"/>
  <c r="K574" i="11"/>
  <c r="K479" i="11"/>
  <c r="K472" i="11"/>
  <c r="K468" i="11"/>
  <c r="K425" i="11"/>
  <c r="K401" i="11"/>
  <c r="K388" i="11"/>
  <c r="K505" i="11"/>
  <c r="K504" i="11"/>
  <c r="K481" i="11"/>
  <c r="K470" i="11"/>
  <c r="K466" i="11"/>
  <c r="K451" i="11"/>
  <c r="K437" i="11"/>
  <c r="K411" i="11"/>
  <c r="K399" i="11"/>
  <c r="K372" i="11"/>
  <c r="K362" i="11"/>
  <c r="K349" i="11"/>
  <c r="K347" i="11"/>
  <c r="K344" i="11"/>
  <c r="K341" i="11"/>
  <c r="K325" i="11"/>
  <c r="K390" i="11"/>
  <c r="K368" i="11"/>
  <c r="K365" i="11"/>
  <c r="K361" i="11"/>
  <c r="K353" i="11"/>
  <c r="K339" i="11"/>
  <c r="K336" i="11"/>
  <c r="K327" i="11"/>
  <c r="K309" i="11"/>
  <c r="K294" i="11"/>
  <c r="K285" i="11"/>
  <c r="K271" i="11"/>
  <c r="K260" i="11"/>
  <c r="K208" i="11"/>
  <c r="K205" i="11"/>
  <c r="K186" i="11"/>
  <c r="K166" i="11"/>
  <c r="K164" i="11"/>
  <c r="K140" i="11"/>
  <c r="K93" i="11"/>
  <c r="K91" i="11"/>
  <c r="K86" i="11"/>
  <c r="K76" i="11"/>
  <c r="K63" i="11"/>
  <c r="K61" i="11"/>
  <c r="K53" i="11"/>
  <c r="K333" i="11"/>
  <c r="K324" i="11"/>
  <c r="K321" i="11"/>
  <c r="K281" i="11"/>
  <c r="K242" i="11"/>
  <c r="K231" i="11"/>
  <c r="K229" i="11"/>
  <c r="K218" i="11"/>
  <c r="K196" i="11"/>
  <c r="K192" i="11"/>
  <c r="K89" i="11"/>
  <c r="K79" i="11"/>
  <c r="K74" i="11"/>
  <c r="K65" i="11"/>
  <c r="K60" i="11"/>
  <c r="K54" i="11"/>
  <c r="K47" i="11"/>
  <c r="K528" i="11"/>
  <c r="K386" i="11"/>
  <c r="K375" i="11"/>
  <c r="K335" i="11"/>
  <c r="K328" i="11"/>
  <c r="K284" i="11"/>
  <c r="K233" i="11"/>
  <c r="K195" i="11"/>
  <c r="K191" i="11"/>
  <c r="K182" i="11"/>
  <c r="K180" i="11"/>
  <c r="K154" i="11"/>
  <c r="K102" i="11"/>
  <c r="O439" i="16"/>
  <c r="B439" i="16"/>
  <c r="L439" i="16"/>
  <c r="C439" i="16"/>
  <c r="C436" i="16"/>
  <c r="O436" i="16"/>
  <c r="G436" i="16"/>
  <c r="O428" i="16"/>
  <c r="R428" i="16"/>
  <c r="L428" i="16"/>
  <c r="H428" i="16"/>
  <c r="B428" i="16"/>
  <c r="K423" i="16"/>
  <c r="H423" i="16"/>
  <c r="I423" i="16"/>
  <c r="C421" i="16"/>
  <c r="O421" i="16"/>
  <c r="J418" i="16"/>
  <c r="R418" i="16"/>
  <c r="R351" i="16"/>
  <c r="J351" i="16"/>
  <c r="O351" i="16"/>
  <c r="B351" i="16"/>
  <c r="L351" i="16"/>
  <c r="J348" i="16"/>
  <c r="L348" i="16"/>
  <c r="P348" i="16"/>
  <c r="C345" i="16"/>
  <c r="I345" i="16"/>
  <c r="D345" i="16"/>
  <c r="D342" i="16"/>
  <c r="R342" i="16"/>
  <c r="B339" i="16"/>
  <c r="H339" i="16"/>
  <c r="R339" i="16"/>
  <c r="O339" i="16"/>
  <c r="I286" i="16"/>
  <c r="B286" i="16"/>
  <c r="O286" i="16"/>
  <c r="P280" i="16"/>
  <c r="I280" i="16"/>
  <c r="C280" i="16"/>
  <c r="J280" i="16"/>
  <c r="J268" i="16"/>
  <c r="B268" i="16"/>
  <c r="D266" i="16"/>
  <c r="G266" i="16"/>
  <c r="P239" i="16"/>
  <c r="R239" i="16"/>
  <c r="H235" i="16"/>
  <c r="R235" i="16"/>
  <c r="P233" i="16"/>
  <c r="H233" i="16"/>
  <c r="D233" i="16"/>
  <c r="B233" i="16"/>
  <c r="P220" i="16"/>
  <c r="J220" i="16"/>
  <c r="R220" i="16"/>
  <c r="H193" i="16"/>
  <c r="O193" i="16"/>
  <c r="H186" i="16"/>
  <c r="B186" i="16"/>
  <c r="K186" i="16"/>
  <c r="D183" i="16"/>
  <c r="B183" i="16"/>
  <c r="K178" i="16"/>
  <c r="G178" i="16"/>
  <c r="P175" i="16"/>
  <c r="O175" i="16"/>
  <c r="I175" i="16"/>
  <c r="O136" i="16"/>
  <c r="C136" i="16"/>
  <c r="K136" i="16"/>
  <c r="C123" i="16"/>
  <c r="B123" i="16"/>
  <c r="O123" i="16"/>
  <c r="R123" i="16"/>
  <c r="N34" i="11"/>
  <c r="T34" i="11"/>
  <c r="T35" i="11"/>
  <c r="N36" i="11"/>
  <c r="T36" i="11"/>
  <c r="N39" i="11"/>
  <c r="K49" i="11"/>
  <c r="Q49" i="11"/>
  <c r="K51" i="11"/>
  <c r="Q64" i="11"/>
  <c r="Q73" i="11"/>
  <c r="Q78" i="11"/>
  <c r="K82" i="11"/>
  <c r="Q88" i="11"/>
  <c r="Q90" i="11"/>
  <c r="J92" i="11"/>
  <c r="J105" i="11"/>
  <c r="N106" i="11"/>
  <c r="N113" i="11"/>
  <c r="Q117" i="11"/>
  <c r="Q125" i="11"/>
  <c r="O153" i="11"/>
  <c r="T164" i="11"/>
  <c r="T165" i="11"/>
  <c r="K177" i="11"/>
  <c r="O178" i="11"/>
  <c r="N184" i="11"/>
  <c r="N186" i="11"/>
  <c r="N191" i="11"/>
  <c r="T194" i="11"/>
  <c r="N197" i="11"/>
  <c r="O204" i="11"/>
  <c r="O205" i="11"/>
  <c r="K209" i="11"/>
  <c r="T216" i="11"/>
  <c r="Q217" i="11"/>
  <c r="T231" i="11"/>
  <c r="Q232" i="11"/>
  <c r="K259" i="11"/>
  <c r="T261" i="11"/>
  <c r="K268" i="11"/>
  <c r="N295" i="11"/>
  <c r="N307" i="11"/>
  <c r="K313" i="11"/>
  <c r="T313" i="11"/>
  <c r="O341" i="11"/>
  <c r="T342" i="11"/>
  <c r="N359" i="11"/>
  <c r="K360" i="11"/>
  <c r="K364" i="11"/>
  <c r="T376" i="11"/>
  <c r="Q398" i="11"/>
  <c r="T437" i="11"/>
  <c r="O465" i="11"/>
  <c r="L649" i="16"/>
  <c r="G649" i="16"/>
  <c r="C649" i="16"/>
  <c r="P649" i="16"/>
  <c r="D612" i="16"/>
  <c r="H612" i="16"/>
  <c r="C576" i="16"/>
  <c r="L576" i="16"/>
  <c r="I576" i="16"/>
  <c r="P576" i="16"/>
  <c r="R576" i="16"/>
  <c r="P385" i="16"/>
  <c r="R385" i="16"/>
  <c r="B385" i="16"/>
  <c r="J385" i="16"/>
  <c r="L337" i="16"/>
  <c r="G337" i="16"/>
  <c r="K204" i="16"/>
  <c r="R204" i="16"/>
  <c r="O204" i="16"/>
  <c r="O96" i="16"/>
  <c r="B96" i="16"/>
  <c r="J85" i="16"/>
  <c r="C85" i="16"/>
  <c r="T544" i="11"/>
  <c r="T543" i="11"/>
  <c r="T542" i="11"/>
  <c r="T541" i="11"/>
  <c r="T582" i="11"/>
  <c r="T573" i="11"/>
  <c r="T569" i="11"/>
  <c r="T555" i="11"/>
  <c r="T545" i="11"/>
  <c r="T481" i="11"/>
  <c r="T480" i="11"/>
  <c r="T479" i="11"/>
  <c r="T478" i="11"/>
  <c r="T477" i="11"/>
  <c r="T476" i="11"/>
  <c r="T472" i="11"/>
  <c r="T471" i="11"/>
  <c r="T470" i="11"/>
  <c r="T469" i="11"/>
  <c r="T468" i="11"/>
  <c r="T467" i="11"/>
  <c r="T466" i="11"/>
  <c r="T465" i="11"/>
  <c r="T464" i="11"/>
  <c r="T463" i="11"/>
  <c r="T451" i="11"/>
  <c r="T450" i="11"/>
  <c r="T411" i="11"/>
  <c r="T402" i="11"/>
  <c r="T401" i="11"/>
  <c r="T400" i="11"/>
  <c r="T399" i="11"/>
  <c r="T398" i="11"/>
  <c r="T584" i="11"/>
  <c r="T581" i="11"/>
  <c r="T574" i="11"/>
  <c r="T571" i="11"/>
  <c r="T568" i="11"/>
  <c r="T546" i="11"/>
  <c r="T520" i="11"/>
  <c r="T516" i="11"/>
  <c r="T503" i="11"/>
  <c r="T494" i="11"/>
  <c r="T490" i="11"/>
  <c r="T438" i="11"/>
  <c r="T425" i="11"/>
  <c r="T413" i="11"/>
  <c r="T388" i="11"/>
  <c r="T379" i="11"/>
  <c r="T375" i="11"/>
  <c r="T368" i="11"/>
  <c r="T367" i="11"/>
  <c r="T366" i="11"/>
  <c r="T365" i="11"/>
  <c r="T364" i="11"/>
  <c r="T363" i="11"/>
  <c r="T362" i="11"/>
  <c r="T361" i="11"/>
  <c r="T360" i="11"/>
  <c r="T359" i="11"/>
  <c r="T353" i="11"/>
  <c r="T352" i="11"/>
  <c r="T351" i="11"/>
  <c r="T350" i="11"/>
  <c r="T349" i="11"/>
  <c r="T348" i="11"/>
  <c r="T347" i="11"/>
  <c r="T346" i="11"/>
  <c r="T297" i="11"/>
  <c r="T296" i="11"/>
  <c r="T295" i="11"/>
  <c r="T107" i="11"/>
  <c r="T106" i="11"/>
  <c r="T105" i="11"/>
  <c r="T104" i="11"/>
  <c r="T103" i="11"/>
  <c r="T102" i="11"/>
  <c r="T101" i="11"/>
  <c r="T100" i="11"/>
  <c r="T99" i="11"/>
  <c r="T93" i="11"/>
  <c r="T92" i="11"/>
  <c r="T91" i="11"/>
  <c r="T585" i="11"/>
  <c r="T547" i="11"/>
  <c r="T530" i="11"/>
  <c r="T504" i="11"/>
  <c r="T491" i="11"/>
  <c r="T439" i="11"/>
  <c r="T385" i="11"/>
  <c r="T377" i="11"/>
  <c r="T374" i="11"/>
  <c r="T343" i="11"/>
  <c r="T339" i="11"/>
  <c r="T335" i="11"/>
  <c r="T327" i="11"/>
  <c r="T323" i="11"/>
  <c r="T316" i="11"/>
  <c r="T312" i="11"/>
  <c r="T308" i="11"/>
  <c r="T294" i="11"/>
  <c r="T283" i="11"/>
  <c r="T270" i="11"/>
  <c r="T262" i="11"/>
  <c r="T258" i="11"/>
  <c r="T245" i="11"/>
  <c r="T233" i="11"/>
  <c r="T229" i="11"/>
  <c r="T207" i="11"/>
  <c r="T203" i="11"/>
  <c r="T195" i="11"/>
  <c r="T191" i="11"/>
  <c r="T184" i="11"/>
  <c r="T180" i="11"/>
  <c r="T166" i="11"/>
  <c r="T154" i="11"/>
  <c r="T140" i="11"/>
  <c r="T128" i="11"/>
  <c r="T118" i="11"/>
  <c r="T114" i="11"/>
  <c r="T21" i="11"/>
  <c r="T24" i="11"/>
  <c r="T29" i="11"/>
  <c r="T426" i="11"/>
  <c r="T414" i="11"/>
  <c r="T389" i="11"/>
  <c r="T373" i="11"/>
  <c r="T344" i="11"/>
  <c r="T341" i="11"/>
  <c r="T338" i="11"/>
  <c r="T324" i="11"/>
  <c r="T321" i="11"/>
  <c r="T315" i="11"/>
  <c r="T271" i="11"/>
  <c r="T268" i="11"/>
  <c r="T259" i="11"/>
  <c r="T256" i="11"/>
  <c r="T244" i="11"/>
  <c r="T217" i="11"/>
  <c r="T208" i="11"/>
  <c r="T205" i="11"/>
  <c r="T198" i="11"/>
  <c r="T185" i="11"/>
  <c r="T182" i="11"/>
  <c r="T179" i="11"/>
  <c r="T153" i="11"/>
  <c r="T127" i="11"/>
  <c r="T89" i="11"/>
  <c r="T82" i="11"/>
  <c r="T78" i="11"/>
  <c r="T74" i="11"/>
  <c r="T63" i="11"/>
  <c r="T57" i="11"/>
  <c r="T53" i="11"/>
  <c r="T49" i="11"/>
  <c r="T567" i="11"/>
  <c r="T556" i="11"/>
  <c r="T519" i="11"/>
  <c r="T515" i="11"/>
  <c r="T502" i="11"/>
  <c r="T493" i="11"/>
  <c r="T489" i="11"/>
  <c r="T583" i="11"/>
  <c r="T528" i="11"/>
  <c r="T518" i="11"/>
  <c r="T441" i="11"/>
  <c r="T391" i="11"/>
  <c r="T372" i="11"/>
  <c r="T336" i="11"/>
  <c r="T325" i="11"/>
  <c r="T320" i="11"/>
  <c r="T529" i="11"/>
  <c r="T505" i="11"/>
  <c r="T333" i="11"/>
  <c r="T322" i="11"/>
  <c r="T314" i="11"/>
  <c r="T311" i="11"/>
  <c r="T309" i="11"/>
  <c r="T282" i="11"/>
  <c r="T260" i="11"/>
  <c r="T257" i="11"/>
  <c r="T242" i="11"/>
  <c r="T232" i="11"/>
  <c r="T219" i="11"/>
  <c r="T209" i="11"/>
  <c r="T196" i="11"/>
  <c r="T186" i="11"/>
  <c r="T181" i="11"/>
  <c r="T138" i="11"/>
  <c r="T126" i="11"/>
  <c r="T116" i="11"/>
  <c r="T88" i="11"/>
  <c r="T87" i="11"/>
  <c r="T73" i="11"/>
  <c r="T65" i="11"/>
  <c r="T64" i="11"/>
  <c r="T56" i="11"/>
  <c r="T55" i="11"/>
  <c r="T54" i="11"/>
  <c r="T424" i="11"/>
  <c r="T378" i="11"/>
  <c r="T340" i="11"/>
  <c r="T286" i="11"/>
  <c r="T281" i="11"/>
  <c r="T206" i="11"/>
  <c r="T204" i="11"/>
  <c r="T192" i="11"/>
  <c r="T117" i="11"/>
  <c r="T79" i="11"/>
  <c r="T77" i="11"/>
  <c r="T61" i="11"/>
  <c r="T41" i="11"/>
  <c r="T37" i="11"/>
  <c r="T570" i="11"/>
  <c r="T440" i="11"/>
  <c r="T387" i="11"/>
  <c r="T337" i="11"/>
  <c r="T328" i="11"/>
  <c r="T310" i="11"/>
  <c r="T285" i="11"/>
  <c r="T284" i="11"/>
  <c r="T255" i="11"/>
  <c r="T218" i="11"/>
  <c r="T183" i="11"/>
  <c r="T178" i="11"/>
  <c r="T177" i="11"/>
  <c r="T113" i="11"/>
  <c r="T86" i="11"/>
  <c r="T81" i="11"/>
  <c r="T80" i="11"/>
  <c r="T75" i="11"/>
  <c r="T62" i="11"/>
  <c r="Q585" i="11"/>
  <c r="Q584" i="11"/>
  <c r="Q583" i="11"/>
  <c r="Q582" i="11"/>
  <c r="Q581" i="11"/>
  <c r="Q571" i="11"/>
  <c r="Q567" i="11"/>
  <c r="Q547" i="11"/>
  <c r="Q544" i="11"/>
  <c r="Q441" i="11"/>
  <c r="Q440" i="11"/>
  <c r="Q439" i="11"/>
  <c r="Q438" i="11"/>
  <c r="Q390" i="11"/>
  <c r="Q389" i="11"/>
  <c r="Q388" i="11"/>
  <c r="Q387" i="11"/>
  <c r="Q386" i="11"/>
  <c r="Q385" i="11"/>
  <c r="Q379" i="11"/>
  <c r="Q378" i="11"/>
  <c r="Q377" i="11"/>
  <c r="Q376" i="11"/>
  <c r="Q375" i="11"/>
  <c r="Q374" i="11"/>
  <c r="Q373" i="11"/>
  <c r="Q372" i="11"/>
  <c r="Q573" i="11"/>
  <c r="Q570" i="11"/>
  <c r="Q554" i="11"/>
  <c r="Q545" i="11"/>
  <c r="Q541" i="11"/>
  <c r="Q529" i="11"/>
  <c r="Q518" i="11"/>
  <c r="Q505" i="11"/>
  <c r="Q492" i="11"/>
  <c r="Q478" i="11"/>
  <c r="Q471" i="11"/>
  <c r="Q467" i="11"/>
  <c r="Q463" i="11"/>
  <c r="Q437" i="11"/>
  <c r="Q400" i="11"/>
  <c r="Q344" i="11"/>
  <c r="Q343" i="11"/>
  <c r="Q342" i="11"/>
  <c r="Q341" i="11"/>
  <c r="Q340" i="11"/>
  <c r="Q338" i="11"/>
  <c r="Q337" i="11"/>
  <c r="Q336" i="11"/>
  <c r="Q335" i="11"/>
  <c r="Q334" i="11"/>
  <c r="Q333" i="11"/>
  <c r="Q328" i="11"/>
  <c r="Q327" i="11"/>
  <c r="Q326" i="11"/>
  <c r="Q325" i="11"/>
  <c r="Q324" i="11"/>
  <c r="Q323" i="11"/>
  <c r="Q322" i="11"/>
  <c r="Q321" i="11"/>
  <c r="Q320" i="11"/>
  <c r="Q316" i="11"/>
  <c r="Q315" i="11"/>
  <c r="Q314" i="11"/>
  <c r="Q313" i="11"/>
  <c r="Q312" i="11"/>
  <c r="Q311" i="11"/>
  <c r="Q310" i="11"/>
  <c r="Q309" i="11"/>
  <c r="Q308" i="11"/>
  <c r="Q307" i="11"/>
  <c r="Q294" i="11"/>
  <c r="Q286" i="11"/>
  <c r="Q285" i="11"/>
  <c r="Q284" i="11"/>
  <c r="Q283" i="11"/>
  <c r="Q282" i="11"/>
  <c r="Q281" i="11"/>
  <c r="W292" i="11" s="1"/>
  <c r="Q271" i="11"/>
  <c r="Q270" i="11"/>
  <c r="Q269" i="11"/>
  <c r="Q268" i="11"/>
  <c r="Q209" i="11"/>
  <c r="Q208" i="11"/>
  <c r="Q207" i="11"/>
  <c r="Q206" i="11"/>
  <c r="Q205" i="11"/>
  <c r="Q204" i="11"/>
  <c r="Q203" i="11"/>
  <c r="Q198" i="11"/>
  <c r="Q197" i="11"/>
  <c r="Q196" i="11"/>
  <c r="Q195" i="11"/>
  <c r="Q194" i="11"/>
  <c r="Q193" i="11"/>
  <c r="Q192" i="11"/>
  <c r="Q191" i="11"/>
  <c r="Q190" i="11"/>
  <c r="Q186" i="11"/>
  <c r="Q185" i="11"/>
  <c r="Q184" i="11"/>
  <c r="Q183" i="11"/>
  <c r="Q182" i="11"/>
  <c r="Q181" i="11"/>
  <c r="Q180" i="11"/>
  <c r="Q179" i="11"/>
  <c r="Q178" i="11"/>
  <c r="Q177" i="11"/>
  <c r="Q166" i="11"/>
  <c r="Q165" i="11"/>
  <c r="Q164" i="11"/>
  <c r="Q515" i="11"/>
  <c r="Q503" i="11"/>
  <c r="Q493" i="11"/>
  <c r="Q490" i="11"/>
  <c r="Q479" i="11"/>
  <c r="Q476" i="11"/>
  <c r="Q470" i="11"/>
  <c r="Q424" i="11"/>
  <c r="Q411" i="11"/>
  <c r="Q367" i="11"/>
  <c r="Q363" i="11"/>
  <c r="Q359" i="11"/>
  <c r="Q350" i="11"/>
  <c r="Q346" i="11"/>
  <c r="Q296" i="11"/>
  <c r="Q260" i="11"/>
  <c r="Q256" i="11"/>
  <c r="Q243" i="11"/>
  <c r="Q231" i="11"/>
  <c r="Q218" i="11"/>
  <c r="Q152" i="11"/>
  <c r="Q126" i="11"/>
  <c r="Q116" i="11"/>
  <c r="Q112" i="11"/>
  <c r="Q105" i="11"/>
  <c r="Q101" i="11"/>
  <c r="Q92" i="11"/>
  <c r="Q25" i="11"/>
  <c r="Q31" i="11"/>
  <c r="Q28" i="11"/>
  <c r="Q528" i="11"/>
  <c r="Q517" i="11"/>
  <c r="Q504" i="11"/>
  <c r="Q495" i="11"/>
  <c r="Q491" i="11"/>
  <c r="Q481" i="11"/>
  <c r="Q477" i="11"/>
  <c r="Q368" i="11"/>
  <c r="Q365" i="11"/>
  <c r="Q362" i="11"/>
  <c r="Q347" i="11"/>
  <c r="Q261" i="11"/>
  <c r="Q258" i="11"/>
  <c r="Q255" i="11"/>
  <c r="Q219" i="11"/>
  <c r="Q138" i="11"/>
  <c r="Q113" i="11"/>
  <c r="Q102" i="11"/>
  <c r="Q99" i="11"/>
  <c r="Q91" i="11"/>
  <c r="Q87" i="11"/>
  <c r="Q80" i="11"/>
  <c r="Q76" i="11"/>
  <c r="Q65" i="11"/>
  <c r="Q61" i="11"/>
  <c r="Q55" i="11"/>
  <c r="Q51" i="11"/>
  <c r="Q47" i="11"/>
  <c r="Q520" i="11"/>
  <c r="Q516" i="11"/>
  <c r="Q494" i="11"/>
  <c r="Q480" i="11"/>
  <c r="Q466" i="11"/>
  <c r="Q451" i="11"/>
  <c r="Q426" i="11"/>
  <c r="Q414" i="11"/>
  <c r="Q399" i="11"/>
  <c r="Q574" i="11"/>
  <c r="Q489" i="11"/>
  <c r="Q425" i="11"/>
  <c r="Q412" i="11"/>
  <c r="Q364" i="11"/>
  <c r="Q360" i="11"/>
  <c r="Q348" i="11"/>
  <c r="Q572" i="11"/>
  <c r="Q568" i="11"/>
  <c r="Q546" i="11"/>
  <c r="Q542" i="11"/>
  <c r="Q530" i="11"/>
  <c r="Q519" i="11"/>
  <c r="Q464" i="11"/>
  <c r="Q413" i="11"/>
  <c r="Q366" i="11"/>
  <c r="Q295" i="11"/>
  <c r="Q233" i="11"/>
  <c r="Q127" i="11"/>
  <c r="Q115" i="11"/>
  <c r="Q107" i="11"/>
  <c r="Q86" i="11"/>
  <c r="Q63" i="11"/>
  <c r="Q62" i="11"/>
  <c r="Q53" i="11"/>
  <c r="Q52" i="11"/>
  <c r="Q556" i="11"/>
  <c r="Q472" i="11"/>
  <c r="Q402" i="11"/>
  <c r="Q361" i="11"/>
  <c r="Q349" i="11"/>
  <c r="Q297" i="11"/>
  <c r="Q262" i="11"/>
  <c r="Q259" i="11"/>
  <c r="Q244" i="11"/>
  <c r="Q242" i="11"/>
  <c r="Q229" i="11"/>
  <c r="Q140" i="11"/>
  <c r="Q139" i="11"/>
  <c r="Q100" i="11"/>
  <c r="Q60" i="11"/>
  <c r="Q54" i="11"/>
  <c r="Q39" i="11"/>
  <c r="Q35" i="11"/>
  <c r="W45" i="11" s="1"/>
  <c r="Q569" i="11"/>
  <c r="Q502" i="11"/>
  <c r="Q351" i="11"/>
  <c r="Q257" i="11"/>
  <c r="Q216" i="11"/>
  <c r="Q154" i="11"/>
  <c r="Q118" i="11"/>
  <c r="Q114" i="11"/>
  <c r="Q106" i="11"/>
  <c r="Q104" i="11"/>
  <c r="Q93" i="11"/>
  <c r="Q89" i="11"/>
  <c r="Q79" i="11"/>
  <c r="Q77" i="11"/>
  <c r="Q74" i="11"/>
  <c r="Q56" i="11"/>
  <c r="N574" i="11"/>
  <c r="N573" i="11"/>
  <c r="N572" i="11"/>
  <c r="N571" i="11"/>
  <c r="N570" i="11"/>
  <c r="N569" i="11"/>
  <c r="N568" i="11"/>
  <c r="N567" i="11"/>
  <c r="N583" i="11"/>
  <c r="N555" i="11"/>
  <c r="N545" i="11"/>
  <c r="N542" i="11"/>
  <c r="N530" i="11"/>
  <c r="N529" i="11"/>
  <c r="N528" i="11"/>
  <c r="N520" i="11"/>
  <c r="N519" i="11"/>
  <c r="N518" i="11"/>
  <c r="N517" i="11"/>
  <c r="N516" i="11"/>
  <c r="N515" i="11"/>
  <c r="N505" i="11"/>
  <c r="N504" i="11"/>
  <c r="N503" i="11"/>
  <c r="N502" i="11"/>
  <c r="N437" i="11"/>
  <c r="N426" i="11"/>
  <c r="N425" i="11"/>
  <c r="N424" i="11"/>
  <c r="N584" i="11"/>
  <c r="N581" i="11"/>
  <c r="W592" i="11" s="1"/>
  <c r="N547" i="11"/>
  <c r="N543" i="11"/>
  <c r="N494" i="11"/>
  <c r="N490" i="11"/>
  <c r="N480" i="11"/>
  <c r="N476" i="11"/>
  <c r="N465" i="11"/>
  <c r="N450" i="11"/>
  <c r="N439" i="11"/>
  <c r="N413" i="11"/>
  <c r="N402" i="11"/>
  <c r="N398" i="11"/>
  <c r="N389" i="11"/>
  <c r="N385" i="11"/>
  <c r="N376" i="11"/>
  <c r="N372" i="11"/>
  <c r="N262" i="11"/>
  <c r="N261" i="11"/>
  <c r="N260" i="11"/>
  <c r="N259" i="11"/>
  <c r="N258" i="11"/>
  <c r="N257" i="11"/>
  <c r="N256" i="11"/>
  <c r="N255" i="11"/>
  <c r="W266" i="11" s="1"/>
  <c r="N245" i="11"/>
  <c r="N244" i="11"/>
  <c r="N243" i="11"/>
  <c r="N242" i="11"/>
  <c r="N233" i="11"/>
  <c r="N232" i="11"/>
  <c r="N231" i="11"/>
  <c r="N230" i="11"/>
  <c r="N229" i="11"/>
  <c r="N219" i="11"/>
  <c r="N218" i="11"/>
  <c r="N217" i="11"/>
  <c r="N154" i="11"/>
  <c r="N153" i="11"/>
  <c r="N152" i="11"/>
  <c r="N151" i="11"/>
  <c r="N140" i="11"/>
  <c r="N139" i="11"/>
  <c r="N546" i="11"/>
  <c r="N495" i="11"/>
  <c r="N492" i="11"/>
  <c r="N489" i="11"/>
  <c r="N481" i="11"/>
  <c r="N478" i="11"/>
  <c r="N472" i="11"/>
  <c r="N451" i="11"/>
  <c r="N377" i="11"/>
  <c r="N374" i="11"/>
  <c r="N365" i="11"/>
  <c r="N361" i="11"/>
  <c r="N352" i="11"/>
  <c r="N348" i="11"/>
  <c r="N344" i="11"/>
  <c r="N340" i="11"/>
  <c r="N336" i="11"/>
  <c r="N328" i="11"/>
  <c r="N324" i="11"/>
  <c r="N320" i="11"/>
  <c r="N313" i="11"/>
  <c r="N309" i="11"/>
  <c r="N284" i="11"/>
  <c r="N271" i="11"/>
  <c r="N208" i="11"/>
  <c r="N204" i="11"/>
  <c r="N196" i="11"/>
  <c r="N192" i="11"/>
  <c r="N185" i="11"/>
  <c r="N181" i="11"/>
  <c r="N177" i="11"/>
  <c r="N128" i="11"/>
  <c r="N118" i="11"/>
  <c r="N114" i="11"/>
  <c r="N107" i="11"/>
  <c r="N103" i="11"/>
  <c r="N99" i="11"/>
  <c r="N91" i="11"/>
  <c r="N90" i="11"/>
  <c r="N89" i="11"/>
  <c r="N88" i="11"/>
  <c r="N87" i="11"/>
  <c r="N86" i="11"/>
  <c r="N82" i="11"/>
  <c r="N81" i="11"/>
  <c r="N80" i="11"/>
  <c r="N79" i="11"/>
  <c r="N78" i="11"/>
  <c r="N77" i="11"/>
  <c r="N76" i="11"/>
  <c r="N75" i="11"/>
  <c r="N74" i="11"/>
  <c r="N73" i="11"/>
  <c r="N65" i="11"/>
  <c r="N64" i="11"/>
  <c r="N63" i="11"/>
  <c r="N62" i="11"/>
  <c r="N61" i="11"/>
  <c r="N60" i="11"/>
  <c r="N57" i="11"/>
  <c r="N56" i="11"/>
  <c r="N55" i="11"/>
  <c r="N54" i="11"/>
  <c r="N53" i="11"/>
  <c r="N52" i="11"/>
  <c r="N51" i="11"/>
  <c r="N50" i="11"/>
  <c r="N49" i="11"/>
  <c r="N48" i="11"/>
  <c r="N47" i="11"/>
  <c r="N29" i="11"/>
  <c r="N26" i="11"/>
  <c r="N582" i="11"/>
  <c r="N468" i="11"/>
  <c r="N464" i="11"/>
  <c r="N438" i="11"/>
  <c r="N412" i="11"/>
  <c r="N401" i="11"/>
  <c r="N388" i="11"/>
  <c r="N379" i="11"/>
  <c r="N375" i="11"/>
  <c r="N367" i="11"/>
  <c r="N364" i="11"/>
  <c r="N349" i="11"/>
  <c r="N346" i="11"/>
  <c r="N341" i="11"/>
  <c r="N338" i="11"/>
  <c r="N335" i="11"/>
  <c r="N321" i="11"/>
  <c r="N315" i="11"/>
  <c r="N312" i="11"/>
  <c r="N294" i="11"/>
  <c r="W305" i="11" s="1"/>
  <c r="N268" i="11"/>
  <c r="N205" i="11"/>
  <c r="N198" i="11"/>
  <c r="N195" i="11"/>
  <c r="N182" i="11"/>
  <c r="N179" i="11"/>
  <c r="N166" i="11"/>
  <c r="N115" i="11"/>
  <c r="N112" i="11"/>
  <c r="N104" i="11"/>
  <c r="N101" i="11"/>
  <c r="N93" i="11"/>
  <c r="N585" i="11"/>
  <c r="N471" i="11"/>
  <c r="N467" i="11"/>
  <c r="N463" i="11"/>
  <c r="N441" i="11"/>
  <c r="N400" i="11"/>
  <c r="N391" i="11"/>
  <c r="N556" i="11"/>
  <c r="N554" i="11"/>
  <c r="N390" i="11"/>
  <c r="N353" i="11"/>
  <c r="N322" i="11"/>
  <c r="N544" i="11"/>
  <c r="N493" i="11"/>
  <c r="N491" i="11"/>
  <c r="N440" i="11"/>
  <c r="N387" i="11"/>
  <c r="N386" i="11"/>
  <c r="N378" i="11"/>
  <c r="N360" i="11"/>
  <c r="N350" i="11"/>
  <c r="N343" i="11"/>
  <c r="N333" i="11"/>
  <c r="N316" i="11"/>
  <c r="N308" i="11"/>
  <c r="N296" i="11"/>
  <c r="N286" i="11"/>
  <c r="N282" i="11"/>
  <c r="N270" i="11"/>
  <c r="N216" i="11"/>
  <c r="N183" i="11"/>
  <c r="N178" i="11"/>
  <c r="N165" i="11"/>
  <c r="W175" i="11" s="1"/>
  <c r="N117" i="11"/>
  <c r="N105" i="11"/>
  <c r="N92" i="11"/>
  <c r="N470" i="11"/>
  <c r="N466" i="11"/>
  <c r="N368" i="11"/>
  <c r="N366" i="11"/>
  <c r="N342" i="11"/>
  <c r="N334" i="11"/>
  <c r="N327" i="11"/>
  <c r="N325" i="11"/>
  <c r="N323" i="11"/>
  <c r="N285" i="11"/>
  <c r="N209" i="11"/>
  <c r="N203" i="11"/>
  <c r="N126" i="11"/>
  <c r="N116" i="11"/>
  <c r="N41" i="11"/>
  <c r="N37" i="11"/>
  <c r="N411" i="11"/>
  <c r="N399" i="11"/>
  <c r="N363" i="11"/>
  <c r="N362" i="11"/>
  <c r="N326" i="11"/>
  <c r="N310" i="11"/>
  <c r="N297" i="11"/>
  <c r="N283" i="11"/>
  <c r="N269" i="11"/>
  <c r="N194" i="11"/>
  <c r="N125" i="11"/>
  <c r="N100" i="11"/>
  <c r="J574" i="11"/>
  <c r="J573" i="11"/>
  <c r="J572" i="11"/>
  <c r="J571" i="11"/>
  <c r="J570" i="11"/>
  <c r="J569" i="11"/>
  <c r="J568" i="11"/>
  <c r="J567" i="11"/>
  <c r="J556" i="11"/>
  <c r="J582" i="11"/>
  <c r="J554" i="11"/>
  <c r="J545" i="11"/>
  <c r="J541" i="11"/>
  <c r="J530" i="11"/>
  <c r="J529" i="11"/>
  <c r="J528" i="11"/>
  <c r="J520" i="11"/>
  <c r="J519" i="11"/>
  <c r="J518" i="11"/>
  <c r="J517" i="11"/>
  <c r="J516" i="11"/>
  <c r="J515" i="11"/>
  <c r="J505" i="11"/>
  <c r="J504" i="11"/>
  <c r="J503" i="11"/>
  <c r="J437" i="11"/>
  <c r="J426" i="11"/>
  <c r="J425" i="11"/>
  <c r="J424" i="11"/>
  <c r="J493" i="11"/>
  <c r="J489" i="11"/>
  <c r="J479" i="11"/>
  <c r="J472" i="11"/>
  <c r="J468" i="11"/>
  <c r="J464" i="11"/>
  <c r="J438" i="11"/>
  <c r="J401" i="11"/>
  <c r="J388" i="11"/>
  <c r="J379" i="11"/>
  <c r="J375" i="11"/>
  <c r="J262" i="11"/>
  <c r="J261" i="11"/>
  <c r="J260" i="11"/>
  <c r="J259" i="11"/>
  <c r="J258" i="11"/>
  <c r="J257" i="11"/>
  <c r="J256" i="11"/>
  <c r="J255" i="11"/>
  <c r="J245" i="11"/>
  <c r="J244" i="11"/>
  <c r="J243" i="11"/>
  <c r="J242" i="11"/>
  <c r="J233" i="11"/>
  <c r="J232" i="11"/>
  <c r="J231" i="11"/>
  <c r="J230" i="11"/>
  <c r="J229" i="11"/>
  <c r="J219" i="11"/>
  <c r="J218" i="11"/>
  <c r="J217" i="11"/>
  <c r="J154" i="11"/>
  <c r="J153" i="11"/>
  <c r="J152" i="11"/>
  <c r="J151" i="11"/>
  <c r="J140" i="11"/>
  <c r="J139" i="11"/>
  <c r="J547" i="11"/>
  <c r="J544" i="11"/>
  <c r="J490" i="11"/>
  <c r="J476" i="11"/>
  <c r="J470" i="11"/>
  <c r="J467" i="11"/>
  <c r="J441" i="11"/>
  <c r="J411" i="11"/>
  <c r="W422" i="11" s="1"/>
  <c r="J400" i="11"/>
  <c r="J390" i="11"/>
  <c r="J387" i="11"/>
  <c r="J372" i="11"/>
  <c r="J368" i="11"/>
  <c r="J360" i="11"/>
  <c r="J351" i="11"/>
  <c r="J347" i="11"/>
  <c r="J343" i="11"/>
  <c r="J339" i="11"/>
  <c r="J335" i="11"/>
  <c r="J327" i="11"/>
  <c r="J323" i="11"/>
  <c r="J316" i="11"/>
  <c r="J312" i="11"/>
  <c r="J308" i="11"/>
  <c r="J297" i="11"/>
  <c r="J294" i="11"/>
  <c r="J283" i="11"/>
  <c r="J270" i="11"/>
  <c r="J216" i="11"/>
  <c r="J207" i="11"/>
  <c r="J203" i="11"/>
  <c r="J195" i="11"/>
  <c r="J191" i="11"/>
  <c r="J184" i="11"/>
  <c r="J180" i="11"/>
  <c r="J166" i="11"/>
  <c r="J127" i="11"/>
  <c r="J117" i="11"/>
  <c r="J113" i="11"/>
  <c r="J106" i="11"/>
  <c r="J102" i="11"/>
  <c r="J93" i="11"/>
  <c r="J91" i="11"/>
  <c r="J90" i="11"/>
  <c r="J89" i="11"/>
  <c r="J88" i="11"/>
  <c r="J87" i="11"/>
  <c r="J86" i="11"/>
  <c r="J82" i="11"/>
  <c r="J81" i="11"/>
  <c r="J80" i="11"/>
  <c r="J79" i="11"/>
  <c r="J78" i="11"/>
  <c r="J77" i="11"/>
  <c r="J76" i="11"/>
  <c r="J75" i="11"/>
  <c r="J74" i="11"/>
  <c r="J73" i="11"/>
  <c r="W84" i="11" s="1"/>
  <c r="J65" i="11"/>
  <c r="J64" i="11"/>
  <c r="J63" i="11"/>
  <c r="J62" i="11"/>
  <c r="J61" i="11"/>
  <c r="J60" i="11"/>
  <c r="J57" i="11"/>
  <c r="J56" i="11"/>
  <c r="J55" i="11"/>
  <c r="J54" i="11"/>
  <c r="J53" i="11"/>
  <c r="J52" i="11"/>
  <c r="J51" i="11"/>
  <c r="J50" i="11"/>
  <c r="J49" i="11"/>
  <c r="J48" i="11"/>
  <c r="J47" i="11"/>
  <c r="J21" i="11"/>
  <c r="J31" i="11"/>
  <c r="J29" i="11"/>
  <c r="J25" i="11"/>
  <c r="J22" i="11"/>
  <c r="J546" i="11"/>
  <c r="J543" i="11"/>
  <c r="J542" i="11"/>
  <c r="J494" i="11"/>
  <c r="J480" i="11"/>
  <c r="J466" i="11"/>
  <c r="J451" i="11"/>
  <c r="J440" i="11"/>
  <c r="J414" i="11"/>
  <c r="J399" i="11"/>
  <c r="J386" i="11"/>
  <c r="J377" i="11"/>
  <c r="J373" i="11"/>
  <c r="J365" i="11"/>
  <c r="J362" i="11"/>
  <c r="J359" i="11"/>
  <c r="J336" i="11"/>
  <c r="J333" i="11"/>
  <c r="J326" i="11"/>
  <c r="J313" i="11"/>
  <c r="J310" i="11"/>
  <c r="J307" i="11"/>
  <c r="J296" i="11"/>
  <c r="J285" i="11"/>
  <c r="J282" i="11"/>
  <c r="J196" i="11"/>
  <c r="J193" i="11"/>
  <c r="J190" i="11"/>
  <c r="J177" i="11"/>
  <c r="J164" i="11"/>
  <c r="J138" i="11"/>
  <c r="J126" i="11"/>
  <c r="J99" i="11"/>
  <c r="J581" i="11"/>
  <c r="J555" i="11"/>
  <c r="J469" i="11"/>
  <c r="J465" i="11"/>
  <c r="J450" i="11"/>
  <c r="W461" i="11" s="1"/>
  <c r="J439" i="11"/>
  <c r="J413" i="11"/>
  <c r="J402" i="11"/>
  <c r="J398" i="11"/>
  <c r="J389" i="11"/>
  <c r="J585" i="11"/>
  <c r="J502" i="11"/>
  <c r="J495" i="11"/>
  <c r="J477" i="11"/>
  <c r="J374" i="11"/>
  <c r="J366" i="11"/>
  <c r="J352" i="11"/>
  <c r="J342" i="11"/>
  <c r="J334" i="11"/>
  <c r="J328" i="11"/>
  <c r="J481" i="11"/>
  <c r="J478" i="11"/>
  <c r="J471" i="11"/>
  <c r="J412" i="11"/>
  <c r="J349" i="11"/>
  <c r="J344" i="11"/>
  <c r="J341" i="11"/>
  <c r="J325" i="11"/>
  <c r="J320" i="11"/>
  <c r="J314" i="11"/>
  <c r="J268" i="11"/>
  <c r="J209" i="11"/>
  <c r="J206" i="11"/>
  <c r="J194" i="11"/>
  <c r="J192" i="11"/>
  <c r="J179" i="11"/>
  <c r="J118" i="11"/>
  <c r="J104" i="11"/>
  <c r="J491" i="11"/>
  <c r="J385" i="11"/>
  <c r="W396" i="11" s="1"/>
  <c r="J378" i="11"/>
  <c r="J346" i="11"/>
  <c r="J340" i="11"/>
  <c r="J338" i="11"/>
  <c r="J337" i="11"/>
  <c r="J311" i="11"/>
  <c r="J295" i="11"/>
  <c r="J286" i="11"/>
  <c r="J185" i="11"/>
  <c r="J178" i="11"/>
  <c r="J114" i="11"/>
  <c r="J103" i="11"/>
  <c r="J40" i="11"/>
  <c r="J36" i="11"/>
  <c r="J593" i="11" s="1"/>
  <c r="E5" i="11" s="1"/>
  <c r="J583" i="11"/>
  <c r="J492" i="11"/>
  <c r="J367" i="11"/>
  <c r="J361" i="11"/>
  <c r="J348" i="11"/>
  <c r="J324" i="11"/>
  <c r="J322" i="11"/>
  <c r="J321" i="11"/>
  <c r="J281" i="11"/>
  <c r="J204" i="11"/>
  <c r="J183" i="11"/>
  <c r="J128" i="11"/>
  <c r="J116" i="11"/>
  <c r="O441" i="16"/>
  <c r="G441" i="16"/>
  <c r="L441" i="16"/>
  <c r="J441" i="16"/>
  <c r="B433" i="16"/>
  <c r="H433" i="16"/>
  <c r="D430" i="16"/>
  <c r="J430" i="16"/>
  <c r="K417" i="16"/>
  <c r="H417" i="16"/>
  <c r="P344" i="16"/>
  <c r="R344" i="16"/>
  <c r="H344" i="16"/>
  <c r="J341" i="16"/>
  <c r="K341" i="16"/>
  <c r="D341" i="16"/>
  <c r="L285" i="16"/>
  <c r="P285" i="16"/>
  <c r="C285" i="16"/>
  <c r="H285" i="16"/>
  <c r="O275" i="16"/>
  <c r="D275" i="16"/>
  <c r="P273" i="16"/>
  <c r="O273" i="16"/>
  <c r="D273" i="16"/>
  <c r="P271" i="16"/>
  <c r="B271" i="16"/>
  <c r="D271" i="16"/>
  <c r="K232" i="16"/>
  <c r="B232" i="16"/>
  <c r="H232" i="16"/>
  <c r="D232" i="16"/>
  <c r="R222" i="16"/>
  <c r="B222" i="16"/>
  <c r="J222" i="16"/>
  <c r="C188" i="16"/>
  <c r="K188" i="16"/>
  <c r="J188" i="16"/>
  <c r="G185" i="16"/>
  <c r="C185" i="16"/>
  <c r="D185" i="16"/>
  <c r="L185" i="16"/>
  <c r="J180" i="16"/>
  <c r="I180" i="16"/>
  <c r="D174" i="16"/>
  <c r="K174" i="16"/>
  <c r="O174" i="16"/>
  <c r="J174" i="16"/>
  <c r="P174" i="16"/>
  <c r="P144" i="16"/>
  <c r="I144" i="16"/>
  <c r="K144" i="16"/>
  <c r="O138" i="16"/>
  <c r="L138" i="16"/>
  <c r="J138" i="16"/>
  <c r="G138" i="16"/>
  <c r="P135" i="16"/>
  <c r="I135" i="16"/>
  <c r="C132" i="16"/>
  <c r="G132" i="16"/>
  <c r="I132" i="16"/>
  <c r="B132" i="16"/>
  <c r="P132" i="16"/>
  <c r="C126" i="16"/>
  <c r="L126" i="16"/>
  <c r="J126" i="16"/>
  <c r="B126" i="16"/>
  <c r="G126" i="16"/>
  <c r="H122" i="16"/>
  <c r="K122" i="16"/>
  <c r="I122" i="16"/>
  <c r="V582" i="11"/>
  <c r="V573" i="11"/>
  <c r="V569" i="11"/>
  <c r="V556" i="11"/>
  <c r="V543" i="11"/>
  <c r="V530" i="11"/>
  <c r="V517" i="11"/>
  <c r="V504" i="11"/>
  <c r="V491" i="11"/>
  <c r="V478" i="11"/>
  <c r="V469" i="11"/>
  <c r="V465" i="11"/>
  <c r="V439" i="11"/>
  <c r="V426" i="11"/>
  <c r="V413" i="11"/>
  <c r="V584" i="11"/>
  <c r="V574" i="11"/>
  <c r="V568" i="11"/>
  <c r="V554" i="11"/>
  <c r="V544" i="11"/>
  <c r="V529" i="11"/>
  <c r="V520" i="11"/>
  <c r="V515" i="11"/>
  <c r="V490" i="11"/>
  <c r="V481" i="11"/>
  <c r="V476" i="11"/>
  <c r="V471" i="11"/>
  <c r="V466" i="11"/>
  <c r="V438" i="11"/>
  <c r="V424" i="11"/>
  <c r="V401" i="11"/>
  <c r="V388" i="11"/>
  <c r="V379" i="11"/>
  <c r="V375" i="11"/>
  <c r="V366" i="11"/>
  <c r="V362" i="11"/>
  <c r="V353" i="11"/>
  <c r="V349" i="11"/>
  <c r="V344" i="11"/>
  <c r="V340" i="11"/>
  <c r="V336" i="11"/>
  <c r="V327" i="11"/>
  <c r="V323" i="11"/>
  <c r="V314" i="11"/>
  <c r="V310" i="11"/>
  <c r="V297" i="11"/>
  <c r="V284" i="11"/>
  <c r="V271" i="11"/>
  <c r="V583" i="11"/>
  <c r="V571" i="11"/>
  <c r="V555" i="11"/>
  <c r="V542" i="11"/>
  <c r="V516" i="11"/>
  <c r="V489" i="11"/>
  <c r="V479" i="11"/>
  <c r="V472" i="11"/>
  <c r="V464" i="11"/>
  <c r="V451" i="11"/>
  <c r="V411" i="11"/>
  <c r="V402" i="11"/>
  <c r="V387" i="11"/>
  <c r="V377" i="11"/>
  <c r="V372" i="11"/>
  <c r="V367" i="11"/>
  <c r="V361" i="11"/>
  <c r="V351" i="11"/>
  <c r="V346" i="11"/>
  <c r="V339" i="11"/>
  <c r="V334" i="11"/>
  <c r="V324" i="11"/>
  <c r="V313" i="11"/>
  <c r="V308" i="11"/>
  <c r="V294" i="11"/>
  <c r="V285" i="11"/>
  <c r="V270" i="11"/>
  <c r="V261" i="11"/>
  <c r="V257" i="11"/>
  <c r="V244" i="11"/>
  <c r="V231" i="11"/>
  <c r="V218" i="11"/>
  <c r="V209" i="11"/>
  <c r="V205" i="11"/>
  <c r="V196" i="11"/>
  <c r="V192" i="11"/>
  <c r="V183" i="11"/>
  <c r="V179" i="11"/>
  <c r="V166" i="11"/>
  <c r="V153" i="11"/>
  <c r="V140" i="11"/>
  <c r="V127" i="11"/>
  <c r="V118" i="11"/>
  <c r="V114" i="11"/>
  <c r="V105" i="11"/>
  <c r="V101" i="11"/>
  <c r="V92" i="11"/>
  <c r="V88" i="11"/>
  <c r="V79" i="11"/>
  <c r="V75" i="11"/>
  <c r="V62" i="11"/>
  <c r="V57" i="11"/>
  <c r="V53" i="11"/>
  <c r="V49" i="11"/>
  <c r="V40" i="11"/>
  <c r="V36" i="11"/>
  <c r="V31" i="11"/>
  <c r="V27" i="11"/>
  <c r="V23" i="11"/>
  <c r="V541" i="11"/>
  <c r="V503" i="11"/>
  <c r="V493" i="11"/>
  <c r="V480" i="11"/>
  <c r="V470" i="11"/>
  <c r="V437" i="11"/>
  <c r="V412" i="11"/>
  <c r="V400" i="11"/>
  <c r="V391" i="11"/>
  <c r="V385" i="11"/>
  <c r="V373" i="11"/>
  <c r="V365" i="11"/>
  <c r="V359" i="11"/>
  <c r="V347" i="11"/>
  <c r="V338" i="11"/>
  <c r="V326" i="11"/>
  <c r="V320" i="11"/>
  <c r="V315" i="11"/>
  <c r="V307" i="11"/>
  <c r="V281" i="11"/>
  <c r="V260" i="11"/>
  <c r="V255" i="11"/>
  <c r="V232" i="11"/>
  <c r="V217" i="11"/>
  <c r="V207" i="11"/>
  <c r="V197" i="11"/>
  <c r="V191" i="11"/>
  <c r="V186" i="11"/>
  <c r="V181" i="11"/>
  <c r="V152" i="11"/>
  <c r="V138" i="11"/>
  <c r="V113" i="11"/>
  <c r="V103" i="11"/>
  <c r="V93" i="11"/>
  <c r="V87" i="11"/>
  <c r="V82" i="11"/>
  <c r="V77" i="11"/>
  <c r="V63" i="11"/>
  <c r="V56" i="11"/>
  <c r="V51" i="11"/>
  <c r="V41" i="11"/>
  <c r="V35" i="11"/>
  <c r="V29" i="11"/>
  <c r="V24" i="11"/>
  <c r="V519" i="11"/>
  <c r="V468" i="11"/>
  <c r="V425" i="11"/>
  <c r="V390" i="11"/>
  <c r="V376" i="11"/>
  <c r="V368" i="11"/>
  <c r="V352" i="11"/>
  <c r="V342" i="11"/>
  <c r="V333" i="11"/>
  <c r="V328" i="11"/>
  <c r="V311" i="11"/>
  <c r="V282" i="11"/>
  <c r="V259" i="11"/>
  <c r="V243" i="11"/>
  <c r="V219" i="11"/>
  <c r="V206" i="11"/>
  <c r="V194" i="11"/>
  <c r="V180" i="11"/>
  <c r="V165" i="11"/>
  <c r="V125" i="11"/>
  <c r="V115" i="11"/>
  <c r="V102" i="11"/>
  <c r="V90" i="11"/>
  <c r="V76" i="11"/>
  <c r="V60" i="11"/>
  <c r="V52" i="11"/>
  <c r="V39" i="11"/>
  <c r="V25" i="11"/>
  <c r="V528" i="11"/>
  <c r="V505" i="11"/>
  <c r="V492" i="11"/>
  <c r="V389" i="11"/>
  <c r="V360" i="11"/>
  <c r="V341" i="11"/>
  <c r="V321" i="11"/>
  <c r="V312" i="11"/>
  <c r="V269" i="11"/>
  <c r="V256" i="11"/>
  <c r="V229" i="11"/>
  <c r="V204" i="11"/>
  <c r="V190" i="11"/>
  <c r="V184" i="11"/>
  <c r="V106" i="11"/>
  <c r="V91" i="11"/>
  <c r="V74" i="11"/>
  <c r="V65" i="11"/>
  <c r="V55" i="11"/>
  <c r="V47" i="11"/>
  <c r="V22" i="11"/>
  <c r="V477" i="11"/>
  <c r="V463" i="11"/>
  <c r="V440" i="11"/>
  <c r="V350" i="11"/>
  <c r="V335" i="11"/>
  <c r="V325" i="11"/>
  <c r="V316" i="11"/>
  <c r="V268" i="11"/>
  <c r="V242" i="11"/>
  <c r="V233" i="11"/>
  <c r="V208" i="11"/>
  <c r="V178" i="11"/>
  <c r="V154" i="11"/>
  <c r="V128" i="11"/>
  <c r="V116" i="11"/>
  <c r="V99" i="11"/>
  <c r="V73" i="11"/>
  <c r="V61" i="11"/>
  <c r="V48" i="11"/>
  <c r="V21" i="11"/>
  <c r="V570" i="11"/>
  <c r="V546" i="11"/>
  <c r="V494" i="11"/>
  <c r="V386" i="11"/>
  <c r="V348" i="11"/>
  <c r="V322" i="11"/>
  <c r="V309" i="11"/>
  <c r="V262" i="11"/>
  <c r="V230" i="11"/>
  <c r="V203" i="11"/>
  <c r="V198" i="11"/>
  <c r="V177" i="11"/>
  <c r="V151" i="11"/>
  <c r="V126" i="11"/>
  <c r="V112" i="11"/>
  <c r="V107" i="11"/>
  <c r="V89" i="11"/>
  <c r="V81" i="11"/>
  <c r="V38" i="11"/>
  <c r="V30" i="11"/>
  <c r="V567" i="11"/>
  <c r="V502" i="11"/>
  <c r="V398" i="11"/>
  <c r="V343" i="11"/>
  <c r="V295" i="11"/>
  <c r="V283" i="11"/>
  <c r="V193" i="11"/>
  <c r="V182" i="11"/>
  <c r="V139" i="11"/>
  <c r="V86" i="11"/>
  <c r="V78" i="11"/>
  <c r="V34" i="11"/>
  <c r="V585" i="11"/>
  <c r="V450" i="11"/>
  <c r="V441" i="11"/>
  <c r="V337" i="11"/>
  <c r="V258" i="11"/>
  <c r="V54" i="11"/>
  <c r="V378" i="11"/>
  <c r="V364" i="11"/>
  <c r="V195" i="11"/>
  <c r="V117" i="11"/>
  <c r="V104" i="11"/>
  <c r="V80" i="11"/>
  <c r="V28" i="11"/>
  <c r="V527" i="11"/>
  <c r="V581" i="11"/>
  <c r="V545" i="11"/>
  <c r="V518" i="11"/>
  <c r="V374" i="11"/>
  <c r="V363" i="11"/>
  <c r="V164" i="11"/>
  <c r="V100" i="11"/>
  <c r="V50" i="11"/>
  <c r="V26" i="11"/>
  <c r="N35" i="11"/>
  <c r="J38" i="11"/>
  <c r="Q38" i="11"/>
  <c r="J39" i="11"/>
  <c r="Q40" i="11"/>
  <c r="J41" i="11"/>
  <c r="Q41" i="11"/>
  <c r="T47" i="11"/>
  <c r="Q48" i="11"/>
  <c r="Q50" i="11"/>
  <c r="T51" i="11"/>
  <c r="O52" i="11"/>
  <c r="K55" i="11"/>
  <c r="Q57" i="11"/>
  <c r="O60" i="11"/>
  <c r="K64" i="11"/>
  <c r="Q75" i="11"/>
  <c r="K78" i="11"/>
  <c r="K80" i="11"/>
  <c r="Q81" i="11"/>
  <c r="T90" i="11"/>
  <c r="O91" i="11"/>
  <c r="K99" i="11"/>
  <c r="J100" i="11"/>
  <c r="K104" i="11"/>
  <c r="T112" i="11"/>
  <c r="T115" i="11"/>
  <c r="J125" i="11"/>
  <c r="T125" i="11"/>
  <c r="Q151" i="11"/>
  <c r="T152" i="11"/>
  <c r="Q153" i="11"/>
  <c r="J165" i="11"/>
  <c r="J181" i="11"/>
  <c r="J182" i="11"/>
  <c r="T193" i="11"/>
  <c r="O196" i="11"/>
  <c r="N207" i="11"/>
  <c r="J208" i="11"/>
  <c r="K217" i="11"/>
  <c r="O255" i="11"/>
  <c r="K262" i="11"/>
  <c r="O282" i="11"/>
  <c r="K312" i="11"/>
  <c r="N314" i="11"/>
  <c r="T334" i="11"/>
  <c r="N337" i="11"/>
  <c r="K352" i="11"/>
  <c r="J353" i="11"/>
  <c r="O359" i="11"/>
  <c r="J363" i="11"/>
  <c r="O366" i="11"/>
  <c r="N373" i="11"/>
  <c r="O374" i="11"/>
  <c r="J376" i="11"/>
  <c r="K377" i="11"/>
  <c r="T390" i="11"/>
  <c r="T412" i="11"/>
  <c r="N414" i="11"/>
  <c r="J463" i="11"/>
  <c r="Q465" i="11"/>
  <c r="O476" i="11"/>
  <c r="T492" i="11"/>
  <c r="K517" i="11"/>
  <c r="K518" i="11"/>
  <c r="O543" i="11"/>
  <c r="T554" i="11"/>
  <c r="V37" i="11"/>
  <c r="V216" i="11"/>
  <c r="V245" i="11"/>
  <c r="V296" i="11"/>
  <c r="V467" i="11"/>
  <c r="P130" i="16"/>
  <c r="K130" i="16"/>
  <c r="H100" i="16"/>
  <c r="R100" i="16"/>
  <c r="R574" i="11"/>
  <c r="R572" i="11"/>
  <c r="R571" i="11"/>
  <c r="R570" i="11"/>
  <c r="R569" i="11"/>
  <c r="R568" i="11"/>
  <c r="R567" i="11"/>
  <c r="R556" i="11"/>
  <c r="R584" i="11"/>
  <c r="R546" i="11"/>
  <c r="R543" i="11"/>
  <c r="R530" i="11"/>
  <c r="R529" i="11"/>
  <c r="R528" i="11"/>
  <c r="R520" i="11"/>
  <c r="R519" i="11"/>
  <c r="R518" i="11"/>
  <c r="R517" i="11"/>
  <c r="R516" i="11"/>
  <c r="R515" i="11"/>
  <c r="R505" i="11"/>
  <c r="R504" i="11"/>
  <c r="R503" i="11"/>
  <c r="R502" i="11"/>
  <c r="R437" i="11"/>
  <c r="R426" i="11"/>
  <c r="R425" i="11"/>
  <c r="R424" i="11"/>
  <c r="R583" i="11"/>
  <c r="R555" i="11"/>
  <c r="R542" i="11"/>
  <c r="R495" i="11"/>
  <c r="R491" i="11"/>
  <c r="R477" i="11"/>
  <c r="R470" i="11"/>
  <c r="R466" i="11"/>
  <c r="R451" i="11"/>
  <c r="R440" i="11"/>
  <c r="R414" i="11"/>
  <c r="R411" i="11"/>
  <c r="R399" i="11"/>
  <c r="R390" i="11"/>
  <c r="R386" i="11"/>
  <c r="R373" i="11"/>
  <c r="R262" i="11"/>
  <c r="R261" i="11"/>
  <c r="R260" i="11"/>
  <c r="R259" i="11"/>
  <c r="R258" i="11"/>
  <c r="R257" i="11"/>
  <c r="R256" i="11"/>
  <c r="R255" i="11"/>
  <c r="R245" i="11"/>
  <c r="R244" i="11"/>
  <c r="R243" i="11"/>
  <c r="R242" i="11"/>
  <c r="R233" i="11"/>
  <c r="R232" i="11"/>
  <c r="R231" i="11"/>
  <c r="R230" i="11"/>
  <c r="R229" i="11"/>
  <c r="R219" i="11"/>
  <c r="R218" i="11"/>
  <c r="R217" i="11"/>
  <c r="R154" i="11"/>
  <c r="R153" i="11"/>
  <c r="R152" i="11"/>
  <c r="R151" i="11"/>
  <c r="R140" i="11"/>
  <c r="R139" i="11"/>
  <c r="P556" i="11"/>
  <c r="P544" i="11"/>
  <c r="P543" i="11"/>
  <c r="P542" i="11"/>
  <c r="P541" i="11"/>
  <c r="W552" i="11" s="1"/>
  <c r="P585" i="11"/>
  <c r="P581" i="11"/>
  <c r="P572" i="11"/>
  <c r="P568" i="11"/>
  <c r="P554" i="11"/>
  <c r="P481" i="11"/>
  <c r="P480" i="11"/>
  <c r="P479" i="11"/>
  <c r="P478" i="11"/>
  <c r="P477" i="11"/>
  <c r="P476" i="11"/>
  <c r="P472" i="11"/>
  <c r="P471" i="11"/>
  <c r="P470" i="11"/>
  <c r="P469" i="11"/>
  <c r="P468" i="11"/>
  <c r="P467" i="11"/>
  <c r="P466" i="11"/>
  <c r="P465" i="11"/>
  <c r="P464" i="11"/>
  <c r="P463" i="11"/>
  <c r="P451" i="11"/>
  <c r="P450" i="11"/>
  <c r="P411" i="11"/>
  <c r="P402" i="11"/>
  <c r="P401" i="11"/>
  <c r="P400" i="11"/>
  <c r="P399" i="11"/>
  <c r="P398" i="11"/>
  <c r="P582" i="11"/>
  <c r="P569" i="11"/>
  <c r="P530" i="11"/>
  <c r="P519" i="11"/>
  <c r="P515" i="11"/>
  <c r="P502" i="11"/>
  <c r="P493" i="11"/>
  <c r="P489" i="11"/>
  <c r="P441" i="11"/>
  <c r="P424" i="11"/>
  <c r="P412" i="11"/>
  <c r="P391" i="11"/>
  <c r="P387" i="11"/>
  <c r="P378" i="11"/>
  <c r="P374" i="11"/>
  <c r="P368" i="11"/>
  <c r="P367" i="11"/>
  <c r="P366" i="11"/>
  <c r="P365" i="11"/>
  <c r="P364" i="11"/>
  <c r="P363" i="11"/>
  <c r="P362" i="11"/>
  <c r="P361" i="11"/>
  <c r="P360" i="11"/>
  <c r="P359" i="11"/>
  <c r="P353" i="11"/>
  <c r="P352" i="11"/>
  <c r="P351" i="11"/>
  <c r="P350" i="11"/>
  <c r="P349" i="11"/>
  <c r="P348" i="11"/>
  <c r="P347" i="11"/>
  <c r="P346" i="11"/>
  <c r="P297" i="11"/>
  <c r="P296" i="11"/>
  <c r="P295" i="11"/>
  <c r="P107" i="11"/>
  <c r="P106" i="11"/>
  <c r="P105" i="11"/>
  <c r="P104" i="11"/>
  <c r="P103" i="11"/>
  <c r="P102" i="11"/>
  <c r="P101" i="11"/>
  <c r="P100" i="11"/>
  <c r="P99" i="11"/>
  <c r="P93" i="11"/>
  <c r="P92" i="11"/>
  <c r="L544" i="11"/>
  <c r="L543" i="11"/>
  <c r="L542" i="11"/>
  <c r="L541" i="11"/>
  <c r="L584" i="11"/>
  <c r="L571" i="11"/>
  <c r="L567" i="11"/>
  <c r="L556" i="11"/>
  <c r="L547" i="11"/>
  <c r="L481" i="11"/>
  <c r="L480" i="11"/>
  <c r="L479" i="11"/>
  <c r="L478" i="11"/>
  <c r="L477" i="11"/>
  <c r="L476" i="11"/>
  <c r="L472" i="11"/>
  <c r="L471" i="11"/>
  <c r="L470" i="11"/>
  <c r="L469" i="11"/>
  <c r="L468" i="11"/>
  <c r="L467" i="11"/>
  <c r="L466" i="11"/>
  <c r="L465" i="11"/>
  <c r="L464" i="11"/>
  <c r="L463" i="11"/>
  <c r="L451" i="11"/>
  <c r="L450" i="11"/>
  <c r="L412" i="11"/>
  <c r="L411" i="11"/>
  <c r="L402" i="11"/>
  <c r="L401" i="11"/>
  <c r="L400" i="11"/>
  <c r="L399" i="11"/>
  <c r="L398" i="11"/>
  <c r="L574" i="11"/>
  <c r="L555" i="11"/>
  <c r="L546" i="11"/>
  <c r="L529" i="11"/>
  <c r="L518" i="11"/>
  <c r="L505" i="11"/>
  <c r="L492" i="11"/>
  <c r="L440" i="11"/>
  <c r="L437" i="11"/>
  <c r="L390" i="11"/>
  <c r="L386" i="11"/>
  <c r="L377" i="11"/>
  <c r="L373" i="11"/>
  <c r="L368" i="11"/>
  <c r="L367" i="11"/>
  <c r="L366" i="11"/>
  <c r="L365" i="11"/>
  <c r="L364" i="11"/>
  <c r="L363" i="11"/>
  <c r="L362" i="11"/>
  <c r="L361" i="11"/>
  <c r="L360" i="11"/>
  <c r="L359" i="11"/>
  <c r="L353" i="11"/>
  <c r="L352" i="11"/>
  <c r="L351" i="11"/>
  <c r="L350" i="11"/>
  <c r="L349" i="11"/>
  <c r="L348" i="11"/>
  <c r="L347" i="11"/>
  <c r="L346" i="11"/>
  <c r="L297" i="11"/>
  <c r="L296" i="11"/>
  <c r="L295" i="11"/>
  <c r="L107" i="11"/>
  <c r="L106" i="11"/>
  <c r="L105" i="11"/>
  <c r="L104" i="11"/>
  <c r="L103" i="11"/>
  <c r="L102" i="11"/>
  <c r="L101" i="11"/>
  <c r="L100" i="11"/>
  <c r="L99" i="11"/>
  <c r="L93" i="11"/>
  <c r="L92" i="11"/>
  <c r="I585" i="11"/>
  <c r="I584" i="11"/>
  <c r="I583" i="11"/>
  <c r="I582" i="11"/>
  <c r="I581" i="11"/>
  <c r="I573" i="11"/>
  <c r="I569" i="11"/>
  <c r="I555" i="11"/>
  <c r="I542" i="11"/>
  <c r="I441" i="11"/>
  <c r="I440" i="11"/>
  <c r="I439" i="11"/>
  <c r="I391" i="11"/>
  <c r="I390" i="11"/>
  <c r="I389" i="11"/>
  <c r="I388" i="11"/>
  <c r="I387" i="11"/>
  <c r="I386" i="11"/>
  <c r="I385" i="11"/>
  <c r="I379" i="11"/>
  <c r="I378" i="11"/>
  <c r="I377" i="11"/>
  <c r="I376" i="11"/>
  <c r="I375" i="11"/>
  <c r="I374" i="11"/>
  <c r="I373" i="11"/>
  <c r="I372" i="11"/>
  <c r="I554" i="11"/>
  <c r="I544" i="11"/>
  <c r="I541" i="11"/>
  <c r="I520" i="11"/>
  <c r="I516" i="11"/>
  <c r="I503" i="11"/>
  <c r="I494" i="11"/>
  <c r="I490" i="11"/>
  <c r="I480" i="11"/>
  <c r="I476" i="11"/>
  <c r="W487" i="11" s="1"/>
  <c r="I469" i="11"/>
  <c r="I465" i="11"/>
  <c r="I450" i="11"/>
  <c r="I425" i="11"/>
  <c r="I413" i="11"/>
  <c r="I402" i="11"/>
  <c r="I398" i="11"/>
  <c r="W409" i="11" s="1"/>
  <c r="I346" i="11"/>
  <c r="I344" i="11"/>
  <c r="I343" i="11"/>
  <c r="I342" i="11"/>
  <c r="I341" i="11"/>
  <c r="I340" i="11"/>
  <c r="I339" i="11"/>
  <c r="I338" i="11"/>
  <c r="I337" i="11"/>
  <c r="I336" i="11"/>
  <c r="I335" i="11"/>
  <c r="I334" i="11"/>
  <c r="I333" i="11"/>
  <c r="I328" i="11"/>
  <c r="I327" i="11"/>
  <c r="I326" i="11"/>
  <c r="I325" i="11"/>
  <c r="I324" i="11"/>
  <c r="I323" i="11"/>
  <c r="I322" i="11"/>
  <c r="I321" i="11"/>
  <c r="I320" i="11"/>
  <c r="W331" i="11" s="1"/>
  <c r="I316" i="11"/>
  <c r="I315" i="11"/>
  <c r="I314" i="11"/>
  <c r="I313" i="11"/>
  <c r="I312" i="11"/>
  <c r="I311" i="11"/>
  <c r="I310" i="11"/>
  <c r="I309" i="11"/>
  <c r="I308" i="11"/>
  <c r="I307" i="11"/>
  <c r="I294" i="11"/>
  <c r="I286" i="11"/>
  <c r="I285" i="11"/>
  <c r="I284" i="11"/>
  <c r="I283" i="11"/>
  <c r="I282" i="11"/>
  <c r="I281" i="11"/>
  <c r="I271" i="11"/>
  <c r="I270" i="11"/>
  <c r="I269" i="11"/>
  <c r="I209" i="11"/>
  <c r="I208" i="11"/>
  <c r="I207" i="11"/>
  <c r="I206" i="11"/>
  <c r="I205" i="11"/>
  <c r="I204" i="11"/>
  <c r="I203" i="11"/>
  <c r="W214" i="11" s="1"/>
  <c r="I198" i="11"/>
  <c r="I197" i="11"/>
  <c r="I196" i="11"/>
  <c r="I195" i="11"/>
  <c r="I194" i="11"/>
  <c r="I193" i="11"/>
  <c r="I192" i="11"/>
  <c r="I191" i="11"/>
  <c r="I190" i="11"/>
  <c r="I186" i="11"/>
  <c r="I185" i="11"/>
  <c r="I184" i="11"/>
  <c r="I183" i="11"/>
  <c r="I182" i="11"/>
  <c r="I181" i="11"/>
  <c r="I180" i="11"/>
  <c r="I179" i="11"/>
  <c r="I178" i="11"/>
  <c r="I177" i="11"/>
  <c r="I166" i="11"/>
  <c r="I165" i="11"/>
  <c r="U582" i="11"/>
  <c r="U573" i="11"/>
  <c r="U569" i="11"/>
  <c r="U556" i="11"/>
  <c r="U547" i="11"/>
  <c r="U543" i="11"/>
  <c r="U530" i="11"/>
  <c r="U517" i="11"/>
  <c r="U504" i="11"/>
  <c r="U495" i="11"/>
  <c r="U491" i="11"/>
  <c r="U478" i="11"/>
  <c r="U469" i="11"/>
  <c r="U465" i="11"/>
  <c r="U439" i="11"/>
  <c r="U426" i="11"/>
  <c r="U413" i="11"/>
  <c r="U400" i="11"/>
  <c r="U391" i="11"/>
  <c r="U387" i="11"/>
  <c r="U378" i="11"/>
  <c r="U374" i="11"/>
  <c r="U365" i="11"/>
  <c r="U361" i="11"/>
  <c r="U352" i="11"/>
  <c r="U348" i="11"/>
  <c r="U343" i="11"/>
  <c r="U339" i="11"/>
  <c r="U335" i="11"/>
  <c r="U326" i="11"/>
  <c r="U322" i="11"/>
  <c r="U313" i="11"/>
  <c r="U309" i="11"/>
  <c r="U296" i="11"/>
  <c r="U283" i="11"/>
  <c r="U270" i="11"/>
  <c r="U261" i="11"/>
  <c r="U257" i="11"/>
  <c r="U244" i="11"/>
  <c r="U231" i="11"/>
  <c r="U218" i="11"/>
  <c r="U209" i="11"/>
  <c r="U205" i="11"/>
  <c r="U196" i="11"/>
  <c r="U192" i="11"/>
  <c r="U183" i="11"/>
  <c r="U179" i="11"/>
  <c r="U166" i="11"/>
  <c r="U153" i="11"/>
  <c r="U140" i="11"/>
  <c r="U127" i="11"/>
  <c r="U118" i="11"/>
  <c r="U114" i="11"/>
  <c r="U105" i="11"/>
  <c r="U101" i="11"/>
  <c r="U92" i="11"/>
  <c r="U88" i="11"/>
  <c r="U79" i="11"/>
  <c r="U75" i="11"/>
  <c r="U62" i="11"/>
  <c r="U57" i="11"/>
  <c r="U53" i="11"/>
  <c r="U49" i="11"/>
  <c r="U40" i="11"/>
  <c r="U36" i="11"/>
  <c r="U31" i="11"/>
  <c r="U27" i="11"/>
  <c r="U23" i="11"/>
  <c r="U584" i="11"/>
  <c r="U574" i="11"/>
  <c r="U568" i="11"/>
  <c r="U554" i="11"/>
  <c r="U544" i="11"/>
  <c r="U529" i="11"/>
  <c r="U520" i="11"/>
  <c r="U515" i="11"/>
  <c r="U490" i="11"/>
  <c r="U481" i="11"/>
  <c r="U476" i="11"/>
  <c r="U471" i="11"/>
  <c r="U466" i="11"/>
  <c r="U438" i="11"/>
  <c r="U424" i="11"/>
  <c r="U401" i="11"/>
  <c r="U390" i="11"/>
  <c r="U385" i="11"/>
  <c r="U375" i="11"/>
  <c r="U364" i="11"/>
  <c r="U359" i="11"/>
  <c r="U349" i="11"/>
  <c r="U342" i="11"/>
  <c r="U337" i="11"/>
  <c r="U327" i="11"/>
  <c r="U321" i="11"/>
  <c r="U316" i="11"/>
  <c r="U311" i="11"/>
  <c r="U297" i="11"/>
  <c r="U282" i="11"/>
  <c r="U268" i="11"/>
  <c r="U258" i="11"/>
  <c r="U243" i="11"/>
  <c r="U229" i="11"/>
  <c r="U204" i="11"/>
  <c r="U194" i="11"/>
  <c r="U184" i="11"/>
  <c r="U178" i="11"/>
  <c r="U164" i="11"/>
  <c r="U126" i="11"/>
  <c r="U116" i="11"/>
  <c r="U106" i="11"/>
  <c r="U100" i="11"/>
  <c r="U90" i="11"/>
  <c r="U80" i="11"/>
  <c r="U74" i="11"/>
  <c r="U65" i="11"/>
  <c r="U60" i="11"/>
  <c r="U54" i="11"/>
  <c r="U48" i="11"/>
  <c r="U38" i="11"/>
  <c r="U26" i="11"/>
  <c r="U583" i="11"/>
  <c r="U571" i="11"/>
  <c r="U555" i="11"/>
  <c r="U542" i="11"/>
  <c r="U516" i="11"/>
  <c r="U489" i="11"/>
  <c r="U479" i="11"/>
  <c r="U472" i="11"/>
  <c r="U464" i="11"/>
  <c r="U451" i="11"/>
  <c r="U411" i="11"/>
  <c r="U402" i="11"/>
  <c r="U389" i="11"/>
  <c r="U377" i="11"/>
  <c r="U366" i="11"/>
  <c r="U353" i="11"/>
  <c r="U346" i="11"/>
  <c r="U338" i="11"/>
  <c r="U325" i="11"/>
  <c r="U312" i="11"/>
  <c r="U295" i="11"/>
  <c r="U286" i="11"/>
  <c r="U271" i="11"/>
  <c r="U259" i="11"/>
  <c r="U242" i="11"/>
  <c r="U233" i="11"/>
  <c r="U217" i="11"/>
  <c r="U207" i="11"/>
  <c r="U195" i="11"/>
  <c r="U182" i="11"/>
  <c r="U151" i="11"/>
  <c r="U128" i="11"/>
  <c r="U115" i="11"/>
  <c r="U103" i="11"/>
  <c r="U91" i="11"/>
  <c r="U78" i="11"/>
  <c r="U61" i="11"/>
  <c r="U52" i="11"/>
  <c r="U41" i="11"/>
  <c r="U34" i="11"/>
  <c r="U28" i="11"/>
  <c r="U581" i="11"/>
  <c r="U567" i="11"/>
  <c r="U545" i="11"/>
  <c r="U505" i="11"/>
  <c r="U494" i="11"/>
  <c r="U463" i="11"/>
  <c r="U440" i="11"/>
  <c r="U414" i="11"/>
  <c r="U388" i="11"/>
  <c r="U373" i="11"/>
  <c r="U368" i="11"/>
  <c r="U360" i="11"/>
  <c r="U344" i="11"/>
  <c r="U334" i="11"/>
  <c r="U320" i="11"/>
  <c r="U314" i="11"/>
  <c r="U294" i="11"/>
  <c r="U284" i="11"/>
  <c r="U260" i="11"/>
  <c r="U230" i="11"/>
  <c r="U208" i="11"/>
  <c r="U193" i="11"/>
  <c r="U180" i="11"/>
  <c r="U154" i="11"/>
  <c r="U138" i="11"/>
  <c r="U113" i="11"/>
  <c r="U99" i="11"/>
  <c r="U86" i="11"/>
  <c r="U81" i="11"/>
  <c r="U50" i="11"/>
  <c r="U35" i="11"/>
  <c r="U25" i="11"/>
  <c r="U528" i="11"/>
  <c r="U518" i="11"/>
  <c r="U493" i="11"/>
  <c r="U480" i="11"/>
  <c r="U470" i="11"/>
  <c r="U425" i="11"/>
  <c r="U386" i="11"/>
  <c r="U362" i="11"/>
  <c r="U341" i="11"/>
  <c r="U324" i="11"/>
  <c r="U315" i="11"/>
  <c r="U269" i="11"/>
  <c r="U245" i="11"/>
  <c r="U232" i="11"/>
  <c r="U206" i="11"/>
  <c r="U190" i="11"/>
  <c r="U185" i="11"/>
  <c r="U165" i="11"/>
  <c r="U125" i="11"/>
  <c r="U104" i="11"/>
  <c r="U87" i="11"/>
  <c r="U77" i="11"/>
  <c r="U56" i="11"/>
  <c r="U39" i="11"/>
  <c r="U29" i="11"/>
  <c r="R47" i="11"/>
  <c r="R48" i="11"/>
  <c r="R49" i="11"/>
  <c r="R50" i="11"/>
  <c r="R51" i="11"/>
  <c r="R52" i="11"/>
  <c r="R53" i="11"/>
  <c r="R54" i="11"/>
  <c r="R55" i="11"/>
  <c r="R56" i="11"/>
  <c r="R57" i="11"/>
  <c r="R60" i="11"/>
  <c r="R61" i="11"/>
  <c r="R62" i="11"/>
  <c r="R63" i="11"/>
  <c r="R64" i="11"/>
  <c r="R65" i="11"/>
  <c r="R73" i="11"/>
  <c r="R74" i="11"/>
  <c r="R75" i="11"/>
  <c r="R76" i="11"/>
  <c r="R77" i="11"/>
  <c r="R78" i="11"/>
  <c r="R79" i="11"/>
  <c r="R80" i="11"/>
  <c r="R81" i="11"/>
  <c r="R82" i="11"/>
  <c r="R86" i="11"/>
  <c r="R87" i="11"/>
  <c r="R88" i="11"/>
  <c r="R89" i="11"/>
  <c r="R90" i="11"/>
  <c r="R91" i="11"/>
  <c r="I99" i="11"/>
  <c r="R100" i="11"/>
  <c r="I103" i="11"/>
  <c r="R104" i="11"/>
  <c r="I107" i="11"/>
  <c r="L112" i="11"/>
  <c r="P113" i="11"/>
  <c r="I114" i="11"/>
  <c r="R115" i="11"/>
  <c r="L116" i="11"/>
  <c r="P117" i="11"/>
  <c r="I118" i="11"/>
  <c r="R125" i="11"/>
  <c r="L126" i="11"/>
  <c r="P127" i="11"/>
  <c r="I128" i="11"/>
  <c r="R138" i="11"/>
  <c r="P139" i="11"/>
  <c r="I140" i="11"/>
  <c r="L152" i="11"/>
  <c r="P153" i="11"/>
  <c r="I154" i="11"/>
  <c r="L164" i="11"/>
  <c r="R164" i="11"/>
  <c r="P165" i="11"/>
  <c r="L178" i="11"/>
  <c r="R178" i="11"/>
  <c r="P179" i="11"/>
  <c r="L182" i="11"/>
  <c r="R182" i="11"/>
  <c r="P183" i="11"/>
  <c r="L186" i="11"/>
  <c r="R186" i="11"/>
  <c r="P190" i="11"/>
  <c r="L193" i="11"/>
  <c r="R193" i="11"/>
  <c r="P194" i="11"/>
  <c r="L197" i="11"/>
  <c r="R197" i="11"/>
  <c r="P198" i="11"/>
  <c r="L205" i="11"/>
  <c r="R205" i="11"/>
  <c r="P206" i="11"/>
  <c r="P216" i="11"/>
  <c r="I217" i="11"/>
  <c r="W227" i="11" s="1"/>
  <c r="L218" i="11"/>
  <c r="P219" i="11"/>
  <c r="I229" i="11"/>
  <c r="L231" i="11"/>
  <c r="P232" i="11"/>
  <c r="I233" i="11"/>
  <c r="L243" i="11"/>
  <c r="P244" i="11"/>
  <c r="I245" i="11"/>
  <c r="L256" i="11"/>
  <c r="P257" i="11"/>
  <c r="I258" i="11"/>
  <c r="L260" i="11"/>
  <c r="P261" i="11"/>
  <c r="I262" i="11"/>
  <c r="L268" i="11"/>
  <c r="R268" i="11"/>
  <c r="P269" i="11"/>
  <c r="L281" i="11"/>
  <c r="R281" i="11"/>
  <c r="P282" i="11"/>
  <c r="L285" i="11"/>
  <c r="R285" i="11"/>
  <c r="P286" i="11"/>
  <c r="R295" i="11"/>
  <c r="P307" i="11"/>
  <c r="L310" i="11"/>
  <c r="R310" i="11"/>
  <c r="P311" i="11"/>
  <c r="L314" i="11"/>
  <c r="R314" i="11"/>
  <c r="P315" i="11"/>
  <c r="L321" i="11"/>
  <c r="R321" i="11"/>
  <c r="P322" i="11"/>
  <c r="L325" i="11"/>
  <c r="P326" i="11"/>
  <c r="L333" i="11"/>
  <c r="R333" i="11"/>
  <c r="P334" i="11"/>
  <c r="L337" i="11"/>
  <c r="R337" i="11"/>
  <c r="P338" i="11"/>
  <c r="L341" i="11"/>
  <c r="R341" i="11"/>
  <c r="P342" i="11"/>
  <c r="I348" i="11"/>
  <c r="R349" i="11"/>
  <c r="I352" i="11"/>
  <c r="R353" i="11"/>
  <c r="I361" i="11"/>
  <c r="R362" i="11"/>
  <c r="I365" i="11"/>
  <c r="R366" i="11"/>
  <c r="P372" i="11"/>
  <c r="P375" i="11"/>
  <c r="R376" i="11"/>
  <c r="R379" i="11"/>
  <c r="L385" i="11"/>
  <c r="R387" i="11"/>
  <c r="L388" i="11"/>
  <c r="P390" i="11"/>
  <c r="L391" i="11"/>
  <c r="I399" i="11"/>
  <c r="R400" i="11"/>
  <c r="R412" i="11"/>
  <c r="I414" i="11"/>
  <c r="P414" i="11"/>
  <c r="I424" i="11"/>
  <c r="W435" i="11" s="1"/>
  <c r="L425" i="11"/>
  <c r="I437" i="11"/>
  <c r="P437" i="11"/>
  <c r="R438" i="11"/>
  <c r="L439" i="11"/>
  <c r="R441" i="11"/>
  <c r="R450" i="11"/>
  <c r="I463" i="11"/>
  <c r="R464" i="11"/>
  <c r="I466" i="11"/>
  <c r="R467" i="11"/>
  <c r="I479" i="11"/>
  <c r="R480" i="11"/>
  <c r="L491" i="11"/>
  <c r="I493" i="11"/>
  <c r="L494" i="11"/>
  <c r="R494" i="11"/>
  <c r="I502" i="11"/>
  <c r="W513" i="11" s="1"/>
  <c r="L504" i="11"/>
  <c r="I515" i="11"/>
  <c r="L516" i="11"/>
  <c r="I518" i="11"/>
  <c r="P518" i="11"/>
  <c r="L519" i="11"/>
  <c r="I528" i="11"/>
  <c r="P528" i="11"/>
  <c r="R541" i="11"/>
  <c r="P545" i="11"/>
  <c r="R554" i="11"/>
  <c r="P555" i="11"/>
  <c r="L568" i="11"/>
  <c r="P570" i="11"/>
  <c r="L572" i="11"/>
  <c r="P574" i="11"/>
  <c r="L581" i="11"/>
  <c r="P583" i="11"/>
  <c r="L585" i="11"/>
  <c r="U24" i="11"/>
  <c r="U47" i="11"/>
  <c r="U63" i="11"/>
  <c r="U73" i="11"/>
  <c r="U107" i="11"/>
  <c r="U112" i="11"/>
  <c r="U181" i="11"/>
  <c r="U191" i="11"/>
  <c r="U216" i="11"/>
  <c r="U281" i="11"/>
  <c r="U307" i="11"/>
  <c r="U340" i="11"/>
  <c r="U363" i="11"/>
  <c r="U372" i="11"/>
  <c r="U398" i="11"/>
  <c r="U441" i="11"/>
  <c r="U450" i="11"/>
  <c r="U468" i="11"/>
  <c r="U502" i="11"/>
  <c r="W32" i="11"/>
  <c r="W253" i="11"/>
  <c r="B659" i="16"/>
  <c r="P659" i="16"/>
  <c r="O659" i="16"/>
  <c r="I659" i="16"/>
  <c r="H659" i="16"/>
  <c r="R659" i="16"/>
  <c r="R610" i="16"/>
  <c r="B609" i="16"/>
  <c r="R609" i="16"/>
  <c r="J609" i="16"/>
  <c r="I609" i="16"/>
  <c r="J592" i="16"/>
  <c r="R592" i="16"/>
  <c r="C572" i="16"/>
  <c r="G572" i="16"/>
  <c r="I572" i="16"/>
  <c r="K567" i="16"/>
  <c r="B567" i="16"/>
  <c r="R567" i="16"/>
  <c r="P567" i="16"/>
  <c r="G567" i="16"/>
  <c r="I567" i="16"/>
  <c r="G491" i="16"/>
  <c r="B491" i="16"/>
  <c r="I593" i="16"/>
  <c r="P502" i="16"/>
  <c r="B458" i="16"/>
  <c r="H458" i="16"/>
  <c r="K458" i="16"/>
  <c r="J458" i="16"/>
  <c r="C458" i="16"/>
  <c r="L458" i="16"/>
  <c r="K454" i="16"/>
  <c r="C454" i="16"/>
  <c r="L454" i="16"/>
  <c r="G454" i="16"/>
  <c r="P454" i="16"/>
  <c r="D454" i="16"/>
  <c r="L452" i="16"/>
  <c r="J452" i="16"/>
  <c r="K452" i="16"/>
  <c r="B452" i="16"/>
  <c r="P452" i="16"/>
  <c r="G451" i="16"/>
  <c r="B451" i="16"/>
  <c r="P451" i="16"/>
  <c r="D451" i="16"/>
  <c r="C451" i="16"/>
  <c r="H630" i="16"/>
  <c r="R590" i="16"/>
  <c r="O555" i="16"/>
  <c r="L555" i="16"/>
  <c r="J670" i="16"/>
  <c r="K670" i="16"/>
  <c r="P646" i="16"/>
  <c r="H646" i="16"/>
  <c r="K646" i="16"/>
  <c r="J646" i="16"/>
  <c r="J645" i="16"/>
  <c r="H645" i="16"/>
  <c r="G644" i="16"/>
  <c r="I641" i="16"/>
  <c r="G591" i="16"/>
  <c r="O628" i="16"/>
  <c r="K634" i="16"/>
  <c r="B632" i="16"/>
  <c r="C632" i="16"/>
  <c r="P587" i="16"/>
  <c r="D587" i="16"/>
  <c r="B578" i="16"/>
  <c r="K578" i="16"/>
  <c r="I510" i="16"/>
  <c r="G510" i="16"/>
  <c r="C510" i="16"/>
  <c r="K474" i="16"/>
  <c r="C474" i="16"/>
  <c r="B510" i="16"/>
  <c r="D510" i="16"/>
  <c r="H510" i="16"/>
  <c r="O657" i="16"/>
  <c r="B556" i="16"/>
  <c r="B655" i="16"/>
  <c r="I491" i="16"/>
  <c r="J597" i="16"/>
  <c r="D655" i="16"/>
  <c r="H691" i="16"/>
  <c r="O646" i="16"/>
  <c r="G646" i="16"/>
  <c r="D646" i="16"/>
  <c r="R646" i="16"/>
  <c r="C646" i="16"/>
  <c r="R645" i="16"/>
  <c r="D645" i="16"/>
  <c r="G645" i="16"/>
  <c r="K645" i="16"/>
  <c r="B645" i="16"/>
  <c r="K644" i="16"/>
  <c r="I631" i="16"/>
  <c r="G631" i="16"/>
  <c r="H631" i="16"/>
  <c r="J631" i="16"/>
  <c r="P630" i="16"/>
  <c r="O630" i="16"/>
  <c r="P607" i="16"/>
  <c r="H607" i="16"/>
  <c r="B501" i="16"/>
  <c r="H488" i="16"/>
  <c r="J488" i="16"/>
  <c r="O510" i="16"/>
  <c r="K510" i="16"/>
  <c r="H556" i="16"/>
  <c r="P474" i="16"/>
  <c r="J510" i="16"/>
  <c r="R657" i="16"/>
  <c r="C479" i="16"/>
  <c r="G597" i="16"/>
  <c r="O587" i="16"/>
  <c r="R632" i="16"/>
  <c r="I582" i="16"/>
  <c r="L582" i="16"/>
  <c r="J581" i="16"/>
  <c r="I557" i="16"/>
  <c r="O557" i="16"/>
  <c r="G557" i="16"/>
  <c r="K507" i="16"/>
  <c r="R507" i="16"/>
  <c r="G482" i="16"/>
  <c r="P510" i="16"/>
  <c r="D556" i="16"/>
  <c r="L479" i="16"/>
  <c r="O474" i="16"/>
  <c r="I474" i="16"/>
  <c r="H657" i="16"/>
  <c r="C655" i="16"/>
  <c r="C482" i="16"/>
  <c r="O491" i="16"/>
  <c r="L491" i="16"/>
  <c r="J657" i="16"/>
  <c r="C639" i="16"/>
  <c r="G621" i="16"/>
  <c r="P609" i="16"/>
  <c r="O609" i="16"/>
  <c r="P466" i="16"/>
  <c r="C686" i="16"/>
  <c r="H686" i="16"/>
  <c r="R686" i="16"/>
  <c r="I686" i="16"/>
  <c r="K686" i="16"/>
  <c r="O687" i="16"/>
  <c r="K687" i="16"/>
  <c r="G687" i="16"/>
  <c r="D687" i="16"/>
  <c r="O688" i="16"/>
  <c r="J683" i="16"/>
  <c r="O671" i="16"/>
  <c r="L671" i="16"/>
  <c r="P671" i="16"/>
  <c r="C671" i="16"/>
  <c r="C667" i="16"/>
  <c r="I647" i="16"/>
  <c r="C647" i="16"/>
  <c r="K647" i="16"/>
  <c r="J563" i="16"/>
  <c r="I563" i="16"/>
  <c r="C563" i="16"/>
  <c r="P563" i="16"/>
  <c r="G539" i="16"/>
  <c r="K523" i="16"/>
  <c r="H523" i="16"/>
  <c r="I523" i="16"/>
  <c r="O523" i="16"/>
  <c r="C523" i="16"/>
  <c r="C449" i="16"/>
  <c r="H683" i="16"/>
  <c r="O594" i="16"/>
  <c r="O479" i="16"/>
  <c r="K496" i="16"/>
  <c r="G548" i="16"/>
  <c r="G658" i="16"/>
  <c r="K629" i="16"/>
  <c r="I466" i="16"/>
  <c r="O449" i="16"/>
  <c r="D479" i="16"/>
  <c r="D586" i="16"/>
  <c r="O647" i="16"/>
  <c r="J628" i="16"/>
  <c r="D620" i="16"/>
  <c r="B671" i="16"/>
  <c r="L523" i="16"/>
  <c r="G562" i="16"/>
  <c r="D695" i="16"/>
  <c r="G695" i="16"/>
  <c r="B695" i="16"/>
  <c r="K695" i="16"/>
  <c r="R662" i="16"/>
  <c r="P654" i="16"/>
  <c r="R654" i="16"/>
  <c r="O654" i="16"/>
  <c r="K654" i="16"/>
  <c r="I654" i="16"/>
  <c r="L654" i="16"/>
  <c r="R635" i="16"/>
  <c r="P635" i="16"/>
  <c r="L635" i="16"/>
  <c r="D635" i="16"/>
  <c r="I635" i="16"/>
  <c r="O614" i="16"/>
  <c r="H614" i="16"/>
  <c r="J614" i="16"/>
  <c r="C591" i="16"/>
  <c r="K591" i="16"/>
  <c r="G590" i="16"/>
  <c r="K590" i="16"/>
  <c r="C590" i="16"/>
  <c r="I575" i="16"/>
  <c r="G570" i="16"/>
  <c r="J570" i="16"/>
  <c r="I570" i="16"/>
  <c r="P570" i="16"/>
  <c r="H570" i="16"/>
  <c r="O570" i="16"/>
  <c r="D543" i="16"/>
  <c r="C524" i="16"/>
  <c r="G513" i="16"/>
  <c r="P513" i="16"/>
  <c r="O513" i="16"/>
  <c r="R513" i="16"/>
  <c r="I691" i="16"/>
  <c r="O668" i="16"/>
  <c r="K594" i="16"/>
  <c r="K587" i="16"/>
  <c r="B587" i="16"/>
  <c r="I587" i="16"/>
  <c r="C587" i="16"/>
  <c r="R587" i="16"/>
  <c r="J587" i="16"/>
  <c r="G542" i="16"/>
  <c r="D522" i="16"/>
  <c r="O503" i="16"/>
  <c r="K497" i="16"/>
  <c r="C497" i="16"/>
  <c r="J466" i="16"/>
  <c r="C466" i="16"/>
  <c r="L466" i="16"/>
  <c r="B466" i="16"/>
  <c r="G466" i="16"/>
  <c r="H466" i="16"/>
  <c r="I464" i="16"/>
  <c r="O464" i="16"/>
  <c r="G464" i="16"/>
  <c r="J464" i="16"/>
  <c r="D464" i="16"/>
  <c r="P464" i="16"/>
  <c r="D450" i="16"/>
  <c r="R479" i="16"/>
  <c r="K668" i="16"/>
  <c r="J479" i="16"/>
  <c r="P594" i="16"/>
  <c r="J548" i="16"/>
  <c r="G496" i="16"/>
  <c r="H464" i="16"/>
  <c r="R464" i="16"/>
  <c r="H586" i="16"/>
  <c r="K466" i="16"/>
  <c r="C586" i="16"/>
  <c r="H647" i="16"/>
  <c r="J647" i="16"/>
  <c r="H587" i="16"/>
  <c r="G587" i="16"/>
  <c r="I562" i="16"/>
  <c r="B563" i="16"/>
  <c r="J450" i="16"/>
  <c r="D664" i="16"/>
  <c r="H678" i="16"/>
  <c r="G678" i="16"/>
  <c r="D678" i="16"/>
  <c r="K678" i="16"/>
  <c r="B665" i="16"/>
  <c r="D665" i="16"/>
  <c r="R665" i="16"/>
  <c r="J658" i="16"/>
  <c r="D658" i="16"/>
  <c r="H628" i="16"/>
  <c r="R628" i="16"/>
  <c r="D628" i="16"/>
  <c r="R620" i="16"/>
  <c r="L620" i="16"/>
  <c r="O620" i="16"/>
  <c r="B620" i="16"/>
  <c r="P616" i="16"/>
  <c r="B586" i="16"/>
  <c r="J562" i="16"/>
  <c r="L562" i="16"/>
  <c r="C562" i="16"/>
  <c r="H562" i="16"/>
  <c r="H479" i="16"/>
  <c r="G479" i="16"/>
  <c r="R449" i="16"/>
  <c r="H449" i="16"/>
  <c r="G665" i="16"/>
  <c r="K665" i="16"/>
  <c r="L594" i="16"/>
  <c r="R594" i="16"/>
  <c r="R548" i="16"/>
  <c r="D496" i="16"/>
  <c r="B548" i="16"/>
  <c r="H658" i="16"/>
  <c r="O629" i="16"/>
  <c r="B479" i="16"/>
  <c r="B464" i="16"/>
  <c r="C464" i="16"/>
  <c r="P647" i="16"/>
  <c r="I586" i="16"/>
  <c r="C628" i="16"/>
  <c r="L587" i="16"/>
  <c r="K562" i="16"/>
  <c r="R542" i="16"/>
  <c r="O665" i="16"/>
  <c r="P665" i="16"/>
  <c r="R671" i="16"/>
  <c r="O466" i="16"/>
  <c r="D563" i="16"/>
  <c r="K449" i="16"/>
  <c r="B523" i="16"/>
  <c r="P586" i="16"/>
  <c r="H450" i="16"/>
  <c r="O497" i="16"/>
  <c r="R523" i="16"/>
  <c r="P628" i="16"/>
  <c r="R677" i="16"/>
  <c r="B677" i="16"/>
  <c r="G677" i="16"/>
  <c r="O605" i="16"/>
  <c r="G602" i="16"/>
  <c r="R602" i="16"/>
  <c r="I578" i="16"/>
  <c r="D578" i="16"/>
  <c r="G578" i="16"/>
  <c r="I536" i="16"/>
  <c r="R643" i="16"/>
  <c r="P638" i="16"/>
  <c r="H370" i="16"/>
  <c r="K370" i="16"/>
  <c r="L370" i="16"/>
  <c r="O370" i="16"/>
  <c r="J370" i="16"/>
  <c r="C370" i="16"/>
  <c r="B370" i="16"/>
  <c r="R370" i="16"/>
  <c r="D370" i="16"/>
  <c r="I370" i="16"/>
  <c r="K250" i="16"/>
  <c r="D250" i="16"/>
  <c r="G250" i="16"/>
  <c r="R198" i="16"/>
  <c r="H31" i="16"/>
  <c r="L31" i="16"/>
  <c r="G47" i="16"/>
  <c r="L198" i="16"/>
  <c r="H17" i="16"/>
  <c r="P198" i="16"/>
  <c r="R3" i="16"/>
  <c r="D3" i="16"/>
  <c r="C3" i="16"/>
  <c r="R319" i="16"/>
  <c r="I94" i="16"/>
  <c r="L94" i="16"/>
  <c r="I250" i="16"/>
  <c r="C379" i="16"/>
  <c r="I47" i="16"/>
  <c r="B263" i="16"/>
  <c r="G263" i="16"/>
  <c r="P311" i="16"/>
  <c r="C319" i="16"/>
  <c r="J319" i="16"/>
  <c r="D306" i="16"/>
  <c r="O250" i="16"/>
  <c r="P402" i="16"/>
  <c r="J402" i="16"/>
  <c r="H402" i="16"/>
  <c r="G402" i="16"/>
  <c r="B402" i="16"/>
  <c r="C402" i="16"/>
  <c r="P395" i="16"/>
  <c r="O395" i="16"/>
  <c r="L395" i="16"/>
  <c r="P392" i="16"/>
  <c r="B392" i="16"/>
  <c r="D381" i="16"/>
  <c r="H381" i="16"/>
  <c r="B381" i="16"/>
  <c r="O381" i="16"/>
  <c r="P381" i="16"/>
  <c r="L381" i="16"/>
  <c r="J381" i="16"/>
  <c r="G369" i="16"/>
  <c r="D369" i="16"/>
  <c r="L165" i="16"/>
  <c r="J165" i="16"/>
  <c r="C151" i="16"/>
  <c r="J151" i="16"/>
  <c r="O151" i="16"/>
  <c r="D151" i="16"/>
  <c r="I151" i="16"/>
  <c r="G151" i="16"/>
  <c r="P151" i="16"/>
  <c r="K151" i="16"/>
  <c r="O21" i="16"/>
  <c r="R21" i="16"/>
  <c r="K21" i="16"/>
  <c r="J20" i="16"/>
  <c r="K20" i="16"/>
  <c r="D20" i="16"/>
  <c r="P20" i="16"/>
  <c r="H20" i="16"/>
  <c r="D19" i="16"/>
  <c r="L19" i="16"/>
  <c r="C19" i="16"/>
  <c r="O18" i="16"/>
  <c r="R18" i="16"/>
  <c r="I14" i="16"/>
  <c r="B14" i="16"/>
  <c r="I8" i="16"/>
  <c r="G8" i="16"/>
  <c r="H8" i="16"/>
  <c r="O8" i="16"/>
  <c r="J8" i="16"/>
  <c r="L8" i="16"/>
  <c r="C8" i="16"/>
  <c r="R8" i="16"/>
  <c r="B8" i="16"/>
  <c r="K8" i="16"/>
  <c r="P8" i="16"/>
  <c r="P7" i="16"/>
  <c r="O7" i="16"/>
  <c r="H7" i="16"/>
  <c r="G30" i="16"/>
  <c r="D30" i="16"/>
  <c r="K30" i="16"/>
  <c r="L30" i="16"/>
  <c r="J30" i="16"/>
  <c r="C30" i="16"/>
  <c r="P30" i="16"/>
  <c r="O30" i="16"/>
  <c r="B30" i="16"/>
  <c r="I30" i="16"/>
  <c r="K38" i="16"/>
  <c r="O38" i="16"/>
  <c r="G38" i="16"/>
  <c r="D38" i="16"/>
  <c r="H40" i="16"/>
  <c r="P40" i="16"/>
  <c r="D40" i="16"/>
  <c r="L40" i="16"/>
  <c r="B40" i="16"/>
  <c r="J40" i="16"/>
  <c r="J42" i="16"/>
  <c r="L42" i="16"/>
  <c r="D42" i="16"/>
  <c r="R42" i="16"/>
  <c r="G42" i="16"/>
  <c r="H42" i="16"/>
  <c r="I42" i="16"/>
  <c r="O42" i="16"/>
  <c r="C42" i="16"/>
  <c r="K42" i="16"/>
  <c r="O379" i="16"/>
  <c r="B379" i="16"/>
  <c r="C311" i="16"/>
  <c r="I311" i="16"/>
  <c r="J311" i="16"/>
  <c r="K311" i="16"/>
  <c r="D311" i="16"/>
  <c r="L263" i="16"/>
  <c r="R263" i="16"/>
  <c r="J31" i="16"/>
  <c r="K31" i="16"/>
  <c r="B31" i="16"/>
  <c r="O47" i="16"/>
  <c r="K198" i="16"/>
  <c r="K17" i="16"/>
  <c r="I3" i="16"/>
  <c r="P3" i="16"/>
  <c r="L3" i="16"/>
  <c r="I379" i="16"/>
  <c r="K319" i="16"/>
  <c r="P94" i="16"/>
  <c r="C31" i="16"/>
  <c r="K379" i="16"/>
  <c r="D379" i="16"/>
  <c r="J250" i="16"/>
  <c r="B250" i="16"/>
  <c r="P379" i="16"/>
  <c r="H47" i="16"/>
  <c r="J263" i="16"/>
  <c r="D263" i="16"/>
  <c r="L311" i="16"/>
  <c r="H263" i="16"/>
  <c r="I306" i="16"/>
  <c r="G370" i="16"/>
  <c r="G198" i="16"/>
  <c r="R311" i="16"/>
  <c r="P370" i="16"/>
  <c r="J386" i="16"/>
  <c r="R386" i="16"/>
  <c r="I321" i="16"/>
  <c r="L321" i="16"/>
  <c r="B210" i="16"/>
  <c r="C210" i="16"/>
  <c r="G210" i="16"/>
  <c r="I210" i="16"/>
  <c r="H210" i="16"/>
  <c r="L210" i="16"/>
  <c r="P210" i="16"/>
  <c r="D210" i="16"/>
  <c r="R210" i="16"/>
  <c r="J210" i="16"/>
  <c r="O210" i="16"/>
  <c r="K210" i="16"/>
  <c r="P164" i="16"/>
  <c r="D164" i="16"/>
  <c r="O164" i="16"/>
  <c r="L164" i="16"/>
  <c r="B164" i="16"/>
  <c r="C164" i="16"/>
  <c r="H59" i="16"/>
  <c r="J59" i="16"/>
  <c r="L59" i="16"/>
  <c r="K59" i="16"/>
  <c r="J393" i="16"/>
  <c r="B393" i="16"/>
  <c r="P393" i="16"/>
  <c r="I393" i="16"/>
  <c r="R393" i="16"/>
  <c r="C393" i="16"/>
  <c r="H393" i="16"/>
  <c r="D393" i="16"/>
  <c r="O393" i="16"/>
  <c r="L393" i="16"/>
  <c r="G393" i="16"/>
  <c r="B331" i="16"/>
  <c r="D331" i="16"/>
  <c r="G331" i="16"/>
  <c r="I331" i="16"/>
  <c r="J331" i="16"/>
  <c r="K331" i="16"/>
  <c r="O331" i="16"/>
  <c r="C331" i="16"/>
  <c r="L331" i="16"/>
  <c r="H331" i="16"/>
  <c r="L319" i="16"/>
  <c r="O319" i="16"/>
  <c r="J306" i="16"/>
  <c r="P306" i="16"/>
  <c r="C306" i="16"/>
  <c r="L306" i="16"/>
  <c r="K306" i="16"/>
  <c r="G306" i="16"/>
  <c r="R306" i="16"/>
  <c r="K94" i="16"/>
  <c r="O94" i="16"/>
  <c r="G94" i="16"/>
  <c r="B94" i="16"/>
  <c r="D94" i="16"/>
  <c r="D47" i="16"/>
  <c r="K47" i="16"/>
  <c r="P31" i="16"/>
  <c r="R31" i="16"/>
  <c r="B47" i="16"/>
  <c r="B198" i="16"/>
  <c r="J198" i="16"/>
  <c r="C17" i="16"/>
  <c r="I17" i="16"/>
  <c r="D198" i="16"/>
  <c r="B3" i="16"/>
  <c r="G3" i="16"/>
  <c r="H379" i="16"/>
  <c r="H319" i="16"/>
  <c r="C94" i="16"/>
  <c r="J94" i="16"/>
  <c r="L250" i="16"/>
  <c r="R379" i="16"/>
  <c r="C263" i="16"/>
  <c r="K263" i="16"/>
  <c r="H311" i="16"/>
  <c r="I319" i="16"/>
  <c r="O306" i="16"/>
  <c r="P331" i="16"/>
  <c r="G311" i="16"/>
  <c r="K334" i="16"/>
  <c r="B334" i="16"/>
  <c r="J334" i="16"/>
  <c r="P309" i="16"/>
  <c r="B309" i="16"/>
  <c r="H309" i="16"/>
  <c r="D309" i="16"/>
  <c r="G309" i="16"/>
  <c r="J297" i="16"/>
  <c r="G297" i="16"/>
  <c r="C297" i="16"/>
  <c r="D297" i="16"/>
  <c r="H297" i="16"/>
  <c r="O209" i="16"/>
  <c r="B209" i="16"/>
  <c r="C209" i="16"/>
  <c r="H209" i="16"/>
  <c r="K209" i="16"/>
  <c r="D209" i="16"/>
  <c r="J209" i="16"/>
  <c r="L209" i="16"/>
  <c r="P209" i="16"/>
  <c r="G209" i="16"/>
  <c r="R209" i="16"/>
  <c r="I209" i="16"/>
  <c r="K71" i="16"/>
  <c r="R71" i="16"/>
  <c r="I71" i="16"/>
  <c r="P71" i="16"/>
  <c r="G71" i="16"/>
  <c r="O45" i="16"/>
  <c r="K45" i="16"/>
  <c r="H45" i="16"/>
  <c r="L45" i="16"/>
  <c r="I45" i="16"/>
  <c r="R45" i="16"/>
  <c r="P45" i="16"/>
  <c r="P11" i="16"/>
  <c r="B11" i="16"/>
  <c r="G11" i="16"/>
  <c r="K11" i="16"/>
  <c r="I11" i="16"/>
  <c r="R11" i="16"/>
  <c r="J11" i="16"/>
  <c r="H11" i="16"/>
  <c r="O11" i="16"/>
  <c r="R4" i="16"/>
  <c r="P4" i="16"/>
  <c r="J4" i="16"/>
  <c r="O4" i="16"/>
  <c r="G4" i="16"/>
  <c r="O333" i="16"/>
  <c r="R406" i="16"/>
  <c r="J307" i="16"/>
  <c r="R298" i="16"/>
  <c r="I406" i="16"/>
  <c r="L406" i="16"/>
  <c r="B383" i="16"/>
  <c r="C406" i="16"/>
  <c r="J406" i="16"/>
  <c r="D406" i="16"/>
  <c r="I307" i="16"/>
  <c r="H394" i="16"/>
  <c r="O694" i="16"/>
  <c r="L694" i="16"/>
  <c r="I693" i="16"/>
  <c r="G693" i="16"/>
  <c r="J693" i="16"/>
  <c r="K693" i="16"/>
  <c r="L633" i="16"/>
  <c r="O633" i="16"/>
  <c r="B603" i="16"/>
  <c r="B546" i="16"/>
  <c r="C546" i="16"/>
  <c r="J546" i="16"/>
  <c r="D546" i="16"/>
  <c r="I546" i="16"/>
  <c r="H546" i="16"/>
  <c r="R546" i="16"/>
  <c r="P546" i="16"/>
  <c r="K546" i="16"/>
  <c r="G546" i="16"/>
  <c r="K543" i="16"/>
  <c r="G543" i="16"/>
  <c r="L543" i="16"/>
  <c r="H543" i="16"/>
  <c r="I543" i="16"/>
  <c r="R512" i="16"/>
  <c r="G512" i="16"/>
  <c r="B512" i="16"/>
  <c r="K512" i="16"/>
  <c r="H512" i="16"/>
  <c r="L512" i="16"/>
  <c r="P512" i="16"/>
  <c r="L494" i="16"/>
  <c r="H494" i="16"/>
  <c r="G494" i="16"/>
  <c r="O494" i="16"/>
  <c r="J494" i="16"/>
  <c r="D494" i="16"/>
  <c r="D461" i="16"/>
  <c r="O542" i="16"/>
  <c r="O496" i="16"/>
  <c r="L497" i="16"/>
  <c r="I539" i="16"/>
  <c r="R688" i="16"/>
  <c r="K596" i="16"/>
  <c r="J512" i="16"/>
  <c r="I512" i="16"/>
  <c r="D512" i="16"/>
  <c r="P596" i="16"/>
  <c r="G465" i="16"/>
  <c r="D681" i="16"/>
  <c r="L681" i="16"/>
  <c r="K681" i="16"/>
  <c r="O681" i="16"/>
  <c r="C681" i="16"/>
  <c r="R681" i="16"/>
  <c r="R638" i="16"/>
  <c r="H638" i="16"/>
  <c r="K638" i="16"/>
  <c r="I632" i="16"/>
  <c r="L632" i="16"/>
  <c r="G632" i="16"/>
  <c r="H632" i="16"/>
  <c r="O632" i="16"/>
  <c r="P632" i="16"/>
  <c r="D619" i="16"/>
  <c r="C619" i="16"/>
  <c r="G611" i="16"/>
  <c r="P611" i="16"/>
  <c r="O611" i="16"/>
  <c r="R611" i="16"/>
  <c r="B611" i="16"/>
  <c r="D611" i="16"/>
  <c r="I611" i="16"/>
  <c r="C611" i="16"/>
  <c r="L611" i="16"/>
  <c r="K611" i="16"/>
  <c r="O590" i="16"/>
  <c r="L590" i="16"/>
  <c r="J590" i="16"/>
  <c r="J503" i="16"/>
  <c r="I502" i="16"/>
  <c r="G502" i="16"/>
  <c r="H490" i="16"/>
  <c r="C490" i="16"/>
  <c r="P490" i="16"/>
  <c r="D487" i="16"/>
  <c r="C487" i="16"/>
  <c r="P482" i="16"/>
  <c r="B482" i="16"/>
  <c r="J482" i="16"/>
  <c r="K482" i="16"/>
  <c r="H482" i="16"/>
  <c r="H473" i="16"/>
  <c r="G473" i="16"/>
  <c r="C473" i="16"/>
  <c r="K460" i="16"/>
  <c r="P460" i="16"/>
  <c r="D460" i="16"/>
  <c r="B460" i="16"/>
  <c r="H460" i="16"/>
  <c r="G460" i="16"/>
  <c r="O460" i="16"/>
  <c r="B450" i="16"/>
  <c r="P450" i="16"/>
  <c r="B448" i="16"/>
  <c r="B682" i="16"/>
  <c r="D621" i="16"/>
  <c r="J460" i="16"/>
  <c r="O543" i="16"/>
  <c r="I473" i="16"/>
  <c r="H611" i="16"/>
  <c r="H681" i="16"/>
  <c r="C494" i="16"/>
  <c r="K473" i="16"/>
  <c r="D682" i="16"/>
  <c r="O572" i="16"/>
  <c r="P572" i="16"/>
  <c r="K572" i="16"/>
  <c r="H572" i="16"/>
  <c r="H571" i="16"/>
  <c r="K676" i="16"/>
  <c r="L634" i="16"/>
  <c r="P634" i="16"/>
  <c r="C634" i="16"/>
  <c r="B634" i="16"/>
  <c r="J626" i="16"/>
  <c r="B626" i="16"/>
  <c r="O626" i="16"/>
  <c r="D626" i="16"/>
  <c r="P542" i="16"/>
  <c r="C542" i="16"/>
  <c r="R496" i="16"/>
  <c r="I496" i="16"/>
  <c r="O495" i="16"/>
  <c r="C495" i="16"/>
  <c r="L495" i="16"/>
  <c r="P495" i="16"/>
  <c r="I495" i="16"/>
  <c r="B495" i="16"/>
  <c r="J495" i="16"/>
  <c r="K495" i="16"/>
  <c r="O465" i="16"/>
  <c r="P465" i="16"/>
  <c r="L465" i="16"/>
  <c r="H465" i="16"/>
  <c r="D465" i="16"/>
  <c r="R543" i="16"/>
  <c r="H496" i="16"/>
  <c r="J688" i="16"/>
  <c r="D633" i="16"/>
  <c r="P543" i="16"/>
  <c r="L676" i="16"/>
  <c r="R603" i="16"/>
  <c r="P682" i="16"/>
  <c r="J682" i="16"/>
  <c r="I682" i="16"/>
  <c r="H680" i="16"/>
  <c r="R639" i="16"/>
  <c r="G639" i="16"/>
  <c r="H639" i="16"/>
  <c r="I627" i="16"/>
  <c r="B627" i="16"/>
  <c r="C627" i="16"/>
  <c r="L627" i="16"/>
  <c r="O627" i="16"/>
  <c r="K627" i="16"/>
  <c r="P627" i="16"/>
  <c r="G627" i="16"/>
  <c r="R627" i="16"/>
  <c r="C623" i="16"/>
  <c r="L623" i="16"/>
  <c r="L610" i="16"/>
  <c r="D610" i="16"/>
  <c r="K610" i="16"/>
  <c r="H610" i="16"/>
  <c r="R597" i="16"/>
  <c r="L597" i="16"/>
  <c r="K597" i="16"/>
  <c r="B597" i="16"/>
  <c r="D591" i="16"/>
  <c r="P591" i="16"/>
  <c r="R591" i="16"/>
  <c r="L591" i="16"/>
  <c r="G568" i="16"/>
  <c r="D558" i="16"/>
  <c r="K499" i="16"/>
  <c r="D491" i="16"/>
  <c r="R491" i="16"/>
  <c r="K491" i="16"/>
  <c r="H491" i="16"/>
  <c r="P491" i="16"/>
  <c r="B488" i="16"/>
  <c r="G488" i="16"/>
  <c r="O488" i="16"/>
  <c r="P488" i="16"/>
  <c r="D488" i="16"/>
  <c r="C488" i="16"/>
  <c r="R488" i="16"/>
  <c r="P477" i="16"/>
  <c r="R477" i="16"/>
  <c r="D462" i="16"/>
  <c r="B462" i="16"/>
  <c r="P462" i="16"/>
  <c r="P449" i="16"/>
  <c r="G449" i="16"/>
  <c r="L638" i="16"/>
  <c r="I449" i="16"/>
  <c r="P496" i="16"/>
  <c r="B539" i="16"/>
  <c r="L450" i="16"/>
  <c r="J449" i="16"/>
  <c r="B562" i="16"/>
  <c r="R562" i="16"/>
  <c r="G497" i="16"/>
  <c r="I497" i="16"/>
  <c r="K542" i="16"/>
  <c r="J496" i="16"/>
  <c r="G476" i="16"/>
  <c r="D497" i="16"/>
  <c r="B542" i="16"/>
  <c r="L542" i="16"/>
  <c r="P590" i="16"/>
  <c r="H590" i="16"/>
  <c r="H591" i="16"/>
  <c r="H497" i="16"/>
  <c r="G563" i="16"/>
  <c r="B496" i="16"/>
  <c r="D449" i="16"/>
  <c r="L563" i="16"/>
  <c r="H688" i="16"/>
  <c r="B621" i="16"/>
  <c r="C512" i="16"/>
  <c r="I597" i="16"/>
  <c r="C491" i="16"/>
  <c r="O512" i="16"/>
  <c r="I488" i="16"/>
  <c r="D542" i="16"/>
  <c r="O619" i="16"/>
  <c r="K632" i="16"/>
  <c r="D634" i="16"/>
  <c r="R465" i="16"/>
  <c r="G623" i="16"/>
  <c r="B494" i="16"/>
  <c r="C499" i="16"/>
  <c r="P610" i="16"/>
  <c r="K450" i="16"/>
  <c r="C496" i="16"/>
  <c r="R450" i="16"/>
  <c r="P562" i="16"/>
  <c r="D562" i="16"/>
  <c r="B449" i="16"/>
  <c r="P497" i="16"/>
  <c r="J497" i="16"/>
  <c r="I503" i="16"/>
  <c r="H542" i="16"/>
  <c r="I542" i="16"/>
  <c r="B590" i="16"/>
  <c r="D590" i="16"/>
  <c r="J591" i="16"/>
  <c r="R563" i="16"/>
  <c r="C539" i="16"/>
  <c r="H563" i="16"/>
  <c r="O563" i="16"/>
  <c r="K688" i="16"/>
  <c r="B688" i="16"/>
  <c r="R497" i="16"/>
  <c r="J491" i="16"/>
  <c r="R495" i="16"/>
  <c r="C626" i="16"/>
  <c r="P597" i="16"/>
  <c r="C597" i="16"/>
  <c r="J632" i="16"/>
  <c r="D632" i="16"/>
  <c r="O591" i="16"/>
  <c r="R623" i="16"/>
  <c r="R502" i="16"/>
  <c r="K494" i="16"/>
  <c r="L449" i="16"/>
  <c r="C465" i="16"/>
  <c r="O682" i="16"/>
  <c r="C543" i="16"/>
  <c r="B543" i="16"/>
  <c r="K621" i="16"/>
  <c r="R626" i="16"/>
  <c r="P621" i="16"/>
  <c r="L460" i="16"/>
  <c r="D477" i="16"/>
  <c r="I591" i="16"/>
  <c r="O621" i="16"/>
  <c r="D693" i="16"/>
  <c r="L473" i="16"/>
  <c r="J611" i="16"/>
  <c r="L626" i="16"/>
  <c r="J681" i="16"/>
  <c r="I494" i="16"/>
  <c r="P473" i="16"/>
  <c r="H682" i="16"/>
  <c r="O610" i="16"/>
  <c r="K477" i="16"/>
  <c r="J610" i="16"/>
  <c r="R494" i="16"/>
  <c r="B629" i="16"/>
  <c r="P584" i="16"/>
  <c r="G584" i="16"/>
  <c r="I584" i="16"/>
  <c r="K584" i="16"/>
  <c r="R584" i="16"/>
  <c r="C584" i="16"/>
  <c r="D584" i="16"/>
  <c r="L584" i="16"/>
  <c r="C583" i="16"/>
  <c r="K583" i="16"/>
  <c r="G583" i="16"/>
  <c r="J583" i="16"/>
  <c r="C582" i="16"/>
  <c r="D582" i="16"/>
  <c r="G582" i="16"/>
  <c r="R582" i="16"/>
  <c r="H582" i="16"/>
  <c r="O582" i="16"/>
  <c r="J582" i="16"/>
  <c r="B582" i="16"/>
  <c r="K582" i="16"/>
  <c r="D581" i="16"/>
  <c r="C581" i="16"/>
  <c r="P581" i="16"/>
  <c r="L581" i="16"/>
  <c r="J641" i="16"/>
  <c r="K641" i="16"/>
  <c r="D609" i="16"/>
  <c r="C609" i="16"/>
  <c r="G609" i="16"/>
  <c r="L609" i="16"/>
  <c r="H605" i="16"/>
  <c r="K605" i="16"/>
  <c r="R656" i="16"/>
  <c r="G656" i="16"/>
  <c r="D656" i="16"/>
  <c r="K655" i="16"/>
  <c r="G655" i="16"/>
  <c r="O575" i="16"/>
  <c r="J575" i="16"/>
  <c r="B575" i="16"/>
  <c r="C575" i="16"/>
  <c r="C556" i="16"/>
  <c r="R521" i="16"/>
  <c r="R515" i="16"/>
  <c r="B515" i="16"/>
  <c r="I515" i="16"/>
  <c r="D691" i="16"/>
  <c r="R683" i="16"/>
  <c r="P683" i="16"/>
  <c r="G683" i="16"/>
  <c r="C683" i="16"/>
  <c r="O670" i="16"/>
  <c r="C670" i="16"/>
  <c r="P670" i="16"/>
  <c r="D670" i="16"/>
  <c r="B670" i="16"/>
  <c r="G670" i="16"/>
  <c r="R670" i="16"/>
  <c r="L667" i="16"/>
  <c r="K667" i="16"/>
  <c r="C664" i="16"/>
  <c r="K664" i="16"/>
  <c r="C643" i="16"/>
  <c r="D643" i="16"/>
  <c r="H643" i="16"/>
  <c r="J643" i="16"/>
  <c r="I643" i="16"/>
  <c r="G643" i="16"/>
  <c r="L643" i="16"/>
  <c r="B630" i="16"/>
  <c r="K630" i="16"/>
  <c r="G630" i="16"/>
  <c r="C630" i="16"/>
  <c r="I630" i="16"/>
  <c r="D630" i="16"/>
  <c r="R630" i="16"/>
  <c r="D623" i="16"/>
  <c r="I623" i="16"/>
  <c r="H623" i="16"/>
  <c r="O623" i="16"/>
  <c r="B623" i="16"/>
  <c r="J623" i="16"/>
  <c r="K623" i="16"/>
  <c r="K617" i="16"/>
  <c r="J617" i="16"/>
  <c r="R617" i="16"/>
  <c r="B617" i="16"/>
  <c r="L617" i="16"/>
  <c r="D537" i="16"/>
  <c r="O537" i="16"/>
  <c r="R536" i="16"/>
  <c r="J536" i="16"/>
  <c r="C536" i="16"/>
  <c r="H536" i="16"/>
  <c r="B536" i="16"/>
  <c r="L536" i="16"/>
  <c r="O536" i="16"/>
  <c r="G536" i="16"/>
  <c r="D536" i="16"/>
  <c r="R535" i="16"/>
  <c r="L535" i="16"/>
  <c r="J535" i="16"/>
  <c r="P535" i="16"/>
  <c r="D535" i="16"/>
  <c r="H463" i="16"/>
  <c r="K463" i="16"/>
  <c r="G463" i="16"/>
  <c r="I463" i="16"/>
  <c r="J463" i="16"/>
  <c r="B463" i="16"/>
  <c r="C463" i="16"/>
  <c r="O463" i="16"/>
  <c r="P463" i="16"/>
  <c r="I615" i="16"/>
  <c r="B615" i="16"/>
  <c r="G615" i="16"/>
  <c r="J615" i="16"/>
  <c r="O615" i="16"/>
  <c r="G599" i="16"/>
  <c r="L599" i="16"/>
  <c r="K599" i="16"/>
  <c r="I599" i="16"/>
  <c r="J599" i="16"/>
  <c r="B599" i="16"/>
  <c r="R599" i="16"/>
  <c r="H599" i="16"/>
  <c r="C599" i="16"/>
  <c r="D599" i="16"/>
  <c r="D598" i="16"/>
  <c r="L596" i="16"/>
  <c r="J596" i="16"/>
  <c r="H596" i="16"/>
  <c r="R596" i="16"/>
  <c r="I596" i="16"/>
  <c r="C596" i="16"/>
  <c r="G596" i="16"/>
  <c r="O551" i="16"/>
  <c r="P551" i="16"/>
  <c r="C551" i="16"/>
  <c r="B551" i="16"/>
  <c r="K551" i="16"/>
  <c r="H550" i="16"/>
  <c r="D550" i="16"/>
  <c r="B550" i="16"/>
  <c r="C550" i="16"/>
  <c r="I550" i="16"/>
  <c r="R550" i="16"/>
  <c r="P550" i="16"/>
  <c r="O550" i="16"/>
  <c r="L549" i="16"/>
  <c r="B549" i="16"/>
  <c r="D549" i="16"/>
  <c r="O549" i="16"/>
  <c r="K549" i="16"/>
  <c r="R549" i="16"/>
  <c r="C549" i="16"/>
  <c r="G549" i="16"/>
  <c r="H549" i="16"/>
  <c r="D548" i="16"/>
  <c r="L548" i="16"/>
  <c r="O548" i="16"/>
  <c r="K548" i="16"/>
  <c r="H548" i="16"/>
  <c r="R547" i="16"/>
  <c r="O547" i="16"/>
  <c r="C508" i="16"/>
  <c r="B508" i="16"/>
  <c r="O508" i="16"/>
  <c r="J508" i="16"/>
  <c r="R508" i="16"/>
  <c r="L508" i="16"/>
  <c r="I486" i="16"/>
  <c r="R486" i="16"/>
  <c r="J486" i="16"/>
  <c r="L486" i="16"/>
  <c r="G486" i="16"/>
  <c r="K486" i="16"/>
  <c r="B486" i="16"/>
  <c r="O476" i="16"/>
  <c r="B476" i="16"/>
  <c r="H476" i="16"/>
  <c r="D476" i="16"/>
  <c r="I472" i="16"/>
  <c r="R472" i="16"/>
  <c r="H472" i="16"/>
  <c r="C472" i="16"/>
  <c r="B472" i="16"/>
  <c r="G472" i="16"/>
  <c r="P472" i="16"/>
  <c r="D472" i="16"/>
  <c r="O472" i="16"/>
  <c r="I471" i="16"/>
  <c r="G471" i="16"/>
  <c r="O470" i="16"/>
  <c r="G470" i="16"/>
  <c r="D470" i="16"/>
  <c r="B470" i="16"/>
  <c r="H470" i="16"/>
  <c r="P470" i="16"/>
  <c r="C470" i="16"/>
  <c r="B461" i="16"/>
  <c r="R461" i="16"/>
  <c r="K461" i="16"/>
  <c r="L461" i="16"/>
  <c r="J461" i="16"/>
  <c r="I459" i="16"/>
  <c r="D459" i="16"/>
  <c r="K459" i="16"/>
  <c r="L459" i="16"/>
  <c r="C459" i="16"/>
  <c r="G459" i="16"/>
  <c r="O459" i="16"/>
  <c r="B459" i="16"/>
  <c r="H453" i="16"/>
  <c r="O453" i="16"/>
  <c r="H448" i="16"/>
  <c r="O448" i="16"/>
  <c r="R448" i="16"/>
  <c r="G448" i="16"/>
  <c r="D448" i="16"/>
  <c r="L448" i="16"/>
  <c r="P448" i="16"/>
  <c r="K448" i="16"/>
  <c r="P447" i="16"/>
  <c r="R447" i="16"/>
  <c r="B447" i="16"/>
  <c r="J447" i="16"/>
  <c r="L447" i="16"/>
  <c r="D447" i="16"/>
  <c r="I447" i="16"/>
  <c r="K447" i="16"/>
  <c r="I446" i="16"/>
  <c r="L446" i="16"/>
  <c r="B446" i="16"/>
  <c r="P599" i="16"/>
  <c r="P461" i="16"/>
  <c r="I551" i="16"/>
  <c r="O461" i="16"/>
  <c r="I461" i="16"/>
  <c r="O447" i="16"/>
  <c r="C548" i="16"/>
  <c r="O596" i="16"/>
  <c r="D486" i="16"/>
  <c r="J446" i="16"/>
  <c r="I448" i="16"/>
  <c r="R459" i="16"/>
  <c r="G598" i="16"/>
  <c r="J472" i="16"/>
  <c r="L580" i="16"/>
  <c r="I580" i="16"/>
  <c r="G561" i="16"/>
  <c r="O561" i="16"/>
  <c r="C561" i="16"/>
  <c r="J560" i="16"/>
  <c r="R560" i="16"/>
  <c r="K560" i="16"/>
  <c r="H560" i="16"/>
  <c r="O560" i="16"/>
  <c r="G560" i="16"/>
  <c r="B560" i="16"/>
  <c r="J559" i="16"/>
  <c r="D559" i="16"/>
  <c r="P558" i="16"/>
  <c r="R476" i="16"/>
  <c r="I548" i="16"/>
  <c r="H461" i="16"/>
  <c r="P549" i="16"/>
  <c r="L550" i="16"/>
  <c r="J550" i="16"/>
  <c r="G447" i="16"/>
  <c r="J549" i="16"/>
  <c r="P486" i="16"/>
  <c r="J448" i="16"/>
  <c r="H459" i="16"/>
  <c r="G551" i="16"/>
  <c r="H508" i="16"/>
  <c r="L472" i="16"/>
  <c r="C595" i="16"/>
  <c r="L476" i="16"/>
  <c r="C476" i="16"/>
  <c r="K476" i="16"/>
  <c r="D580" i="16"/>
  <c r="G461" i="16"/>
  <c r="P548" i="16"/>
  <c r="C615" i="16"/>
  <c r="P476" i="16"/>
  <c r="K550" i="16"/>
  <c r="D596" i="16"/>
  <c r="H447" i="16"/>
  <c r="G550" i="16"/>
  <c r="O486" i="16"/>
  <c r="C486" i="16"/>
  <c r="P459" i="16"/>
  <c r="I549" i="16"/>
  <c r="L551" i="16"/>
  <c r="I476" i="16"/>
  <c r="R470" i="16"/>
  <c r="I470" i="16"/>
  <c r="D560" i="16"/>
  <c r="G586" i="16"/>
  <c r="L586" i="16"/>
  <c r="J586" i="16"/>
  <c r="R586" i="16"/>
  <c r="O586" i="16"/>
  <c r="K586" i="16"/>
  <c r="J585" i="16"/>
  <c r="B585" i="16"/>
  <c r="D585" i="16"/>
  <c r="O585" i="16"/>
  <c r="R695" i="16"/>
  <c r="L695" i="16"/>
  <c r="O695" i="16"/>
  <c r="J695" i="16"/>
  <c r="R676" i="16"/>
  <c r="L668" i="16"/>
  <c r="B635" i="16"/>
  <c r="C635" i="16"/>
  <c r="J635" i="16"/>
  <c r="H621" i="16"/>
  <c r="C621" i="16"/>
  <c r="J621" i="16"/>
  <c r="D618" i="16"/>
  <c r="K618" i="16"/>
  <c r="O618" i="16"/>
  <c r="D527" i="16"/>
  <c r="R527" i="16"/>
  <c r="B527" i="16"/>
  <c r="C527" i="16"/>
  <c r="H527" i="16"/>
  <c r="O527" i="16"/>
  <c r="I527" i="16"/>
  <c r="K527" i="16"/>
  <c r="O526" i="16"/>
  <c r="L526" i="16"/>
  <c r="P525" i="16"/>
  <c r="H521" i="16"/>
  <c r="O521" i="16"/>
  <c r="G521" i="16"/>
  <c r="C521" i="16"/>
  <c r="P521" i="16"/>
  <c r="C502" i="16"/>
  <c r="K502" i="16"/>
  <c r="L502" i="16"/>
  <c r="L490" i="16"/>
  <c r="D490" i="16"/>
  <c r="J490" i="16"/>
  <c r="G490" i="16"/>
  <c r="B490" i="16"/>
  <c r="K490" i="16"/>
  <c r="R490" i="16"/>
  <c r="I490" i="16"/>
  <c r="O490" i="16"/>
  <c r="K488" i="16"/>
  <c r="L488" i="16"/>
  <c r="H477" i="16"/>
  <c r="I477" i="16"/>
  <c r="B477" i="16"/>
  <c r="D473" i="16"/>
  <c r="J473" i="16"/>
  <c r="O473" i="16"/>
  <c r="B473" i="16"/>
  <c r="H462" i="16"/>
  <c r="L656" i="16"/>
  <c r="J656" i="16"/>
  <c r="O656" i="16"/>
  <c r="K656" i="16"/>
  <c r="B656" i="16"/>
  <c r="I656" i="16"/>
  <c r="C656" i="16"/>
  <c r="P644" i="16"/>
  <c r="I573" i="16"/>
  <c r="J573" i="16"/>
  <c r="R572" i="16"/>
  <c r="B572" i="16"/>
  <c r="J572" i="16"/>
  <c r="L572" i="16"/>
  <c r="D572" i="16"/>
  <c r="B507" i="16"/>
  <c r="C507" i="16"/>
  <c r="I507" i="16"/>
  <c r="J507" i="16"/>
  <c r="O507" i="16"/>
  <c r="G507" i="16"/>
  <c r="D507" i="16"/>
  <c r="R466" i="16"/>
  <c r="D466" i="16"/>
  <c r="K464" i="16"/>
  <c r="L464" i="16"/>
  <c r="L674" i="16"/>
  <c r="B640" i="16"/>
  <c r="K640" i="16"/>
  <c r="D570" i="16"/>
  <c r="K570" i="16"/>
  <c r="C570" i="16"/>
  <c r="P506" i="16"/>
  <c r="L506" i="16"/>
  <c r="R506" i="16"/>
  <c r="I506" i="16"/>
  <c r="D506" i="16"/>
  <c r="B506" i="16"/>
  <c r="C678" i="16"/>
  <c r="R678" i="16"/>
  <c r="J607" i="16"/>
  <c r="L607" i="16"/>
  <c r="R607" i="16"/>
  <c r="D607" i="16"/>
  <c r="C607" i="16"/>
  <c r="K606" i="16"/>
  <c r="O606" i="16"/>
  <c r="R606" i="16"/>
  <c r="I606" i="16"/>
  <c r="R583" i="16"/>
  <c r="L583" i="16"/>
  <c r="D583" i="16"/>
  <c r="H513" i="16"/>
  <c r="B513" i="16"/>
  <c r="K513" i="16"/>
  <c r="O455" i="16"/>
  <c r="H452" i="16"/>
  <c r="D452" i="16"/>
  <c r="D689" i="16"/>
  <c r="P689" i="16"/>
  <c r="L689" i="16"/>
  <c r="J679" i="16"/>
  <c r="O679" i="16"/>
  <c r="B679" i="16"/>
  <c r="R679" i="16"/>
  <c r="K679" i="16"/>
  <c r="C679" i="16"/>
  <c r="H679" i="16"/>
  <c r="L574" i="16"/>
  <c r="D574" i="16"/>
  <c r="I487" i="16"/>
  <c r="J487" i="16"/>
  <c r="G453" i="16"/>
  <c r="L453" i="16"/>
  <c r="B453" i="16"/>
  <c r="D453" i="16"/>
  <c r="K453" i="16"/>
  <c r="I453" i="16"/>
  <c r="B605" i="16"/>
  <c r="B652" i="16"/>
  <c r="O652" i="16"/>
  <c r="R675" i="16"/>
  <c r="I679" i="16"/>
  <c r="D667" i="16"/>
  <c r="D663" i="16"/>
  <c r="J580" i="16"/>
  <c r="B651" i="16"/>
  <c r="K651" i="16"/>
  <c r="I664" i="16"/>
  <c r="L664" i="16"/>
  <c r="J667" i="16"/>
  <c r="O667" i="16"/>
  <c r="B667" i="16"/>
  <c r="B581" i="16"/>
  <c r="I581" i="16"/>
  <c r="R669" i="16"/>
  <c r="L652" i="16"/>
  <c r="P487" i="16"/>
  <c r="K487" i="16"/>
  <c r="K675" i="16"/>
  <c r="D675" i="16"/>
  <c r="G574" i="16"/>
  <c r="R574" i="16"/>
  <c r="H574" i="16"/>
  <c r="J605" i="16"/>
  <c r="C651" i="16"/>
  <c r="B680" i="16"/>
  <c r="R453" i="16"/>
  <c r="C605" i="16"/>
  <c r="P694" i="16"/>
  <c r="I605" i="16"/>
  <c r="K580" i="16"/>
  <c r="D605" i="16"/>
  <c r="P453" i="16"/>
  <c r="P574" i="16"/>
  <c r="H487" i="16"/>
  <c r="L662" i="16"/>
  <c r="H662" i="16"/>
  <c r="G662" i="16"/>
  <c r="P662" i="16"/>
  <c r="C662" i="16"/>
  <c r="I662" i="16"/>
  <c r="I655" i="16"/>
  <c r="J655" i="16"/>
  <c r="G654" i="16"/>
  <c r="C654" i="16"/>
  <c r="D654" i="16"/>
  <c r="C640" i="16"/>
  <c r="I640" i="16"/>
  <c r="G640" i="16"/>
  <c r="D640" i="16"/>
  <c r="O640" i="16"/>
  <c r="B638" i="16"/>
  <c r="O638" i="16"/>
  <c r="I638" i="16"/>
  <c r="I633" i="16"/>
  <c r="B633" i="16"/>
  <c r="G633" i="16"/>
  <c r="K633" i="16"/>
  <c r="R621" i="16"/>
  <c r="I621" i="16"/>
  <c r="G606" i="16"/>
  <c r="L606" i="16"/>
  <c r="D606" i="16"/>
  <c r="J606" i="16"/>
  <c r="C606" i="16"/>
  <c r="H597" i="16"/>
  <c r="D597" i="16"/>
  <c r="O597" i="16"/>
  <c r="K585" i="16"/>
  <c r="G585" i="16"/>
  <c r="R585" i="16"/>
  <c r="C585" i="16"/>
  <c r="I585" i="16"/>
  <c r="I566" i="16"/>
  <c r="L566" i="16"/>
  <c r="C566" i="16"/>
  <c r="B566" i="16"/>
  <c r="J566" i="16"/>
  <c r="L547" i="16"/>
  <c r="J547" i="16"/>
  <c r="D547" i="16"/>
  <c r="H547" i="16"/>
  <c r="B547" i="16"/>
  <c r="G547" i="16"/>
  <c r="P547" i="16"/>
  <c r="C547" i="16"/>
  <c r="K547" i="16"/>
  <c r="I547" i="16"/>
  <c r="H535" i="16"/>
  <c r="O535" i="16"/>
  <c r="C535" i="16"/>
  <c r="K535" i="16"/>
  <c r="P526" i="16"/>
  <c r="C526" i="16"/>
  <c r="I526" i="16"/>
  <c r="J526" i="16"/>
  <c r="G526" i="16"/>
  <c r="H526" i="16"/>
  <c r="K526" i="16"/>
  <c r="D526" i="16"/>
  <c r="R526" i="16"/>
  <c r="B526" i="16"/>
  <c r="R518" i="16"/>
  <c r="R580" i="16"/>
  <c r="P667" i="16"/>
  <c r="P652" i="16"/>
  <c r="P675" i="16"/>
  <c r="G679" i="16"/>
  <c r="H667" i="16"/>
  <c r="I652" i="16"/>
  <c r="G580" i="16"/>
  <c r="I595" i="16"/>
  <c r="O651" i="16"/>
  <c r="O664" i="16"/>
  <c r="P664" i="16"/>
  <c r="H652" i="16"/>
  <c r="R667" i="16"/>
  <c r="I667" i="16"/>
  <c r="H581" i="16"/>
  <c r="O514" i="16"/>
  <c r="R652" i="16"/>
  <c r="L605" i="16"/>
  <c r="R487" i="16"/>
  <c r="B487" i="16"/>
  <c r="C574" i="16"/>
  <c r="O574" i="16"/>
  <c r="J574" i="16"/>
  <c r="R605" i="16"/>
  <c r="I680" i="16"/>
  <c r="H664" i="16"/>
  <c r="J453" i="16"/>
  <c r="G581" i="16"/>
  <c r="I518" i="16"/>
  <c r="C677" i="16"/>
  <c r="J677" i="16"/>
  <c r="L659" i="16"/>
  <c r="D659" i="16"/>
  <c r="G659" i="16"/>
  <c r="K659" i="16"/>
  <c r="J659" i="16"/>
  <c r="L641" i="16"/>
  <c r="G641" i="16"/>
  <c r="B610" i="16"/>
  <c r="I610" i="16"/>
  <c r="C610" i="16"/>
  <c r="J602" i="16"/>
  <c r="P602" i="16"/>
  <c r="C602" i="16"/>
  <c r="O602" i="16"/>
  <c r="D602" i="16"/>
  <c r="I602" i="16"/>
  <c r="H567" i="16"/>
  <c r="O567" i="16"/>
  <c r="D567" i="16"/>
  <c r="L567" i="16"/>
  <c r="D533" i="16"/>
  <c r="R533" i="16"/>
  <c r="I501" i="16"/>
  <c r="P501" i="16"/>
  <c r="G483" i="16"/>
  <c r="P483" i="16"/>
  <c r="G458" i="16"/>
  <c r="O458" i="16"/>
  <c r="I458" i="16"/>
  <c r="K694" i="16"/>
  <c r="H694" i="16"/>
  <c r="C694" i="16"/>
  <c r="I694" i="16"/>
  <c r="R694" i="16"/>
  <c r="J675" i="16"/>
  <c r="L651" i="16"/>
  <c r="P651" i="16"/>
  <c r="O580" i="16"/>
  <c r="C580" i="16"/>
  <c r="D669" i="16"/>
  <c r="H580" i="16"/>
  <c r="C652" i="16"/>
  <c r="B675" i="16"/>
  <c r="D679" i="16"/>
  <c r="P679" i="16"/>
  <c r="B580" i="16"/>
  <c r="P580" i="16"/>
  <c r="R664" i="16"/>
  <c r="G664" i="16"/>
  <c r="G667" i="16"/>
  <c r="B545" i="16"/>
  <c r="R581" i="16"/>
  <c r="K581" i="16"/>
  <c r="G487" i="16"/>
  <c r="O487" i="16"/>
  <c r="B574" i="16"/>
  <c r="G605" i="16"/>
  <c r="R680" i="16"/>
  <c r="B664" i="16"/>
  <c r="C453" i="16"/>
  <c r="L487" i="16"/>
  <c r="O581" i="16"/>
  <c r="P657" i="16"/>
  <c r="I657" i="16"/>
  <c r="I646" i="16"/>
  <c r="L646" i="16"/>
  <c r="O645" i="16"/>
  <c r="L645" i="16"/>
  <c r="C645" i="16"/>
  <c r="J642" i="16"/>
  <c r="O642" i="16"/>
  <c r="P642" i="16"/>
  <c r="G619" i="16"/>
  <c r="I619" i="16"/>
  <c r="L619" i="16"/>
  <c r="J619" i="16"/>
  <c r="H619" i="16"/>
  <c r="K619" i="16"/>
  <c r="B619" i="16"/>
  <c r="R619" i="16"/>
  <c r="P619" i="16"/>
  <c r="G618" i="16"/>
  <c r="R618" i="16"/>
  <c r="P618" i="16"/>
  <c r="P617" i="16"/>
  <c r="J561" i="16"/>
  <c r="L561" i="16"/>
  <c r="K561" i="16"/>
  <c r="R561" i="16"/>
  <c r="H561" i="16"/>
  <c r="D555" i="16"/>
  <c r="H555" i="16"/>
  <c r="B524" i="16"/>
  <c r="R451" i="16"/>
  <c r="L534" i="16"/>
  <c r="P534" i="16"/>
  <c r="D534" i="16"/>
  <c r="K534" i="16"/>
  <c r="J534" i="16"/>
  <c r="O534" i="16"/>
  <c r="C534" i="16"/>
  <c r="I534" i="16"/>
  <c r="B534" i="16"/>
  <c r="R534" i="16"/>
  <c r="H534" i="16"/>
  <c r="G534" i="16"/>
  <c r="C519" i="16"/>
  <c r="P519" i="16"/>
  <c r="D519" i="16"/>
  <c r="K519" i="16"/>
  <c r="O519" i="16"/>
  <c r="G519" i="16"/>
  <c r="L519" i="16"/>
  <c r="R519" i="16"/>
  <c r="J519" i="16"/>
  <c r="I519" i="16"/>
  <c r="B519" i="16"/>
  <c r="H519" i="16"/>
  <c r="B531" i="16"/>
  <c r="K531" i="16"/>
  <c r="G531" i="16"/>
  <c r="I531" i="16"/>
  <c r="J531" i="16"/>
  <c r="D531" i="16"/>
  <c r="O531" i="16"/>
  <c r="R531" i="16"/>
  <c r="C531" i="16"/>
  <c r="H531" i="16"/>
  <c r="L531" i="16"/>
  <c r="P531" i="16"/>
  <c r="O530" i="16"/>
  <c r="J530" i="16"/>
  <c r="P530" i="16"/>
  <c r="R530" i="16"/>
  <c r="I530" i="16"/>
  <c r="K530" i="16"/>
  <c r="B530" i="16"/>
  <c r="H530" i="16"/>
  <c r="C530" i="16"/>
  <c r="G530" i="16"/>
  <c r="D530" i="16"/>
  <c r="L530" i="16"/>
  <c r="P680" i="16"/>
  <c r="L680" i="16"/>
  <c r="H669" i="16"/>
  <c r="B669" i="16"/>
  <c r="J669" i="16"/>
  <c r="K603" i="16"/>
  <c r="C603" i="16"/>
  <c r="H603" i="16"/>
  <c r="O603" i="16"/>
  <c r="P524" i="16"/>
  <c r="H524" i="16"/>
  <c r="D524" i="16"/>
  <c r="K524" i="16"/>
  <c r="L524" i="16"/>
  <c r="I524" i="16"/>
  <c r="P518" i="16"/>
  <c r="J518" i="16"/>
  <c r="L511" i="16"/>
  <c r="H511" i="16"/>
  <c r="R511" i="16"/>
  <c r="C511" i="16"/>
  <c r="O511" i="16"/>
  <c r="P511" i="16"/>
  <c r="H500" i="16"/>
  <c r="O500" i="16"/>
  <c r="P500" i="16"/>
  <c r="K500" i="16"/>
  <c r="L500" i="16"/>
  <c r="D500" i="16"/>
  <c r="B500" i="16"/>
  <c r="G500" i="16"/>
  <c r="O604" i="16"/>
  <c r="H514" i="16"/>
  <c r="G680" i="16"/>
  <c r="G514" i="16"/>
  <c r="K545" i="16"/>
  <c r="G669" i="16"/>
  <c r="K471" i="16"/>
  <c r="B598" i="16"/>
  <c r="C558" i="16"/>
  <c r="H558" i="16"/>
  <c r="O559" i="16"/>
  <c r="C598" i="16"/>
  <c r="I537" i="16"/>
  <c r="C691" i="16"/>
  <c r="D603" i="16"/>
  <c r="C509" i="16"/>
  <c r="H499" i="16"/>
  <c r="L568" i="16"/>
  <c r="P603" i="16"/>
  <c r="L603" i="16"/>
  <c r="R692" i="16"/>
  <c r="L691" i="16"/>
  <c r="J524" i="16"/>
  <c r="G622" i="16"/>
  <c r="C545" i="16"/>
  <c r="R608" i="16"/>
  <c r="H545" i="16"/>
  <c r="J500" i="16"/>
  <c r="O538" i="16"/>
  <c r="L533" i="16"/>
  <c r="G688" i="16"/>
  <c r="I688" i="16"/>
  <c r="D688" i="16"/>
  <c r="L688" i="16"/>
  <c r="P688" i="16"/>
  <c r="C688" i="16"/>
  <c r="C687" i="16"/>
  <c r="B687" i="16"/>
  <c r="J687" i="16"/>
  <c r="L687" i="16"/>
  <c r="P687" i="16"/>
  <c r="I687" i="16"/>
  <c r="R687" i="16"/>
  <c r="H687" i="16"/>
  <c r="O678" i="16"/>
  <c r="J678" i="16"/>
  <c r="I678" i="16"/>
  <c r="B678" i="16"/>
  <c r="P678" i="16"/>
  <c r="L678" i="16"/>
  <c r="P677" i="16"/>
  <c r="I677" i="16"/>
  <c r="L677" i="16"/>
  <c r="O677" i="16"/>
  <c r="H677" i="16"/>
  <c r="D677" i="16"/>
  <c r="K677" i="16"/>
  <c r="O674" i="16"/>
  <c r="J674" i="16"/>
  <c r="H674" i="16"/>
  <c r="P674" i="16"/>
  <c r="R674" i="16"/>
  <c r="K674" i="16"/>
  <c r="D674" i="16"/>
  <c r="I674" i="16"/>
  <c r="J668" i="16"/>
  <c r="G668" i="16"/>
  <c r="R668" i="16"/>
  <c r="B668" i="16"/>
  <c r="H668" i="16"/>
  <c r="I668" i="16"/>
  <c r="C668" i="16"/>
  <c r="D668" i="16"/>
  <c r="K658" i="16"/>
  <c r="B658" i="16"/>
  <c r="I658" i="16"/>
  <c r="O658" i="16"/>
  <c r="C658" i="16"/>
  <c r="P658" i="16"/>
  <c r="R658" i="16"/>
  <c r="L658" i="16"/>
  <c r="I653" i="16"/>
  <c r="R644" i="16"/>
  <c r="C644" i="16"/>
  <c r="B644" i="16"/>
  <c r="I644" i="16"/>
  <c r="O644" i="16"/>
  <c r="J644" i="16"/>
  <c r="H640" i="16"/>
  <c r="J640" i="16"/>
  <c r="P640" i="16"/>
  <c r="L640" i="16"/>
  <c r="R640" i="16"/>
  <c r="J639" i="16"/>
  <c r="O639" i="16"/>
  <c r="I639" i="16"/>
  <c r="D639" i="16"/>
  <c r="B639" i="16"/>
  <c r="P639" i="16"/>
  <c r="L639" i="16"/>
  <c r="K639" i="16"/>
  <c r="R634" i="16"/>
  <c r="I634" i="16"/>
  <c r="O634" i="16"/>
  <c r="J634" i="16"/>
  <c r="G634" i="16"/>
  <c r="H634" i="16"/>
  <c r="G629" i="16"/>
  <c r="J629" i="16"/>
  <c r="P629" i="16"/>
  <c r="H629" i="16"/>
  <c r="R629" i="16"/>
  <c r="I629" i="16"/>
  <c r="K626" i="16"/>
  <c r="G626" i="16"/>
  <c r="I626" i="16"/>
  <c r="H626" i="16"/>
  <c r="P626" i="16"/>
  <c r="I692" i="16"/>
  <c r="L692" i="16"/>
  <c r="G692" i="16"/>
  <c r="D692" i="16"/>
  <c r="O692" i="16"/>
  <c r="P692" i="16"/>
  <c r="C692" i="16"/>
  <c r="H622" i="16"/>
  <c r="C622" i="16"/>
  <c r="P622" i="16"/>
  <c r="I622" i="16"/>
  <c r="D622" i="16"/>
  <c r="O622" i="16"/>
  <c r="R622" i="16"/>
  <c r="C604" i="16"/>
  <c r="K604" i="16"/>
  <c r="B604" i="16"/>
  <c r="P604" i="16"/>
  <c r="H604" i="16"/>
  <c r="G604" i="16"/>
  <c r="D571" i="16"/>
  <c r="R571" i="16"/>
  <c r="O571" i="16"/>
  <c r="B571" i="16"/>
  <c r="P571" i="16"/>
  <c r="I571" i="16"/>
  <c r="L571" i="16"/>
  <c r="K559" i="16"/>
  <c r="P559" i="16"/>
  <c r="C559" i="16"/>
  <c r="P537" i="16"/>
  <c r="K537" i="16"/>
  <c r="B537" i="16"/>
  <c r="J537" i="16"/>
  <c r="K520" i="16"/>
  <c r="H520" i="16"/>
  <c r="D520" i="16"/>
  <c r="B520" i="16"/>
  <c r="C520" i="16"/>
  <c r="O520" i="16"/>
  <c r="P520" i="16"/>
  <c r="R520" i="16"/>
  <c r="L509" i="16"/>
  <c r="P509" i="16"/>
  <c r="R509" i="16"/>
  <c r="I509" i="16"/>
  <c r="H509" i="16"/>
  <c r="J509" i="16"/>
  <c r="D509" i="16"/>
  <c r="O509" i="16"/>
  <c r="J471" i="16"/>
  <c r="R471" i="16"/>
  <c r="B471" i="16"/>
  <c r="B455" i="16"/>
  <c r="R455" i="16"/>
  <c r="H455" i="16"/>
  <c r="G455" i="16"/>
  <c r="J455" i="16"/>
  <c r="P455" i="16"/>
  <c r="G524" i="16"/>
  <c r="D514" i="16"/>
  <c r="I669" i="16"/>
  <c r="G499" i="16"/>
  <c r="P533" i="16"/>
  <c r="O680" i="16"/>
  <c r="C518" i="16"/>
  <c r="R545" i="16"/>
  <c r="O524" i="16"/>
  <c r="L604" i="16"/>
  <c r="L518" i="16"/>
  <c r="O518" i="16"/>
  <c r="D680" i="16"/>
  <c r="O669" i="16"/>
  <c r="G533" i="16"/>
  <c r="H518" i="16"/>
  <c r="I545" i="16"/>
  <c r="J545" i="16"/>
  <c r="P514" i="16"/>
  <c r="L669" i="16"/>
  <c r="P669" i="16"/>
  <c r="G608" i="16"/>
  <c r="L559" i="16"/>
  <c r="B559" i="16"/>
  <c r="D471" i="16"/>
  <c r="R598" i="16"/>
  <c r="I558" i="16"/>
  <c r="G559" i="16"/>
  <c r="I559" i="16"/>
  <c r="L471" i="16"/>
  <c r="C471" i="16"/>
  <c r="K598" i="16"/>
  <c r="G537" i="16"/>
  <c r="C537" i="16"/>
  <c r="R691" i="16"/>
  <c r="G509" i="16"/>
  <c r="D604" i="16"/>
  <c r="K509" i="16"/>
  <c r="C568" i="16"/>
  <c r="J604" i="16"/>
  <c r="I603" i="16"/>
  <c r="K692" i="16"/>
  <c r="B511" i="16"/>
  <c r="B622" i="16"/>
  <c r="J520" i="16"/>
  <c r="D455" i="16"/>
  <c r="C500" i="16"/>
  <c r="C571" i="16"/>
  <c r="C455" i="16"/>
  <c r="K622" i="16"/>
  <c r="L537" i="16"/>
  <c r="J622" i="16"/>
  <c r="H690" i="16"/>
  <c r="L686" i="16"/>
  <c r="J686" i="16"/>
  <c r="P686" i="16"/>
  <c r="B686" i="16"/>
  <c r="D686" i="16"/>
  <c r="O686" i="16"/>
  <c r="G686" i="16"/>
  <c r="O683" i="16"/>
  <c r="L683" i="16"/>
  <c r="I683" i="16"/>
  <c r="D683" i="16"/>
  <c r="B683" i="16"/>
  <c r="H675" i="16"/>
  <c r="O675" i="16"/>
  <c r="G675" i="16"/>
  <c r="C675" i="16"/>
  <c r="L675" i="16"/>
  <c r="O662" i="16"/>
  <c r="J662" i="16"/>
  <c r="K662" i="16"/>
  <c r="B662" i="16"/>
  <c r="D662" i="16"/>
  <c r="C657" i="16"/>
  <c r="B657" i="16"/>
  <c r="L657" i="16"/>
  <c r="G657" i="16"/>
  <c r="D657" i="16"/>
  <c r="J652" i="16"/>
  <c r="K652" i="16"/>
  <c r="D652" i="16"/>
  <c r="G652" i="16"/>
  <c r="D651" i="16"/>
  <c r="H651" i="16"/>
  <c r="J651" i="16"/>
  <c r="R651" i="16"/>
  <c r="I651" i="16"/>
  <c r="G651" i="16"/>
  <c r="L642" i="16"/>
  <c r="B642" i="16"/>
  <c r="K642" i="16"/>
  <c r="G642" i="16"/>
  <c r="D642" i="16"/>
  <c r="H641" i="16"/>
  <c r="P641" i="16"/>
  <c r="B641" i="16"/>
  <c r="R641" i="16"/>
  <c r="C638" i="16"/>
  <c r="J638" i="16"/>
  <c r="G638" i="16"/>
  <c r="D638" i="16"/>
  <c r="R633" i="16"/>
  <c r="P633" i="16"/>
  <c r="J633" i="16"/>
  <c r="C633" i="16"/>
  <c r="K691" i="16"/>
  <c r="B691" i="16"/>
  <c r="P691" i="16"/>
  <c r="O616" i="16"/>
  <c r="J616" i="16"/>
  <c r="K616" i="16"/>
  <c r="C616" i="16"/>
  <c r="B616" i="16"/>
  <c r="I616" i="16"/>
  <c r="L616" i="16"/>
  <c r="G616" i="16"/>
  <c r="H608" i="16"/>
  <c r="K608" i="16"/>
  <c r="D608" i="16"/>
  <c r="L608" i="16"/>
  <c r="B608" i="16"/>
  <c r="C608" i="16"/>
  <c r="J608" i="16"/>
  <c r="P608" i="16"/>
  <c r="L598" i="16"/>
  <c r="H598" i="16"/>
  <c r="I598" i="16"/>
  <c r="R569" i="16"/>
  <c r="O569" i="16"/>
  <c r="H568" i="16"/>
  <c r="P568" i="16"/>
  <c r="I568" i="16"/>
  <c r="B568" i="16"/>
  <c r="J568" i="16"/>
  <c r="R568" i="16"/>
  <c r="O568" i="16"/>
  <c r="G558" i="16"/>
  <c r="B558" i="16"/>
  <c r="L556" i="16"/>
  <c r="J556" i="16"/>
  <c r="K556" i="16"/>
  <c r="G556" i="16"/>
  <c r="D545" i="16"/>
  <c r="G545" i="16"/>
  <c r="O545" i="16"/>
  <c r="P545" i="16"/>
  <c r="L538" i="16"/>
  <c r="G538" i="16"/>
  <c r="B538" i="16"/>
  <c r="I538" i="16"/>
  <c r="K538" i="16"/>
  <c r="H538" i="16"/>
  <c r="C538" i="16"/>
  <c r="J538" i="16"/>
  <c r="O533" i="16"/>
  <c r="I533" i="16"/>
  <c r="K533" i="16"/>
  <c r="C533" i="16"/>
  <c r="H522" i="16"/>
  <c r="K522" i="16"/>
  <c r="L522" i="16"/>
  <c r="B522" i="16"/>
  <c r="J522" i="16"/>
  <c r="C514" i="16"/>
  <c r="B514" i="16"/>
  <c r="J514" i="16"/>
  <c r="L514" i="16"/>
  <c r="K514" i="16"/>
  <c r="D499" i="16"/>
  <c r="I499" i="16"/>
  <c r="O499" i="16"/>
  <c r="J499" i="16"/>
  <c r="B499" i="16"/>
  <c r="R524" i="16"/>
  <c r="C669" i="16"/>
  <c r="L499" i="16"/>
  <c r="J533" i="16"/>
  <c r="B533" i="16"/>
  <c r="B692" i="16"/>
  <c r="C680" i="16"/>
  <c r="G518" i="16"/>
  <c r="R514" i="16"/>
  <c r="D518" i="16"/>
  <c r="J680" i="16"/>
  <c r="J558" i="16"/>
  <c r="O558" i="16"/>
  <c r="R558" i="16"/>
  <c r="H559" i="16"/>
  <c r="J598" i="16"/>
  <c r="P471" i="16"/>
  <c r="O471" i="16"/>
  <c r="P598" i="16"/>
  <c r="R537" i="16"/>
  <c r="J691" i="16"/>
  <c r="O691" i="16"/>
  <c r="R499" i="16"/>
  <c r="L558" i="16"/>
  <c r="D568" i="16"/>
  <c r="K680" i="16"/>
  <c r="G603" i="16"/>
  <c r="I604" i="16"/>
  <c r="J603" i="16"/>
  <c r="J692" i="16"/>
  <c r="D616" i="16"/>
  <c r="D511" i="16"/>
  <c r="P569" i="16"/>
  <c r="R556" i="16"/>
  <c r="O556" i="16"/>
  <c r="L520" i="16"/>
  <c r="L455" i="16"/>
  <c r="R500" i="16"/>
  <c r="K455" i="16"/>
  <c r="H616" i="16"/>
  <c r="R538" i="16"/>
  <c r="I608" i="16"/>
  <c r="G694" i="16"/>
  <c r="B694" i="16"/>
  <c r="B693" i="16"/>
  <c r="O693" i="16"/>
  <c r="L693" i="16"/>
  <c r="P693" i="16"/>
  <c r="C693" i="16"/>
  <c r="H693" i="16"/>
  <c r="R693" i="16"/>
  <c r="I676" i="16"/>
  <c r="J663" i="16"/>
  <c r="J620" i="16"/>
  <c r="P620" i="16"/>
  <c r="K620" i="16"/>
  <c r="I620" i="16"/>
  <c r="C620" i="16"/>
  <c r="H620" i="16"/>
  <c r="G620" i="16"/>
  <c r="L618" i="16"/>
  <c r="B618" i="16"/>
  <c r="H618" i="16"/>
  <c r="C618" i="16"/>
  <c r="O617" i="16"/>
  <c r="C617" i="16"/>
  <c r="G617" i="16"/>
  <c r="D617" i="16"/>
  <c r="H617" i="16"/>
  <c r="I617" i="16"/>
  <c r="R615" i="16"/>
  <c r="P615" i="16"/>
  <c r="D615" i="16"/>
  <c r="K615" i="16"/>
  <c r="L615" i="16"/>
  <c r="H615" i="16"/>
  <c r="B614" i="16"/>
  <c r="G614" i="16"/>
  <c r="R614" i="16"/>
  <c r="C614" i="16"/>
  <c r="L614" i="16"/>
  <c r="D614" i="16"/>
  <c r="P561" i="16"/>
  <c r="I561" i="16"/>
  <c r="B561" i="16"/>
  <c r="D561" i="16"/>
  <c r="L560" i="16"/>
  <c r="I560" i="16"/>
  <c r="C560" i="16"/>
  <c r="P560" i="16"/>
  <c r="R551" i="16"/>
  <c r="J551" i="16"/>
  <c r="H551" i="16"/>
  <c r="D551" i="16"/>
  <c r="P539" i="16"/>
  <c r="K539" i="16"/>
  <c r="J539" i="16"/>
  <c r="D539" i="16"/>
  <c r="O539" i="16"/>
  <c r="L539" i="16"/>
  <c r="R539" i="16"/>
  <c r="H539" i="16"/>
  <c r="K521" i="16"/>
  <c r="L521" i="16"/>
  <c r="I521" i="16"/>
  <c r="J521" i="16"/>
  <c r="B521" i="16"/>
  <c r="I520" i="16"/>
  <c r="B518" i="16"/>
  <c r="O515" i="16"/>
  <c r="J515" i="16"/>
  <c r="K515" i="16"/>
  <c r="C515" i="16"/>
  <c r="L515" i="16"/>
  <c r="D515" i="16"/>
  <c r="I508" i="16"/>
  <c r="P508" i="16"/>
  <c r="G508" i="16"/>
  <c r="K508" i="16"/>
  <c r="D508" i="16"/>
  <c r="C503" i="16"/>
  <c r="P503" i="16"/>
  <c r="L503" i="16"/>
  <c r="R503" i="16"/>
  <c r="H503" i="16"/>
  <c r="B503" i="16"/>
  <c r="G503" i="16"/>
  <c r="K503" i="16"/>
  <c r="D503" i="16"/>
  <c r="H502" i="16"/>
  <c r="B502" i="16"/>
  <c r="D502" i="16"/>
  <c r="O502" i="16"/>
  <c r="J502" i="16"/>
  <c r="L470" i="16"/>
  <c r="J470" i="16"/>
  <c r="K470" i="16"/>
  <c r="D671" i="16"/>
  <c r="I671" i="16"/>
  <c r="J671" i="16"/>
  <c r="H670" i="16"/>
  <c r="I670" i="16"/>
  <c r="O655" i="16"/>
  <c r="P655" i="16"/>
  <c r="H655" i="16"/>
  <c r="L655" i="16"/>
  <c r="G647" i="16"/>
  <c r="B647" i="16"/>
  <c r="L647" i="16"/>
  <c r="K643" i="16"/>
  <c r="O643" i="16"/>
  <c r="H593" i="16"/>
  <c r="K593" i="16"/>
  <c r="L593" i="16"/>
  <c r="O593" i="16"/>
  <c r="B592" i="16"/>
  <c r="D592" i="16"/>
  <c r="H592" i="16"/>
  <c r="I592" i="16"/>
  <c r="K575" i="16"/>
  <c r="G575" i="16"/>
  <c r="P575" i="16"/>
  <c r="L575" i="16"/>
  <c r="B570" i="16"/>
  <c r="R570" i="16"/>
  <c r="L570" i="16"/>
  <c r="R566" i="16"/>
  <c r="G566" i="16"/>
  <c r="P566" i="16"/>
  <c r="K566" i="16"/>
  <c r="O566" i="16"/>
  <c r="J544" i="16"/>
  <c r="O544" i="16"/>
  <c r="D544" i="16"/>
  <c r="I544" i="16"/>
  <c r="K544" i="16"/>
  <c r="G523" i="16"/>
  <c r="P523" i="16"/>
  <c r="D523" i="16"/>
  <c r="J523" i="16"/>
  <c r="J513" i="16"/>
  <c r="I513" i="16"/>
  <c r="J506" i="16"/>
  <c r="H506" i="16"/>
  <c r="K506" i="16"/>
  <c r="H495" i="16"/>
  <c r="D495" i="16"/>
  <c r="R474" i="16"/>
  <c r="D474" i="16"/>
  <c r="H474" i="16"/>
  <c r="L474" i="16"/>
  <c r="C682" i="16"/>
  <c r="G682" i="16"/>
  <c r="I681" i="16"/>
  <c r="H671" i="16"/>
  <c r="R647" i="16"/>
  <c r="K671" i="16"/>
  <c r="R655" i="16"/>
  <c r="L670" i="16"/>
  <c r="P593" i="16"/>
  <c r="L682" i="16"/>
  <c r="G544" i="16"/>
  <c r="B474" i="16"/>
  <c r="C513" i="16"/>
  <c r="R575" i="16"/>
  <c r="D575" i="16"/>
  <c r="D593" i="16"/>
  <c r="C592" i="16"/>
  <c r="C544" i="16"/>
  <c r="B544" i="16"/>
  <c r="H695" i="16"/>
  <c r="P695" i="16"/>
  <c r="C695" i="16"/>
  <c r="J665" i="16"/>
  <c r="I665" i="16"/>
  <c r="C665" i="16"/>
  <c r="G628" i="16"/>
  <c r="B628" i="16"/>
  <c r="I628" i="16"/>
  <c r="K628" i="16"/>
  <c r="L628" i="16"/>
  <c r="I594" i="16"/>
  <c r="B594" i="16"/>
  <c r="D594" i="16"/>
  <c r="C594" i="16"/>
  <c r="G594" i="16"/>
  <c r="J594" i="16"/>
  <c r="O584" i="16"/>
  <c r="J584" i="16"/>
  <c r="B584" i="16"/>
  <c r="J578" i="16"/>
  <c r="P578" i="16"/>
  <c r="C578" i="16"/>
  <c r="L578" i="16"/>
  <c r="J554" i="16"/>
  <c r="R554" i="16"/>
  <c r="C554" i="16"/>
  <c r="R593" i="11" l="1"/>
  <c r="E13" i="11" s="1"/>
  <c r="W344" i="11"/>
  <c r="W370" i="11"/>
  <c r="V593" i="11"/>
  <c r="E11" i="11" s="1"/>
  <c r="W474" i="11"/>
  <c r="W357" i="11"/>
  <c r="D498" i="16"/>
  <c r="J498" i="16"/>
  <c r="I498" i="16"/>
  <c r="P498" i="16"/>
  <c r="B498" i="16"/>
  <c r="C498" i="16"/>
  <c r="L498" i="16"/>
  <c r="G498" i="16"/>
  <c r="H498" i="16"/>
  <c r="K498" i="16"/>
  <c r="O498" i="16"/>
  <c r="R498" i="16"/>
  <c r="W240" i="11"/>
  <c r="I666" i="16"/>
  <c r="L666" i="16"/>
  <c r="C666" i="16"/>
  <c r="P666" i="16"/>
  <c r="H666" i="16"/>
  <c r="G666" i="16"/>
  <c r="O666" i="16"/>
  <c r="R666" i="16"/>
  <c r="D666" i="16"/>
  <c r="K666" i="16"/>
  <c r="B666" i="16"/>
  <c r="J666" i="16"/>
  <c r="T593" i="11"/>
  <c r="E18" i="11" s="1"/>
  <c r="I532" i="16"/>
  <c r="K532" i="16"/>
  <c r="J532" i="16"/>
  <c r="H532" i="16"/>
  <c r="C532" i="16"/>
  <c r="D532" i="16"/>
  <c r="R532" i="16"/>
  <c r="L532" i="16"/>
  <c r="G532" i="16"/>
  <c r="B532" i="16"/>
  <c r="P532" i="16"/>
  <c r="O532" i="16"/>
  <c r="K593" i="11"/>
  <c r="E7" i="11" s="1"/>
  <c r="W383" i="11"/>
  <c r="L673" i="16"/>
  <c r="B673" i="16"/>
  <c r="C673" i="16"/>
  <c r="R673" i="16"/>
  <c r="H673" i="16"/>
  <c r="I673" i="16"/>
  <c r="D673" i="16"/>
  <c r="G673" i="16"/>
  <c r="J673" i="16"/>
  <c r="J299" i="16"/>
  <c r="C299" i="16"/>
  <c r="G299" i="16"/>
  <c r="H299" i="16"/>
  <c r="B299" i="16"/>
  <c r="L690" i="16"/>
  <c r="I74" i="16"/>
  <c r="K74" i="16"/>
  <c r="C74" i="16"/>
  <c r="R74" i="16"/>
  <c r="O74" i="16"/>
  <c r="H74" i="16"/>
  <c r="B74" i="16"/>
  <c r="G74" i="16"/>
  <c r="P74" i="16"/>
  <c r="B663" i="16"/>
  <c r="W448" i="11"/>
  <c r="B248" i="16"/>
  <c r="H248" i="16"/>
  <c r="L248" i="16"/>
  <c r="I248" i="16"/>
  <c r="K248" i="16"/>
  <c r="P248" i="16"/>
  <c r="R248" i="16"/>
  <c r="C248" i="16"/>
  <c r="G248" i="16"/>
  <c r="P365" i="16"/>
  <c r="C365" i="16"/>
  <c r="J365" i="16"/>
  <c r="H365" i="16"/>
  <c r="K365" i="16"/>
  <c r="G365" i="16"/>
  <c r="I365" i="16"/>
  <c r="O365" i="16"/>
  <c r="L365" i="16"/>
  <c r="L483" i="16"/>
  <c r="H483" i="16"/>
  <c r="B483" i="16"/>
  <c r="C483" i="16"/>
  <c r="R483" i="16"/>
  <c r="D368" i="16"/>
  <c r="I368" i="16"/>
  <c r="J368" i="16"/>
  <c r="B368" i="16"/>
  <c r="G368" i="16"/>
  <c r="H368" i="16"/>
  <c r="P368" i="16"/>
  <c r="K368" i="16"/>
  <c r="O368" i="16"/>
  <c r="P326" i="16"/>
  <c r="B525" i="16"/>
  <c r="K525" i="16"/>
  <c r="I525" i="16"/>
  <c r="G462" i="16"/>
  <c r="R462" i="16"/>
  <c r="J451" i="16"/>
  <c r="K451" i="16"/>
  <c r="I451" i="16"/>
  <c r="I242" i="16"/>
  <c r="H242" i="16"/>
  <c r="O242" i="16"/>
  <c r="R242" i="16"/>
  <c r="D242" i="16"/>
  <c r="B242" i="16"/>
  <c r="G242" i="16"/>
  <c r="J242" i="16"/>
  <c r="K242" i="16"/>
  <c r="D303" i="16"/>
  <c r="I303" i="16"/>
  <c r="B303" i="16"/>
  <c r="H303" i="16"/>
  <c r="K303" i="16"/>
  <c r="C303" i="16"/>
  <c r="J303" i="16"/>
  <c r="R303" i="16"/>
  <c r="O303" i="16"/>
  <c r="R377" i="16"/>
  <c r="J377" i="16"/>
  <c r="I377" i="16"/>
  <c r="B377" i="16"/>
  <c r="L377" i="16"/>
  <c r="C377" i="16"/>
  <c r="K377" i="16"/>
  <c r="G377" i="16"/>
  <c r="P377" i="16"/>
  <c r="O377" i="16"/>
  <c r="D377" i="16"/>
  <c r="H377" i="16"/>
  <c r="D676" i="16"/>
  <c r="C650" i="16"/>
  <c r="R689" i="16"/>
  <c r="O595" i="16"/>
  <c r="G650" i="16"/>
  <c r="J690" i="16"/>
  <c r="O451" i="16"/>
  <c r="G303" i="16"/>
  <c r="C403" i="16"/>
  <c r="I391" i="16"/>
  <c r="C525" i="16"/>
  <c r="C242" i="16"/>
  <c r="P242" i="16"/>
  <c r="P681" i="16"/>
  <c r="B681" i="16"/>
  <c r="J571" i="16"/>
  <c r="K571" i="16"/>
  <c r="G571" i="16"/>
  <c r="R544" i="16"/>
  <c r="P544" i="16"/>
  <c r="H544" i="16"/>
  <c r="L540" i="16"/>
  <c r="I540" i="16"/>
  <c r="R540" i="16"/>
  <c r="D540" i="16"/>
  <c r="J540" i="16"/>
  <c r="G540" i="16"/>
  <c r="B540" i="16"/>
  <c r="C540" i="16"/>
  <c r="O540" i="16"/>
  <c r="P540" i="16"/>
  <c r="R528" i="16"/>
  <c r="B528" i="16"/>
  <c r="L528" i="16"/>
  <c r="C528" i="16"/>
  <c r="J528" i="16"/>
  <c r="I522" i="16"/>
  <c r="C522" i="16"/>
  <c r="P522" i="16"/>
  <c r="R522" i="16"/>
  <c r="G522" i="16"/>
  <c r="K465" i="16"/>
  <c r="J465" i="16"/>
  <c r="C38" i="16"/>
  <c r="L38" i="16"/>
  <c r="I38" i="16"/>
  <c r="R38" i="16"/>
  <c r="J38" i="16"/>
  <c r="P38" i="16"/>
  <c r="P206" i="16"/>
  <c r="L206" i="16"/>
  <c r="R206" i="16"/>
  <c r="G206" i="16"/>
  <c r="C206" i="16"/>
  <c r="O206" i="16"/>
  <c r="I206" i="16"/>
  <c r="J206" i="16"/>
  <c r="K206" i="16"/>
  <c r="H206" i="16"/>
  <c r="H363" i="16"/>
  <c r="C363" i="16"/>
  <c r="J363" i="16"/>
  <c r="K363" i="16"/>
  <c r="P363" i="16"/>
  <c r="I363" i="16"/>
  <c r="R363" i="16"/>
  <c r="G363" i="16"/>
  <c r="L366" i="16"/>
  <c r="P366" i="16"/>
  <c r="G366" i="16"/>
  <c r="C366" i="16"/>
  <c r="B366" i="16"/>
  <c r="K366" i="16"/>
  <c r="D366" i="16"/>
  <c r="J366" i="16"/>
  <c r="R366" i="16"/>
  <c r="I366" i="16"/>
  <c r="O366" i="16"/>
  <c r="J374" i="16"/>
  <c r="K374" i="16"/>
  <c r="D374" i="16"/>
  <c r="L374" i="16"/>
  <c r="G374" i="16"/>
  <c r="O374" i="16"/>
  <c r="R374" i="16"/>
  <c r="B374" i="16"/>
  <c r="H374" i="16"/>
  <c r="P374" i="16"/>
  <c r="I374" i="16"/>
  <c r="G690" i="16"/>
  <c r="B689" i="16"/>
  <c r="I478" i="16"/>
  <c r="R446" i="16"/>
  <c r="C446" i="16"/>
  <c r="K299" i="16"/>
  <c r="H653" i="16"/>
  <c r="G403" i="16"/>
  <c r="L391" i="16"/>
  <c r="L242" i="16"/>
  <c r="J74" i="16"/>
  <c r="L74" i="16"/>
  <c r="L324" i="16"/>
  <c r="D694" i="16"/>
  <c r="J694" i="16"/>
  <c r="C641" i="16"/>
  <c r="O641" i="16"/>
  <c r="D641" i="16"/>
  <c r="L501" i="16"/>
  <c r="K501" i="16"/>
  <c r="G501" i="16"/>
  <c r="D501" i="16"/>
  <c r="C501" i="16"/>
  <c r="R501" i="16"/>
  <c r="I482" i="16"/>
  <c r="L482" i="16"/>
  <c r="R482" i="16"/>
  <c r="D482" i="16"/>
  <c r="O482" i="16"/>
  <c r="J477" i="16"/>
  <c r="L477" i="16"/>
  <c r="O477" i="16"/>
  <c r="C477" i="16"/>
  <c r="G477" i="16"/>
  <c r="J474" i="16"/>
  <c r="G474" i="16"/>
  <c r="L467" i="16"/>
  <c r="D467" i="16"/>
  <c r="J467" i="16"/>
  <c r="J45" i="16"/>
  <c r="D45" i="16"/>
  <c r="B45" i="16"/>
  <c r="H525" i="16"/>
  <c r="W565" i="11"/>
  <c r="N593" i="11"/>
  <c r="E16" i="11" s="1"/>
  <c r="H324" i="16"/>
  <c r="J391" i="16"/>
  <c r="C653" i="16"/>
  <c r="D248" i="16"/>
  <c r="D74" i="16"/>
  <c r="D644" i="16"/>
  <c r="L644" i="16"/>
  <c r="H644" i="16"/>
  <c r="H578" i="16"/>
  <c r="R578" i="16"/>
  <c r="O578" i="16"/>
  <c r="J527" i="16"/>
  <c r="G527" i="16"/>
  <c r="P527" i="16"/>
  <c r="J511" i="16"/>
  <c r="K511" i="16"/>
  <c r="I511" i="16"/>
  <c r="G485" i="16"/>
  <c r="J485" i="16"/>
  <c r="R485" i="16"/>
  <c r="G450" i="16"/>
  <c r="I450" i="16"/>
  <c r="O450" i="16"/>
  <c r="C450" i="16"/>
  <c r="B44" i="16"/>
  <c r="O44" i="16"/>
  <c r="G44" i="16"/>
  <c r="P44" i="16"/>
  <c r="H44" i="16"/>
  <c r="R44" i="16"/>
  <c r="C44" i="16"/>
  <c r="L44" i="16"/>
  <c r="I50" i="16"/>
  <c r="R50" i="16"/>
  <c r="L50" i="16"/>
  <c r="P50" i="16"/>
  <c r="J50" i="16"/>
  <c r="C50" i="16"/>
  <c r="D50" i="16"/>
  <c r="H50" i="16"/>
  <c r="B50" i="16"/>
  <c r="O50" i="16"/>
  <c r="G53" i="16"/>
  <c r="P53" i="16"/>
  <c r="K53" i="16"/>
  <c r="J53" i="16"/>
  <c r="O53" i="16"/>
  <c r="L53" i="16"/>
  <c r="D53" i="16"/>
  <c r="R53" i="16"/>
  <c r="C53" i="16"/>
  <c r="K663" i="16"/>
  <c r="O663" i="16"/>
  <c r="O650" i="16"/>
  <c r="B650" i="16"/>
  <c r="H650" i="16"/>
  <c r="I663" i="16"/>
  <c r="B690" i="16"/>
  <c r="L403" i="16"/>
  <c r="H403" i="16"/>
  <c r="O403" i="16"/>
  <c r="J403" i="16"/>
  <c r="R403" i="16"/>
  <c r="D403" i="16"/>
  <c r="K403" i="16"/>
  <c r="K326" i="16"/>
  <c r="I326" i="16"/>
  <c r="L326" i="16"/>
  <c r="B326" i="16"/>
  <c r="C326" i="16"/>
  <c r="D326" i="16"/>
  <c r="G326" i="16"/>
  <c r="L595" i="16"/>
  <c r="K595" i="16"/>
  <c r="P299" i="16"/>
  <c r="V495" i="11"/>
  <c r="R326" i="16"/>
  <c r="G478" i="16"/>
  <c r="B478" i="16"/>
  <c r="C478" i="16"/>
  <c r="J478" i="16"/>
  <c r="R478" i="16"/>
  <c r="P478" i="16"/>
  <c r="K478" i="16"/>
  <c r="C690" i="16"/>
  <c r="I650" i="16"/>
  <c r="O525" i="16"/>
  <c r="K650" i="16"/>
  <c r="H689" i="16"/>
  <c r="L525" i="16"/>
  <c r="R650" i="16"/>
  <c r="R595" i="16"/>
  <c r="O690" i="16"/>
  <c r="H663" i="16"/>
  <c r="K689" i="16"/>
  <c r="R525" i="16"/>
  <c r="G324" i="16"/>
  <c r="L478" i="16"/>
  <c r="L303" i="16"/>
  <c r="I593" i="11"/>
  <c r="E6" i="11" s="1"/>
  <c r="W58" i="11"/>
  <c r="W593" i="11" s="1"/>
  <c r="O248" i="16"/>
  <c r="P673" i="16"/>
  <c r="P528" i="16"/>
  <c r="D629" i="16"/>
  <c r="L629" i="16"/>
  <c r="C629" i="16"/>
  <c r="G203" i="16"/>
  <c r="H203" i="16"/>
  <c r="P203" i="16"/>
  <c r="I203" i="16"/>
  <c r="R203" i="16"/>
  <c r="Q593" i="11"/>
  <c r="E9" i="11" s="1"/>
  <c r="R653" i="16"/>
  <c r="J653" i="16"/>
  <c r="G653" i="16"/>
  <c r="K653" i="16"/>
  <c r="D335" i="16"/>
  <c r="G335" i="16"/>
  <c r="J335" i="16"/>
  <c r="L335" i="16"/>
  <c r="B335" i="16"/>
  <c r="K335" i="16"/>
  <c r="O335" i="16"/>
  <c r="I335" i="16"/>
  <c r="P335" i="16"/>
  <c r="H335" i="16"/>
  <c r="C335" i="16"/>
  <c r="I690" i="16"/>
  <c r="O446" i="16"/>
  <c r="D446" i="16"/>
  <c r="P446" i="16"/>
  <c r="L66" i="16"/>
  <c r="O66" i="16"/>
  <c r="H66" i="16"/>
  <c r="J66" i="16"/>
  <c r="P66" i="16"/>
  <c r="G66" i="16"/>
  <c r="R66" i="16"/>
  <c r="B66" i="16"/>
  <c r="D66" i="16"/>
  <c r="G446" i="16"/>
  <c r="W539" i="11"/>
  <c r="L593" i="11"/>
  <c r="E10" i="11" s="1"/>
  <c r="P17" i="16"/>
  <c r="G17" i="16"/>
  <c r="J17" i="16"/>
  <c r="L17" i="16"/>
  <c r="B17" i="16"/>
  <c r="R690" i="16"/>
  <c r="D299" i="16"/>
  <c r="J326" i="16"/>
  <c r="B676" i="16"/>
  <c r="H676" i="16"/>
  <c r="G676" i="16"/>
  <c r="C676" i="16"/>
  <c r="L569" i="16"/>
  <c r="D569" i="16"/>
  <c r="I569" i="16"/>
  <c r="K569" i="16"/>
  <c r="J569" i="16"/>
  <c r="C569" i="16"/>
  <c r="H63" i="16"/>
  <c r="K63" i="16"/>
  <c r="R63" i="16"/>
  <c r="J63" i="16"/>
  <c r="P63" i="16"/>
  <c r="O63" i="16"/>
  <c r="G63" i="16"/>
  <c r="C63" i="16"/>
  <c r="B63" i="16"/>
  <c r="D63" i="16"/>
  <c r="J315" i="16"/>
  <c r="I315" i="16"/>
  <c r="R315" i="16"/>
  <c r="O315" i="16"/>
  <c r="K315" i="16"/>
  <c r="L315" i="16"/>
  <c r="P315" i="16"/>
  <c r="B315" i="16"/>
  <c r="G315" i="16"/>
  <c r="H315" i="16"/>
  <c r="J327" i="16"/>
  <c r="D327" i="16"/>
  <c r="C327" i="16"/>
  <c r="P327" i="16"/>
  <c r="R327" i="16"/>
  <c r="G327" i="16"/>
  <c r="K327" i="16"/>
  <c r="L327" i="16"/>
  <c r="O327" i="16"/>
  <c r="H327" i="16"/>
  <c r="O391" i="16"/>
  <c r="K391" i="16"/>
  <c r="C391" i="16"/>
  <c r="D391" i="16"/>
  <c r="H391" i="16"/>
  <c r="D595" i="16"/>
  <c r="J525" i="16"/>
  <c r="L462" i="16"/>
  <c r="R299" i="16"/>
  <c r="D17" i="16"/>
  <c r="W110" i="11"/>
  <c r="W201" i="11"/>
  <c r="W149" i="11"/>
  <c r="K324" i="16"/>
  <c r="H478" i="16"/>
  <c r="B365" i="16"/>
  <c r="W162" i="11"/>
  <c r="K66" i="16"/>
  <c r="K673" i="16"/>
  <c r="I327" i="16"/>
  <c r="G528" i="16"/>
  <c r="P606" i="16"/>
  <c r="H606" i="16"/>
  <c r="B606" i="16"/>
  <c r="R593" i="16"/>
  <c r="B593" i="16"/>
  <c r="O59" i="16"/>
  <c r="G59" i="16"/>
  <c r="I59" i="16"/>
  <c r="D59" i="16"/>
  <c r="B59" i="16"/>
  <c r="R59" i="16"/>
  <c r="P653" i="16"/>
  <c r="O324" i="16"/>
  <c r="P324" i="16"/>
  <c r="C324" i="16"/>
  <c r="R324" i="16"/>
  <c r="I324" i="16"/>
  <c r="J324" i="16"/>
  <c r="D324" i="16"/>
  <c r="D653" i="16"/>
  <c r="T572" i="11"/>
  <c r="W578" i="11" s="1"/>
  <c r="J689" i="16"/>
  <c r="O689" i="16"/>
  <c r="C672" i="16"/>
  <c r="H672" i="16"/>
  <c r="G672" i="16"/>
  <c r="R672" i="16"/>
  <c r="L672" i="16"/>
  <c r="I672" i="16"/>
  <c r="J672" i="16"/>
  <c r="D672" i="16"/>
  <c r="B672" i="16"/>
  <c r="P672" i="16"/>
  <c r="K672" i="16"/>
  <c r="K399" i="16"/>
  <c r="O399" i="16"/>
  <c r="L399" i="16"/>
  <c r="R399" i="16"/>
  <c r="G399" i="16"/>
  <c r="I399" i="16"/>
  <c r="J399" i="16"/>
  <c r="B399" i="16"/>
  <c r="P690" i="16"/>
  <c r="J595" i="16"/>
  <c r="G689" i="16"/>
  <c r="H326" i="16"/>
  <c r="I259" i="16"/>
  <c r="C259" i="16"/>
  <c r="D259" i="16"/>
  <c r="P259" i="16"/>
  <c r="J259" i="16"/>
  <c r="D690" i="16"/>
  <c r="C689" i="16"/>
  <c r="H446" i="16"/>
  <c r="P595" i="16"/>
  <c r="R365" i="16"/>
  <c r="J676" i="16"/>
  <c r="O676" i="16"/>
  <c r="G525" i="16"/>
  <c r="P650" i="16"/>
  <c r="L650" i="16"/>
  <c r="B653" i="16"/>
  <c r="G663" i="16"/>
  <c r="B595" i="16"/>
  <c r="K462" i="16"/>
  <c r="H595" i="16"/>
  <c r="L663" i="16"/>
  <c r="C462" i="16"/>
  <c r="O299" i="16"/>
  <c r="L299" i="16"/>
  <c r="D650" i="16"/>
  <c r="L451" i="16"/>
  <c r="R259" i="16"/>
  <c r="W97" i="11"/>
  <c r="I66" i="16"/>
  <c r="W123" i="11"/>
  <c r="O673" i="16"/>
  <c r="H528" i="16"/>
  <c r="P399" i="16"/>
  <c r="C166" i="16"/>
  <c r="I166" i="16"/>
  <c r="L166" i="16"/>
  <c r="J166" i="16"/>
  <c r="O166" i="16"/>
  <c r="R166" i="16"/>
  <c r="P166" i="16"/>
  <c r="D166" i="16"/>
  <c r="K166" i="16"/>
  <c r="B166" i="16"/>
  <c r="H166" i="16"/>
  <c r="G166" i="16"/>
  <c r="P155" i="16"/>
  <c r="I155" i="16"/>
  <c r="O155" i="16"/>
  <c r="C155" i="16"/>
  <c r="G155" i="16"/>
  <c r="D155" i="16"/>
  <c r="L155" i="16"/>
  <c r="J155" i="16"/>
  <c r="B155" i="16"/>
  <c r="H155" i="16"/>
  <c r="K155" i="16"/>
  <c r="L95" i="16"/>
  <c r="C95" i="16"/>
  <c r="B95" i="16"/>
  <c r="R95" i="16"/>
  <c r="O95" i="16"/>
  <c r="K95" i="16"/>
  <c r="D95" i="16"/>
  <c r="G95" i="16"/>
  <c r="P95" i="16"/>
  <c r="C663" i="16"/>
  <c r="H569" i="16"/>
  <c r="B569" i="16"/>
  <c r="O653" i="16"/>
  <c r="J462" i="16"/>
  <c r="R663" i="16"/>
  <c r="I462" i="16"/>
  <c r="I299" i="16"/>
  <c r="D525" i="16"/>
  <c r="H451" i="16"/>
  <c r="O483" i="16"/>
  <c r="O259" i="16"/>
  <c r="W279" i="11"/>
  <c r="C66" i="16"/>
  <c r="H399" i="16"/>
  <c r="R368" i="16"/>
  <c r="O251" i="16"/>
  <c r="C251" i="16"/>
  <c r="L251" i="16"/>
  <c r="I251" i="16"/>
  <c r="J251" i="16"/>
  <c r="G251" i="16"/>
  <c r="H251" i="16"/>
  <c r="D251" i="16"/>
  <c r="R251" i="16"/>
  <c r="K251" i="16"/>
  <c r="H212" i="16"/>
  <c r="P212" i="16"/>
  <c r="L212" i="16"/>
  <c r="G212" i="16"/>
  <c r="C212" i="16"/>
  <c r="J212" i="16"/>
  <c r="E731" i="16"/>
  <c r="G213" i="16"/>
  <c r="B386" i="16"/>
  <c r="P386" i="16"/>
  <c r="O386" i="16"/>
  <c r="I386" i="16"/>
  <c r="D386" i="16"/>
  <c r="L386" i="16"/>
  <c r="C386" i="16"/>
  <c r="O69" i="16"/>
  <c r="G69" i="16"/>
  <c r="C69" i="16"/>
  <c r="I69" i="16"/>
  <c r="P69" i="16"/>
  <c r="H69" i="16"/>
  <c r="D69" i="16"/>
  <c r="J69" i="16"/>
  <c r="G77" i="16"/>
  <c r="I77" i="16"/>
  <c r="O147" i="16"/>
  <c r="R147" i="16"/>
  <c r="D147" i="16"/>
  <c r="I147" i="16"/>
  <c r="J147" i="16"/>
  <c r="P147" i="16"/>
  <c r="B573" i="16"/>
  <c r="P585" i="16"/>
  <c r="P253" i="16"/>
  <c r="L213" i="16"/>
  <c r="K589" i="16"/>
  <c r="C589" i="16"/>
  <c r="D589" i="16"/>
  <c r="B589" i="16"/>
  <c r="J589" i="16"/>
  <c r="L577" i="16"/>
  <c r="O577" i="16"/>
  <c r="G577" i="16"/>
  <c r="P577" i="16"/>
  <c r="D577" i="16"/>
  <c r="B577" i="16"/>
  <c r="H577" i="16"/>
  <c r="I577" i="16"/>
  <c r="K577" i="16"/>
  <c r="R577" i="16"/>
  <c r="K175" i="16"/>
  <c r="L175" i="16"/>
  <c r="C175" i="16"/>
  <c r="R175" i="16"/>
  <c r="H175" i="16"/>
  <c r="J175" i="16"/>
  <c r="D175" i="16"/>
  <c r="G133" i="16"/>
  <c r="D133" i="16"/>
  <c r="J133" i="16"/>
  <c r="K133" i="16"/>
  <c r="I133" i="16"/>
  <c r="L133" i="16"/>
  <c r="B133" i="16"/>
  <c r="P124" i="16"/>
  <c r="R124" i="16"/>
  <c r="O113" i="16"/>
  <c r="C113" i="16"/>
  <c r="L113" i="16"/>
  <c r="R113" i="16"/>
  <c r="H113" i="16"/>
  <c r="B113" i="16"/>
  <c r="G113" i="16"/>
  <c r="C731" i="16"/>
  <c r="P731" i="16"/>
  <c r="K28" i="16"/>
  <c r="L28" i="16"/>
  <c r="I28" i="16"/>
  <c r="R28" i="16"/>
  <c r="D22" i="16"/>
  <c r="P194" i="16"/>
  <c r="L194" i="16"/>
  <c r="D124" i="16"/>
  <c r="B213" i="16"/>
  <c r="K576" i="16"/>
  <c r="O576" i="16"/>
  <c r="H576" i="16"/>
  <c r="D576" i="16"/>
  <c r="L7" i="16"/>
  <c r="K7" i="16"/>
  <c r="H2" i="16"/>
  <c r="G2" i="16"/>
  <c r="J193" i="16"/>
  <c r="B193" i="16"/>
  <c r="R193" i="16"/>
  <c r="P193" i="16"/>
  <c r="C174" i="16"/>
  <c r="B174" i="16"/>
  <c r="L51" i="16"/>
  <c r="G51" i="16"/>
  <c r="C51" i="16"/>
  <c r="H51" i="16"/>
  <c r="B51" i="16"/>
  <c r="G158" i="16"/>
  <c r="I158" i="16"/>
  <c r="C158" i="16"/>
  <c r="P158" i="16"/>
  <c r="K158" i="16"/>
  <c r="H158" i="16"/>
  <c r="O158" i="16"/>
  <c r="K218" i="16"/>
  <c r="P28" i="16"/>
  <c r="H386" i="16"/>
  <c r="J194" i="16"/>
  <c r="G194" i="16"/>
  <c r="K602" i="16"/>
  <c r="L602" i="16"/>
  <c r="H602" i="16"/>
  <c r="H262" i="16"/>
  <c r="I262" i="16"/>
  <c r="L262" i="16"/>
  <c r="D262" i="16"/>
  <c r="J262" i="16"/>
  <c r="R262" i="16"/>
  <c r="C262" i="16"/>
  <c r="P262" i="16"/>
  <c r="B204" i="16"/>
  <c r="P204" i="16"/>
  <c r="J204" i="16"/>
  <c r="H204" i="16"/>
  <c r="L204" i="16"/>
  <c r="J46" i="16"/>
  <c r="I46" i="16"/>
  <c r="L46" i="16"/>
  <c r="C46" i="16"/>
  <c r="B20" i="16"/>
  <c r="G20" i="16"/>
  <c r="R20" i="16"/>
  <c r="B708" i="16"/>
  <c r="C708" i="16"/>
  <c r="I708" i="16"/>
  <c r="H708" i="16"/>
  <c r="P708" i="16"/>
  <c r="E708" i="16"/>
  <c r="H227" i="16"/>
  <c r="R227" i="16"/>
  <c r="B227" i="16"/>
  <c r="I227" i="16"/>
  <c r="L227" i="16"/>
  <c r="O227" i="16"/>
  <c r="D227" i="16"/>
  <c r="K227" i="16"/>
  <c r="C192" i="16"/>
  <c r="O192" i="16"/>
  <c r="B192" i="16"/>
  <c r="K192" i="16"/>
  <c r="O184" i="16"/>
  <c r="B184" i="16"/>
  <c r="P184" i="16"/>
  <c r="C184" i="16"/>
  <c r="J184" i="16"/>
  <c r="L184" i="16"/>
  <c r="P122" i="16"/>
  <c r="C122" i="16"/>
  <c r="R122" i="16"/>
  <c r="B122" i="16"/>
  <c r="O122" i="16"/>
  <c r="D122" i="16"/>
  <c r="D102" i="16"/>
  <c r="J102" i="16"/>
  <c r="I102" i="16"/>
  <c r="C102" i="16"/>
  <c r="O149" i="16"/>
  <c r="C149" i="16"/>
  <c r="H290" i="16"/>
  <c r="R290" i="16"/>
  <c r="B290" i="16"/>
  <c r="C28" i="16"/>
  <c r="I194" i="16"/>
  <c r="K194" i="16"/>
  <c r="I731" i="16"/>
  <c r="D301" i="16"/>
  <c r="O301" i="16"/>
  <c r="C301" i="16"/>
  <c r="D12" i="16"/>
  <c r="G12" i="16"/>
  <c r="L12" i="16"/>
  <c r="J12" i="16"/>
  <c r="P12" i="16"/>
  <c r="I12" i="16"/>
  <c r="G718" i="16"/>
  <c r="D718" i="16"/>
  <c r="C718" i="16"/>
  <c r="I718" i="16"/>
  <c r="E718" i="16"/>
  <c r="O718" i="16"/>
  <c r="L718" i="16"/>
  <c r="H437" i="16"/>
  <c r="R437" i="16"/>
  <c r="J437" i="16"/>
  <c r="O437" i="16"/>
  <c r="I437" i="16"/>
  <c r="B437" i="16"/>
  <c r="D191" i="16"/>
  <c r="I191" i="16"/>
  <c r="K191" i="16"/>
  <c r="O191" i="16"/>
  <c r="G191" i="16"/>
  <c r="J191" i="16"/>
  <c r="G121" i="16"/>
  <c r="I121" i="16"/>
  <c r="R121" i="16"/>
  <c r="C121" i="16"/>
  <c r="H121" i="16"/>
  <c r="L121" i="16"/>
  <c r="L110" i="16"/>
  <c r="J110" i="16"/>
  <c r="D110" i="16"/>
  <c r="B110" i="16"/>
  <c r="P110" i="16"/>
  <c r="G101" i="16"/>
  <c r="J101" i="16"/>
  <c r="R101" i="16"/>
  <c r="I101" i="16"/>
  <c r="C101" i="16"/>
  <c r="J379" i="16"/>
  <c r="G379" i="16"/>
  <c r="R337" i="16"/>
  <c r="H337" i="16"/>
  <c r="K337" i="16"/>
  <c r="D337" i="16"/>
  <c r="C337" i="16"/>
  <c r="G300" i="16"/>
  <c r="B300" i="16"/>
  <c r="D300" i="16"/>
  <c r="P300" i="16"/>
  <c r="I253" i="16"/>
  <c r="B253" i="16"/>
  <c r="H253" i="16"/>
  <c r="D213" i="16"/>
  <c r="K213" i="16"/>
  <c r="I213" i="16"/>
  <c r="R213" i="16"/>
  <c r="H213" i="16"/>
  <c r="C213" i="16"/>
  <c r="P213" i="16"/>
  <c r="O167" i="16"/>
  <c r="H167" i="16"/>
  <c r="D167" i="16"/>
  <c r="G167" i="16"/>
  <c r="I167" i="16"/>
  <c r="L167" i="16"/>
  <c r="I157" i="16"/>
  <c r="O157" i="16"/>
  <c r="C157" i="16"/>
  <c r="G157" i="16"/>
  <c r="D157" i="16"/>
  <c r="J157" i="16"/>
  <c r="B157" i="16"/>
  <c r="R157" i="16"/>
  <c r="C82" i="16"/>
  <c r="L82" i="16"/>
  <c r="B82" i="16"/>
  <c r="P82" i="16"/>
  <c r="J82" i="16"/>
  <c r="G22" i="16"/>
  <c r="H22" i="16"/>
  <c r="P22" i="16"/>
  <c r="J22" i="16"/>
  <c r="C22" i="16"/>
  <c r="K22" i="16"/>
  <c r="B22" i="16"/>
  <c r="I22" i="16"/>
  <c r="D11" i="16"/>
  <c r="C11" i="16"/>
  <c r="I244" i="16"/>
  <c r="D244" i="16"/>
  <c r="B729" i="16"/>
  <c r="J729" i="16"/>
  <c r="C707" i="16"/>
  <c r="J707" i="16"/>
  <c r="O707" i="16"/>
  <c r="P707" i="16"/>
  <c r="D707" i="16"/>
  <c r="K707" i="16"/>
  <c r="B707" i="16"/>
  <c r="I707" i="16"/>
  <c r="H139" i="16"/>
  <c r="B139" i="16"/>
  <c r="J139" i="16"/>
  <c r="J389" i="16"/>
  <c r="D389" i="16"/>
  <c r="R389" i="16"/>
  <c r="B389" i="16"/>
  <c r="P738" i="16"/>
  <c r="R738" i="16"/>
  <c r="D738" i="16"/>
  <c r="C738" i="16"/>
  <c r="J738" i="16"/>
  <c r="P728" i="16"/>
  <c r="G728" i="16"/>
  <c r="E728" i="16"/>
  <c r="J728" i="16"/>
  <c r="K728" i="16"/>
  <c r="D280" i="16"/>
  <c r="G280" i="16"/>
  <c r="R208" i="16"/>
  <c r="B208" i="16"/>
  <c r="O208" i="16"/>
  <c r="O247" i="16"/>
  <c r="K247" i="16"/>
  <c r="C247" i="16"/>
  <c r="H247" i="16"/>
  <c r="R247" i="16"/>
  <c r="G247" i="16"/>
  <c r="P746" i="16"/>
  <c r="P748" i="16"/>
  <c r="J748" i="16"/>
  <c r="H748" i="16"/>
  <c r="L748" i="16"/>
  <c r="C748" i="16"/>
  <c r="E737" i="16"/>
  <c r="P737" i="16"/>
  <c r="L737" i="16"/>
  <c r="I737" i="16"/>
  <c r="H737" i="16"/>
  <c r="E714" i="16"/>
  <c r="K714" i="16"/>
  <c r="L714" i="16"/>
  <c r="C714" i="16"/>
  <c r="J714" i="16"/>
  <c r="O736" i="16"/>
  <c r="D736" i="16"/>
  <c r="H736" i="16"/>
  <c r="B736" i="16"/>
  <c r="O713" i="16"/>
  <c r="D713" i="16"/>
  <c r="P713" i="16"/>
  <c r="E713" i="16"/>
  <c r="G713" i="16"/>
  <c r="R33" i="16"/>
  <c r="G33" i="16"/>
  <c r="O33" i="16"/>
  <c r="B33" i="16"/>
  <c r="J33" i="16"/>
  <c r="D41" i="16"/>
  <c r="J41" i="16"/>
  <c r="G41" i="16"/>
  <c r="P41" i="16"/>
  <c r="I41" i="16"/>
  <c r="E746" i="16"/>
  <c r="B746" i="16"/>
  <c r="J746" i="16"/>
  <c r="O746" i="16"/>
  <c r="I746" i="16"/>
  <c r="C146" i="16"/>
  <c r="K146" i="16"/>
  <c r="K649" i="16"/>
  <c r="J199" i="16"/>
  <c r="B199" i="16"/>
  <c r="D744" i="16"/>
  <c r="R744" i="16"/>
  <c r="B722" i="16"/>
  <c r="R722" i="16"/>
  <c r="O722" i="16"/>
  <c r="H702" i="16"/>
  <c r="E702" i="16"/>
  <c r="R702" i="16"/>
  <c r="L89" i="16"/>
  <c r="O89" i="16"/>
  <c r="P697" i="16"/>
  <c r="C697" i="16"/>
  <c r="B697" i="16"/>
  <c r="J700" i="16"/>
  <c r="H700" i="16"/>
  <c r="O169" i="16"/>
  <c r="R169" i="16"/>
  <c r="O709" i="16"/>
  <c r="K709" i="16"/>
  <c r="D709" i="16"/>
  <c r="R65" i="16"/>
  <c r="I65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B2" authorId="0" shapeId="0" xr:uid="{74A76CAA-6A8F-46F1-B614-EF7BCAEB1A68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Insert venue name</t>
        </r>
      </text>
    </comment>
    <comment ref="D2" authorId="0" shapeId="0" xr:uid="{3F4D580A-BBBA-4E2A-9F98-051EEB87F6FF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as dd/mm/yyyy
</t>
        </r>
      </text>
    </comment>
    <comment ref="G2" authorId="0" shapeId="0" xr:uid="{0B96C708-1A83-4F69-8C86-BAD5E9F99878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Insert the number of teams (max 12) taking part in the match, to set the scoring system.</t>
        </r>
      </text>
    </comment>
    <comment ref="D4" authorId="0" shapeId="0" xr:uid="{1550FE42-4D70-4A4A-840F-5DB84B79EF7A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Athletics Weeky abbreviation. Examples:
Bedford &amp; County: Bed C
Herne Hill Harriers: HHH</t>
        </r>
      </text>
    </comment>
    <comment ref="D5" authorId="0" shapeId="0" xr:uid="{2D070893-9AA6-4CF9-90DE-C4036E59D278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Athletics Weeky abbreviation. Examples:
Bedford &amp; County: Bed C
Herne Hill Harriers: HHH</t>
        </r>
      </text>
    </comment>
    <comment ref="D6" authorId="0" shapeId="0" xr:uid="{BEE47092-D186-4601-B52C-4369B88AB333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Athletics Weeky abbreviation. Examples:
Bedford &amp; County: Bed C
Herne Hill Harriers: HHH</t>
        </r>
      </text>
    </comment>
    <comment ref="D7" authorId="0" shapeId="0" xr:uid="{101DF46D-DCFA-4968-81A2-91847FC8BB3A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Athletics Weeky abbreviation. Examples:
Bedford &amp; County: Bed C
Herne Hill Harriers: HHH</t>
        </r>
      </text>
    </comment>
    <comment ref="C18" authorId="0" shapeId="0" xr:uid="{47CCE742-076E-4436-8E93-4121EFD571EC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
</t>
        </r>
      </text>
    </comment>
    <comment ref="W18" authorId="0" shapeId="0" xr:uid="{C99157A9-33B6-4469-92F7-58F2C254965F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</t>
        </r>
      </text>
    </comment>
    <comment ref="Y18" authorId="0" shapeId="0" xr:uid="{78A4B27D-0571-40B5-8473-1429DB36984D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</t>
        </r>
      </text>
    </comment>
    <comment ref="C19" authorId="0" shapeId="0" xr:uid="{7238D5AA-9C5F-4FF6-AD43-3546FBA2E62B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</t>
        </r>
      </text>
    </comment>
    <comment ref="C20" authorId="0" shapeId="0" xr:uid="{6A89B54C-E33D-447B-B97F-54ACA4BEEE67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</t>
        </r>
      </text>
    </comment>
    <comment ref="K20" authorId="0" shapeId="0" xr:uid="{7A3DE322-D2CC-4F13-93E1-78FCECE15AA6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</t>
        </r>
      </text>
    </comment>
    <comment ref="S20" authorId="0" shapeId="0" xr:uid="{2D569455-B37E-4447-83C8-4E19A9999F75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</t>
        </r>
      </text>
    </comment>
    <comment ref="C31" authorId="0" shapeId="0" xr:uid="{1B73C70B-702D-4AB8-AB47-A9C37BF91DFE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</t>
        </r>
      </text>
    </comment>
    <comment ref="E31" authorId="0" shapeId="0" xr:uid="{F040839C-D3C3-4932-9544-DB6D53682ACA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</t>
        </r>
      </text>
    </comment>
    <comment ref="G31" authorId="0" shapeId="0" xr:uid="{2ED889D2-682C-47DF-A0A2-A995B7B0E45C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</t>
        </r>
      </text>
    </comment>
    <comment ref="I31" authorId="0" shapeId="0" xr:uid="{BA317CBF-A393-420F-BAFF-9F3C20BB0911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</t>
        </r>
      </text>
    </comment>
    <comment ref="K31" authorId="0" shapeId="0" xr:uid="{22C1699D-3032-4075-BDFA-F4941273C7BF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</t>
        </r>
      </text>
    </comment>
    <comment ref="M31" authorId="0" shapeId="0" xr:uid="{AA9B8057-6424-4DBC-91E0-9A1EE8808127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</t>
        </r>
      </text>
    </comment>
    <comment ref="O31" authorId="0" shapeId="0" xr:uid="{621A3761-FA22-4B03-BBF5-485E51A03801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</t>
        </r>
      </text>
    </comment>
    <comment ref="Q31" authorId="0" shapeId="0" xr:uid="{1D725DE7-E903-418C-8FF4-4E9D85C88BB1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</t>
        </r>
      </text>
    </comment>
    <comment ref="S31" authorId="0" shapeId="0" xr:uid="{0896D31F-D727-40B9-9F42-FBFE0EFAB303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</t>
        </r>
      </text>
    </comment>
    <comment ref="W31" authorId="0" shapeId="0" xr:uid="{D3FE3BD9-F82C-4261-A496-B88263277332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</t>
        </r>
      </text>
    </comment>
    <comment ref="Y31" authorId="0" shapeId="0" xr:uid="{15B62608-F81E-472F-93C5-4654BE444A28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</t>
        </r>
      </text>
    </comment>
    <comment ref="U32" authorId="0" shapeId="0" xr:uid="{FEB12C18-DAFB-4970-B38D-235088CA7EBE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H21" authorId="0" shapeId="0" xr:uid="{FAEF061E-9658-4723-9C67-A240526B1555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34" authorId="0" shapeId="0" xr:uid="{47AE0952-25EE-4440-85DE-9DFE3DA8FA55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47" authorId="0" shapeId="0" xr:uid="{60307A1F-778D-49F1-B570-AD0FC4A72006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60" authorId="0" shapeId="0" xr:uid="{5142E393-0742-42B5-8A78-9A962E89649A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125" authorId="0" shapeId="0" xr:uid="{9A8D6B04-2A78-4469-A635-B89A8339DB8A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138" authorId="0" shapeId="0" xr:uid="{CA2F8FD3-658B-4CAC-A3D2-8C5568901D9A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177" authorId="0" shapeId="0" xr:uid="{997144E7-50B1-4423-9F8D-C74124727EAD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190" authorId="0" shapeId="0" xr:uid="{062AED6D-8A79-4622-A87B-B2448511FF4D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307" authorId="0" shapeId="0" xr:uid="{5D975424-77B8-4307-88D3-F4324E525A02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320" authorId="0" shapeId="0" xr:uid="{6E6AFDF5-5AE7-4A09-9448-1C2A366F2A74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333" authorId="0" shapeId="0" xr:uid="{702B4A67-10A5-434A-814B-15DE9EB73E1A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346" authorId="0" shapeId="0" xr:uid="{417F7153-F74D-4E0B-AB41-A77C748E1FA1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411" authorId="0" shapeId="0" xr:uid="{639528DE-20A2-4286-BFFF-52AD2D5085C3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424" authorId="0" shapeId="0" xr:uid="{2B045352-339B-46C1-AFFF-F977AD5D320C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463" authorId="0" shapeId="0" xr:uid="{AACC8A47-0BE1-47A4-9E94-F85EC5955C93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476" authorId="0" shapeId="0" xr:uid="{106D0EF4-311B-42EC-9BAA-3FBD4CCED4D5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H5" authorId="0" shapeId="0" xr:uid="{6F695DF7-E408-42F6-8BE6-CD54929C7940}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</commentList>
</comments>
</file>

<file path=xl/sharedStrings.xml><?xml version="1.0" encoding="utf-8"?>
<sst xmlns="http://schemas.openxmlformats.org/spreadsheetml/2006/main" count="3924" uniqueCount="1077">
  <si>
    <t>HJ</t>
  </si>
  <si>
    <t>LJ</t>
  </si>
  <si>
    <t>TJ</t>
  </si>
  <si>
    <t>SP</t>
  </si>
  <si>
    <t>DT</t>
  </si>
  <si>
    <t>JT</t>
  </si>
  <si>
    <t>Waste</t>
  </si>
  <si>
    <t>Team</t>
  </si>
  <si>
    <t>Score</t>
  </si>
  <si>
    <t>100H</t>
  </si>
  <si>
    <t>400H</t>
  </si>
  <si>
    <t>HT</t>
  </si>
  <si>
    <t>PV</t>
  </si>
  <si>
    <t>11:00.0</t>
  </si>
  <si>
    <t>Event</t>
  </si>
  <si>
    <t>4x100</t>
  </si>
  <si>
    <t>4x400</t>
  </si>
  <si>
    <t>HJA</t>
  </si>
  <si>
    <t>HJB</t>
  </si>
  <si>
    <t>LJA</t>
  </si>
  <si>
    <t>LJB</t>
  </si>
  <si>
    <t>SPA</t>
  </si>
  <si>
    <t>SPB</t>
  </si>
  <si>
    <t>DTA</t>
  </si>
  <si>
    <t>DTB</t>
  </si>
  <si>
    <t>JTA</t>
  </si>
  <si>
    <t>JTB</t>
  </si>
  <si>
    <t>2:25.0</t>
  </si>
  <si>
    <t>5:00.0</t>
  </si>
  <si>
    <t>4:15.0</t>
  </si>
  <si>
    <t>B</t>
  </si>
  <si>
    <t>Cat</t>
  </si>
  <si>
    <t>Letter</t>
  </si>
  <si>
    <t>AW abbrev</t>
  </si>
  <si>
    <t>C</t>
  </si>
  <si>
    <t>D</t>
  </si>
  <si>
    <t>U17</t>
  </si>
  <si>
    <t>U20</t>
  </si>
  <si>
    <t>W35</t>
  </si>
  <si>
    <t>W40</t>
  </si>
  <si>
    <t>W45</t>
  </si>
  <si>
    <t>W50</t>
  </si>
  <si>
    <t>W55</t>
  </si>
  <si>
    <t>AW Standards</t>
  </si>
  <si>
    <t>SW</t>
  </si>
  <si>
    <t>W60</t>
  </si>
  <si>
    <t>13.0</t>
  </si>
  <si>
    <t>27.0</t>
  </si>
  <si>
    <t>63.0</t>
  </si>
  <si>
    <t>5:05.0</t>
  </si>
  <si>
    <t>62.0</t>
  </si>
  <si>
    <t>13.5</t>
  </si>
  <si>
    <t>28.0</t>
  </si>
  <si>
    <t>64.0</t>
  </si>
  <si>
    <t>2:30.0</t>
  </si>
  <si>
    <t>5:10.0</t>
  </si>
  <si>
    <t>14.0</t>
  </si>
  <si>
    <t>29.0</t>
  </si>
  <si>
    <t>67.0</t>
  </si>
  <si>
    <t>2:40.0</t>
  </si>
  <si>
    <t>5:25.0</t>
  </si>
  <si>
    <t>14.5</t>
  </si>
  <si>
    <t>31.5</t>
  </si>
  <si>
    <t>70.0</t>
  </si>
  <si>
    <t>2:45.0</t>
  </si>
  <si>
    <t>5:40.0</t>
  </si>
  <si>
    <t>15.0</t>
  </si>
  <si>
    <t>32.0</t>
  </si>
  <si>
    <t>74.0</t>
  </si>
  <si>
    <t>2:55.0</t>
  </si>
  <si>
    <t>6:00.0</t>
  </si>
  <si>
    <t>16.0</t>
  </si>
  <si>
    <t>33.0</t>
  </si>
  <si>
    <t>78.0</t>
  </si>
  <si>
    <t>3:05.0</t>
  </si>
  <si>
    <t>6:15.0</t>
  </si>
  <si>
    <t>16.5</t>
  </si>
  <si>
    <t>35.0</t>
  </si>
  <si>
    <t>82.0</t>
  </si>
  <si>
    <t>3:15.0</t>
  </si>
  <si>
    <t>6:40.0</t>
  </si>
  <si>
    <t>11:40.0</t>
  </si>
  <si>
    <t>12:15.0</t>
  </si>
  <si>
    <t>12:45.0</t>
  </si>
  <si>
    <t>13:30.0</t>
  </si>
  <si>
    <t>14:15.0</t>
  </si>
  <si>
    <t>17.0</t>
  </si>
  <si>
    <t>18.0</t>
  </si>
  <si>
    <t>19.0</t>
  </si>
  <si>
    <t>20.0</t>
  </si>
  <si>
    <t>22.0</t>
  </si>
  <si>
    <t>71.0</t>
  </si>
  <si>
    <t>80.0</t>
  </si>
  <si>
    <t>85.0</t>
  </si>
  <si>
    <t>2.50</t>
  </si>
  <si>
    <t>2.00</t>
  </si>
  <si>
    <t>1.85</t>
  </si>
  <si>
    <t>1.71</t>
  </si>
  <si>
    <t>1.60</t>
  </si>
  <si>
    <t>1.50</t>
  </si>
  <si>
    <t>1.40</t>
  </si>
  <si>
    <t>1.52</t>
  </si>
  <si>
    <t>1.55</t>
  </si>
  <si>
    <t>1.31</t>
  </si>
  <si>
    <t>1.25</t>
  </si>
  <si>
    <t>1.17</t>
  </si>
  <si>
    <t>1.10</t>
  </si>
  <si>
    <t>1.03</t>
  </si>
  <si>
    <t>4.80</t>
  </si>
  <si>
    <t>5.00</t>
  </si>
  <si>
    <t>4.50</t>
  </si>
  <si>
    <t>4.20</t>
  </si>
  <si>
    <t>3.90</t>
  </si>
  <si>
    <t>3.60</t>
  </si>
  <si>
    <t>3.40</t>
  </si>
  <si>
    <t>3.15</t>
  </si>
  <si>
    <t>9.00</t>
  </si>
  <si>
    <t>10.00</t>
  </si>
  <si>
    <t>9.50</t>
  </si>
  <si>
    <t>8.70</t>
  </si>
  <si>
    <t>8.00</t>
  </si>
  <si>
    <t>7.50</t>
  </si>
  <si>
    <t>6.75</t>
  </si>
  <si>
    <t>6.30</t>
  </si>
  <si>
    <t>7.75</t>
  </si>
  <si>
    <t>27.00</t>
  </si>
  <si>
    <t>30.00</t>
  </si>
  <si>
    <t>25.00</t>
  </si>
  <si>
    <t>20.00</t>
  </si>
  <si>
    <t>18.00</t>
  </si>
  <si>
    <t>16.00</t>
  </si>
  <si>
    <t>23.00</t>
  </si>
  <si>
    <t>17.00</t>
  </si>
  <si>
    <t>15.00</t>
  </si>
  <si>
    <t>22.00</t>
  </si>
  <si>
    <t>53.0</t>
  </si>
  <si>
    <t>52.0</t>
  </si>
  <si>
    <t>4:25.0</t>
  </si>
  <si>
    <t>eventcode</t>
  </si>
  <si>
    <t>indoor</t>
  </si>
  <si>
    <t>wind</t>
  </si>
  <si>
    <t>performance</t>
  </si>
  <si>
    <t>performanceextra</t>
  </si>
  <si>
    <t>athleteid</t>
  </si>
  <si>
    <t>firstname</t>
  </si>
  <si>
    <t>surname</t>
  </si>
  <si>
    <t>agecategory</t>
  </si>
  <si>
    <t>club</t>
  </si>
  <si>
    <t>posinrace</t>
  </si>
  <si>
    <t>raceindicator</t>
  </si>
  <si>
    <t>mixedpos</t>
  </si>
  <si>
    <t>agecategorypos</t>
  </si>
  <si>
    <t>venuetext</t>
  </si>
  <si>
    <t>dateofperf</t>
  </si>
  <si>
    <t>datetocheck</t>
  </si>
  <si>
    <t>yearofperf</t>
  </si>
  <si>
    <t>meeting</t>
  </si>
  <si>
    <t>source</t>
  </si>
  <si>
    <t>details</t>
  </si>
  <si>
    <t>notes</t>
  </si>
  <si>
    <t>Venue</t>
  </si>
  <si>
    <t>Date</t>
  </si>
  <si>
    <t>Match:</t>
  </si>
  <si>
    <t>Wind</t>
  </si>
  <si>
    <t>Non-scoring events</t>
  </si>
  <si>
    <t>Pos</t>
  </si>
  <si>
    <t>Name</t>
  </si>
  <si>
    <t>Club</t>
  </si>
  <si>
    <t>Perf.</t>
  </si>
  <si>
    <t>aw</t>
  </si>
  <si>
    <t>U15</t>
  </si>
  <si>
    <t>80H</t>
  </si>
  <si>
    <t>300H</t>
  </si>
  <si>
    <t>75H</t>
  </si>
  <si>
    <t>75HA</t>
  </si>
  <si>
    <t>75HB</t>
  </si>
  <si>
    <t>U13</t>
  </si>
  <si>
    <t>29.5</t>
  </si>
  <si>
    <t>5:30.0</t>
  </si>
  <si>
    <t>12.8</t>
  </si>
  <si>
    <t>13.3</t>
  </si>
  <si>
    <t>27.5</t>
  </si>
  <si>
    <t>2:28.0</t>
  </si>
  <si>
    <t>11:15.0</t>
  </si>
  <si>
    <t>1.33</t>
  </si>
  <si>
    <t>1.45</t>
  </si>
  <si>
    <t>4.15</t>
  </si>
  <si>
    <t>4.60</t>
  </si>
  <si>
    <t>58.0</t>
  </si>
  <si>
    <t>53.5</t>
  </si>
  <si>
    <t>50.0</t>
  </si>
  <si>
    <t>E</t>
  </si>
  <si>
    <t>F</t>
  </si>
  <si>
    <t>G</t>
  </si>
  <si>
    <t>L</t>
  </si>
  <si>
    <t>No. of Teams</t>
  </si>
  <si>
    <t>B String</t>
  </si>
  <si>
    <t>P</t>
  </si>
  <si>
    <t>W</t>
  </si>
  <si>
    <t>Y</t>
  </si>
  <si>
    <t>Brighton &amp; Hove</t>
  </si>
  <si>
    <t>Brighton</t>
  </si>
  <si>
    <t>Crawley</t>
  </si>
  <si>
    <t>Chichester</t>
  </si>
  <si>
    <t>Eastbourne</t>
  </si>
  <si>
    <t>Horsham BS</t>
  </si>
  <si>
    <t>Horsham</t>
  </si>
  <si>
    <t>East Grinstead</t>
  </si>
  <si>
    <t>Lewes</t>
  </si>
  <si>
    <t>Phoenix</t>
  </si>
  <si>
    <t>Worthing</t>
  </si>
  <si>
    <t>Haywards Heath</t>
  </si>
  <si>
    <t>Boys A 75m</t>
  </si>
  <si>
    <t>75A</t>
  </si>
  <si>
    <t>Boys B 75m</t>
  </si>
  <si>
    <t>Girls</t>
  </si>
  <si>
    <t>70H</t>
  </si>
  <si>
    <t>Boys A 150m</t>
  </si>
  <si>
    <t>75B</t>
  </si>
  <si>
    <t>150A</t>
  </si>
  <si>
    <t>150B</t>
  </si>
  <si>
    <t>600A</t>
  </si>
  <si>
    <t>600B</t>
  </si>
  <si>
    <t>Boys A 1000m</t>
  </si>
  <si>
    <t>Boys B 150m</t>
  </si>
  <si>
    <t>Boys A 600m</t>
  </si>
  <si>
    <t>Boys B 600m</t>
  </si>
  <si>
    <t>Boys B 1000m</t>
  </si>
  <si>
    <t>1000A</t>
  </si>
  <si>
    <t>1000B</t>
  </si>
  <si>
    <t>Boys A High Jump</t>
  </si>
  <si>
    <t>Boys B High Jump</t>
  </si>
  <si>
    <t>Boys A Long Jump</t>
  </si>
  <si>
    <t>Boys B Long Jump</t>
  </si>
  <si>
    <t>Boys A Shot Putt</t>
  </si>
  <si>
    <t>Boys B Shot Putt</t>
  </si>
  <si>
    <t>Boys A Discus</t>
  </si>
  <si>
    <t>Boys B Discus</t>
  </si>
  <si>
    <t>Boys A Javelin</t>
  </si>
  <si>
    <t>Boys B Javelin</t>
  </si>
  <si>
    <t>Boys B 4x100m</t>
  </si>
  <si>
    <t>Boys A 4x100m</t>
  </si>
  <si>
    <t>Girls A 75m</t>
  </si>
  <si>
    <t>Girls B 75m</t>
  </si>
  <si>
    <t>Girls A 150m</t>
  </si>
  <si>
    <t xml:space="preserve"> Girls B 150m</t>
  </si>
  <si>
    <t xml:space="preserve"> Girls A 600m</t>
  </si>
  <si>
    <t>Girls B 600m</t>
  </si>
  <si>
    <t>Girls A 1000m</t>
  </si>
  <si>
    <t>Girls B 1000m</t>
  </si>
  <si>
    <t>Girls A 70mH</t>
  </si>
  <si>
    <t>70HA</t>
  </si>
  <si>
    <t xml:space="preserve"> Girls B 70mH</t>
  </si>
  <si>
    <t>70HB</t>
  </si>
  <si>
    <t>Boys A 75mH</t>
  </si>
  <si>
    <t>Boys B 75mH</t>
  </si>
  <si>
    <t xml:space="preserve"> Girls A High Jump</t>
  </si>
  <si>
    <t>Girls B High Jump</t>
  </si>
  <si>
    <t>Girls A Long Jump</t>
  </si>
  <si>
    <t>Girls B Long Jump</t>
  </si>
  <si>
    <t>Girls A Shot Putt</t>
  </si>
  <si>
    <t>Girls B Shot Putt</t>
  </si>
  <si>
    <t>Girls A Discus</t>
  </si>
  <si>
    <t>Girls B Discus</t>
  </si>
  <si>
    <t>Girls A Javelin</t>
  </si>
  <si>
    <t>Girls B Javelin</t>
  </si>
  <si>
    <t>Girls  A 4x100m</t>
  </si>
  <si>
    <t>Girls  B 4x100m</t>
  </si>
  <si>
    <t>Haywards</t>
  </si>
  <si>
    <t>A</t>
  </si>
  <si>
    <t>H</t>
  </si>
  <si>
    <t>Hastings</t>
  </si>
  <si>
    <t>Hy Runners</t>
  </si>
  <si>
    <t>Haywards Hth</t>
  </si>
  <si>
    <t>Hastimngs</t>
  </si>
  <si>
    <t>10</t>
  </si>
  <si>
    <t>11</t>
  </si>
  <si>
    <t>12</t>
  </si>
  <si>
    <t>9</t>
  </si>
  <si>
    <t>Sussex U13 League Final - 1st September 2024 at Crawley</t>
  </si>
  <si>
    <t>Hayden Smallridge</t>
  </si>
  <si>
    <t>Joshua Woods</t>
  </si>
  <si>
    <t>Jacob Carey</t>
  </si>
  <si>
    <t>Ruben Ansell</t>
  </si>
  <si>
    <t>Ewan Welford</t>
  </si>
  <si>
    <t>Lucas Taylor</t>
  </si>
  <si>
    <t>Nathanael Craig</t>
  </si>
  <si>
    <t>Sophie Collins</t>
  </si>
  <si>
    <t>Phoebe Gillman-Davis</t>
  </si>
  <si>
    <t>Flora Donald</t>
  </si>
  <si>
    <t>Charlotte Airey</t>
  </si>
  <si>
    <t>Sherrie Sze</t>
  </si>
  <si>
    <t>Katherine Stacey</t>
  </si>
  <si>
    <t>Elicia Price</t>
  </si>
  <si>
    <t>Erin Cresswell</t>
  </si>
  <si>
    <t>Sherri Sze</t>
  </si>
  <si>
    <t>Bethany Jackson</t>
  </si>
  <si>
    <t>Elva Chu</t>
  </si>
  <si>
    <t>Evie Thomas-Wright</t>
  </si>
  <si>
    <t>Kayleigh Cleaver</t>
  </si>
  <si>
    <t>Eddie Sullivan</t>
  </si>
  <si>
    <t xml:space="preserve">Rory Grant </t>
  </si>
  <si>
    <t>Samuel Gill</t>
  </si>
  <si>
    <t>Isaac Machin</t>
  </si>
  <si>
    <t>Stanley Rogers</t>
  </si>
  <si>
    <t>Monty Rowland</t>
  </si>
  <si>
    <t>Jacob Juba</t>
  </si>
  <si>
    <t>Charlie Mason</t>
  </si>
  <si>
    <t>Barnaby Moyes</t>
  </si>
  <si>
    <t>Jem Marshall</t>
  </si>
  <si>
    <t>Zaky Ali</t>
  </si>
  <si>
    <t>Rafe Millard</t>
  </si>
  <si>
    <t>Betty Grice</t>
  </si>
  <si>
    <t>Amelie Hedger-Jones</t>
  </si>
  <si>
    <t>Amelia Dorrington</t>
  </si>
  <si>
    <t>Skye Widdows</t>
  </si>
  <si>
    <t>Florence Matten</t>
  </si>
  <si>
    <t>Klara Novak-Wightman</t>
  </si>
  <si>
    <t>Evie Hunter</t>
  </si>
  <si>
    <t>Livia de Menezes</t>
  </si>
  <si>
    <t>Naomi Newman</t>
  </si>
  <si>
    <t>Sophia Fitzgerald</t>
  </si>
  <si>
    <t>Fleur Vonderscher</t>
  </si>
  <si>
    <t>Amelie Waller</t>
  </si>
  <si>
    <t>Dylan Rice</t>
  </si>
  <si>
    <t xml:space="preserve"> </t>
  </si>
  <si>
    <t>Zachary Soan</t>
  </si>
  <si>
    <t>Jackson Walker</t>
  </si>
  <si>
    <t>William Hollaway</t>
  </si>
  <si>
    <t>Sonny Crisp</t>
  </si>
  <si>
    <t>Max Smith</t>
  </si>
  <si>
    <t>Harley Hoad</t>
  </si>
  <si>
    <t>Milli Phillips</t>
  </si>
  <si>
    <t>Rosalie McMahon</t>
  </si>
  <si>
    <t>Georgia Lennard</t>
  </si>
  <si>
    <t>Grace Luford-Brown</t>
  </si>
  <si>
    <t>Milly Macey</t>
  </si>
  <si>
    <t>Poppy Charlwood</t>
  </si>
  <si>
    <t>Charlie Read</t>
  </si>
  <si>
    <t>Theo Franklin</t>
  </si>
  <si>
    <t>Finn Lagdon</t>
  </si>
  <si>
    <t>Jake Horrod</t>
  </si>
  <si>
    <t>Isaiah Hatton</t>
  </si>
  <si>
    <t>Maxwell Stedman</t>
  </si>
  <si>
    <t>Isabella Pineda Bissell</t>
  </si>
  <si>
    <t>Lily Marshall</t>
  </si>
  <si>
    <t>Indie Capon</t>
  </si>
  <si>
    <t>Ilayda Ruso</t>
  </si>
  <si>
    <t>Cerys Justice</t>
  </si>
  <si>
    <t>May Crispin</t>
  </si>
  <si>
    <t>Osian Landstrom</t>
  </si>
  <si>
    <t>Sebastian Berger</t>
  </si>
  <si>
    <t>Alfie Luxford</t>
  </si>
  <si>
    <t>Isaac Page</t>
  </si>
  <si>
    <t>Reuben Hughes</t>
  </si>
  <si>
    <t>Rocco Hodges</t>
  </si>
  <si>
    <t>Mehmet Coskun</t>
  </si>
  <si>
    <t xml:space="preserve">Finlay Carroll </t>
  </si>
  <si>
    <t>Maddox Matthews</t>
  </si>
  <si>
    <t>Jack Ford</t>
  </si>
  <si>
    <t>Matilda Hammond</t>
  </si>
  <si>
    <t>Maya Stair</t>
  </si>
  <si>
    <t>Emmy Pemberton</t>
  </si>
  <si>
    <t>Rebekah Jolly</t>
  </si>
  <si>
    <t>Sofia Snelling</t>
  </si>
  <si>
    <t>Olivia Pearson</t>
  </si>
  <si>
    <t>Chloe Lendrum</t>
  </si>
  <si>
    <t>Sophie Platt</t>
  </si>
  <si>
    <t>HYAC</t>
  </si>
  <si>
    <t>Tommy Mills</t>
  </si>
  <si>
    <t>Henry Sully</t>
  </si>
  <si>
    <t>Noah Mayhew</t>
  </si>
  <si>
    <t>Brianna Ripley</t>
  </si>
  <si>
    <t>Mia Lennard</t>
  </si>
  <si>
    <t>Amelia Skelton</t>
  </si>
  <si>
    <t>Francesca Tarrent</t>
  </si>
  <si>
    <t>Jessica Wilson</t>
  </si>
  <si>
    <t>Izabella Fitz-Hugh</t>
  </si>
  <si>
    <t>Elsie Harmer</t>
  </si>
  <si>
    <t>Tera Buckland</t>
  </si>
  <si>
    <t>Daniel Tennant</t>
  </si>
  <si>
    <t>Samuel Trotman</t>
  </si>
  <si>
    <t>Rex Hastings</t>
  </si>
  <si>
    <t>Rainbow Love</t>
  </si>
  <si>
    <t>Ralf Pelkonen</t>
  </si>
  <si>
    <t>Seth Muddle</t>
  </si>
  <si>
    <t>Sunshine Love</t>
  </si>
  <si>
    <t>Isaac Farmer</t>
  </si>
  <si>
    <t>Reuben Nicholson</t>
  </si>
  <si>
    <t>Ethan Rowen</t>
  </si>
  <si>
    <t>Daniel Carter</t>
  </si>
  <si>
    <t>Ben Ledger-Catton</t>
  </si>
  <si>
    <t>Molly-Anne Clarke</t>
  </si>
  <si>
    <t>Olivia Turton</t>
  </si>
  <si>
    <t>Sophie Turton</t>
  </si>
  <si>
    <t>Zoe Scutt</t>
  </si>
  <si>
    <t>Lukas Togwell</t>
  </si>
  <si>
    <t>Harriet Walter</t>
  </si>
  <si>
    <t>Beth Mitchell</t>
  </si>
  <si>
    <t>Imogen Mead</t>
  </si>
  <si>
    <t>James Oakley</t>
  </si>
  <si>
    <t>Nathaniel Maguire</t>
  </si>
  <si>
    <t>Dillon Mudie</t>
  </si>
  <si>
    <t>David Otero</t>
  </si>
  <si>
    <t>Liam Alexandrou</t>
  </si>
  <si>
    <t>Felix Steer</t>
  </si>
  <si>
    <t>Jenaveve Lee</t>
  </si>
  <si>
    <t>Ava Pashley</t>
  </si>
  <si>
    <t>Stella Gambie</t>
  </si>
  <si>
    <t>Edwin Chapman</t>
  </si>
  <si>
    <t>Cobey Buckley</t>
  </si>
  <si>
    <t>Caleb Buckley</t>
  </si>
  <si>
    <t>Bella Taylor</t>
  </si>
  <si>
    <t>Marcy Page</t>
  </si>
  <si>
    <t>Marcy page</t>
  </si>
  <si>
    <t>Gender</t>
  </si>
  <si>
    <t>AG</t>
  </si>
  <si>
    <t>Bib</t>
  </si>
  <si>
    <t xml:space="preserve">Amelie Waller </t>
  </si>
  <si>
    <t>B&amp;H</t>
  </si>
  <si>
    <t>Sophia Clooney</t>
  </si>
  <si>
    <t xml:space="preserve">Evie Pritchard </t>
  </si>
  <si>
    <t>Myfanwy Green</t>
  </si>
  <si>
    <t xml:space="preserve">Sophia Fitzgerald </t>
  </si>
  <si>
    <t>M</t>
  </si>
  <si>
    <t>Theo Godfrey-Doll</t>
  </si>
  <si>
    <t>Khalid Dale</t>
  </si>
  <si>
    <t xml:space="preserve">Jack Matten </t>
  </si>
  <si>
    <t>U11</t>
  </si>
  <si>
    <t>Laurence Fox</t>
  </si>
  <si>
    <t>HBS</t>
  </si>
  <si>
    <t>Sienna Carey</t>
  </si>
  <si>
    <t>Chloe Penfold</t>
  </si>
  <si>
    <t>Samuel Woods</t>
  </si>
  <si>
    <t>George Collins</t>
  </si>
  <si>
    <t>Joseph Airey</t>
  </si>
  <si>
    <t>Sean Kennedy</t>
  </si>
  <si>
    <t>PHX</t>
  </si>
  <si>
    <t>Max Anderson</t>
  </si>
  <si>
    <t>Isabel Pashley</t>
  </si>
  <si>
    <t>Jasmine London-Willis</t>
  </si>
  <si>
    <t>Dylan Fox</t>
  </si>
  <si>
    <t>EBR</t>
  </si>
  <si>
    <t>Frank Phillips</t>
  </si>
  <si>
    <t>Tayo Hewitt</t>
  </si>
  <si>
    <t>Aidan Wai</t>
  </si>
  <si>
    <t>Amber Lewis</t>
  </si>
  <si>
    <t>Ella Baxter</t>
  </si>
  <si>
    <t>Emily Petrova</t>
  </si>
  <si>
    <t>Jessica Webster</t>
  </si>
  <si>
    <t>ERAC</t>
  </si>
  <si>
    <t>Jack Cullen</t>
  </si>
  <si>
    <t>Harryson Crowley</t>
  </si>
  <si>
    <t>WDH</t>
  </si>
  <si>
    <t>Isaac Yeboah-Regis</t>
  </si>
  <si>
    <t>Sienna Calvert</t>
  </si>
  <si>
    <t>Poppy Tilling</t>
  </si>
  <si>
    <t>CHI</t>
  </si>
  <si>
    <t>Ella Ford</t>
  </si>
  <si>
    <t>Connie Jones</t>
  </si>
  <si>
    <t>Imogen Younghusband</t>
  </si>
  <si>
    <t>Billie Sutton</t>
  </si>
  <si>
    <t>HY</t>
  </si>
  <si>
    <t>Relay</t>
  </si>
  <si>
    <t>Mixed</t>
  </si>
  <si>
    <t>Matilda Skelton</t>
  </si>
  <si>
    <t>Michael Mansell</t>
  </si>
  <si>
    <t>Cody Mansell</t>
  </si>
  <si>
    <t>Sophia Tarrent</t>
  </si>
  <si>
    <t>LEW</t>
  </si>
  <si>
    <t>Elias Otero</t>
  </si>
  <si>
    <t>Evan Risdale</t>
  </si>
  <si>
    <t>Ada Greenaway</t>
  </si>
  <si>
    <t>William Ridgway</t>
  </si>
  <si>
    <t>Holly Grange</t>
  </si>
  <si>
    <t>EG</t>
  </si>
  <si>
    <t>Elizabeth  Lawson </t>
  </si>
  <si>
    <t>Lexie-Rose   Wilson</t>
  </si>
  <si>
    <t>Max  Acott-Thorpe</t>
  </si>
  <si>
    <t>Henry Bromham</t>
  </si>
  <si>
    <t>Tristan Kerr</t>
  </si>
  <si>
    <t>Alex Rutledge-Hart</t>
  </si>
  <si>
    <t>Zach Hazelden</t>
  </si>
  <si>
    <t>Branden Reid</t>
  </si>
  <si>
    <t>Jake Dobson</t>
  </si>
  <si>
    <t>Archie Green</t>
  </si>
  <si>
    <t>Averie Gates</t>
  </si>
  <si>
    <t>Charlie Coleman</t>
  </si>
  <si>
    <t>Joseph Lambrou</t>
  </si>
  <si>
    <t>Lionel Fernandes</t>
  </si>
  <si>
    <t>Lucas Hall</t>
  </si>
  <si>
    <t>Finley Nottage</t>
  </si>
  <si>
    <t>Xander Wagjiani</t>
  </si>
  <si>
    <t>Belle McLaren</t>
  </si>
  <si>
    <t>Eleanor Fernandes</t>
  </si>
  <si>
    <t>Sophie Wanyika</t>
  </si>
  <si>
    <t>Frederick McLean</t>
  </si>
  <si>
    <t>Daniel Sellers</t>
  </si>
  <si>
    <t>Ava Taylor-Knott</t>
  </si>
  <si>
    <t>Zach Gaved</t>
  </si>
  <si>
    <t>Samuel Zingerman</t>
  </si>
  <si>
    <t>Matty Porter</t>
  </si>
  <si>
    <t>George Dace</t>
  </si>
  <si>
    <t>Isabella Carroll</t>
  </si>
  <si>
    <t>Matilda Airey</t>
  </si>
  <si>
    <t>Darcie Wickenden</t>
  </si>
  <si>
    <t>Ivy Barbary</t>
  </si>
  <si>
    <t>Sophie Duncan</t>
  </si>
  <si>
    <t>Adanna Anah</t>
  </si>
  <si>
    <t>Sanaya Mohandes</t>
  </si>
  <si>
    <t>Madeleine Lowe</t>
  </si>
  <si>
    <t>Evie Grobel</t>
  </si>
  <si>
    <t>a</t>
  </si>
  <si>
    <t>b</t>
  </si>
  <si>
    <t>c</t>
  </si>
  <si>
    <t>d</t>
  </si>
  <si>
    <t>e</t>
  </si>
  <si>
    <t>f</t>
  </si>
  <si>
    <t>g</t>
  </si>
  <si>
    <t>h</t>
  </si>
  <si>
    <t>l</t>
  </si>
  <si>
    <t>p</t>
  </si>
  <si>
    <t>w</t>
  </si>
  <si>
    <t>y</t>
  </si>
  <si>
    <t>302</t>
  </si>
  <si>
    <t>301</t>
  </si>
  <si>
    <t>Marcus Robinson</t>
  </si>
  <si>
    <t>304</t>
  </si>
  <si>
    <t>305</t>
  </si>
  <si>
    <t>10.56</t>
  </si>
  <si>
    <t>10.63</t>
  </si>
  <si>
    <t>10.68</t>
  </si>
  <si>
    <t>10.87</t>
  </si>
  <si>
    <t>10.96</t>
  </si>
  <si>
    <t>11.09</t>
  </si>
  <si>
    <t>11.22</t>
  </si>
  <si>
    <t>11.24</t>
  </si>
  <si>
    <t>11.67</t>
  </si>
  <si>
    <t>12.08</t>
  </si>
  <si>
    <t>306</t>
  </si>
  <si>
    <t>308</t>
  </si>
  <si>
    <t>307</t>
  </si>
  <si>
    <t>309</t>
  </si>
  <si>
    <t>310</t>
  </si>
  <si>
    <t>313</t>
  </si>
  <si>
    <t>314</t>
  </si>
  <si>
    <t>316</t>
  </si>
  <si>
    <t>318</t>
  </si>
  <si>
    <t>328</t>
  </si>
  <si>
    <t>330</t>
  </si>
  <si>
    <t>cc</t>
  </si>
  <si>
    <t>ff</t>
  </si>
  <si>
    <t>bb</t>
  </si>
  <si>
    <t>ee</t>
  </si>
  <si>
    <t>pp</t>
  </si>
  <si>
    <t>yy</t>
  </si>
  <si>
    <t>gg</t>
  </si>
  <si>
    <t>ww</t>
  </si>
  <si>
    <t>dd</t>
  </si>
  <si>
    <t>10.92</t>
  </si>
  <si>
    <t>12.92</t>
  </si>
  <si>
    <t>11.03</t>
  </si>
  <si>
    <t>11.11</t>
  </si>
  <si>
    <t>11.12</t>
  </si>
  <si>
    <t>11.42</t>
  </si>
  <si>
    <t>11.60</t>
  </si>
  <si>
    <t>11.66</t>
  </si>
  <si>
    <t>11.99</t>
  </si>
  <si>
    <t>12.03</t>
  </si>
  <si>
    <t>12.59</t>
  </si>
  <si>
    <t>331</t>
  </si>
  <si>
    <t>359</t>
  </si>
  <si>
    <t>75</t>
  </si>
  <si>
    <t>600</t>
  </si>
  <si>
    <t>Archie Windham</t>
  </si>
  <si>
    <t>602</t>
  </si>
  <si>
    <t>Mikail Ruso</t>
  </si>
  <si>
    <t>364</t>
  </si>
  <si>
    <t>Freddie Venis</t>
  </si>
  <si>
    <t>369</t>
  </si>
  <si>
    <t>Felix Cooper</t>
  </si>
  <si>
    <t>608</t>
  </si>
  <si>
    <t>Riley Ayre</t>
  </si>
  <si>
    <t>610</t>
  </si>
  <si>
    <t>Tom Murray</t>
  </si>
  <si>
    <t>625</t>
  </si>
  <si>
    <t>Jacob Taylor</t>
  </si>
  <si>
    <t>ll</t>
  </si>
  <si>
    <t>10.04</t>
  </si>
  <si>
    <t>10.45</t>
  </si>
  <si>
    <t>10.54</t>
  </si>
  <si>
    <t>10.57</t>
  </si>
  <si>
    <t>10.94</t>
  </si>
  <si>
    <t>11.04</t>
  </si>
  <si>
    <t>11.53</t>
  </si>
  <si>
    <t>11.65</t>
  </si>
  <si>
    <t>25.85</t>
  </si>
  <si>
    <t>18.69</t>
  </si>
  <si>
    <t>17.96</t>
  </si>
  <si>
    <t>14.93</t>
  </si>
  <si>
    <t>13.27</t>
  </si>
  <si>
    <t>10.03</t>
  </si>
  <si>
    <t>14.50</t>
  </si>
  <si>
    <t>13.54</t>
  </si>
  <si>
    <t>9.03</t>
  </si>
  <si>
    <t>335</t>
  </si>
  <si>
    <t>336</t>
  </si>
  <si>
    <t>337</t>
  </si>
  <si>
    <t>9.97</t>
  </si>
  <si>
    <t>10.09</t>
  </si>
  <si>
    <t>10.30</t>
  </si>
  <si>
    <t>10.60</t>
  </si>
  <si>
    <t>10.69</t>
  </si>
  <si>
    <t>10.72</t>
  </si>
  <si>
    <t>10.76</t>
  </si>
  <si>
    <t>11.01</t>
  </si>
  <si>
    <t>11.70</t>
  </si>
  <si>
    <t>12.12</t>
  </si>
  <si>
    <t>338</t>
  </si>
  <si>
    <t>Victoria Ridley</t>
  </si>
  <si>
    <t>339</t>
  </si>
  <si>
    <t>Morgan Cottrell</t>
  </si>
  <si>
    <t>349</t>
  </si>
  <si>
    <t>Olivia Lavery</t>
  </si>
  <si>
    <t>356</t>
  </si>
  <si>
    <t>Philip Lavery</t>
  </si>
  <si>
    <t>611</t>
  </si>
  <si>
    <t>Mathilda Anderson</t>
  </si>
  <si>
    <t>626</t>
  </si>
  <si>
    <t>1.49</t>
  </si>
  <si>
    <t>3.49</t>
  </si>
  <si>
    <t>1.46</t>
  </si>
  <si>
    <t>1.20</t>
  </si>
  <si>
    <t>1.30</t>
  </si>
  <si>
    <t>3.30</t>
  </si>
  <si>
    <t>1.35</t>
  </si>
  <si>
    <t>hh</t>
  </si>
  <si>
    <t>4.36</t>
  </si>
  <si>
    <t>4.25</t>
  </si>
  <si>
    <t>4.09</t>
  </si>
  <si>
    <t>3.55</t>
  </si>
  <si>
    <t>3.52</t>
  </si>
  <si>
    <t>3.35</t>
  </si>
  <si>
    <t>3.17</t>
  </si>
  <si>
    <t>3.00</t>
  </si>
  <si>
    <t>2.98</t>
  </si>
  <si>
    <t>2.95</t>
  </si>
  <si>
    <t>4.00</t>
  </si>
  <si>
    <t>3.61</t>
  </si>
  <si>
    <t>2.97</t>
  </si>
  <si>
    <t>2.90</t>
  </si>
  <si>
    <t>2.88</t>
  </si>
  <si>
    <t>2.87</t>
  </si>
  <si>
    <t>11.28</t>
  </si>
  <si>
    <t>11.51</t>
  </si>
  <si>
    <t>11.52</t>
  </si>
  <si>
    <t>11.57</t>
  </si>
  <si>
    <t>3.3</t>
  </si>
  <si>
    <t>2.2</t>
  </si>
  <si>
    <t>12.29</t>
  </si>
  <si>
    <t>12.35</t>
  </si>
  <si>
    <t>11.36</t>
  </si>
  <si>
    <t>3.1</t>
  </si>
  <si>
    <t>3.2</t>
  </si>
  <si>
    <t>11.59</t>
  </si>
  <si>
    <t>12.07</t>
  </si>
  <si>
    <t>12.33</t>
  </si>
  <si>
    <t>3.4</t>
  </si>
  <si>
    <t>12.39</t>
  </si>
  <si>
    <t>12.05</t>
  </si>
  <si>
    <t>3.5</t>
  </si>
  <si>
    <t>12.51</t>
  </si>
  <si>
    <t>3.6</t>
  </si>
  <si>
    <t>3.7</t>
  </si>
  <si>
    <t>2.3</t>
  </si>
  <si>
    <t>627</t>
  </si>
  <si>
    <t>12.37</t>
  </si>
  <si>
    <t>2.4</t>
  </si>
  <si>
    <t>12.38</t>
  </si>
  <si>
    <t>2.5</t>
  </si>
  <si>
    <t>12.70</t>
  </si>
  <si>
    <t>2.6</t>
  </si>
  <si>
    <t>303</t>
  </si>
  <si>
    <t>11.40</t>
  </si>
  <si>
    <t>2.1</t>
  </si>
  <si>
    <t>16.74</t>
  </si>
  <si>
    <t>11.34</t>
  </si>
  <si>
    <t>11.47</t>
  </si>
  <si>
    <t>12.23</t>
  </si>
  <si>
    <t>12.24</t>
  </si>
  <si>
    <t>12.45</t>
  </si>
  <si>
    <t>13.18</t>
  </si>
  <si>
    <t>10.71</t>
  </si>
  <si>
    <t>11.72</t>
  </si>
  <si>
    <t>11.79</t>
  </si>
  <si>
    <t>11.91</t>
  </si>
  <si>
    <t>12.74</t>
  </si>
  <si>
    <t>12.93</t>
  </si>
  <si>
    <t>1:48.07</t>
  </si>
  <si>
    <t>1:50.22</t>
  </si>
  <si>
    <t>1:51.55</t>
  </si>
  <si>
    <t>1:52.02</t>
  </si>
  <si>
    <t>1:52.80</t>
  </si>
  <si>
    <t>1:53.21</t>
  </si>
  <si>
    <t>1:53.84</t>
  </si>
  <si>
    <t>1:53.87</t>
  </si>
  <si>
    <t>1:57.65</t>
  </si>
  <si>
    <t>2:02.02</t>
  </si>
  <si>
    <t>2:00.60</t>
  </si>
  <si>
    <t>2:01.24</t>
  </si>
  <si>
    <t>2:01.70</t>
  </si>
  <si>
    <t>2:03.46</t>
  </si>
  <si>
    <t>2:09.19</t>
  </si>
  <si>
    <t>2:15.02</t>
  </si>
  <si>
    <t>2:16.60</t>
  </si>
  <si>
    <t>2:17.30</t>
  </si>
  <si>
    <t>1:45.42</t>
  </si>
  <si>
    <t>1:46.39</t>
  </si>
  <si>
    <t>1:47.93</t>
  </si>
  <si>
    <t>1:48.88</t>
  </si>
  <si>
    <t>1:49.86</t>
  </si>
  <si>
    <t>2:00.04</t>
  </si>
  <si>
    <t>2:04.05</t>
  </si>
  <si>
    <t>2:09.23</t>
  </si>
  <si>
    <t>1:51.40</t>
  </si>
  <si>
    <t>1:54.81</t>
  </si>
  <si>
    <t>1:56.59</t>
  </si>
  <si>
    <t>1:57.78</t>
  </si>
  <si>
    <t>2:00.17</t>
  </si>
  <si>
    <t>2:04.09</t>
  </si>
  <si>
    <t>2:05.98</t>
  </si>
  <si>
    <t>2:06.48</t>
  </si>
  <si>
    <t>2:08.32</t>
  </si>
  <si>
    <t>2:10.40</t>
  </si>
  <si>
    <t>8.13</t>
  </si>
  <si>
    <t>9.55</t>
  </si>
  <si>
    <t>6.42</t>
  </si>
  <si>
    <t>6.08</t>
  </si>
  <si>
    <t>6.06</t>
  </si>
  <si>
    <t>4.72</t>
  </si>
  <si>
    <t>7.51</t>
  </si>
  <si>
    <t>4.55</t>
  </si>
  <si>
    <t>3.87</t>
  </si>
  <si>
    <t>12.69</t>
  </si>
  <si>
    <t>13.26</t>
  </si>
  <si>
    <t>13.49</t>
  </si>
  <si>
    <t>21.52</t>
  </si>
  <si>
    <t>14.09</t>
  </si>
  <si>
    <t>16.63</t>
  </si>
  <si>
    <t>16.76</t>
  </si>
  <si>
    <t>11.63</t>
  </si>
  <si>
    <t>12.16</t>
  </si>
  <si>
    <t>15.09</t>
  </si>
  <si>
    <t>15.62</t>
  </si>
  <si>
    <t>13.08</t>
  </si>
  <si>
    <t>15.71</t>
  </si>
  <si>
    <t>18.02</t>
  </si>
  <si>
    <t>14.91</t>
  </si>
  <si>
    <t>14.08</t>
  </si>
  <si>
    <t>12.02</t>
  </si>
  <si>
    <t>10.48</t>
  </si>
  <si>
    <t>10.47</t>
  </si>
  <si>
    <t>17.19</t>
  </si>
  <si>
    <t>6.96</t>
  </si>
  <si>
    <t>21.01</t>
  </si>
  <si>
    <t>21.02</t>
  </si>
  <si>
    <t>21.59</t>
  </si>
  <si>
    <t>21.70</t>
  </si>
  <si>
    <t>21.91</t>
  </si>
  <si>
    <t>22.21</t>
  </si>
  <si>
    <t>22.22</t>
  </si>
  <si>
    <t>22.55</t>
  </si>
  <si>
    <t>22.96</t>
  </si>
  <si>
    <t>23.80</t>
  </si>
  <si>
    <t>22.66</t>
  </si>
  <si>
    <t>23.94</t>
  </si>
  <si>
    <t>22.35</t>
  </si>
  <si>
    <t>22.36</t>
  </si>
  <si>
    <t>22.46</t>
  </si>
  <si>
    <t>22.92</t>
  </si>
  <si>
    <t>22.93</t>
  </si>
  <si>
    <t>23.89</t>
  </si>
  <si>
    <t>24.91</t>
  </si>
  <si>
    <t>24.98</t>
  </si>
  <si>
    <t>19.15</t>
  </si>
  <si>
    <t>19.98</t>
  </si>
  <si>
    <t>20.75</t>
  </si>
  <si>
    <t>21.89</t>
  </si>
  <si>
    <t>22.27</t>
  </si>
  <si>
    <t>22.49</t>
  </si>
  <si>
    <t>22.56</t>
  </si>
  <si>
    <t>22.75</t>
  </si>
  <si>
    <t>20.68</t>
  </si>
  <si>
    <t>21.09</t>
  </si>
  <si>
    <t>21.62</t>
  </si>
  <si>
    <t>22.57</t>
  </si>
  <si>
    <t>22.59</t>
  </si>
  <si>
    <t>25.92</t>
  </si>
  <si>
    <t>3:10.38</t>
  </si>
  <si>
    <t>3:20.49</t>
  </si>
  <si>
    <t>3:20.85</t>
  </si>
  <si>
    <t>3:23.27</t>
  </si>
  <si>
    <t>3:25.92</t>
  </si>
  <si>
    <t>3:40.44</t>
  </si>
  <si>
    <t>3:47.32</t>
  </si>
  <si>
    <t>4:09.73</t>
  </si>
  <si>
    <t>3:30.67</t>
  </si>
  <si>
    <t>3:44.24</t>
  </si>
  <si>
    <t>4:07.22</t>
  </si>
  <si>
    <t>4:25.88</t>
  </si>
  <si>
    <t>39.37</t>
  </si>
  <si>
    <t>34.52</t>
  </si>
  <si>
    <t>28.83</t>
  </si>
  <si>
    <t>26.70</t>
  </si>
  <si>
    <t>26.60</t>
  </si>
  <si>
    <t>25.14</t>
  </si>
  <si>
    <t>24.11</t>
  </si>
  <si>
    <t>19.06</t>
  </si>
  <si>
    <t>32.07</t>
  </si>
  <si>
    <t>26.87</t>
  </si>
  <si>
    <t>22.06</t>
  </si>
  <si>
    <t>13.38</t>
  </si>
  <si>
    <t>1.15</t>
  </si>
  <si>
    <t>4.31</t>
  </si>
  <si>
    <t>4.28</t>
  </si>
  <si>
    <t>4.26</t>
  </si>
  <si>
    <t>4.03</t>
  </si>
  <si>
    <t>3.91</t>
  </si>
  <si>
    <t>3.83</t>
  </si>
  <si>
    <t>3.73</t>
  </si>
  <si>
    <t>3.66</t>
  </si>
  <si>
    <t>3.50</t>
  </si>
  <si>
    <t>aa</t>
  </si>
  <si>
    <t>4.24</t>
  </si>
  <si>
    <t>4.02</t>
  </si>
  <si>
    <t>3.75</t>
  </si>
  <si>
    <t>3.65</t>
  </si>
  <si>
    <t>3.51</t>
  </si>
  <si>
    <t>3.48</t>
  </si>
  <si>
    <t>3.27</t>
  </si>
  <si>
    <t>10.19</t>
  </si>
  <si>
    <t>7.07</t>
  </si>
  <si>
    <t>5.98</t>
  </si>
  <si>
    <t>5.13</t>
  </si>
  <si>
    <t>3.85</t>
  </si>
  <si>
    <t>4.93</t>
  </si>
  <si>
    <t>4.84</t>
  </si>
  <si>
    <t>4.41</t>
  </si>
  <si>
    <t>21.72</t>
  </si>
  <si>
    <t>19.83</t>
  </si>
  <si>
    <t>18.83</t>
  </si>
  <si>
    <t>16.61</t>
  </si>
  <si>
    <t>12.96</t>
  </si>
  <si>
    <t>21.10</t>
  </si>
  <si>
    <t>14.22</t>
  </si>
  <si>
    <t>13.24</t>
  </si>
  <si>
    <t>10.39</t>
  </si>
  <si>
    <t>3:09.79</t>
  </si>
  <si>
    <t>3:15.46</t>
  </si>
  <si>
    <t>3:15.62</t>
  </si>
  <si>
    <t>3:23.08</t>
  </si>
  <si>
    <t>3:23.63</t>
  </si>
  <si>
    <t>3:29.25</t>
  </si>
  <si>
    <t>3:32.39</t>
  </si>
  <si>
    <t>3:32.58</t>
  </si>
  <si>
    <t>3:34.74</t>
  </si>
  <si>
    <t>3:18.20</t>
  </si>
  <si>
    <t>3:23.65</t>
  </si>
  <si>
    <t>3:31.95</t>
  </si>
  <si>
    <t>3:32.93</t>
  </si>
  <si>
    <t>3:35.31</t>
  </si>
  <si>
    <t>3:42.42</t>
  </si>
  <si>
    <t>55.94</t>
  </si>
  <si>
    <t>56.53</t>
  </si>
  <si>
    <t>59.39</t>
  </si>
  <si>
    <t>60.09</t>
  </si>
  <si>
    <t>61.04</t>
  </si>
  <si>
    <t>61.85</t>
  </si>
  <si>
    <t>62.30</t>
  </si>
  <si>
    <t>63.54</t>
  </si>
  <si>
    <t>58.94</t>
  </si>
  <si>
    <t>61.16</t>
  </si>
  <si>
    <t>62.83</t>
  </si>
  <si>
    <t>66.23</t>
  </si>
  <si>
    <t>67.75</t>
  </si>
  <si>
    <t>54.18</t>
  </si>
  <si>
    <t>54.79</t>
  </si>
  <si>
    <t>56.31</t>
  </si>
  <si>
    <t>58.13</t>
  </si>
  <si>
    <t>60.80</t>
  </si>
  <si>
    <t>62.76</t>
  </si>
  <si>
    <t>58.36</t>
  </si>
  <si>
    <t>62.11</t>
  </si>
  <si>
    <t>62.55</t>
  </si>
  <si>
    <t>67.07</t>
  </si>
  <si>
    <t>11.30</t>
  </si>
  <si>
    <t>2.9</t>
  </si>
  <si>
    <t>2.7</t>
  </si>
  <si>
    <t>12,10</t>
  </si>
  <si>
    <t>14.76</t>
  </si>
  <si>
    <t>11.58</t>
  </si>
  <si>
    <t>11.92</t>
  </si>
  <si>
    <t>12.83</t>
  </si>
  <si>
    <t>13.00</t>
  </si>
  <si>
    <t>13.58</t>
  </si>
  <si>
    <t>10.80</t>
  </si>
  <si>
    <t>11.89</t>
  </si>
  <si>
    <t>628</t>
  </si>
  <si>
    <t>12.26</t>
  </si>
  <si>
    <t>329</t>
  </si>
  <si>
    <t>1:44.18</t>
  </si>
  <si>
    <t>61.1</t>
  </si>
  <si>
    <t>1:51.45</t>
  </si>
  <si>
    <t>61.2</t>
  </si>
  <si>
    <t>2:00.87</t>
  </si>
  <si>
    <t>61.3</t>
  </si>
  <si>
    <t>2:07.51</t>
  </si>
  <si>
    <t>61.4</t>
  </si>
  <si>
    <t>2:09.01</t>
  </si>
  <si>
    <t>61.5</t>
  </si>
  <si>
    <t>2:13.73</t>
  </si>
  <si>
    <t>61.6</t>
  </si>
  <si>
    <t>2:13.75</t>
  </si>
  <si>
    <t>2:15.61</t>
  </si>
  <si>
    <t>61.8</t>
  </si>
  <si>
    <t>629</t>
  </si>
  <si>
    <t>2:16.55</t>
  </si>
  <si>
    <t>61.9</t>
  </si>
  <si>
    <t>631</t>
  </si>
  <si>
    <t>2:16.63</t>
  </si>
  <si>
    <t>61.10</t>
  </si>
  <si>
    <t>2:20.02</t>
  </si>
  <si>
    <t>61.11</t>
  </si>
  <si>
    <t>2:21.97</t>
  </si>
  <si>
    <t>61.12</t>
  </si>
  <si>
    <t>2:27.44</t>
  </si>
  <si>
    <t>61.13</t>
  </si>
  <si>
    <t>2:35.84</t>
  </si>
  <si>
    <t>61.14</t>
  </si>
  <si>
    <t>237</t>
  </si>
  <si>
    <t>2:41.18</t>
  </si>
  <si>
    <t>61.15</t>
  </si>
  <si>
    <t>1:51.95</t>
  </si>
  <si>
    <t>2:00.27</t>
  </si>
  <si>
    <t>156</t>
  </si>
  <si>
    <t>2:01.72</t>
  </si>
  <si>
    <t>334</t>
  </si>
  <si>
    <t>2:05.47</t>
  </si>
  <si>
    <t>278</t>
  </si>
  <si>
    <t>2:07.08</t>
  </si>
  <si>
    <t>2:09.63</t>
  </si>
  <si>
    <t>298</t>
  </si>
  <si>
    <t>2:10.72</t>
  </si>
  <si>
    <t>2:11.37</t>
  </si>
  <si>
    <t>2.8</t>
  </si>
  <si>
    <t>2:12.04</t>
  </si>
  <si>
    <t>216</t>
  </si>
  <si>
    <t>2:12.24</t>
  </si>
  <si>
    <t>2.10</t>
  </si>
  <si>
    <t>2:14.45</t>
  </si>
  <si>
    <t>2.11</t>
  </si>
  <si>
    <t>297</t>
  </si>
  <si>
    <t>2:15.45</t>
  </si>
  <si>
    <t>2.12</t>
  </si>
  <si>
    <t>1:58.56</t>
  </si>
  <si>
    <t>158</t>
  </si>
  <si>
    <t>1:59.73</t>
  </si>
  <si>
    <t>218</t>
  </si>
  <si>
    <t>2:00.68</t>
  </si>
  <si>
    <t>2:01.00</t>
  </si>
  <si>
    <t>226</t>
  </si>
  <si>
    <t>2:02.13</t>
  </si>
  <si>
    <t>2:03.03</t>
  </si>
  <si>
    <t>2:05.61</t>
  </si>
  <si>
    <t>2:09.03</t>
  </si>
  <si>
    <t>3.8</t>
  </si>
  <si>
    <t>2:23.11</t>
  </si>
  <si>
    <t>2:24.32</t>
  </si>
  <si>
    <t>3.9</t>
  </si>
  <si>
    <t>3.10</t>
  </si>
  <si>
    <t>270</t>
  </si>
  <si>
    <t>2.65</t>
  </si>
  <si>
    <t>269</t>
  </si>
  <si>
    <t>3.34</t>
  </si>
  <si>
    <t>3.94</t>
  </si>
  <si>
    <t>3.01</t>
  </si>
  <si>
    <t>2.54</t>
  </si>
  <si>
    <t>3.68</t>
  </si>
  <si>
    <t>4.01</t>
  </si>
  <si>
    <t>267</t>
  </si>
  <si>
    <t>2.77</t>
  </si>
  <si>
    <t>157</t>
  </si>
  <si>
    <t>3.33</t>
  </si>
  <si>
    <t>4.13</t>
  </si>
  <si>
    <t>2.66</t>
  </si>
  <si>
    <t>266</t>
  </si>
  <si>
    <t>Max Acott-Thorpe</t>
  </si>
  <si>
    <t>1.41</t>
  </si>
  <si>
    <t>2.63</t>
  </si>
  <si>
    <t>222</t>
  </si>
  <si>
    <t>268</t>
  </si>
  <si>
    <t>2.93</t>
  </si>
  <si>
    <t>Evelyn Zacher</t>
  </si>
  <si>
    <t>3.54</t>
  </si>
  <si>
    <t>264</t>
  </si>
  <si>
    <t>2.86</t>
  </si>
  <si>
    <t>285</t>
  </si>
  <si>
    <t>2.69</t>
  </si>
  <si>
    <t>Lily McLauchlan</t>
  </si>
  <si>
    <t>1.94</t>
  </si>
  <si>
    <t>151</t>
  </si>
  <si>
    <t>150</t>
  </si>
  <si>
    <t>3.13</t>
  </si>
  <si>
    <t>153</t>
  </si>
  <si>
    <t>3.25</t>
  </si>
  <si>
    <t>Sophia Omoyinmi</t>
  </si>
  <si>
    <t>3.06</t>
  </si>
  <si>
    <t>152</t>
  </si>
  <si>
    <t>3.31</t>
  </si>
  <si>
    <t>283</t>
  </si>
  <si>
    <t>280</t>
  </si>
  <si>
    <t>2.46</t>
  </si>
  <si>
    <t>281</t>
  </si>
  <si>
    <t>213</t>
  </si>
  <si>
    <t>3.44</t>
  </si>
  <si>
    <t>Tilly Anderson</t>
  </si>
  <si>
    <t>624</t>
  </si>
  <si>
    <t>2.82</t>
  </si>
  <si>
    <t>Alex Wilkes</t>
  </si>
  <si>
    <t>Marnie Powell</t>
  </si>
  <si>
    <t>Elizabeth Lawson</t>
  </si>
  <si>
    <t>Hope Byrne</t>
  </si>
  <si>
    <t>Betty Barry</t>
  </si>
  <si>
    <t>Miles Levy</t>
  </si>
  <si>
    <t>Rowan Barnes</t>
  </si>
  <si>
    <t xml:space="preserve">233 </t>
  </si>
  <si>
    <t>1</t>
  </si>
  <si>
    <t>3</t>
  </si>
  <si>
    <t>4</t>
  </si>
  <si>
    <t>2</t>
  </si>
  <si>
    <t>6</t>
  </si>
  <si>
    <t>5</t>
  </si>
  <si>
    <t>+0.7</t>
  </si>
  <si>
    <t>0.0</t>
  </si>
  <si>
    <t>+2.2</t>
  </si>
  <si>
    <t>+2.3</t>
  </si>
  <si>
    <t>+1.3</t>
  </si>
  <si>
    <t>+1.1</t>
  </si>
  <si>
    <t>u13</t>
  </si>
  <si>
    <t>m</t>
  </si>
  <si>
    <t>Jack Torode-Cooke</t>
  </si>
  <si>
    <t>Jack Torode Cooke</t>
  </si>
  <si>
    <t>14</t>
  </si>
  <si>
    <t>15</t>
  </si>
  <si>
    <t>7</t>
  </si>
  <si>
    <t>8</t>
  </si>
  <si>
    <t>13</t>
  </si>
  <si>
    <t>16</t>
  </si>
  <si>
    <t>17</t>
  </si>
  <si>
    <t>25.35</t>
  </si>
  <si>
    <t>-0.1</t>
  </si>
  <si>
    <t>1.0</t>
  </si>
  <si>
    <t>2.0</t>
  </si>
  <si>
    <t>SUSSEX UNDER 13 LEAGUE FINAL 1st SEPTEMBER 2024</t>
  </si>
  <si>
    <t>NON SCORING</t>
  </si>
  <si>
    <t>BOYS</t>
  </si>
  <si>
    <t>75M</t>
  </si>
  <si>
    <t>Race 1</t>
  </si>
  <si>
    <t>Race 2</t>
  </si>
  <si>
    <t>Race 3</t>
  </si>
  <si>
    <t>Race 4</t>
  </si>
  <si>
    <t>600M</t>
  </si>
  <si>
    <t>LONG JUMP</t>
  </si>
  <si>
    <t>GIRLS</t>
  </si>
  <si>
    <t>150M</t>
  </si>
  <si>
    <t>K2, CRAWLEY</t>
  </si>
  <si>
    <t>Mily Macey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</si>
</sst>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1" formatCode="yyyy"/>
    <numFmt numFmtId="182" formatCode="[$-809]General"/>
  </numFmts>
  <fonts count="26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indexed="20"/>
      <name val="Arial"/>
      <family val="2"/>
    </font>
    <font>
      <sz val="8"/>
      <name val="Arial"/>
    </font>
    <font>
      <sz val="8"/>
      <color indexed="81"/>
      <name val="Tahoma"/>
    </font>
    <font>
      <b/>
      <sz val="8"/>
      <color indexed="81"/>
      <name val="Tahoma"/>
    </font>
    <font>
      <sz val="12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2"/>
      <name val="Calibri"/>
      <family val="2"/>
      <scheme val="minor"/>
    </font>
    <font>
      <sz val="8"/>
      <color rgb="FF000000"/>
      <name val="Aptos"/>
      <family val="2"/>
    </font>
    <font>
      <u/>
      <sz val="11"/>
      <color rgb="FF1D2228"/>
      <name val="Calibri"/>
      <family val="2"/>
    </font>
    <font>
      <sz val="11"/>
      <color rgb="FF1D2228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1D2228"/>
      <name val="Calibri"/>
      <family val="2"/>
      <scheme val="minor"/>
    </font>
    <font>
      <b/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  <bgColor rgb="FFFFFF99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rgb="FFFFFF99"/>
      </patternFill>
    </fill>
    <fill>
      <patternFill patternType="solid">
        <fgColor rgb="FFFF9999"/>
        <bgColor rgb="FFFF9999"/>
      </patternFill>
    </fill>
    <fill>
      <patternFill patternType="solid">
        <fgColor rgb="FFFFFFCC"/>
        <bgColor rgb="FF000000"/>
      </patternFill>
    </fill>
    <fill>
      <patternFill patternType="solid">
        <fgColor rgb="FFFFCCCC"/>
        <bgColor rgb="FF000000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4">
    <xf numFmtId="0" fontId="0" fillId="0" borderId="0"/>
    <xf numFmtId="182" fontId="14" fillId="0" borderId="0"/>
    <xf numFmtId="0" fontId="13" fillId="0" borderId="0"/>
    <xf numFmtId="0" fontId="13" fillId="3" borderId="3" applyNumberFormat="0" applyFont="0" applyAlignment="0" applyProtection="0"/>
  </cellStyleXfs>
  <cellXfs count="17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quotePrefix="1" applyFont="1"/>
    <xf numFmtId="0" fontId="3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right"/>
    </xf>
    <xf numFmtId="0" fontId="6" fillId="0" borderId="0" xfId="0" applyFont="1"/>
    <xf numFmtId="0" fontId="1" fillId="0" borderId="1" xfId="0" applyFont="1" applyBorder="1" applyAlignment="1">
      <alignment textRotation="180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textRotation="180"/>
    </xf>
    <xf numFmtId="49" fontId="0" fillId="0" borderId="0" xfId="0" applyNumberFormat="1"/>
    <xf numFmtId="49" fontId="0" fillId="0" borderId="0" xfId="0" applyNumberFormat="1" applyAlignment="1">
      <alignment horizontal="left"/>
    </xf>
    <xf numFmtId="0" fontId="4" fillId="0" borderId="0" xfId="0" applyNumberFormat="1" applyFont="1" applyBorder="1"/>
    <xf numFmtId="16" fontId="0" fillId="0" borderId="0" xfId="0" applyNumberFormat="1"/>
    <xf numFmtId="181" fontId="0" fillId="0" borderId="0" xfId="0" applyNumberFormat="1"/>
    <xf numFmtId="0" fontId="2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49" fontId="4" fillId="0" borderId="0" xfId="0" applyNumberFormat="1" applyFont="1" applyAlignment="1" applyProtection="1">
      <alignment horizontal="right"/>
      <protection locked="0"/>
    </xf>
    <xf numFmtId="49" fontId="4" fillId="0" borderId="0" xfId="0" applyNumberFormat="1" applyFont="1" applyProtection="1">
      <protection locked="0"/>
    </xf>
    <xf numFmtId="49" fontId="4" fillId="0" borderId="0" xfId="0" quotePrefix="1" applyNumberFormat="1" applyFont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0" fillId="0" borderId="0" xfId="0" applyNumberFormat="1" applyAlignment="1" applyProtection="1">
      <alignment horizontal="right"/>
      <protection locked="0"/>
    </xf>
    <xf numFmtId="49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0" fontId="4" fillId="0" borderId="0" xfId="0" applyFont="1" applyProtection="1">
      <protection locked="0"/>
    </xf>
    <xf numFmtId="49" fontId="0" fillId="2" borderId="0" xfId="0" applyNumberFormat="1" applyFill="1" applyProtection="1">
      <protection locked="0"/>
    </xf>
    <xf numFmtId="49" fontId="4" fillId="0" borderId="0" xfId="0" applyNumberFormat="1" applyFont="1" applyAlignment="1" applyProtection="1">
      <alignment horizontal="left"/>
      <protection locked="0"/>
    </xf>
    <xf numFmtId="49" fontId="3" fillId="0" borderId="0" xfId="0" applyNumberFormat="1" applyFont="1" applyProtection="1">
      <protection locked="0"/>
    </xf>
    <xf numFmtId="0" fontId="0" fillId="0" borderId="0" xfId="0" applyNumberFormat="1" applyProtection="1">
      <protection locked="0"/>
    </xf>
    <xf numFmtId="0" fontId="0" fillId="2" borderId="0" xfId="0" applyFill="1"/>
    <xf numFmtId="0" fontId="4" fillId="0" borderId="0" xfId="0" applyNumberFormat="1" applyFont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0" borderId="0" xfId="0" applyFill="1"/>
    <xf numFmtId="0" fontId="1" fillId="2" borderId="0" xfId="0" applyFont="1" applyFill="1" applyProtection="1">
      <protection locked="0"/>
    </xf>
    <xf numFmtId="49" fontId="0" fillId="0" borderId="0" xfId="0" applyNumberFormat="1" applyProtection="1"/>
    <xf numFmtId="49" fontId="4" fillId="0" borderId="1" xfId="0" applyNumberFormat="1" applyFont="1" applyBorder="1" applyAlignment="1" applyProtection="1">
      <alignment horizontal="left"/>
      <protection locked="0"/>
    </xf>
    <xf numFmtId="49" fontId="3" fillId="0" borderId="0" xfId="0" applyNumberFormat="1" applyFont="1" applyProtection="1"/>
    <xf numFmtId="49" fontId="3" fillId="0" borderId="0" xfId="0" applyNumberFormat="1" applyFont="1" applyAlignment="1" applyProtection="1">
      <alignment horizontal="left"/>
    </xf>
    <xf numFmtId="49" fontId="4" fillId="0" borderId="1" xfId="0" applyNumberFormat="1" applyFont="1" applyBorder="1" applyProtection="1"/>
    <xf numFmtId="49" fontId="4" fillId="0" borderId="1" xfId="0" applyNumberFormat="1" applyFont="1" applyBorder="1" applyAlignment="1" applyProtection="1">
      <alignment horizontal="left"/>
    </xf>
    <xf numFmtId="0" fontId="4" fillId="0" borderId="1" xfId="0" applyNumberFormat="1" applyFont="1" applyBorder="1" applyAlignment="1" applyProtection="1">
      <alignment horizontal="left"/>
    </xf>
    <xf numFmtId="49" fontId="4" fillId="0" borderId="0" xfId="0" applyNumberFormat="1" applyFont="1" applyProtection="1"/>
    <xf numFmtId="49" fontId="4" fillId="0" borderId="0" xfId="0" applyNumberFormat="1" applyFont="1" applyAlignment="1" applyProtection="1">
      <alignment horizontal="left"/>
    </xf>
    <xf numFmtId="49" fontId="4" fillId="0" borderId="0" xfId="0" applyNumberFormat="1" applyFont="1" applyFill="1" applyProtection="1"/>
    <xf numFmtId="0" fontId="4" fillId="0" borderId="1" xfId="0" applyNumberFormat="1" applyFont="1" applyBorder="1" applyProtection="1"/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horizontal="left"/>
    </xf>
    <xf numFmtId="0" fontId="4" fillId="0" borderId="0" xfId="0" applyNumberFormat="1" applyFont="1" applyProtection="1"/>
    <xf numFmtId="49" fontId="0" fillId="0" borderId="0" xfId="0" applyNumberFormat="1" applyAlignment="1" applyProtection="1">
      <alignment horizontal="left"/>
    </xf>
    <xf numFmtId="49" fontId="4" fillId="0" borderId="0" xfId="0" applyNumberFormat="1" applyFont="1" applyAlignment="1" applyProtection="1">
      <alignment horizontal="right"/>
    </xf>
    <xf numFmtId="0" fontId="4" fillId="0" borderId="0" xfId="0" applyNumberFormat="1" applyFont="1" applyAlignment="1" applyProtection="1">
      <alignment horizontal="right"/>
    </xf>
    <xf numFmtId="0" fontId="4" fillId="2" borderId="0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6" fillId="0" borderId="1" xfId="0" applyFont="1" applyBorder="1" applyProtection="1">
      <protection locked="0"/>
    </xf>
    <xf numFmtId="0" fontId="0" fillId="4" borderId="0" xfId="0" applyFill="1" applyProtection="1">
      <protection locked="0"/>
    </xf>
    <xf numFmtId="0" fontId="4" fillId="4" borderId="1" xfId="0" applyFon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Protection="1">
      <protection locked="0"/>
    </xf>
    <xf numFmtId="182" fontId="15" fillId="0" borderId="4" xfId="1" applyFont="1" applyBorder="1" applyProtection="1">
      <protection locked="0"/>
    </xf>
    <xf numFmtId="49" fontId="0" fillId="0" borderId="1" xfId="0" applyNumberFormat="1" applyBorder="1" applyProtection="1">
      <protection locked="0"/>
    </xf>
    <xf numFmtId="0" fontId="4" fillId="0" borderId="0" xfId="0" applyFont="1" applyAlignment="1">
      <alignment horizontal="right" textRotation="180"/>
    </xf>
    <xf numFmtId="0" fontId="3" fillId="5" borderId="0" xfId="0" applyFont="1" applyFill="1" applyProtection="1">
      <protection locked="0"/>
    </xf>
    <xf numFmtId="0" fontId="0" fillId="5" borderId="0" xfId="0" applyFill="1" applyProtection="1">
      <protection locked="0"/>
    </xf>
    <xf numFmtId="0" fontId="3" fillId="5" borderId="1" xfId="0" applyFont="1" applyFill="1" applyBorder="1" applyProtection="1">
      <protection locked="0"/>
    </xf>
    <xf numFmtId="0" fontId="0" fillId="5" borderId="0" xfId="0" applyFill="1"/>
    <xf numFmtId="0" fontId="0" fillId="5" borderId="1" xfId="0" applyFill="1" applyBorder="1" applyProtection="1">
      <protection locked="0"/>
    </xf>
    <xf numFmtId="182" fontId="14" fillId="6" borderId="4" xfId="1" applyFill="1" applyBorder="1" applyProtection="1">
      <protection locked="0"/>
    </xf>
    <xf numFmtId="0" fontId="6" fillId="5" borderId="1" xfId="0" applyFont="1" applyFill="1" applyBorder="1" applyProtection="1">
      <protection locked="0"/>
    </xf>
    <xf numFmtId="0" fontId="6" fillId="5" borderId="0" xfId="0" applyFont="1" applyFill="1" applyProtection="1">
      <protection locked="0"/>
    </xf>
    <xf numFmtId="0" fontId="0" fillId="5" borderId="2" xfId="0" applyFill="1" applyBorder="1" applyProtection="1">
      <protection locked="0"/>
    </xf>
    <xf numFmtId="0" fontId="4" fillId="5" borderId="1" xfId="0" applyFont="1" applyFill="1" applyBorder="1" applyProtection="1">
      <protection locked="0"/>
    </xf>
    <xf numFmtId="0" fontId="16" fillId="7" borderId="1" xfId="0" applyFont="1" applyFill="1" applyBorder="1" applyAlignment="1">
      <alignment vertical="center" wrapText="1"/>
    </xf>
    <xf numFmtId="0" fontId="16" fillId="7" borderId="1" xfId="0" applyFont="1" applyFill="1" applyBorder="1" applyAlignment="1">
      <alignment vertical="center"/>
    </xf>
    <xf numFmtId="0" fontId="16" fillId="8" borderId="1" xfId="0" applyFont="1" applyFill="1" applyBorder="1" applyAlignment="1">
      <alignment vertical="center" wrapText="1"/>
    </xf>
    <xf numFmtId="0" fontId="10" fillId="9" borderId="4" xfId="0" applyFont="1" applyFill="1" applyBorder="1" applyAlignment="1">
      <alignment vertical="center" wrapText="1"/>
    </xf>
    <xf numFmtId="0" fontId="10" fillId="10" borderId="4" xfId="0" applyFont="1" applyFill="1" applyBorder="1" applyAlignment="1">
      <alignment vertical="center" wrapText="1"/>
    </xf>
    <xf numFmtId="0" fontId="10" fillId="11" borderId="1" xfId="0" applyFont="1" applyFill="1" applyBorder="1" applyAlignment="1">
      <alignment vertical="center" wrapText="1"/>
    </xf>
    <xf numFmtId="0" fontId="10" fillId="11" borderId="1" xfId="0" applyFont="1" applyFill="1" applyBorder="1" applyAlignment="1">
      <alignment vertical="center"/>
    </xf>
    <xf numFmtId="0" fontId="10" fillId="12" borderId="1" xfId="0" applyFont="1" applyFill="1" applyBorder="1" applyAlignment="1">
      <alignment vertical="center" wrapText="1"/>
    </xf>
    <xf numFmtId="0" fontId="16" fillId="11" borderId="1" xfId="0" applyFont="1" applyFill="1" applyBorder="1" applyAlignment="1">
      <alignment vertical="center" wrapText="1"/>
    </xf>
    <xf numFmtId="0" fontId="16" fillId="11" borderId="1" xfId="0" applyFont="1" applyFill="1" applyBorder="1" applyAlignment="1">
      <alignment vertical="center"/>
    </xf>
    <xf numFmtId="0" fontId="16" fillId="12" borderId="1" xfId="0" applyFont="1" applyFill="1" applyBorder="1" applyAlignment="1">
      <alignment vertical="center" wrapText="1"/>
    </xf>
    <xf numFmtId="0" fontId="14" fillId="0" borderId="0" xfId="0" applyFont="1"/>
    <xf numFmtId="0" fontId="14" fillId="0" borderId="1" xfId="0" applyFont="1" applyBorder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0" fontId="17" fillId="0" borderId="0" xfId="0" applyFont="1"/>
    <xf numFmtId="0" fontId="18" fillId="13" borderId="5" xfId="0" applyFont="1" applyFill="1" applyBorder="1" applyAlignment="1">
      <alignment wrapText="1"/>
    </xf>
    <xf numFmtId="0" fontId="18" fillId="13" borderId="5" xfId="0" applyFont="1" applyFill="1" applyBorder="1" applyAlignment="1">
      <alignment horizontal="right" wrapText="1"/>
    </xf>
    <xf numFmtId="0" fontId="4" fillId="2" borderId="1" xfId="0" applyFont="1" applyFill="1" applyBorder="1" applyProtection="1">
      <protection locked="0"/>
    </xf>
    <xf numFmtId="0" fontId="4" fillId="5" borderId="2" xfId="0" applyFont="1" applyFill="1" applyBorder="1" applyProtection="1">
      <protection locked="0"/>
    </xf>
    <xf numFmtId="0" fontId="19" fillId="13" borderId="5" xfId="0" applyFont="1" applyFill="1" applyBorder="1" applyAlignment="1">
      <alignment wrapText="1"/>
    </xf>
    <xf numFmtId="0" fontId="19" fillId="13" borderId="0" xfId="0" applyFont="1" applyFill="1" applyBorder="1" applyAlignment="1">
      <alignment wrapText="1"/>
    </xf>
    <xf numFmtId="0" fontId="14" fillId="0" borderId="5" xfId="0" applyFont="1" applyBorder="1"/>
    <xf numFmtId="0" fontId="14" fillId="0" borderId="0" xfId="0" applyFont="1" applyBorder="1"/>
    <xf numFmtId="49" fontId="0" fillId="0" borderId="5" xfId="0" applyNumberFormat="1" applyBorder="1" applyProtection="1"/>
    <xf numFmtId="0" fontId="19" fillId="13" borderId="0" xfId="0" applyFont="1" applyFill="1" applyBorder="1" applyAlignment="1">
      <alignment horizontal="center" wrapText="1"/>
    </xf>
    <xf numFmtId="0" fontId="19" fillId="13" borderId="5" xfId="0" applyFont="1" applyFill="1" applyBorder="1" applyAlignment="1">
      <alignment horizontal="center" wrapText="1"/>
    </xf>
    <xf numFmtId="49" fontId="11" fillId="0" borderId="0" xfId="0" applyNumberFormat="1" applyFont="1" applyAlignment="1">
      <alignment horizontal="center"/>
    </xf>
    <xf numFmtId="49" fontId="11" fillId="0" borderId="0" xfId="0" applyNumberFormat="1" applyFont="1" applyAlignment="1" applyProtection="1">
      <alignment horizontal="left"/>
      <protection locked="0"/>
    </xf>
    <xf numFmtId="49" fontId="11" fillId="0" borderId="0" xfId="0" applyNumberFormat="1" applyFont="1" applyProtection="1">
      <protection locked="0"/>
    </xf>
    <xf numFmtId="49" fontId="11" fillId="0" borderId="0" xfId="0" applyNumberFormat="1" applyFont="1" applyAlignment="1" applyProtection="1">
      <alignment horizontal="center"/>
      <protection locked="0"/>
    </xf>
    <xf numFmtId="49" fontId="11" fillId="0" borderId="0" xfId="0" applyNumberFormat="1" applyFont="1" applyAlignment="1" applyProtection="1">
      <alignment horizontal="right"/>
      <protection locked="0"/>
    </xf>
    <xf numFmtId="49" fontId="11" fillId="0" borderId="0" xfId="0" applyNumberFormat="1" applyFont="1" applyProtection="1"/>
    <xf numFmtId="0" fontId="11" fillId="0" borderId="0" xfId="0" applyFont="1" applyAlignment="1">
      <alignment horizontal="left"/>
    </xf>
    <xf numFmtId="0" fontId="11" fillId="0" borderId="0" xfId="0" applyFont="1"/>
    <xf numFmtId="49" fontId="11" fillId="2" borderId="0" xfId="0" applyNumberFormat="1" applyFont="1" applyFill="1" applyAlignment="1" applyProtection="1">
      <alignment horizontal="center"/>
      <protection locked="0"/>
    </xf>
    <xf numFmtId="49" fontId="11" fillId="2" borderId="0" xfId="0" applyNumberFormat="1" applyFont="1" applyFill="1" applyAlignment="1" applyProtection="1">
      <alignment horizontal="right"/>
      <protection locked="0"/>
    </xf>
    <xf numFmtId="49" fontId="11" fillId="0" borderId="0" xfId="0" applyNumberFormat="1" applyFont="1" applyBorder="1" applyProtection="1">
      <protection locked="0"/>
    </xf>
    <xf numFmtId="49" fontId="11" fillId="2" borderId="0" xfId="0" applyNumberFormat="1" applyFont="1" applyFill="1" applyProtection="1">
      <protection locked="0"/>
    </xf>
    <xf numFmtId="49" fontId="11" fillId="2" borderId="5" xfId="0" applyNumberFormat="1" applyFont="1" applyFill="1" applyBorder="1" applyAlignment="1" applyProtection="1">
      <alignment horizontal="center"/>
      <protection locked="0"/>
    </xf>
    <xf numFmtId="49" fontId="11" fillId="0" borderId="5" xfId="0" applyNumberFormat="1" applyFont="1" applyBorder="1" applyAlignment="1">
      <alignment horizontal="center"/>
    </xf>
    <xf numFmtId="0" fontId="11" fillId="0" borderId="5" xfId="0" applyFont="1" applyBorder="1"/>
    <xf numFmtId="49" fontId="11" fillId="0" borderId="5" xfId="0" applyNumberFormat="1" applyFont="1" applyBorder="1" applyProtection="1">
      <protection locked="0"/>
    </xf>
    <xf numFmtId="49" fontId="11" fillId="0" borderId="5" xfId="0" applyNumberFormat="1" applyFont="1" applyBorder="1" applyProtection="1"/>
    <xf numFmtId="49" fontId="11" fillId="2" borderId="0" xfId="0" applyNumberFormat="1" applyFont="1" applyFill="1" applyBorder="1" applyAlignment="1" applyProtection="1">
      <alignment horizontal="center"/>
      <protection locked="0"/>
    </xf>
    <xf numFmtId="49" fontId="11" fillId="0" borderId="0" xfId="0" applyNumberFormat="1" applyFont="1" applyBorder="1" applyAlignment="1">
      <alignment horizontal="center"/>
    </xf>
    <xf numFmtId="49" fontId="4" fillId="0" borderId="0" xfId="0" applyNumberFormat="1" applyFont="1"/>
    <xf numFmtId="49" fontId="4" fillId="0" borderId="0" xfId="0" applyNumberFormat="1" applyFont="1" applyAlignment="1" applyProtection="1">
      <alignment horizontal="center"/>
      <protection locked="0"/>
    </xf>
    <xf numFmtId="0" fontId="11" fillId="0" borderId="0" xfId="0" applyFont="1" applyBorder="1"/>
    <xf numFmtId="49" fontId="11" fillId="0" borderId="0" xfId="0" applyNumberFormat="1" applyFont="1" applyBorder="1" applyProtection="1"/>
    <xf numFmtId="49" fontId="4" fillId="0" borderId="0" xfId="0" applyNumberFormat="1" applyFont="1" applyAlignment="1">
      <alignment horizontal="center"/>
    </xf>
    <xf numFmtId="49" fontId="4" fillId="0" borderId="5" xfId="0" applyNumberFormat="1" applyFont="1" applyBorder="1" applyProtection="1">
      <protection locked="0"/>
    </xf>
    <xf numFmtId="49" fontId="4" fillId="0" borderId="5" xfId="0" applyNumberFormat="1" applyFont="1" applyBorder="1" applyAlignment="1">
      <alignment horizontal="center"/>
    </xf>
    <xf numFmtId="0" fontId="16" fillId="7" borderId="1" xfId="2" applyFont="1" applyFill="1" applyBorder="1" applyAlignment="1">
      <alignment vertical="center" wrapText="1"/>
    </xf>
    <xf numFmtId="0" fontId="16" fillId="7" borderId="1" xfId="2" applyFont="1" applyFill="1" applyBorder="1" applyAlignment="1">
      <alignment vertical="center"/>
    </xf>
    <xf numFmtId="0" fontId="16" fillId="7" borderId="1" xfId="2" applyFont="1" applyFill="1" applyBorder="1" applyAlignment="1">
      <alignment vertical="center" wrapText="1"/>
    </xf>
    <xf numFmtId="0" fontId="16" fillId="8" borderId="1" xfId="2" applyFont="1" applyFill="1" applyBorder="1" applyAlignment="1">
      <alignment vertical="center" wrapText="1"/>
    </xf>
    <xf numFmtId="0" fontId="16" fillId="8" borderId="1" xfId="2" applyFont="1" applyFill="1" applyBorder="1" applyAlignment="1">
      <alignment vertical="center" wrapText="1"/>
    </xf>
    <xf numFmtId="49" fontId="4" fillId="0" borderId="0" xfId="0" applyNumberFormat="1" applyFont="1" applyBorder="1" applyProtection="1">
      <protection locked="0"/>
    </xf>
    <xf numFmtId="49" fontId="0" fillId="0" borderId="5" xfId="0" applyNumberFormat="1" applyBorder="1" applyProtection="1">
      <protection locked="0"/>
    </xf>
    <xf numFmtId="49" fontId="3" fillId="0" borderId="0" xfId="0" applyNumberFormat="1" applyFont="1" applyAlignment="1" applyProtection="1">
      <alignment horizontal="right"/>
    </xf>
    <xf numFmtId="0" fontId="20" fillId="0" borderId="0" xfId="0" applyFont="1" applyAlignment="1">
      <alignment horizontal="right"/>
    </xf>
    <xf numFmtId="49" fontId="12" fillId="0" borderId="0" xfId="0" applyNumberFormat="1" applyFont="1" applyAlignment="1" applyProtection="1">
      <alignment horizontal="right"/>
      <protection locked="0"/>
    </xf>
    <xf numFmtId="49" fontId="11" fillId="0" borderId="0" xfId="0" applyNumberFormat="1" applyFont="1" applyFill="1" applyAlignment="1" applyProtection="1">
      <alignment horizontal="center"/>
      <protection locked="0"/>
    </xf>
    <xf numFmtId="49" fontId="11" fillId="0" borderId="0" xfId="0" applyNumberFormat="1" applyFont="1" applyFill="1" applyAlignment="1" applyProtection="1">
      <alignment horizontal="right"/>
      <protection locked="0"/>
    </xf>
    <xf numFmtId="49" fontId="11" fillId="0" borderId="0" xfId="0" applyNumberFormat="1" applyFont="1" applyFill="1" applyProtection="1">
      <protection locked="0"/>
    </xf>
    <xf numFmtId="49" fontId="4" fillId="0" borderId="0" xfId="0" applyNumberFormat="1" applyFont="1" applyFill="1" applyAlignment="1" applyProtection="1">
      <alignment horizontal="center"/>
      <protection locked="0"/>
    </xf>
    <xf numFmtId="49" fontId="3" fillId="0" borderId="6" xfId="0" applyNumberFormat="1" applyFont="1" applyBorder="1" applyAlignment="1" applyProtection="1">
      <alignment horizontal="right"/>
      <protection locked="0"/>
    </xf>
    <xf numFmtId="49" fontId="0" fillId="0" borderId="0" xfId="0" applyNumberFormat="1" applyBorder="1" applyProtection="1">
      <protection locked="0"/>
    </xf>
    <xf numFmtId="49" fontId="11" fillId="0" borderId="0" xfId="0" applyNumberFormat="1" applyFont="1" applyBorder="1" applyAlignment="1" applyProtection="1">
      <alignment horizontal="left"/>
      <protection locked="0"/>
    </xf>
    <xf numFmtId="49" fontId="11" fillId="0" borderId="0" xfId="0" applyNumberFormat="1" applyFont="1" applyBorder="1" applyAlignment="1" applyProtection="1">
      <alignment horizontal="center"/>
      <protection locked="0"/>
    </xf>
    <xf numFmtId="49" fontId="11" fillId="0" borderId="0" xfId="0" applyNumberFormat="1" applyFont="1" applyFill="1" applyBorder="1" applyAlignment="1" applyProtection="1">
      <alignment horizontal="center"/>
      <protection locked="0"/>
    </xf>
    <xf numFmtId="0" fontId="20" fillId="0" borderId="0" xfId="0" applyFont="1" applyBorder="1" applyAlignment="1">
      <alignment horizontal="right"/>
    </xf>
    <xf numFmtId="49" fontId="21" fillId="0" borderId="0" xfId="0" applyNumberFormat="1" applyFont="1" applyAlignment="1" applyProtection="1">
      <alignment horizontal="left"/>
      <protection locked="0"/>
    </xf>
    <xf numFmtId="49" fontId="21" fillId="0" borderId="0" xfId="0" applyNumberFormat="1" applyFont="1" applyProtection="1">
      <protection locked="0"/>
    </xf>
    <xf numFmtId="49" fontId="21" fillId="0" borderId="0" xfId="0" applyNumberFormat="1" applyFont="1" applyFill="1" applyAlignment="1" applyProtection="1">
      <alignment horizontal="center"/>
      <protection locked="0"/>
    </xf>
    <xf numFmtId="49" fontId="21" fillId="0" borderId="0" xfId="0" applyNumberFormat="1" applyFont="1" applyFill="1" applyAlignment="1" applyProtection="1">
      <alignment horizontal="right"/>
      <protection locked="0"/>
    </xf>
    <xf numFmtId="0" fontId="21" fillId="0" borderId="0" xfId="0" applyFont="1" applyAlignment="1">
      <alignment horizontal="left"/>
    </xf>
    <xf numFmtId="0" fontId="22" fillId="0" borderId="0" xfId="0" applyFont="1"/>
    <xf numFmtId="0" fontId="21" fillId="0" borderId="0" xfId="0" applyFont="1"/>
    <xf numFmtId="0" fontId="22" fillId="0" borderId="0" xfId="0" applyFont="1" applyBorder="1"/>
    <xf numFmtId="0" fontId="22" fillId="0" borderId="0" xfId="0" applyFont="1" applyAlignment="1">
      <alignment horizontal="left"/>
    </xf>
    <xf numFmtId="0" fontId="23" fillId="0" borderId="0" xfId="0" applyFont="1"/>
    <xf numFmtId="49" fontId="21" fillId="0" borderId="0" xfId="0" applyNumberFormat="1" applyFont="1" applyBorder="1" applyProtection="1">
      <protection locked="0"/>
    </xf>
    <xf numFmtId="49" fontId="21" fillId="0" borderId="0" xfId="0" applyNumberFormat="1" applyFont="1" applyFill="1" applyProtection="1">
      <protection locked="0"/>
    </xf>
    <xf numFmtId="0" fontId="24" fillId="13" borderId="0" xfId="0" applyFont="1" applyFill="1" applyBorder="1" applyAlignment="1">
      <alignment wrapText="1"/>
    </xf>
    <xf numFmtId="49" fontId="21" fillId="0" borderId="0" xfId="0" applyNumberFormat="1" applyFont="1" applyAlignment="1" applyProtection="1">
      <alignment horizontal="left"/>
    </xf>
    <xf numFmtId="49" fontId="21" fillId="0" borderId="0" xfId="0" applyNumberFormat="1" applyFont="1" applyAlignment="1" applyProtection="1">
      <alignment horizontal="center"/>
      <protection locked="0"/>
    </xf>
    <xf numFmtId="49" fontId="21" fillId="0" borderId="0" xfId="0" applyNumberFormat="1" applyFont="1" applyAlignment="1" applyProtection="1">
      <alignment horizontal="right"/>
      <protection locked="0"/>
    </xf>
    <xf numFmtId="0" fontId="21" fillId="0" borderId="0" xfId="0" applyNumberFormat="1" applyFont="1" applyProtection="1">
      <protection locked="0"/>
    </xf>
    <xf numFmtId="0" fontId="21" fillId="0" borderId="0" xfId="0" applyFont="1" applyProtection="1">
      <protection locked="0"/>
    </xf>
    <xf numFmtId="49" fontId="21" fillId="0" borderId="0" xfId="0" applyNumberFormat="1" applyFont="1" applyProtection="1"/>
    <xf numFmtId="49" fontId="25" fillId="0" borderId="0" xfId="0" applyNumberFormat="1" applyFont="1" applyProtection="1"/>
    <xf numFmtId="49" fontId="25" fillId="0" borderId="0" xfId="0" applyNumberFormat="1" applyFont="1" applyProtection="1">
      <protection locked="0"/>
    </xf>
    <xf numFmtId="0" fontId="1" fillId="0" borderId="0" xfId="0" applyFont="1" applyFill="1" applyProtection="1">
      <protection locked="0"/>
    </xf>
    <xf numFmtId="0" fontId="4" fillId="0" borderId="0" xfId="0" quotePrefix="1" applyNumberFormat="1" applyFont="1" applyAlignment="1" applyProtection="1">
      <alignment horizontal="right"/>
      <protection locked="0"/>
    </xf>
  </cellXfs>
  <cellStyles count="4">
    <cellStyle name="Excel Built-in Normal" xfId="1" xr:uid="{E2A86032-85DE-495E-A558-AC3506403953}"/>
    <cellStyle name="Normal" xfId="0" builtinId="0"/>
    <cellStyle name="Normal 2" xfId="2" xr:uid="{81D3742A-8270-4C7B-A568-464C774B185B}"/>
    <cellStyle name="Note 2" xfId="3" xr:uid="{4CA87A93-93E9-40D2-AF2D-8FABD61874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AB982-7D84-4C73-A755-6AD9BAD4656D}">
  <sheetPr codeName="Sheet2"/>
  <dimension ref="A1:Y104"/>
  <sheetViews>
    <sheetView topLeftCell="A55" workbookViewId="0">
      <selection activeCell="N45" sqref="N45"/>
    </sheetView>
  </sheetViews>
  <sheetFormatPr defaultRowHeight="12.5" x14ac:dyDescent="0.25"/>
  <cols>
    <col min="1" max="1" width="7.1796875" customWidth="1"/>
    <col min="2" max="2" width="16" customWidth="1"/>
    <col min="3" max="3" width="0.1796875" hidden="1" customWidth="1"/>
    <col min="4" max="4" width="15.54296875" customWidth="1"/>
    <col min="5" max="5" width="0.26953125" customWidth="1"/>
    <col min="6" max="6" width="12.54296875" customWidth="1"/>
    <col min="7" max="7" width="3.453125" customWidth="1"/>
    <col min="8" max="8" width="16.1796875" customWidth="1"/>
    <col min="9" max="9" width="0.1796875" customWidth="1"/>
    <col min="10" max="10" width="11.81640625" customWidth="1"/>
    <col min="11" max="11" width="0.26953125" customWidth="1"/>
    <col min="12" max="12" width="11.54296875" customWidth="1"/>
    <col min="13" max="13" width="1.54296875" hidden="1" customWidth="1"/>
    <col min="14" max="14" width="10.453125" customWidth="1"/>
    <col min="15" max="15" width="0.26953125" customWidth="1"/>
    <col min="16" max="16" width="10.26953125" customWidth="1"/>
    <col min="17" max="17" width="0.1796875" customWidth="1"/>
    <col min="18" max="18" width="11.54296875" customWidth="1"/>
    <col min="19" max="19" width="0.26953125" customWidth="1"/>
    <col min="20" max="20" width="10.453125" customWidth="1"/>
    <col min="21" max="21" width="1.7265625" hidden="1" customWidth="1"/>
    <col min="22" max="22" width="11.1796875" customWidth="1"/>
    <col min="23" max="23" width="0.1796875" customWidth="1"/>
    <col min="24" max="24" width="11.453125" customWidth="1"/>
    <col min="25" max="25" width="0.54296875" customWidth="1"/>
  </cols>
  <sheetData>
    <row r="1" spans="1:7" x14ac:dyDescent="0.25">
      <c r="A1" t="s">
        <v>162</v>
      </c>
      <c r="B1" s="21" t="s">
        <v>279</v>
      </c>
    </row>
    <row r="2" spans="1:7" x14ac:dyDescent="0.25">
      <c r="B2" s="33" t="s">
        <v>160</v>
      </c>
      <c r="C2" s="13"/>
      <c r="D2" s="33" t="s">
        <v>161</v>
      </c>
      <c r="F2" s="40" t="s">
        <v>195</v>
      </c>
      <c r="G2" s="37">
        <v>12</v>
      </c>
    </row>
    <row r="3" spans="1:7" x14ac:dyDescent="0.25">
      <c r="A3" t="s">
        <v>32</v>
      </c>
      <c r="B3" t="s">
        <v>7</v>
      </c>
      <c r="D3" t="s">
        <v>33</v>
      </c>
    </row>
    <row r="4" spans="1:7" x14ac:dyDescent="0.25">
      <c r="A4" s="21" t="s">
        <v>30</v>
      </c>
      <c r="B4" s="31" t="s">
        <v>200</v>
      </c>
      <c r="C4" s="32"/>
      <c r="D4" s="21" t="s">
        <v>201</v>
      </c>
      <c r="F4">
        <v>2</v>
      </c>
      <c r="G4">
        <v>3</v>
      </c>
    </row>
    <row r="5" spans="1:7" x14ac:dyDescent="0.25">
      <c r="A5" s="21" t="s">
        <v>34</v>
      </c>
      <c r="B5" s="31" t="s">
        <v>202</v>
      </c>
      <c r="C5" s="32"/>
      <c r="D5" s="21" t="s">
        <v>202</v>
      </c>
      <c r="F5">
        <v>4</v>
      </c>
      <c r="G5">
        <v>5</v>
      </c>
    </row>
    <row r="6" spans="1:7" x14ac:dyDescent="0.25">
      <c r="A6" s="21" t="s">
        <v>35</v>
      </c>
      <c r="B6" s="31" t="s">
        <v>203</v>
      </c>
      <c r="C6" s="32"/>
      <c r="D6" s="21" t="s">
        <v>203</v>
      </c>
      <c r="F6">
        <v>6</v>
      </c>
      <c r="G6">
        <v>7</v>
      </c>
    </row>
    <row r="7" spans="1:7" x14ac:dyDescent="0.25">
      <c r="A7" s="21" t="s">
        <v>191</v>
      </c>
      <c r="B7" s="31" t="s">
        <v>204</v>
      </c>
      <c r="C7" s="32"/>
      <c r="D7" s="21" t="s">
        <v>204</v>
      </c>
      <c r="F7">
        <v>8</v>
      </c>
      <c r="G7">
        <v>9</v>
      </c>
    </row>
    <row r="8" spans="1:7" x14ac:dyDescent="0.25">
      <c r="A8" s="21" t="s">
        <v>192</v>
      </c>
      <c r="B8" s="31" t="s">
        <v>205</v>
      </c>
      <c r="C8" s="32"/>
      <c r="D8" s="21" t="s">
        <v>206</v>
      </c>
      <c r="F8">
        <v>10</v>
      </c>
      <c r="G8">
        <v>11</v>
      </c>
    </row>
    <row r="9" spans="1:7" x14ac:dyDescent="0.25">
      <c r="A9" s="21" t="s">
        <v>193</v>
      </c>
      <c r="B9" s="31" t="s">
        <v>207</v>
      </c>
      <c r="C9" s="32"/>
      <c r="D9" s="21" t="s">
        <v>207</v>
      </c>
      <c r="F9">
        <v>12</v>
      </c>
      <c r="G9">
        <v>13</v>
      </c>
    </row>
    <row r="10" spans="1:7" x14ac:dyDescent="0.25">
      <c r="A10" s="21" t="s">
        <v>194</v>
      </c>
      <c r="B10" s="31" t="s">
        <v>208</v>
      </c>
      <c r="C10" s="32"/>
      <c r="D10" s="21" t="s">
        <v>208</v>
      </c>
      <c r="F10">
        <v>14</v>
      </c>
      <c r="G10">
        <v>15</v>
      </c>
    </row>
    <row r="11" spans="1:7" x14ac:dyDescent="0.25">
      <c r="A11" s="21" t="s">
        <v>197</v>
      </c>
      <c r="B11" s="31" t="s">
        <v>209</v>
      </c>
      <c r="C11" s="32"/>
      <c r="D11" s="21" t="s">
        <v>209</v>
      </c>
      <c r="F11">
        <v>16</v>
      </c>
      <c r="G11">
        <v>17</v>
      </c>
    </row>
    <row r="12" spans="1:7" x14ac:dyDescent="0.25">
      <c r="A12" s="21" t="s">
        <v>198</v>
      </c>
      <c r="B12" s="31" t="s">
        <v>210</v>
      </c>
      <c r="C12" s="32"/>
      <c r="D12" s="21" t="s">
        <v>210</v>
      </c>
      <c r="F12">
        <v>18</v>
      </c>
      <c r="G12">
        <v>19</v>
      </c>
    </row>
    <row r="13" spans="1:7" x14ac:dyDescent="0.25">
      <c r="A13" s="21" t="s">
        <v>199</v>
      </c>
      <c r="B13" s="31" t="s">
        <v>211</v>
      </c>
      <c r="C13" s="32"/>
      <c r="D13" s="21" t="s">
        <v>211</v>
      </c>
      <c r="F13">
        <v>20</v>
      </c>
      <c r="G13">
        <v>21</v>
      </c>
    </row>
    <row r="14" spans="1:7" x14ac:dyDescent="0.25">
      <c r="A14" s="21" t="s">
        <v>269</v>
      </c>
      <c r="B14" s="31" t="s">
        <v>271</v>
      </c>
      <c r="C14" s="32"/>
      <c r="D14" s="21" t="s">
        <v>271</v>
      </c>
      <c r="F14">
        <v>22</v>
      </c>
      <c r="G14">
        <v>23</v>
      </c>
    </row>
    <row r="15" spans="1:7" x14ac:dyDescent="0.25">
      <c r="A15" s="21" t="s">
        <v>270</v>
      </c>
      <c r="B15" s="31" t="s">
        <v>368</v>
      </c>
      <c r="C15" s="32"/>
      <c r="D15" s="21" t="s">
        <v>368</v>
      </c>
      <c r="F15">
        <v>24</v>
      </c>
      <c r="G15">
        <v>25</v>
      </c>
    </row>
    <row r="17" spans="1:25" ht="13" x14ac:dyDescent="0.3">
      <c r="A17" s="4" t="s">
        <v>14</v>
      </c>
      <c r="B17" s="7" t="str">
        <f>B4</f>
        <v>Brighton &amp; Hove</v>
      </c>
      <c r="C17" s="7"/>
      <c r="D17" s="7" t="str">
        <f>B5</f>
        <v>Crawley</v>
      </c>
      <c r="E17" s="7" t="s">
        <v>31</v>
      </c>
      <c r="F17" s="7" t="str">
        <f>B6</f>
        <v>Chichester</v>
      </c>
      <c r="G17" s="7" t="s">
        <v>31</v>
      </c>
      <c r="H17" s="7" t="str">
        <f>B7</f>
        <v>Eastbourne</v>
      </c>
      <c r="I17" s="7" t="s">
        <v>31</v>
      </c>
      <c r="J17" s="7" t="str">
        <f>B8</f>
        <v>Horsham BS</v>
      </c>
      <c r="K17" s="7" t="s">
        <v>31</v>
      </c>
      <c r="L17" s="7" t="str">
        <f>B9</f>
        <v>East Grinstead</v>
      </c>
      <c r="M17" s="7" t="s">
        <v>31</v>
      </c>
      <c r="N17" s="7" t="str">
        <f>B10</f>
        <v>Lewes</v>
      </c>
      <c r="O17" s="7" t="s">
        <v>31</v>
      </c>
      <c r="P17" s="7" t="str">
        <f>B11</f>
        <v>Phoenix</v>
      </c>
      <c r="Q17" s="7" t="s">
        <v>31</v>
      </c>
      <c r="R17" s="7" t="str">
        <f>B12</f>
        <v>Worthing</v>
      </c>
      <c r="S17" s="7" t="s">
        <v>31</v>
      </c>
      <c r="T17" s="7" t="str">
        <f>B13</f>
        <v>Haywards Heath</v>
      </c>
      <c r="U17" s="7" t="s">
        <v>31</v>
      </c>
      <c r="V17" s="7" t="str">
        <f>B14</f>
        <v>Hastings</v>
      </c>
      <c r="W17" s="7" t="s">
        <v>31</v>
      </c>
      <c r="X17" s="7" t="str">
        <f>B15</f>
        <v>HYAC</v>
      </c>
      <c r="Y17" s="7" t="s">
        <v>31</v>
      </c>
    </row>
    <row r="18" spans="1:25" ht="31" x14ac:dyDescent="0.25">
      <c r="A18" s="1">
        <v>75</v>
      </c>
      <c r="B18" s="79" t="s">
        <v>300</v>
      </c>
      <c r="C18" s="21"/>
      <c r="D18" s="97" t="s">
        <v>479</v>
      </c>
      <c r="E18" s="60"/>
      <c r="F18" s="82" t="s">
        <v>350</v>
      </c>
      <c r="G18" s="60"/>
      <c r="H18" s="79" t="s">
        <v>326</v>
      </c>
      <c r="I18" s="60"/>
      <c r="J18" s="79" t="s">
        <v>280</v>
      </c>
      <c r="K18" s="60"/>
      <c r="L18" s="79" t="s">
        <v>396</v>
      </c>
      <c r="M18" s="60"/>
      <c r="N18" s="79" t="s">
        <v>380</v>
      </c>
      <c r="O18" s="60"/>
      <c r="P18" s="84" t="s">
        <v>400</v>
      </c>
      <c r="Q18" s="60"/>
      <c r="R18" s="132" t="s">
        <v>338</v>
      </c>
      <c r="S18" s="60"/>
      <c r="T18" s="79" t="s">
        <v>387</v>
      </c>
      <c r="U18" s="60"/>
      <c r="V18" s="87" t="s">
        <v>409</v>
      </c>
      <c r="W18" s="21"/>
      <c r="X18" s="79"/>
      <c r="Y18" s="21"/>
    </row>
    <row r="19" spans="1:25" ht="31" x14ac:dyDescent="0.25">
      <c r="A19" s="1">
        <v>150</v>
      </c>
      <c r="B19" s="79" t="s">
        <v>300</v>
      </c>
      <c r="C19" s="21"/>
      <c r="D19" s="97" t="s">
        <v>479</v>
      </c>
      <c r="E19" s="60"/>
      <c r="F19" s="82" t="s">
        <v>350</v>
      </c>
      <c r="G19" s="60"/>
      <c r="H19" s="79" t="s">
        <v>328</v>
      </c>
      <c r="I19" s="60"/>
      <c r="J19" s="79" t="s">
        <v>280</v>
      </c>
      <c r="K19" s="60"/>
      <c r="L19" s="79" t="s">
        <v>396</v>
      </c>
      <c r="M19" s="60"/>
      <c r="N19" s="79" t="s">
        <v>381</v>
      </c>
      <c r="O19" s="60"/>
      <c r="P19" s="84" t="s">
        <v>402</v>
      </c>
      <c r="Q19" s="60"/>
      <c r="R19" s="132" t="s">
        <v>339</v>
      </c>
      <c r="S19" s="60"/>
      <c r="T19" s="79" t="s">
        <v>388</v>
      </c>
      <c r="U19" s="60"/>
      <c r="V19" s="87" t="s">
        <v>409</v>
      </c>
      <c r="W19" s="21"/>
      <c r="X19" s="79"/>
      <c r="Y19" s="21"/>
    </row>
    <row r="20" spans="1:25" ht="31" x14ac:dyDescent="0.25">
      <c r="A20" s="1">
        <v>600</v>
      </c>
      <c r="B20" s="80" t="s">
        <v>301</v>
      </c>
      <c r="C20" s="21"/>
      <c r="D20" s="97" t="s">
        <v>480</v>
      </c>
      <c r="E20" s="21"/>
      <c r="F20" s="82" t="s">
        <v>351</v>
      </c>
      <c r="G20" s="21"/>
      <c r="H20" s="80" t="s">
        <v>327</v>
      </c>
      <c r="I20" s="21"/>
      <c r="J20" s="80" t="s">
        <v>281</v>
      </c>
      <c r="K20" s="21"/>
      <c r="L20" s="80"/>
      <c r="M20" s="21"/>
      <c r="N20" s="80" t="s">
        <v>381</v>
      </c>
      <c r="O20" s="21"/>
      <c r="P20" s="85" t="s">
        <v>402</v>
      </c>
      <c r="Q20" s="21"/>
      <c r="R20" s="133" t="s">
        <v>338</v>
      </c>
      <c r="S20" s="21"/>
      <c r="T20" s="80"/>
      <c r="U20" s="21"/>
      <c r="V20" s="88" t="s">
        <v>410</v>
      </c>
      <c r="W20" s="21"/>
      <c r="X20" s="80" t="s">
        <v>369</v>
      </c>
      <c r="Y20" s="21"/>
    </row>
    <row r="21" spans="1:25" ht="31" x14ac:dyDescent="0.25">
      <c r="A21" s="1">
        <v>1000</v>
      </c>
      <c r="B21" s="79" t="s">
        <v>302</v>
      </c>
      <c r="C21" s="21"/>
      <c r="D21" s="97" t="s">
        <v>481</v>
      </c>
      <c r="E21" s="21"/>
      <c r="F21" s="82" t="s">
        <v>355</v>
      </c>
      <c r="G21" s="21"/>
      <c r="H21" s="79"/>
      <c r="I21" s="21"/>
      <c r="J21" s="79" t="s">
        <v>282</v>
      </c>
      <c r="K21" s="21"/>
      <c r="L21" s="79"/>
      <c r="M21" s="21"/>
      <c r="N21" s="79" t="s">
        <v>382</v>
      </c>
      <c r="O21" s="21"/>
      <c r="P21" s="84" t="s">
        <v>400</v>
      </c>
      <c r="Q21" s="21"/>
      <c r="R21" s="132" t="s">
        <v>342</v>
      </c>
      <c r="S21" s="21"/>
      <c r="T21" s="79" t="s">
        <v>389</v>
      </c>
      <c r="U21" s="21"/>
      <c r="V21" s="87"/>
      <c r="W21" s="21"/>
      <c r="X21" s="79" t="s">
        <v>370</v>
      </c>
      <c r="Y21" s="21"/>
    </row>
    <row r="22" spans="1:25" ht="15.5" x14ac:dyDescent="0.25">
      <c r="A22" s="1" t="s">
        <v>173</v>
      </c>
      <c r="B22" s="79" t="s">
        <v>303</v>
      </c>
      <c r="C22" s="21"/>
      <c r="D22" s="97" t="s">
        <v>482</v>
      </c>
      <c r="E22" s="21"/>
      <c r="F22" s="82" t="s">
        <v>353</v>
      </c>
      <c r="G22" s="21"/>
      <c r="H22" s="79"/>
      <c r="I22" s="21"/>
      <c r="J22" s="79" t="s">
        <v>324</v>
      </c>
      <c r="K22" s="21"/>
      <c r="L22" s="79"/>
      <c r="M22" s="21"/>
      <c r="N22" s="79"/>
      <c r="O22" s="21"/>
      <c r="P22" s="84"/>
      <c r="Q22" s="21"/>
      <c r="R22" s="132"/>
      <c r="S22" s="21"/>
      <c r="T22" s="79"/>
      <c r="U22" s="21"/>
      <c r="V22" s="87"/>
      <c r="W22" s="21"/>
      <c r="X22" s="79"/>
      <c r="Y22" s="21"/>
    </row>
    <row r="23" spans="1:25" ht="31" x14ac:dyDescent="0.25">
      <c r="A23" s="1" t="s">
        <v>0</v>
      </c>
      <c r="B23" s="79" t="s">
        <v>303</v>
      </c>
      <c r="C23" s="21"/>
      <c r="D23" s="97" t="s">
        <v>482</v>
      </c>
      <c r="E23" s="21"/>
      <c r="F23" s="82" t="s">
        <v>353</v>
      </c>
      <c r="G23" s="21"/>
      <c r="H23" s="79"/>
      <c r="I23" s="21"/>
      <c r="J23" s="79" t="s">
        <v>283</v>
      </c>
      <c r="K23" s="21"/>
      <c r="L23" s="79"/>
      <c r="M23" s="21"/>
      <c r="N23" s="79"/>
      <c r="O23" s="21"/>
      <c r="P23" s="84"/>
      <c r="Q23" s="21"/>
      <c r="R23" s="132"/>
      <c r="S23" s="21"/>
      <c r="T23" s="79"/>
      <c r="U23" s="21"/>
      <c r="V23" s="87"/>
      <c r="W23" s="21"/>
      <c r="X23" s="79"/>
      <c r="Y23" s="21"/>
    </row>
    <row r="24" spans="1:25" ht="31" x14ac:dyDescent="0.25">
      <c r="A24" s="1" t="s">
        <v>1</v>
      </c>
      <c r="B24" s="79" t="s">
        <v>301</v>
      </c>
      <c r="C24" s="21"/>
      <c r="D24" s="97" t="s">
        <v>483</v>
      </c>
      <c r="E24" s="21"/>
      <c r="F24" s="82" t="s">
        <v>354</v>
      </c>
      <c r="G24" s="21"/>
      <c r="H24" s="79" t="s">
        <v>328</v>
      </c>
      <c r="I24" s="21"/>
      <c r="J24" s="79" t="s">
        <v>284</v>
      </c>
      <c r="K24" s="21"/>
      <c r="L24" s="79" t="s">
        <v>396</v>
      </c>
      <c r="M24" s="21"/>
      <c r="N24" s="79" t="s">
        <v>380</v>
      </c>
      <c r="O24" s="21"/>
      <c r="P24" s="84"/>
      <c r="Q24" s="21"/>
      <c r="R24" s="132" t="s">
        <v>340</v>
      </c>
      <c r="S24" s="21"/>
      <c r="T24" s="79" t="s">
        <v>388</v>
      </c>
      <c r="U24" s="21"/>
      <c r="V24" s="87" t="s">
        <v>409</v>
      </c>
      <c r="W24" s="21"/>
      <c r="X24" s="79" t="s">
        <v>369</v>
      </c>
      <c r="Y24" s="21"/>
    </row>
    <row r="25" spans="1:25" ht="31" x14ac:dyDescent="0.25">
      <c r="A25" s="1" t="s">
        <v>3</v>
      </c>
      <c r="B25" s="79" t="s">
        <v>304</v>
      </c>
      <c r="C25" s="21"/>
      <c r="D25" s="97" t="s">
        <v>484</v>
      </c>
      <c r="E25" s="21"/>
      <c r="F25" s="82" t="s">
        <v>1028</v>
      </c>
      <c r="G25" s="21"/>
      <c r="H25" s="79" t="s">
        <v>331</v>
      </c>
      <c r="I25" s="21"/>
      <c r="J25" s="79" t="s">
        <v>324</v>
      </c>
      <c r="K25" s="21"/>
      <c r="L25" s="79"/>
      <c r="M25" s="21"/>
      <c r="N25" s="79" t="s">
        <v>383</v>
      </c>
      <c r="O25" s="21"/>
      <c r="P25" s="84"/>
      <c r="Q25" s="21"/>
      <c r="R25" s="132"/>
      <c r="S25" s="21"/>
      <c r="T25" s="79" t="s">
        <v>390</v>
      </c>
      <c r="U25" s="21"/>
      <c r="V25" s="87"/>
      <c r="W25" s="21"/>
      <c r="X25" s="79"/>
      <c r="Y25" s="21"/>
    </row>
    <row r="26" spans="1:25" ht="31" x14ac:dyDescent="0.25">
      <c r="A26" s="1" t="s">
        <v>4</v>
      </c>
      <c r="B26" s="79" t="s">
        <v>305</v>
      </c>
      <c r="C26" s="21"/>
      <c r="D26" s="97" t="s">
        <v>485</v>
      </c>
      <c r="E26" s="21"/>
      <c r="F26" s="82" t="s">
        <v>356</v>
      </c>
      <c r="G26" s="21"/>
      <c r="H26" s="79" t="s">
        <v>329</v>
      </c>
      <c r="I26" s="21"/>
      <c r="J26" s="79"/>
      <c r="K26" s="21"/>
      <c r="L26" s="79"/>
      <c r="M26" s="21"/>
      <c r="N26" s="79"/>
      <c r="O26" s="21"/>
      <c r="P26" s="84"/>
      <c r="Q26" s="21"/>
      <c r="R26" s="132" t="s">
        <v>340</v>
      </c>
      <c r="S26" s="21"/>
      <c r="T26" s="79" t="s">
        <v>390</v>
      </c>
      <c r="U26" s="21"/>
      <c r="V26" s="87"/>
      <c r="W26" s="21"/>
      <c r="X26" s="79" t="s">
        <v>370</v>
      </c>
      <c r="Y26" s="21"/>
    </row>
    <row r="27" spans="1:25" ht="31" x14ac:dyDescent="0.25">
      <c r="A27" s="1" t="s">
        <v>5</v>
      </c>
      <c r="B27" s="79" t="s">
        <v>305</v>
      </c>
      <c r="C27" s="21"/>
      <c r="D27" s="97" t="s">
        <v>485</v>
      </c>
      <c r="E27" s="21"/>
      <c r="F27" s="82" t="s">
        <v>356</v>
      </c>
      <c r="G27" s="21"/>
      <c r="H27" s="79" t="s">
        <v>330</v>
      </c>
      <c r="I27" s="21"/>
      <c r="J27" s="79" t="s">
        <v>285</v>
      </c>
      <c r="K27" s="21"/>
      <c r="L27" s="79"/>
      <c r="M27" s="21"/>
      <c r="N27" s="79" t="s">
        <v>382</v>
      </c>
      <c r="O27" s="21"/>
      <c r="P27" s="84"/>
      <c r="Q27" s="21"/>
      <c r="R27" s="132"/>
      <c r="S27" s="21"/>
      <c r="T27" s="79" t="s">
        <v>389</v>
      </c>
      <c r="U27" s="21"/>
      <c r="V27" s="87" t="s">
        <v>410</v>
      </c>
      <c r="W27" s="21"/>
      <c r="X27" s="79"/>
      <c r="Y27" s="21"/>
    </row>
    <row r="28" spans="1:25" ht="13" x14ac:dyDescent="0.3">
      <c r="A28" s="1" t="s">
        <v>15</v>
      </c>
      <c r="B28" s="60" t="s">
        <v>200</v>
      </c>
      <c r="C28" s="21"/>
      <c r="D28" s="60" t="s">
        <v>202</v>
      </c>
      <c r="E28" s="21"/>
      <c r="F28" s="30" t="str">
        <f>B6</f>
        <v>Chichester</v>
      </c>
      <c r="G28" s="21"/>
      <c r="H28" s="30" t="str">
        <f>B7</f>
        <v>Eastbourne</v>
      </c>
      <c r="I28" s="21"/>
      <c r="J28" s="30" t="str">
        <f>B8</f>
        <v>Horsham BS</v>
      </c>
      <c r="K28" s="21"/>
      <c r="L28" s="63" t="s">
        <v>207</v>
      </c>
      <c r="M28" s="21"/>
      <c r="N28" s="61" t="s">
        <v>208</v>
      </c>
      <c r="O28" s="21"/>
      <c r="P28" s="30" t="str">
        <f>B11</f>
        <v>Phoenix</v>
      </c>
      <c r="Q28" s="21"/>
      <c r="R28" s="66" t="s">
        <v>210</v>
      </c>
      <c r="S28" s="21"/>
      <c r="T28" s="61" t="s">
        <v>268</v>
      </c>
      <c r="U28" s="21"/>
      <c r="V28" s="30" t="str">
        <f>B14</f>
        <v>Hastings</v>
      </c>
      <c r="W28" s="21"/>
      <c r="X28" s="30" t="str">
        <f>B15</f>
        <v>HYAC</v>
      </c>
      <c r="Y28" s="21"/>
    </row>
    <row r="29" spans="1:25" ht="13" x14ac:dyDescent="0.3">
      <c r="A29" s="1" t="s">
        <v>15</v>
      </c>
      <c r="B29" s="30" t="s">
        <v>200</v>
      </c>
      <c r="C29" s="21"/>
      <c r="D29" s="30" t="str">
        <f>B5</f>
        <v>Crawley</v>
      </c>
      <c r="E29" s="21"/>
      <c r="F29" s="30" t="str">
        <f>B6</f>
        <v>Chichester</v>
      </c>
      <c r="G29" s="21"/>
      <c r="H29" s="30" t="str">
        <f>B7</f>
        <v>Eastbourne</v>
      </c>
      <c r="I29" s="21"/>
      <c r="J29" s="30" t="str">
        <f>B8</f>
        <v>Horsham BS</v>
      </c>
      <c r="K29" s="62"/>
      <c r="L29" s="7" t="s">
        <v>207</v>
      </c>
      <c r="M29" s="21"/>
      <c r="N29" s="7" t="s">
        <v>208</v>
      </c>
      <c r="O29" s="21"/>
      <c r="P29" s="30" t="str">
        <f>B11</f>
        <v>Phoenix</v>
      </c>
      <c r="Q29" s="21"/>
      <c r="R29" s="30" t="str">
        <f>B12</f>
        <v>Worthing</v>
      </c>
      <c r="S29" s="21"/>
      <c r="V29" s="30" t="str">
        <f>B14</f>
        <v>Hastings</v>
      </c>
      <c r="W29" s="21"/>
      <c r="X29" s="30" t="str">
        <f>B15</f>
        <v>HYAC</v>
      </c>
      <c r="Y29" s="21"/>
    </row>
    <row r="30" spans="1:25" ht="13" x14ac:dyDescent="0.3">
      <c r="A30" s="1"/>
      <c r="B30" s="30" t="s">
        <v>196</v>
      </c>
      <c r="C30" s="21"/>
      <c r="D30" s="30" t="s">
        <v>196</v>
      </c>
      <c r="E30" s="21"/>
      <c r="F30" s="30" t="s">
        <v>196</v>
      </c>
      <c r="G30" s="21"/>
      <c r="H30" s="30" t="s">
        <v>196</v>
      </c>
      <c r="I30" s="21"/>
      <c r="J30" s="30" t="s">
        <v>196</v>
      </c>
      <c r="K30" s="21"/>
      <c r="L30" s="61" t="s">
        <v>196</v>
      </c>
      <c r="M30" s="21"/>
      <c r="N30" s="30" t="s">
        <v>196</v>
      </c>
      <c r="O30" s="21"/>
      <c r="P30" s="30" t="s">
        <v>196</v>
      </c>
      <c r="Q30" s="21"/>
      <c r="R30" s="30" t="s">
        <v>196</v>
      </c>
      <c r="S30" s="21"/>
      <c r="T30" s="61" t="s">
        <v>196</v>
      </c>
      <c r="U30" s="21"/>
      <c r="V30" s="30" t="s">
        <v>196</v>
      </c>
      <c r="W30" s="21"/>
      <c r="X30" s="30" t="s">
        <v>196</v>
      </c>
      <c r="Y30" s="21"/>
    </row>
    <row r="31" spans="1:25" ht="31" x14ac:dyDescent="0.25">
      <c r="A31" s="1">
        <v>75</v>
      </c>
      <c r="B31" s="79" t="s">
        <v>306</v>
      </c>
      <c r="C31" s="21"/>
      <c r="D31" s="97" t="s">
        <v>500</v>
      </c>
      <c r="E31" s="21"/>
      <c r="F31" s="82" t="s">
        <v>357</v>
      </c>
      <c r="G31" s="21"/>
      <c r="H31" s="79" t="s">
        <v>331</v>
      </c>
      <c r="I31" s="21"/>
      <c r="J31" s="79" t="s">
        <v>286</v>
      </c>
      <c r="K31" s="21"/>
      <c r="L31" s="60"/>
      <c r="M31" s="21"/>
      <c r="N31" s="79" t="s">
        <v>383</v>
      </c>
      <c r="O31" s="21"/>
      <c r="P31" s="84" t="s">
        <v>403</v>
      </c>
      <c r="Q31" s="21"/>
      <c r="R31" s="134" t="s">
        <v>341</v>
      </c>
      <c r="S31" s="21"/>
      <c r="T31" s="79"/>
      <c r="U31" s="21"/>
      <c r="V31" s="87"/>
      <c r="W31" s="21"/>
      <c r="X31" s="79"/>
      <c r="Y31" s="21"/>
    </row>
    <row r="32" spans="1:25" ht="46.5" x14ac:dyDescent="0.25">
      <c r="A32" s="1">
        <v>150</v>
      </c>
      <c r="B32" s="79" t="s">
        <v>307</v>
      </c>
      <c r="C32" s="21"/>
      <c r="D32" s="97" t="s">
        <v>500</v>
      </c>
      <c r="E32" s="21"/>
      <c r="F32" s="82" t="s">
        <v>354</v>
      </c>
      <c r="G32" s="21"/>
      <c r="H32" s="79" t="s">
        <v>328</v>
      </c>
      <c r="I32" s="21"/>
      <c r="J32" s="79" t="s">
        <v>285</v>
      </c>
      <c r="K32" s="21"/>
      <c r="L32" s="60"/>
      <c r="M32" s="21"/>
      <c r="N32" s="79" t="s">
        <v>384</v>
      </c>
      <c r="O32" s="21"/>
      <c r="P32" s="84" t="s">
        <v>404</v>
      </c>
      <c r="Q32" s="21"/>
      <c r="R32" s="134" t="s">
        <v>341</v>
      </c>
      <c r="S32" s="21"/>
      <c r="T32" s="79"/>
      <c r="U32" s="21"/>
      <c r="V32" s="87"/>
      <c r="W32" s="21"/>
      <c r="X32" s="79"/>
      <c r="Y32" s="21"/>
    </row>
    <row r="33" spans="1:25" ht="31" x14ac:dyDescent="0.25">
      <c r="A33" s="1">
        <v>600</v>
      </c>
      <c r="B33" s="79" t="s">
        <v>308</v>
      </c>
      <c r="C33" s="21"/>
      <c r="D33" s="97" t="s">
        <v>492</v>
      </c>
      <c r="E33" s="21"/>
      <c r="F33" s="82" t="s">
        <v>358</v>
      </c>
      <c r="G33" s="21"/>
      <c r="H33" s="79" t="s">
        <v>330</v>
      </c>
      <c r="I33" s="21"/>
      <c r="J33" s="79" t="s">
        <v>283</v>
      </c>
      <c r="K33" s="21"/>
      <c r="L33" s="60"/>
      <c r="M33" s="21"/>
      <c r="N33" s="79" t="s">
        <v>385</v>
      </c>
      <c r="O33" s="21"/>
      <c r="P33" s="84" t="s">
        <v>403</v>
      </c>
      <c r="Q33" s="21"/>
      <c r="R33" s="134" t="s">
        <v>339</v>
      </c>
      <c r="S33" s="21"/>
      <c r="T33" s="79"/>
      <c r="U33" s="21"/>
      <c r="V33" s="87"/>
      <c r="W33" s="21"/>
      <c r="X33" s="79"/>
      <c r="Y33" s="21"/>
    </row>
    <row r="34" spans="1:25" ht="46.5" x14ac:dyDescent="0.25">
      <c r="A34" s="1">
        <v>1000</v>
      </c>
      <c r="B34" s="79" t="s">
        <v>309</v>
      </c>
      <c r="C34" s="21"/>
      <c r="D34" s="97" t="s">
        <v>491</v>
      </c>
      <c r="E34" s="21"/>
      <c r="F34" s="82" t="s">
        <v>352</v>
      </c>
      <c r="G34" s="21"/>
      <c r="H34" s="79"/>
      <c r="I34" s="21"/>
      <c r="J34" s="79"/>
      <c r="K34" s="21"/>
      <c r="L34" s="60"/>
      <c r="M34" s="21"/>
      <c r="N34" s="79" t="s">
        <v>384</v>
      </c>
      <c r="O34" s="21"/>
      <c r="P34" s="84" t="s">
        <v>405</v>
      </c>
      <c r="Q34" s="21"/>
      <c r="R34" s="134"/>
      <c r="S34" s="21"/>
      <c r="T34" s="79" t="s">
        <v>391</v>
      </c>
      <c r="U34" s="21"/>
      <c r="V34" s="87"/>
      <c r="W34" s="21"/>
      <c r="X34" s="79" t="s">
        <v>371</v>
      </c>
      <c r="Y34" s="21"/>
    </row>
    <row r="35" spans="1:25" ht="15.5" x14ac:dyDescent="0.25">
      <c r="A35" s="1" t="s">
        <v>173</v>
      </c>
      <c r="B35" s="79" t="s">
        <v>309</v>
      </c>
      <c r="C35" s="21"/>
      <c r="D35" s="97" t="s">
        <v>501</v>
      </c>
      <c r="E35" s="21"/>
      <c r="F35" s="82" t="s">
        <v>359</v>
      </c>
      <c r="G35" s="21"/>
      <c r="H35" s="79"/>
      <c r="I35" s="21"/>
      <c r="J35" s="79"/>
      <c r="K35" s="21"/>
      <c r="L35" s="60"/>
      <c r="M35" s="21"/>
      <c r="N35" s="79"/>
      <c r="O35" s="21"/>
      <c r="P35" s="84"/>
      <c r="Q35" s="21"/>
      <c r="R35" s="134"/>
      <c r="S35" s="21"/>
      <c r="T35" s="79"/>
      <c r="U35" s="21"/>
      <c r="V35" s="87"/>
      <c r="W35" s="21"/>
      <c r="X35" s="79"/>
      <c r="Y35" s="21"/>
    </row>
    <row r="36" spans="1:25" ht="15.5" x14ac:dyDescent="0.25">
      <c r="A36" s="1" t="s">
        <v>0</v>
      </c>
      <c r="B36" s="79" t="s">
        <v>307</v>
      </c>
      <c r="C36" s="21"/>
      <c r="D36" s="97" t="s">
        <v>501</v>
      </c>
      <c r="E36" s="21"/>
      <c r="F36" s="82" t="s">
        <v>359</v>
      </c>
      <c r="G36" s="21"/>
      <c r="H36" s="79"/>
      <c r="I36" s="21"/>
      <c r="J36" s="79"/>
      <c r="K36" s="21"/>
      <c r="L36" s="60"/>
      <c r="M36" s="21"/>
      <c r="N36" s="79"/>
      <c r="O36" s="21"/>
      <c r="P36" s="60"/>
      <c r="Q36" s="21"/>
      <c r="R36" s="134"/>
      <c r="S36" s="21"/>
      <c r="T36" s="79"/>
      <c r="U36" s="21"/>
      <c r="V36" s="87"/>
      <c r="W36" s="21"/>
      <c r="X36" s="79"/>
      <c r="Y36" s="21"/>
    </row>
    <row r="37" spans="1:25" ht="31" x14ac:dyDescent="0.25">
      <c r="A37" s="1" t="s">
        <v>1</v>
      </c>
      <c r="B37" s="79" t="s">
        <v>308</v>
      </c>
      <c r="C37" s="21"/>
      <c r="D37" s="97" t="s">
        <v>481</v>
      </c>
      <c r="E37" s="21"/>
      <c r="F37" s="82" t="s">
        <v>357</v>
      </c>
      <c r="G37" s="21"/>
      <c r="H37" s="79" t="s">
        <v>327</v>
      </c>
      <c r="I37" s="21"/>
      <c r="J37" s="79" t="s">
        <v>286</v>
      </c>
      <c r="K37" s="21"/>
      <c r="L37" s="60"/>
      <c r="M37" s="21"/>
      <c r="N37" s="79" t="s">
        <v>1033</v>
      </c>
      <c r="O37" s="21"/>
      <c r="P37" s="60"/>
      <c r="Q37" s="21"/>
      <c r="R37" s="134" t="s">
        <v>343</v>
      </c>
      <c r="S37" s="21"/>
      <c r="T37" s="79" t="s">
        <v>387</v>
      </c>
      <c r="U37" s="21"/>
      <c r="V37" s="87" t="s">
        <v>411</v>
      </c>
      <c r="W37" s="21"/>
      <c r="X37" s="79" t="s">
        <v>371</v>
      </c>
      <c r="Y37" s="21"/>
    </row>
    <row r="38" spans="1:25" ht="31" x14ac:dyDescent="0.25">
      <c r="A38" s="1" t="s">
        <v>3</v>
      </c>
      <c r="B38" s="79" t="s">
        <v>310</v>
      </c>
      <c r="C38" s="21"/>
      <c r="D38" s="97" t="s">
        <v>502</v>
      </c>
      <c r="E38" s="21"/>
      <c r="F38" s="82" t="s">
        <v>355</v>
      </c>
      <c r="G38" s="21"/>
      <c r="H38" s="79" t="s">
        <v>331</v>
      </c>
      <c r="I38" s="21"/>
      <c r="J38" s="79" t="s">
        <v>324</v>
      </c>
      <c r="K38" s="21"/>
      <c r="L38" s="60"/>
      <c r="M38" s="21"/>
      <c r="N38" s="79" t="s">
        <v>385</v>
      </c>
      <c r="O38" s="21"/>
      <c r="P38" s="60"/>
      <c r="Q38" s="21"/>
      <c r="R38" s="134"/>
      <c r="S38" s="21"/>
      <c r="T38" s="79"/>
      <c r="U38" s="21"/>
      <c r="V38" s="87"/>
      <c r="W38" s="21"/>
      <c r="X38" s="79"/>
      <c r="Y38" s="21"/>
    </row>
    <row r="39" spans="1:25" ht="31" x14ac:dyDescent="0.25">
      <c r="A39" s="1" t="s">
        <v>4</v>
      </c>
      <c r="B39" s="79" t="s">
        <v>304</v>
      </c>
      <c r="C39" s="21"/>
      <c r="D39" s="97" t="s">
        <v>502</v>
      </c>
      <c r="E39" s="21"/>
      <c r="F39" s="82" t="s">
        <v>352</v>
      </c>
      <c r="G39" s="21"/>
      <c r="H39" s="79"/>
      <c r="I39" s="21"/>
      <c r="J39" s="79"/>
      <c r="K39" s="21"/>
      <c r="L39" s="60"/>
      <c r="M39" s="21"/>
      <c r="N39" s="79"/>
      <c r="O39" s="21"/>
      <c r="P39" s="60"/>
      <c r="Q39" s="21"/>
      <c r="R39" s="134" t="s">
        <v>343</v>
      </c>
      <c r="S39" s="21"/>
      <c r="T39" s="79"/>
      <c r="U39" s="21"/>
      <c r="V39" s="60"/>
      <c r="W39" s="21"/>
      <c r="X39" s="79"/>
      <c r="Y39" s="21"/>
    </row>
    <row r="40" spans="1:25" ht="31" x14ac:dyDescent="0.25">
      <c r="A40" s="1" t="s">
        <v>5</v>
      </c>
      <c r="B40" s="79" t="s">
        <v>311</v>
      </c>
      <c r="C40" s="21"/>
      <c r="D40" s="97" t="s">
        <v>489</v>
      </c>
      <c r="E40" s="21"/>
      <c r="F40" s="82" t="s">
        <v>1028</v>
      </c>
      <c r="G40" s="21"/>
      <c r="H40" s="79"/>
      <c r="I40" s="21"/>
      <c r="J40" s="79" t="s">
        <v>282</v>
      </c>
      <c r="K40" s="21"/>
      <c r="L40" s="60"/>
      <c r="M40" s="21"/>
      <c r="N40" s="79"/>
      <c r="O40" s="21"/>
      <c r="P40" s="60"/>
      <c r="Q40" s="21"/>
      <c r="R40" s="134"/>
      <c r="S40" s="21"/>
      <c r="T40" s="79" t="s">
        <v>1034</v>
      </c>
      <c r="U40" s="21"/>
      <c r="V40" s="60"/>
      <c r="W40" s="21"/>
      <c r="X40" s="79"/>
      <c r="Y40" s="21"/>
    </row>
    <row r="41" spans="1:25" ht="13" x14ac:dyDescent="0.3">
      <c r="A41" s="1" t="s">
        <v>15</v>
      </c>
      <c r="B41" s="65" t="s">
        <v>200</v>
      </c>
      <c r="C41" s="21"/>
      <c r="D41" s="60" t="s">
        <v>202</v>
      </c>
      <c r="E41" s="21"/>
      <c r="F41" s="30" t="str">
        <f>B6</f>
        <v>Chichester</v>
      </c>
      <c r="G41" s="21"/>
      <c r="H41" s="30" t="str">
        <f>B7</f>
        <v>Eastbourne</v>
      </c>
      <c r="I41" s="21"/>
      <c r="J41" s="30" t="str">
        <f>B8</f>
        <v>Horsham BS</v>
      </c>
      <c r="K41" s="21"/>
      <c r="L41" s="7" t="s">
        <v>207</v>
      </c>
      <c r="M41" s="21"/>
      <c r="N41" s="61" t="s">
        <v>208</v>
      </c>
      <c r="O41" s="21"/>
      <c r="P41" s="30" t="str">
        <f>B11</f>
        <v>Phoenix</v>
      </c>
      <c r="Q41" s="21"/>
      <c r="R41" s="30" t="str">
        <f>B12</f>
        <v>Worthing</v>
      </c>
      <c r="S41" s="21"/>
      <c r="T41" s="61" t="s">
        <v>273</v>
      </c>
      <c r="U41" s="21"/>
      <c r="V41" s="21" t="s">
        <v>271</v>
      </c>
      <c r="W41" s="21"/>
      <c r="X41" s="21" t="s">
        <v>272</v>
      </c>
      <c r="Y41" s="21"/>
    </row>
    <row r="42" spans="1:25" ht="13" x14ac:dyDescent="0.3">
      <c r="A42" s="1"/>
      <c r="B42" s="69" t="s">
        <v>215</v>
      </c>
      <c r="C42" s="70"/>
      <c r="D42" s="70"/>
      <c r="E42" s="70"/>
      <c r="F42" s="70"/>
      <c r="G42" s="70"/>
      <c r="H42" s="70"/>
      <c r="I42" s="70"/>
      <c r="J42" s="69"/>
      <c r="K42" s="70"/>
      <c r="L42" s="71" t="s">
        <v>215</v>
      </c>
      <c r="M42" s="70"/>
      <c r="N42" s="70"/>
      <c r="O42" s="70"/>
      <c r="P42" s="70"/>
      <c r="Q42" s="70"/>
      <c r="R42" s="69" t="s">
        <v>215</v>
      </c>
      <c r="S42" s="70"/>
      <c r="T42" s="72"/>
      <c r="U42" s="72"/>
      <c r="V42" s="70"/>
      <c r="W42" s="70"/>
      <c r="X42" s="70"/>
      <c r="Y42" s="70"/>
    </row>
    <row r="43" spans="1:25" ht="46.5" x14ac:dyDescent="0.25">
      <c r="A43" s="1">
        <v>75</v>
      </c>
      <c r="B43" s="81" t="s">
        <v>312</v>
      </c>
      <c r="C43" s="70"/>
      <c r="D43" s="78" t="s">
        <v>503</v>
      </c>
      <c r="E43" s="70"/>
      <c r="F43" s="83" t="s">
        <v>364</v>
      </c>
      <c r="G43" s="70"/>
      <c r="H43" s="81" t="s">
        <v>333</v>
      </c>
      <c r="I43" s="70"/>
      <c r="J43" s="81" t="s">
        <v>287</v>
      </c>
      <c r="K43" s="70"/>
      <c r="L43" s="81" t="s">
        <v>397</v>
      </c>
      <c r="M43" s="70"/>
      <c r="N43" s="81"/>
      <c r="O43" s="70"/>
      <c r="P43" s="86" t="s">
        <v>406</v>
      </c>
      <c r="Q43" s="70"/>
      <c r="R43" s="135" t="s">
        <v>344</v>
      </c>
      <c r="S43" s="70"/>
      <c r="T43" s="81" t="s">
        <v>392</v>
      </c>
      <c r="U43" s="70"/>
      <c r="V43" s="89" t="s">
        <v>412</v>
      </c>
      <c r="W43" s="70"/>
      <c r="X43" s="81" t="s">
        <v>372</v>
      </c>
      <c r="Y43" s="70"/>
    </row>
    <row r="44" spans="1:25" ht="46.5" x14ac:dyDescent="0.25">
      <c r="A44" s="1">
        <v>150</v>
      </c>
      <c r="B44" s="81" t="s">
        <v>313</v>
      </c>
      <c r="C44" s="70"/>
      <c r="D44" s="78" t="s">
        <v>503</v>
      </c>
      <c r="E44" s="70"/>
      <c r="F44" s="83" t="s">
        <v>1029</v>
      </c>
      <c r="G44" s="70"/>
      <c r="H44" s="81" t="s">
        <v>333</v>
      </c>
      <c r="I44" s="70"/>
      <c r="J44" s="81" t="s">
        <v>288</v>
      </c>
      <c r="K44" s="70"/>
      <c r="L44" s="81" t="s">
        <v>397</v>
      </c>
      <c r="M44" s="70"/>
      <c r="N44" s="81" t="s">
        <v>386</v>
      </c>
      <c r="O44" s="70"/>
      <c r="P44" s="86" t="s">
        <v>406</v>
      </c>
      <c r="Q44" s="70"/>
      <c r="R44" s="135" t="s">
        <v>344</v>
      </c>
      <c r="S44" s="70"/>
      <c r="T44" s="81" t="s">
        <v>392</v>
      </c>
      <c r="U44" s="70"/>
      <c r="V44" s="89" t="s">
        <v>413</v>
      </c>
      <c r="W44" s="70"/>
      <c r="X44" s="81" t="s">
        <v>372</v>
      </c>
      <c r="Y44" s="70"/>
    </row>
    <row r="45" spans="1:25" ht="31" x14ac:dyDescent="0.25">
      <c r="A45" s="1">
        <v>600</v>
      </c>
      <c r="B45" s="81" t="s">
        <v>314</v>
      </c>
      <c r="C45" s="70"/>
      <c r="D45" s="78" t="s">
        <v>504</v>
      </c>
      <c r="E45" s="70"/>
      <c r="F45" s="83" t="s">
        <v>361</v>
      </c>
      <c r="G45" s="70"/>
      <c r="H45" s="81" t="s">
        <v>334</v>
      </c>
      <c r="I45" s="70"/>
      <c r="J45" s="81" t="s">
        <v>289</v>
      </c>
      <c r="K45" s="70"/>
      <c r="L45" s="81"/>
      <c r="M45" s="70"/>
      <c r="N45" s="81" t="s">
        <v>1032</v>
      </c>
      <c r="O45" s="70"/>
      <c r="P45" s="86" t="s">
        <v>407</v>
      </c>
      <c r="Q45" s="70"/>
      <c r="R45" s="135" t="s">
        <v>345</v>
      </c>
      <c r="S45" s="70"/>
      <c r="T45" s="81" t="s">
        <v>393</v>
      </c>
      <c r="U45" s="70"/>
      <c r="V45" s="89"/>
      <c r="W45" s="70"/>
      <c r="X45" s="81" t="s">
        <v>373</v>
      </c>
      <c r="Y45" s="70"/>
    </row>
    <row r="46" spans="1:25" ht="31" x14ac:dyDescent="0.25">
      <c r="A46" s="1">
        <v>1000</v>
      </c>
      <c r="B46" s="81" t="s">
        <v>315</v>
      </c>
      <c r="C46" s="70"/>
      <c r="D46" s="78" t="s">
        <v>505</v>
      </c>
      <c r="E46" s="70"/>
      <c r="F46" s="83" t="s">
        <v>362</v>
      </c>
      <c r="G46" s="70"/>
      <c r="H46" s="81" t="s">
        <v>335</v>
      </c>
      <c r="I46" s="70"/>
      <c r="J46" s="81" t="s">
        <v>290</v>
      </c>
      <c r="K46" s="70"/>
      <c r="L46" s="81"/>
      <c r="M46" s="70"/>
      <c r="N46" s="81"/>
      <c r="O46" s="70"/>
      <c r="P46" s="86" t="s">
        <v>408</v>
      </c>
      <c r="Q46" s="70"/>
      <c r="R46" s="135" t="s">
        <v>1031</v>
      </c>
      <c r="S46" s="70"/>
      <c r="T46" s="81"/>
      <c r="U46" s="70"/>
      <c r="V46" s="89" t="s">
        <v>414</v>
      </c>
      <c r="W46" s="70"/>
      <c r="X46" s="81" t="s">
        <v>374</v>
      </c>
      <c r="Y46" s="70"/>
    </row>
    <row r="47" spans="1:25" ht="31" x14ac:dyDescent="0.25">
      <c r="A47" s="1" t="s">
        <v>216</v>
      </c>
      <c r="B47" s="81" t="s">
        <v>316</v>
      </c>
      <c r="C47" s="70"/>
      <c r="D47" s="78" t="s">
        <v>506</v>
      </c>
      <c r="E47" s="70"/>
      <c r="F47" s="83" t="s">
        <v>363</v>
      </c>
      <c r="G47" s="70"/>
      <c r="H47" s="81" t="s">
        <v>336</v>
      </c>
      <c r="I47" s="70"/>
      <c r="J47" s="81" t="s">
        <v>325</v>
      </c>
      <c r="K47" s="70"/>
      <c r="L47" s="81"/>
      <c r="M47" s="70"/>
      <c r="N47" s="81"/>
      <c r="O47" s="70"/>
      <c r="P47" s="86"/>
      <c r="Q47" s="70"/>
      <c r="R47" s="135"/>
      <c r="S47" s="70"/>
      <c r="T47" s="81"/>
      <c r="U47" s="70"/>
      <c r="V47" s="89"/>
      <c r="W47" s="70"/>
      <c r="X47" s="81"/>
      <c r="Y47" s="70"/>
    </row>
    <row r="48" spans="1:25" ht="31" x14ac:dyDescent="0.25">
      <c r="A48" s="1" t="s">
        <v>0</v>
      </c>
      <c r="B48" s="81" t="s">
        <v>316</v>
      </c>
      <c r="C48" s="70"/>
      <c r="D48" s="78" t="s">
        <v>507</v>
      </c>
      <c r="E48" s="70"/>
      <c r="F48" s="83" t="s">
        <v>360</v>
      </c>
      <c r="G48" s="70"/>
      <c r="H48" s="81"/>
      <c r="I48" s="70"/>
      <c r="J48" s="81" t="s">
        <v>291</v>
      </c>
      <c r="K48" s="70"/>
      <c r="L48" s="81"/>
      <c r="M48" s="70"/>
      <c r="N48" s="81" t="s">
        <v>1030</v>
      </c>
      <c r="O48" s="70"/>
      <c r="P48" s="86"/>
      <c r="Q48" s="70"/>
      <c r="R48" s="135"/>
      <c r="S48" s="70"/>
      <c r="T48" s="81"/>
      <c r="U48" s="70"/>
      <c r="V48" s="89"/>
      <c r="W48" s="70"/>
      <c r="X48" s="81" t="s">
        <v>375</v>
      </c>
      <c r="Y48" s="70"/>
    </row>
    <row r="49" spans="1:25" ht="31" x14ac:dyDescent="0.25">
      <c r="A49" s="1" t="s">
        <v>1</v>
      </c>
      <c r="B49" s="81" t="s">
        <v>317</v>
      </c>
      <c r="C49" s="70"/>
      <c r="D49" s="78" t="s">
        <v>506</v>
      </c>
      <c r="E49" s="70"/>
      <c r="F49" s="83" t="s">
        <v>360</v>
      </c>
      <c r="G49" s="70"/>
      <c r="H49" s="81" t="s">
        <v>332</v>
      </c>
      <c r="I49" s="70"/>
      <c r="J49" s="81" t="s">
        <v>292</v>
      </c>
      <c r="K49" s="70"/>
      <c r="L49" s="81" t="s">
        <v>398</v>
      </c>
      <c r="M49" s="70"/>
      <c r="N49" s="81"/>
      <c r="O49" s="70"/>
      <c r="P49" s="86" t="s">
        <v>407</v>
      </c>
      <c r="Q49" s="70"/>
      <c r="R49" s="135" t="s">
        <v>346</v>
      </c>
      <c r="S49" s="70"/>
      <c r="T49" s="81" t="s">
        <v>394</v>
      </c>
      <c r="U49" s="70"/>
      <c r="V49" s="89" t="s">
        <v>413</v>
      </c>
      <c r="W49" s="70"/>
      <c r="X49" s="81" t="s">
        <v>376</v>
      </c>
      <c r="Y49" s="70"/>
    </row>
    <row r="50" spans="1:25" ht="31" x14ac:dyDescent="0.25">
      <c r="A50" s="1" t="s">
        <v>3</v>
      </c>
      <c r="B50" s="81" t="s">
        <v>317</v>
      </c>
      <c r="C50" s="70"/>
      <c r="D50" s="78" t="s">
        <v>508</v>
      </c>
      <c r="E50" s="70"/>
      <c r="F50" s="83" t="s">
        <v>365</v>
      </c>
      <c r="G50" s="70"/>
      <c r="H50" s="81"/>
      <c r="I50" s="70"/>
      <c r="J50" s="81" t="s">
        <v>293</v>
      </c>
      <c r="K50" s="70"/>
      <c r="L50" s="81"/>
      <c r="M50" s="70"/>
      <c r="N50" s="81" t="s">
        <v>386</v>
      </c>
      <c r="O50" s="70"/>
      <c r="P50" s="86"/>
      <c r="Q50" s="70"/>
      <c r="R50" s="135" t="s">
        <v>1031</v>
      </c>
      <c r="S50" s="70"/>
      <c r="T50" s="81"/>
      <c r="U50" s="70"/>
      <c r="V50" s="89"/>
      <c r="W50" s="70"/>
      <c r="X50" s="81" t="s">
        <v>377</v>
      </c>
      <c r="Y50" s="70"/>
    </row>
    <row r="51" spans="1:25" ht="31" x14ac:dyDescent="0.25">
      <c r="A51" s="1" t="s">
        <v>4</v>
      </c>
      <c r="B51" s="81" t="s">
        <v>312</v>
      </c>
      <c r="C51" s="70"/>
      <c r="D51" s="78" t="s">
        <v>494</v>
      </c>
      <c r="E51" s="70"/>
      <c r="F51" s="83"/>
      <c r="G51" s="70"/>
      <c r="H51" s="81"/>
      <c r="I51" s="70"/>
      <c r="J51" s="81" t="s">
        <v>287</v>
      </c>
      <c r="K51" s="70"/>
      <c r="L51" s="81" t="s">
        <v>399</v>
      </c>
      <c r="M51" s="70"/>
      <c r="N51" s="81"/>
      <c r="O51" s="70"/>
      <c r="P51" s="86"/>
      <c r="Q51" s="70"/>
      <c r="R51" s="135" t="s">
        <v>347</v>
      </c>
      <c r="S51" s="70"/>
      <c r="T51" s="81"/>
      <c r="U51" s="70"/>
      <c r="V51" s="89"/>
      <c r="W51" s="70"/>
      <c r="X51" s="81" t="s">
        <v>378</v>
      </c>
      <c r="Y51" s="70"/>
    </row>
    <row r="52" spans="1:25" ht="31" x14ac:dyDescent="0.25">
      <c r="A52" s="1" t="s">
        <v>5</v>
      </c>
      <c r="B52" s="81" t="s">
        <v>318</v>
      </c>
      <c r="C52" s="70"/>
      <c r="D52" s="78" t="s">
        <v>508</v>
      </c>
      <c r="E52" s="70"/>
      <c r="F52" s="83" t="s">
        <v>1029</v>
      </c>
      <c r="G52" s="70"/>
      <c r="H52" s="81"/>
      <c r="I52" s="70"/>
      <c r="J52" s="81"/>
      <c r="K52" s="70"/>
      <c r="L52" s="81"/>
      <c r="M52" s="70"/>
      <c r="N52" s="81" t="s">
        <v>1032</v>
      </c>
      <c r="O52" s="70"/>
      <c r="P52" s="86"/>
      <c r="Q52" s="70"/>
      <c r="R52" s="135" t="s">
        <v>347</v>
      </c>
      <c r="S52" s="70"/>
      <c r="T52" s="81"/>
      <c r="U52" s="70"/>
      <c r="V52" s="89"/>
      <c r="W52" s="70"/>
      <c r="X52" s="81" t="s">
        <v>374</v>
      </c>
      <c r="Y52" s="70"/>
    </row>
    <row r="53" spans="1:25" ht="14.5" x14ac:dyDescent="0.35">
      <c r="A53" s="1" t="s">
        <v>15</v>
      </c>
      <c r="B53" s="73" t="s">
        <v>200</v>
      </c>
      <c r="C53" s="70"/>
      <c r="D53" s="73" t="s">
        <v>202</v>
      </c>
      <c r="E53" s="70"/>
      <c r="F53" s="70" t="str">
        <f>B6</f>
        <v>Chichester</v>
      </c>
      <c r="G53" s="70"/>
      <c r="H53" s="70" t="str">
        <f>B7</f>
        <v>Eastbourne</v>
      </c>
      <c r="I53" s="70"/>
      <c r="J53" s="70" t="str">
        <f>B8</f>
        <v>Horsham BS</v>
      </c>
      <c r="K53" s="70"/>
      <c r="L53" s="73" t="s">
        <v>207</v>
      </c>
      <c r="M53" s="70"/>
      <c r="N53" s="73" t="s">
        <v>208</v>
      </c>
      <c r="O53" s="70"/>
      <c r="P53" s="70" t="str">
        <f>B11</f>
        <v>Phoenix</v>
      </c>
      <c r="Q53" s="70"/>
      <c r="R53" s="74" t="s">
        <v>210</v>
      </c>
      <c r="S53" s="70"/>
      <c r="T53" s="73" t="s">
        <v>273</v>
      </c>
      <c r="U53" s="70"/>
      <c r="V53" s="70" t="str">
        <f>B14</f>
        <v>Hastings</v>
      </c>
      <c r="W53" s="70" t="s">
        <v>170</v>
      </c>
      <c r="X53" s="70" t="str">
        <f>B15</f>
        <v>HYAC</v>
      </c>
      <c r="Y53" s="70" t="s">
        <v>170</v>
      </c>
    </row>
    <row r="54" spans="1:25" ht="13" x14ac:dyDescent="0.3">
      <c r="A54" s="1"/>
      <c r="B54" s="75" t="s">
        <v>196</v>
      </c>
      <c r="C54" s="70"/>
      <c r="D54" s="75" t="s">
        <v>196</v>
      </c>
      <c r="E54" s="70"/>
      <c r="F54" s="76" t="s">
        <v>196</v>
      </c>
      <c r="G54" s="70"/>
      <c r="H54" s="76" t="s">
        <v>196</v>
      </c>
      <c r="I54" s="70"/>
      <c r="J54" s="76" t="s">
        <v>196</v>
      </c>
      <c r="K54" s="70"/>
      <c r="L54" s="75" t="s">
        <v>196</v>
      </c>
      <c r="M54" s="70"/>
      <c r="N54" s="76" t="s">
        <v>196</v>
      </c>
      <c r="O54" s="70"/>
      <c r="P54" s="76" t="s">
        <v>196</v>
      </c>
      <c r="Q54" s="70"/>
      <c r="R54" s="76" t="s">
        <v>196</v>
      </c>
      <c r="S54" s="70"/>
      <c r="T54" s="75" t="s">
        <v>196</v>
      </c>
      <c r="U54" s="70"/>
      <c r="V54" s="76" t="s">
        <v>196</v>
      </c>
      <c r="W54" s="70"/>
      <c r="X54" s="76" t="s">
        <v>196</v>
      </c>
      <c r="Y54" s="70"/>
    </row>
    <row r="55" spans="1:25" ht="31" x14ac:dyDescent="0.25">
      <c r="A55" s="1">
        <v>75</v>
      </c>
      <c r="B55" s="81" t="s">
        <v>319</v>
      </c>
      <c r="C55" s="70"/>
      <c r="D55" s="78" t="s">
        <v>493</v>
      </c>
      <c r="E55" s="70"/>
      <c r="F55" s="83" t="s">
        <v>367</v>
      </c>
      <c r="G55" s="70"/>
      <c r="H55" s="81" t="s">
        <v>332</v>
      </c>
      <c r="I55" s="70"/>
      <c r="J55" s="81" t="s">
        <v>294</v>
      </c>
      <c r="K55" s="70"/>
      <c r="L55" s="81" t="s">
        <v>474</v>
      </c>
      <c r="M55" s="70"/>
      <c r="N55" s="81"/>
      <c r="O55" s="70"/>
      <c r="P55" s="86" t="s">
        <v>408</v>
      </c>
      <c r="Q55" s="70"/>
      <c r="R55" s="136" t="s">
        <v>348</v>
      </c>
      <c r="S55" s="70"/>
      <c r="T55" s="81" t="s">
        <v>395</v>
      </c>
      <c r="U55" s="70"/>
      <c r="V55" s="89"/>
      <c r="W55" s="70"/>
      <c r="X55" s="81"/>
      <c r="Y55" s="70"/>
    </row>
    <row r="56" spans="1:25" ht="31" x14ac:dyDescent="0.25">
      <c r="A56" s="1">
        <v>150</v>
      </c>
      <c r="B56" s="81" t="s">
        <v>319</v>
      </c>
      <c r="C56" s="70"/>
      <c r="D56" s="78" t="s">
        <v>509</v>
      </c>
      <c r="E56" s="70"/>
      <c r="F56" s="83" t="s">
        <v>361</v>
      </c>
      <c r="G56" s="70"/>
      <c r="H56" s="81" t="s">
        <v>1076</v>
      </c>
      <c r="I56" s="70"/>
      <c r="J56" s="81" t="s">
        <v>295</v>
      </c>
      <c r="K56" s="70"/>
      <c r="L56" s="81" t="s">
        <v>398</v>
      </c>
      <c r="M56" s="70"/>
      <c r="N56" s="81"/>
      <c r="O56" s="70"/>
      <c r="P56" s="86" t="s">
        <v>407</v>
      </c>
      <c r="Q56" s="70"/>
      <c r="R56" s="136" t="s">
        <v>346</v>
      </c>
      <c r="S56" s="70"/>
      <c r="T56" s="81" t="s">
        <v>395</v>
      </c>
      <c r="U56" s="70"/>
      <c r="V56" s="89"/>
      <c r="W56" s="70"/>
      <c r="X56" s="81" t="s">
        <v>377</v>
      </c>
      <c r="Y56" s="70"/>
    </row>
    <row r="57" spans="1:25" ht="31" x14ac:dyDescent="0.25">
      <c r="A57" s="1">
        <v>600</v>
      </c>
      <c r="B57" s="81" t="s">
        <v>320</v>
      </c>
      <c r="C57" s="70"/>
      <c r="D57" s="78" t="s">
        <v>510</v>
      </c>
      <c r="E57" s="70"/>
      <c r="F57" s="83" t="s">
        <v>365</v>
      </c>
      <c r="G57" s="70"/>
      <c r="H57" s="81" t="s">
        <v>337</v>
      </c>
      <c r="I57" s="70"/>
      <c r="J57" s="81" t="s">
        <v>296</v>
      </c>
      <c r="K57" s="70"/>
      <c r="L57" s="81"/>
      <c r="M57" s="70"/>
      <c r="N57" s="81"/>
      <c r="O57" s="70"/>
      <c r="P57" s="86"/>
      <c r="Q57" s="70"/>
      <c r="R57" s="136" t="s">
        <v>349</v>
      </c>
      <c r="S57" s="70"/>
      <c r="T57" s="81" t="s">
        <v>394</v>
      </c>
      <c r="U57" s="70"/>
      <c r="V57" s="89"/>
      <c r="W57" s="70"/>
      <c r="X57" s="81" t="s">
        <v>375</v>
      </c>
      <c r="Y57" s="70"/>
    </row>
    <row r="58" spans="1:25" ht="31" x14ac:dyDescent="0.25">
      <c r="A58" s="1">
        <v>1000</v>
      </c>
      <c r="B58" s="81" t="s">
        <v>321</v>
      </c>
      <c r="C58" s="70"/>
      <c r="D58" s="78" t="s">
        <v>511</v>
      </c>
      <c r="E58" s="70"/>
      <c r="F58" s="83" t="s">
        <v>366</v>
      </c>
      <c r="G58" s="70"/>
      <c r="H58" s="81"/>
      <c r="I58" s="70"/>
      <c r="J58" s="81" t="s">
        <v>292</v>
      </c>
      <c r="K58" s="70"/>
      <c r="L58" s="81"/>
      <c r="M58" s="70"/>
      <c r="N58" s="81"/>
      <c r="O58" s="70"/>
      <c r="P58" s="86"/>
      <c r="Q58" s="70"/>
      <c r="R58" s="136"/>
      <c r="S58" s="70"/>
      <c r="T58" s="81"/>
      <c r="U58" s="70"/>
      <c r="V58" s="89" t="s">
        <v>412</v>
      </c>
      <c r="W58" s="70"/>
      <c r="X58" s="81" t="s">
        <v>379</v>
      </c>
      <c r="Y58" s="70"/>
    </row>
    <row r="59" spans="1:25" ht="31" x14ac:dyDescent="0.25">
      <c r="A59" s="1" t="s">
        <v>216</v>
      </c>
      <c r="B59" s="81" t="s">
        <v>315</v>
      </c>
      <c r="C59" s="70"/>
      <c r="D59" s="78" t="s">
        <v>498</v>
      </c>
      <c r="E59" s="70"/>
      <c r="F59" s="83" t="s">
        <v>364</v>
      </c>
      <c r="G59" s="70"/>
      <c r="H59" s="81"/>
      <c r="I59" s="70"/>
      <c r="J59" s="81"/>
      <c r="K59" s="70"/>
      <c r="L59" s="81"/>
      <c r="M59" s="70"/>
      <c r="N59" s="81"/>
      <c r="O59" s="70"/>
      <c r="P59" s="73"/>
      <c r="Q59" s="70"/>
      <c r="R59" s="136"/>
      <c r="S59" s="70"/>
      <c r="T59" s="81"/>
      <c r="U59" s="70"/>
      <c r="V59" s="89"/>
      <c r="W59" s="70"/>
      <c r="X59" s="81"/>
      <c r="Y59" s="70"/>
    </row>
    <row r="60" spans="1:25" ht="31" x14ac:dyDescent="0.25">
      <c r="A60" s="1" t="s">
        <v>0</v>
      </c>
      <c r="B60" s="81" t="s">
        <v>322</v>
      </c>
      <c r="C60" s="70"/>
      <c r="D60" s="78" t="s">
        <v>486</v>
      </c>
      <c r="E60" s="70"/>
      <c r="F60" s="83"/>
      <c r="G60" s="70"/>
      <c r="H60" s="81"/>
      <c r="I60" s="70"/>
      <c r="J60" s="81"/>
      <c r="K60" s="70"/>
      <c r="L60" s="81"/>
      <c r="M60" s="70"/>
      <c r="N60" s="81"/>
      <c r="O60" s="70"/>
      <c r="P60" s="73"/>
      <c r="Q60" s="70"/>
      <c r="R60" s="136"/>
      <c r="S60" s="70"/>
      <c r="T60" s="81"/>
      <c r="U60" s="70"/>
      <c r="V60" s="89"/>
      <c r="W60" s="70"/>
      <c r="X60" s="81"/>
      <c r="Y60" s="70"/>
    </row>
    <row r="61" spans="1:25" ht="31" x14ac:dyDescent="0.25">
      <c r="A61" s="1" t="s">
        <v>1</v>
      </c>
      <c r="B61" s="81" t="s">
        <v>314</v>
      </c>
      <c r="C61" s="70"/>
      <c r="D61" s="78" t="s">
        <v>507</v>
      </c>
      <c r="E61" s="70"/>
      <c r="F61" s="83" t="s">
        <v>363</v>
      </c>
      <c r="G61" s="70"/>
      <c r="H61" s="81" t="s">
        <v>335</v>
      </c>
      <c r="I61" s="70"/>
      <c r="J61" s="81" t="s">
        <v>297</v>
      </c>
      <c r="K61" s="70"/>
      <c r="L61" s="81"/>
      <c r="M61" s="70"/>
      <c r="N61" s="81"/>
      <c r="O61" s="70"/>
      <c r="P61" s="73"/>
      <c r="Q61" s="70"/>
      <c r="R61" s="136" t="s">
        <v>348</v>
      </c>
      <c r="S61" s="70"/>
      <c r="T61" s="81" t="s">
        <v>393</v>
      </c>
      <c r="U61" s="70"/>
      <c r="V61" s="89" t="s">
        <v>412</v>
      </c>
      <c r="W61" s="70"/>
      <c r="X61" s="81" t="s">
        <v>379</v>
      </c>
      <c r="Y61" s="70"/>
    </row>
    <row r="62" spans="1:25" ht="46.5" x14ac:dyDescent="0.25">
      <c r="A62" s="1" t="s">
        <v>3</v>
      </c>
      <c r="B62" s="81" t="s">
        <v>323</v>
      </c>
      <c r="C62" s="70"/>
      <c r="D62" s="98" t="s">
        <v>511</v>
      </c>
      <c r="E62" s="70"/>
      <c r="F62" s="83" t="s">
        <v>367</v>
      </c>
      <c r="G62" s="70"/>
      <c r="H62" s="81"/>
      <c r="I62" s="70"/>
      <c r="J62" s="81" t="s">
        <v>298</v>
      </c>
      <c r="K62" s="70"/>
      <c r="L62" s="81"/>
      <c r="M62" s="70"/>
      <c r="N62" s="81" t="s">
        <v>386</v>
      </c>
      <c r="O62" s="70"/>
      <c r="P62" s="77"/>
      <c r="Q62" s="70"/>
      <c r="R62" s="136"/>
      <c r="S62" s="70"/>
      <c r="T62" s="81"/>
      <c r="U62" s="70"/>
      <c r="V62" s="89"/>
      <c r="W62" s="70"/>
      <c r="X62" s="81" t="s">
        <v>378</v>
      </c>
      <c r="Y62" s="70"/>
    </row>
    <row r="63" spans="1:25" ht="46.5" x14ac:dyDescent="0.25">
      <c r="A63" s="1" t="s">
        <v>4</v>
      </c>
      <c r="B63" s="81" t="s">
        <v>318</v>
      </c>
      <c r="C63" s="70"/>
      <c r="D63" s="78" t="s">
        <v>505</v>
      </c>
      <c r="E63" s="70"/>
      <c r="F63" s="83"/>
      <c r="G63" s="70"/>
      <c r="H63" s="81"/>
      <c r="I63" s="70"/>
      <c r="J63" s="81" t="s">
        <v>298</v>
      </c>
      <c r="K63" s="70"/>
      <c r="L63" s="81"/>
      <c r="M63" s="70"/>
      <c r="N63" s="81"/>
      <c r="O63" s="70"/>
      <c r="P63" s="73"/>
      <c r="Q63" s="70"/>
      <c r="R63" s="136"/>
      <c r="S63" s="70"/>
      <c r="T63" s="81"/>
      <c r="U63" s="70"/>
      <c r="V63" s="89"/>
      <c r="W63" s="70"/>
      <c r="X63" s="81"/>
      <c r="Y63" s="70"/>
    </row>
    <row r="64" spans="1:25" ht="31" x14ac:dyDescent="0.25">
      <c r="A64" s="1" t="s">
        <v>5</v>
      </c>
      <c r="B64" s="81" t="s">
        <v>322</v>
      </c>
      <c r="C64" s="70"/>
      <c r="D64" s="78" t="s">
        <v>510</v>
      </c>
      <c r="E64" s="70"/>
      <c r="F64" s="83" t="s">
        <v>366</v>
      </c>
      <c r="G64" s="70"/>
      <c r="H64" s="81"/>
      <c r="I64" s="70"/>
      <c r="J64" s="81" t="s">
        <v>299</v>
      </c>
      <c r="K64" s="70"/>
      <c r="L64" s="81"/>
      <c r="M64" s="70"/>
      <c r="N64" s="81"/>
      <c r="O64" s="70"/>
      <c r="P64" s="73"/>
      <c r="Q64" s="70"/>
      <c r="R64" s="136"/>
      <c r="S64" s="70"/>
      <c r="T64" s="81"/>
      <c r="U64" s="70"/>
      <c r="V64" s="89"/>
      <c r="W64" s="70"/>
      <c r="X64" s="81"/>
      <c r="Y64" s="70"/>
    </row>
    <row r="65" spans="1:25" x14ac:dyDescent="0.25">
      <c r="A65" s="1" t="s">
        <v>15</v>
      </c>
      <c r="B65" s="73" t="s">
        <v>200</v>
      </c>
      <c r="C65" s="72"/>
      <c r="D65" s="73" t="s">
        <v>202</v>
      </c>
      <c r="E65" s="72"/>
      <c r="F65" s="72" t="str">
        <f>B6</f>
        <v>Chichester</v>
      </c>
      <c r="G65" s="72"/>
      <c r="H65" s="72" t="str">
        <f>B7</f>
        <v>Eastbourne</v>
      </c>
      <c r="I65" s="72"/>
      <c r="J65" s="72" t="str">
        <f>+B8</f>
        <v>Horsham BS</v>
      </c>
      <c r="K65" s="72"/>
      <c r="L65" s="73" t="s">
        <v>207</v>
      </c>
      <c r="M65" s="72"/>
      <c r="N65" s="78" t="s">
        <v>208</v>
      </c>
      <c r="O65" s="72"/>
      <c r="P65" s="72" t="str">
        <f>+B11</f>
        <v>Phoenix</v>
      </c>
      <c r="Q65" s="72"/>
      <c r="R65" s="72" t="str">
        <f>B12</f>
        <v>Worthing</v>
      </c>
      <c r="S65" s="72"/>
      <c r="T65" s="73" t="s">
        <v>273</v>
      </c>
      <c r="U65" s="70"/>
      <c r="V65" s="72" t="s">
        <v>274</v>
      </c>
      <c r="W65" s="70"/>
      <c r="X65" s="70" t="s">
        <v>272</v>
      </c>
      <c r="Y65" s="70"/>
    </row>
    <row r="68" spans="1:25" x14ac:dyDescent="0.25">
      <c r="N68" s="64"/>
    </row>
    <row r="70" spans="1:25" x14ac:dyDescent="0.25">
      <c r="B70" t="s">
        <v>43</v>
      </c>
    </row>
    <row r="71" spans="1:25" x14ac:dyDescent="0.25">
      <c r="B71" t="s">
        <v>176</v>
      </c>
      <c r="C71" t="s">
        <v>170</v>
      </c>
      <c r="D71" t="s">
        <v>36</v>
      </c>
      <c r="E71" t="s">
        <v>37</v>
      </c>
      <c r="F71" t="s">
        <v>38</v>
      </c>
      <c r="G71" t="s">
        <v>39</v>
      </c>
      <c r="H71" t="s">
        <v>40</v>
      </c>
      <c r="I71" t="s">
        <v>41</v>
      </c>
      <c r="J71" t="s">
        <v>42</v>
      </c>
      <c r="K71" t="s">
        <v>45</v>
      </c>
    </row>
    <row r="72" spans="1:25" x14ac:dyDescent="0.25">
      <c r="A72" s="1">
        <v>100</v>
      </c>
      <c r="B72" s="12" t="s">
        <v>56</v>
      </c>
      <c r="C72" s="12" t="s">
        <v>180</v>
      </c>
      <c r="D72" s="12" t="s">
        <v>46</v>
      </c>
      <c r="E72" s="12" t="s">
        <v>46</v>
      </c>
      <c r="F72" s="12" t="s">
        <v>51</v>
      </c>
      <c r="G72" s="12" t="s">
        <v>56</v>
      </c>
      <c r="H72" s="12" t="s">
        <v>61</v>
      </c>
      <c r="I72" s="12" t="s">
        <v>66</v>
      </c>
      <c r="J72" s="12" t="s">
        <v>71</v>
      </c>
      <c r="K72" s="12" t="s">
        <v>76</v>
      </c>
    </row>
    <row r="73" spans="1:25" x14ac:dyDescent="0.25">
      <c r="A73" s="1">
        <v>200</v>
      </c>
      <c r="B73" s="12" t="s">
        <v>177</v>
      </c>
      <c r="C73" s="12" t="s">
        <v>181</v>
      </c>
      <c r="D73" s="12" t="s">
        <v>47</v>
      </c>
      <c r="E73" s="12" t="s">
        <v>47</v>
      </c>
      <c r="F73" s="12" t="s">
        <v>52</v>
      </c>
      <c r="G73" s="12" t="s">
        <v>57</v>
      </c>
      <c r="H73" s="12" t="s">
        <v>62</v>
      </c>
      <c r="I73" s="12" t="s">
        <v>67</v>
      </c>
      <c r="J73" s="12" t="s">
        <v>72</v>
      </c>
      <c r="K73" s="12" t="s">
        <v>77</v>
      </c>
    </row>
    <row r="74" spans="1:25" x14ac:dyDescent="0.25">
      <c r="A74" s="1">
        <v>400</v>
      </c>
      <c r="B74" s="12"/>
      <c r="C74" s="12" t="s">
        <v>48</v>
      </c>
      <c r="D74" s="12" t="s">
        <v>48</v>
      </c>
      <c r="E74" s="12" t="s">
        <v>50</v>
      </c>
      <c r="F74" s="12" t="s">
        <v>53</v>
      </c>
      <c r="G74" s="12" t="s">
        <v>58</v>
      </c>
      <c r="H74" s="12" t="s">
        <v>63</v>
      </c>
      <c r="I74" s="12" t="s">
        <v>68</v>
      </c>
      <c r="J74" s="12" t="s">
        <v>73</v>
      </c>
      <c r="K74" s="12" t="s">
        <v>78</v>
      </c>
    </row>
    <row r="75" spans="1:25" x14ac:dyDescent="0.25">
      <c r="A75" s="1">
        <v>800</v>
      </c>
      <c r="B75" s="12" t="s">
        <v>59</v>
      </c>
      <c r="C75" s="12" t="s">
        <v>182</v>
      </c>
      <c r="D75" s="12" t="s">
        <v>27</v>
      </c>
      <c r="E75" s="12" t="s">
        <v>27</v>
      </c>
      <c r="F75" s="12" t="s">
        <v>54</v>
      </c>
      <c r="G75" s="12" t="s">
        <v>59</v>
      </c>
      <c r="H75" s="12" t="s">
        <v>64</v>
      </c>
      <c r="I75" s="12" t="s">
        <v>69</v>
      </c>
      <c r="J75" s="12" t="s">
        <v>74</v>
      </c>
      <c r="K75" s="12" t="s">
        <v>79</v>
      </c>
    </row>
    <row r="76" spans="1:25" x14ac:dyDescent="0.25">
      <c r="A76" s="1">
        <v>1500</v>
      </c>
      <c r="B76" s="12" t="s">
        <v>178</v>
      </c>
      <c r="C76" s="12" t="s">
        <v>55</v>
      </c>
      <c r="D76" s="12" t="s">
        <v>49</v>
      </c>
      <c r="E76" s="12" t="s">
        <v>28</v>
      </c>
      <c r="F76" s="12" t="s">
        <v>55</v>
      </c>
      <c r="G76" s="12" t="s">
        <v>60</v>
      </c>
      <c r="H76" s="12" t="s">
        <v>65</v>
      </c>
      <c r="I76" s="12" t="s">
        <v>70</v>
      </c>
      <c r="J76" s="12" t="s">
        <v>75</v>
      </c>
      <c r="K76" s="12" t="s">
        <v>80</v>
      </c>
    </row>
    <row r="77" spans="1:25" x14ac:dyDescent="0.25">
      <c r="A77" s="1">
        <v>3000</v>
      </c>
      <c r="B77" s="12"/>
      <c r="C77" s="12" t="s">
        <v>183</v>
      </c>
      <c r="D77" s="12" t="s">
        <v>13</v>
      </c>
      <c r="E77" s="12" t="s">
        <v>13</v>
      </c>
      <c r="F77" s="12" t="s">
        <v>13</v>
      </c>
      <c r="G77" s="12" t="s">
        <v>81</v>
      </c>
      <c r="H77" s="12" t="s">
        <v>82</v>
      </c>
      <c r="I77" s="12" t="s">
        <v>83</v>
      </c>
      <c r="J77" s="12" t="s">
        <v>84</v>
      </c>
      <c r="K77" s="12" t="s">
        <v>85</v>
      </c>
    </row>
    <row r="78" spans="1:25" x14ac:dyDescent="0.25">
      <c r="A78" s="1" t="s">
        <v>173</v>
      </c>
      <c r="B78" s="12" t="s">
        <v>179</v>
      </c>
      <c r="C78" s="12" t="s">
        <v>179</v>
      </c>
      <c r="D78" s="12"/>
      <c r="E78" s="12"/>
      <c r="F78" s="12"/>
      <c r="G78" s="12"/>
      <c r="H78" s="12"/>
      <c r="I78" s="12"/>
      <c r="J78" s="12"/>
      <c r="K78" s="12"/>
    </row>
    <row r="79" spans="1:25" x14ac:dyDescent="0.25">
      <c r="A79" s="1" t="s">
        <v>171</v>
      </c>
      <c r="B79" s="12"/>
      <c r="C79" s="12"/>
      <c r="D79" s="12" t="s">
        <v>46</v>
      </c>
      <c r="E79" s="12"/>
      <c r="F79" s="12"/>
      <c r="G79" s="12"/>
      <c r="H79" s="12"/>
      <c r="I79" s="12"/>
      <c r="J79" s="12"/>
      <c r="K79" s="12"/>
    </row>
    <row r="80" spans="1:25" x14ac:dyDescent="0.25">
      <c r="A80" s="1" t="s">
        <v>9</v>
      </c>
      <c r="B80" s="12"/>
      <c r="C80" s="12"/>
      <c r="D80" s="12" t="s">
        <v>86</v>
      </c>
      <c r="E80" s="12" t="s">
        <v>76</v>
      </c>
      <c r="F80" s="12" t="s">
        <v>87</v>
      </c>
      <c r="G80" s="12" t="s">
        <v>88</v>
      </c>
      <c r="H80" s="12" t="s">
        <v>89</v>
      </c>
      <c r="I80" s="12" t="s">
        <v>90</v>
      </c>
      <c r="J80" s="12"/>
      <c r="K80" s="12"/>
    </row>
    <row r="81" spans="1:11" x14ac:dyDescent="0.25">
      <c r="A81" s="1" t="s">
        <v>172</v>
      </c>
      <c r="B81" s="12"/>
      <c r="C81" s="12"/>
      <c r="D81" s="12" t="s">
        <v>190</v>
      </c>
      <c r="E81" s="12"/>
      <c r="F81" s="12"/>
      <c r="G81" s="12"/>
      <c r="H81" s="12"/>
      <c r="I81" s="12"/>
      <c r="J81" s="12"/>
      <c r="K81" s="12"/>
    </row>
    <row r="82" spans="1:11" x14ac:dyDescent="0.25">
      <c r="A82" s="1" t="s">
        <v>10</v>
      </c>
      <c r="B82" s="12"/>
      <c r="C82" s="12"/>
      <c r="D82" s="12" t="s">
        <v>91</v>
      </c>
      <c r="E82" s="12" t="s">
        <v>63</v>
      </c>
      <c r="F82" s="12" t="s">
        <v>68</v>
      </c>
      <c r="G82" s="12" t="s">
        <v>92</v>
      </c>
      <c r="H82" s="12" t="s">
        <v>93</v>
      </c>
      <c r="I82" s="12"/>
      <c r="J82" s="12"/>
      <c r="K82" s="12"/>
    </row>
    <row r="83" spans="1:11" x14ac:dyDescent="0.25">
      <c r="A83" s="1" t="s">
        <v>12</v>
      </c>
      <c r="B83" s="12"/>
      <c r="C83" s="12"/>
      <c r="D83" s="12" t="s">
        <v>94</v>
      </c>
      <c r="E83" s="12" t="s">
        <v>94</v>
      </c>
      <c r="F83" s="12" t="s">
        <v>95</v>
      </c>
      <c r="G83" s="12" t="s">
        <v>96</v>
      </c>
      <c r="H83" s="12" t="s">
        <v>97</v>
      </c>
      <c r="I83" s="12" t="s">
        <v>98</v>
      </c>
      <c r="J83" s="12" t="s">
        <v>99</v>
      </c>
      <c r="K83" s="12" t="s">
        <v>100</v>
      </c>
    </row>
    <row r="84" spans="1:11" x14ac:dyDescent="0.25">
      <c r="A84" s="1" t="s">
        <v>0</v>
      </c>
      <c r="B84" s="12" t="s">
        <v>184</v>
      </c>
      <c r="C84" s="12" t="s">
        <v>185</v>
      </c>
      <c r="D84" s="12" t="s">
        <v>101</v>
      </c>
      <c r="E84" s="12" t="s">
        <v>102</v>
      </c>
      <c r="F84" s="12" t="s">
        <v>100</v>
      </c>
      <c r="G84" s="12" t="s">
        <v>103</v>
      </c>
      <c r="H84" s="12" t="s">
        <v>104</v>
      </c>
      <c r="I84" s="12" t="s">
        <v>105</v>
      </c>
      <c r="J84" s="12" t="s">
        <v>106</v>
      </c>
      <c r="K84" s="12" t="s">
        <v>107</v>
      </c>
    </row>
    <row r="85" spans="1:11" x14ac:dyDescent="0.25">
      <c r="A85" s="1" t="s">
        <v>1</v>
      </c>
      <c r="B85" s="12" t="s">
        <v>186</v>
      </c>
      <c r="C85" s="12" t="s">
        <v>187</v>
      </c>
      <c r="D85" s="12" t="s">
        <v>108</v>
      </c>
      <c r="E85" s="12" t="s">
        <v>109</v>
      </c>
      <c r="F85" s="12" t="s">
        <v>110</v>
      </c>
      <c r="G85" s="12" t="s">
        <v>111</v>
      </c>
      <c r="H85" s="12" t="s">
        <v>112</v>
      </c>
      <c r="I85" s="12" t="s">
        <v>113</v>
      </c>
      <c r="J85" s="12" t="s">
        <v>114</v>
      </c>
      <c r="K85" s="12" t="s">
        <v>115</v>
      </c>
    </row>
    <row r="86" spans="1:11" x14ac:dyDescent="0.25">
      <c r="A86" s="1" t="s">
        <v>2</v>
      </c>
      <c r="B86" s="12"/>
      <c r="C86" s="12"/>
      <c r="D86" s="12" t="s">
        <v>116</v>
      </c>
      <c r="E86" s="12" t="s">
        <v>117</v>
      </c>
      <c r="F86" s="12" t="s">
        <v>118</v>
      </c>
      <c r="G86" s="12" t="s">
        <v>119</v>
      </c>
      <c r="H86" s="12" t="s">
        <v>120</v>
      </c>
      <c r="I86" s="12" t="s">
        <v>121</v>
      </c>
      <c r="J86" s="12" t="s">
        <v>122</v>
      </c>
      <c r="K86" s="12" t="s">
        <v>123</v>
      </c>
    </row>
    <row r="87" spans="1:11" x14ac:dyDescent="0.25">
      <c r="A87" s="1" t="s">
        <v>3</v>
      </c>
      <c r="B87" s="12" t="s">
        <v>121</v>
      </c>
      <c r="C87" s="12" t="s">
        <v>116</v>
      </c>
      <c r="D87" s="12" t="s">
        <v>116</v>
      </c>
      <c r="E87" s="12" t="s">
        <v>117</v>
      </c>
      <c r="F87" s="12" t="s">
        <v>117</v>
      </c>
      <c r="G87" s="12" t="s">
        <v>116</v>
      </c>
      <c r="H87" s="12" t="s">
        <v>124</v>
      </c>
      <c r="I87" s="12" t="s">
        <v>124</v>
      </c>
      <c r="J87" s="12" t="s">
        <v>122</v>
      </c>
      <c r="K87" s="12" t="s">
        <v>123</v>
      </c>
    </row>
    <row r="88" spans="1:11" x14ac:dyDescent="0.25">
      <c r="A88" s="1" t="s">
        <v>4</v>
      </c>
      <c r="B88" s="12" t="s">
        <v>128</v>
      </c>
      <c r="C88" s="12" t="s">
        <v>131</v>
      </c>
      <c r="D88" s="12" t="s">
        <v>125</v>
      </c>
      <c r="E88" s="12" t="s">
        <v>126</v>
      </c>
      <c r="F88" s="12" t="s">
        <v>126</v>
      </c>
      <c r="G88" s="12" t="s">
        <v>125</v>
      </c>
      <c r="H88" s="12" t="s">
        <v>127</v>
      </c>
      <c r="I88" s="12" t="s">
        <v>128</v>
      </c>
      <c r="J88" s="12" t="s">
        <v>129</v>
      </c>
      <c r="K88" s="12" t="s">
        <v>130</v>
      </c>
    </row>
    <row r="89" spans="1:11" x14ac:dyDescent="0.25">
      <c r="A89" s="1" t="s">
        <v>5</v>
      </c>
      <c r="B89" s="12" t="s">
        <v>128</v>
      </c>
      <c r="C89" s="12" t="s">
        <v>127</v>
      </c>
      <c r="D89" s="12" t="s">
        <v>126</v>
      </c>
      <c r="E89" s="12" t="s">
        <v>126</v>
      </c>
      <c r="F89" s="12" t="s">
        <v>127</v>
      </c>
      <c r="G89" s="12" t="s">
        <v>131</v>
      </c>
      <c r="H89" s="12" t="s">
        <v>128</v>
      </c>
      <c r="I89" s="12" t="s">
        <v>128</v>
      </c>
      <c r="J89" s="12" t="s">
        <v>132</v>
      </c>
      <c r="K89" s="12" t="s">
        <v>133</v>
      </c>
    </row>
    <row r="90" spans="1:11" x14ac:dyDescent="0.25">
      <c r="A90" s="1" t="s">
        <v>11</v>
      </c>
      <c r="B90" s="12"/>
      <c r="C90" s="12"/>
      <c r="D90" s="12" t="s">
        <v>125</v>
      </c>
      <c r="E90" s="12" t="s">
        <v>126</v>
      </c>
      <c r="F90" s="12" t="s">
        <v>126</v>
      </c>
      <c r="G90" s="12" t="s">
        <v>127</v>
      </c>
      <c r="H90" s="12" t="s">
        <v>131</v>
      </c>
      <c r="I90" s="12" t="s">
        <v>127</v>
      </c>
      <c r="J90" s="12" t="s">
        <v>134</v>
      </c>
      <c r="K90" s="12" t="s">
        <v>128</v>
      </c>
    </row>
    <row r="91" spans="1:11" x14ac:dyDescent="0.25">
      <c r="A91" s="1" t="s">
        <v>15</v>
      </c>
      <c r="B91" s="12" t="s">
        <v>188</v>
      </c>
      <c r="C91" s="12" t="s">
        <v>189</v>
      </c>
      <c r="D91" s="12" t="s">
        <v>135</v>
      </c>
      <c r="E91" s="12" t="s">
        <v>136</v>
      </c>
      <c r="F91" s="12" t="s">
        <v>136</v>
      </c>
      <c r="G91" s="12"/>
      <c r="H91" s="12"/>
      <c r="I91" s="12"/>
      <c r="J91" s="12"/>
      <c r="K91" s="12"/>
    </row>
    <row r="92" spans="1:11" x14ac:dyDescent="0.25">
      <c r="A92" s="1" t="s">
        <v>16</v>
      </c>
      <c r="B92" s="12"/>
      <c r="C92" s="12"/>
      <c r="D92" s="12" t="s">
        <v>137</v>
      </c>
      <c r="E92" s="12" t="s">
        <v>29</v>
      </c>
      <c r="F92" s="12" t="s">
        <v>29</v>
      </c>
      <c r="G92" s="12"/>
      <c r="H92" s="12"/>
      <c r="I92" s="12"/>
      <c r="J92" s="12"/>
      <c r="K92" s="12"/>
    </row>
    <row r="94" spans="1:11" x14ac:dyDescent="0.25">
      <c r="A94" s="1" t="s">
        <v>176</v>
      </c>
      <c r="B94">
        <v>2</v>
      </c>
    </row>
    <row r="95" spans="1:11" x14ac:dyDescent="0.25">
      <c r="A95" s="1" t="s">
        <v>170</v>
      </c>
      <c r="B95">
        <v>3</v>
      </c>
    </row>
    <row r="96" spans="1:11" x14ac:dyDescent="0.25">
      <c r="A96" s="1" t="s">
        <v>36</v>
      </c>
      <c r="B96">
        <v>4</v>
      </c>
    </row>
    <row r="97" spans="1:2" x14ac:dyDescent="0.25">
      <c r="A97" s="1" t="s">
        <v>37</v>
      </c>
      <c r="B97">
        <v>5</v>
      </c>
    </row>
    <row r="98" spans="1:2" x14ac:dyDescent="0.25">
      <c r="A98" s="1" t="s">
        <v>44</v>
      </c>
      <c r="B98">
        <v>5</v>
      </c>
    </row>
    <row r="99" spans="1:2" x14ac:dyDescent="0.25">
      <c r="A99" s="1" t="s">
        <v>38</v>
      </c>
      <c r="B99">
        <v>6</v>
      </c>
    </row>
    <row r="100" spans="1:2" x14ac:dyDescent="0.25">
      <c r="A100" s="1" t="s">
        <v>39</v>
      </c>
      <c r="B100">
        <v>7</v>
      </c>
    </row>
    <row r="101" spans="1:2" x14ac:dyDescent="0.25">
      <c r="A101" s="1" t="s">
        <v>40</v>
      </c>
      <c r="B101">
        <v>8</v>
      </c>
    </row>
    <row r="102" spans="1:2" x14ac:dyDescent="0.25">
      <c r="A102" s="1" t="s">
        <v>41</v>
      </c>
      <c r="B102">
        <v>9</v>
      </c>
    </row>
    <row r="103" spans="1:2" x14ac:dyDescent="0.25">
      <c r="A103" s="1" t="s">
        <v>42</v>
      </c>
      <c r="B103">
        <v>10</v>
      </c>
    </row>
    <row r="104" spans="1:2" x14ac:dyDescent="0.25">
      <c r="A104" s="1" t="s">
        <v>45</v>
      </c>
      <c r="B104">
        <v>11</v>
      </c>
    </row>
  </sheetData>
  <phoneticPr fontId="0" type="noConversion"/>
  <pageMargins left="0.7" right="0.7" top="0.75" bottom="0.75" header="0.3" footer="0.3"/>
  <pageSetup paperSize="9" scale="110" orientation="portrait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D7B3F-C714-4C84-A975-43557FFB519C}">
  <sheetPr codeName="Sheet8"/>
  <dimension ref="A1:Z731"/>
  <sheetViews>
    <sheetView tabSelected="1" topLeftCell="B1" zoomScaleNormal="100" workbookViewId="0">
      <selection activeCell="B2" sqref="B2"/>
    </sheetView>
  </sheetViews>
  <sheetFormatPr defaultRowHeight="12.5" x14ac:dyDescent="0.25"/>
  <cols>
    <col min="1" max="1" width="7" style="22" hidden="1" customWidth="1"/>
    <col min="2" max="2" width="3.26953125" style="28" customWidth="1"/>
    <col min="3" max="3" width="25.26953125" style="42" bestFit="1" customWidth="1"/>
    <col min="4" max="4" width="0.54296875" style="56" customWidth="1"/>
    <col min="5" max="5" width="25.26953125" style="42" customWidth="1"/>
    <col min="6" max="6" width="7.1796875" style="27" customWidth="1"/>
    <col min="7" max="7" width="4.26953125" style="36" customWidth="1"/>
    <col min="8" max="8" width="6.7265625" style="22" customWidth="1"/>
    <col min="9" max="22" width="4" hidden="1" customWidth="1"/>
    <col min="23" max="23" width="5.453125" hidden="1" customWidth="1"/>
    <col min="24" max="24" width="8.7265625" hidden="1" customWidth="1"/>
    <col min="25" max="25" width="8.26953125" hidden="1" customWidth="1"/>
  </cols>
  <sheetData>
    <row r="1" spans="1:25" ht="13" x14ac:dyDescent="0.3">
      <c r="A1" s="17"/>
      <c r="B1" s="45" t="s">
        <v>1063</v>
      </c>
      <c r="C1" s="44"/>
      <c r="D1" s="45"/>
      <c r="E1" s="44"/>
      <c r="F1" s="57"/>
      <c r="G1" s="38"/>
      <c r="H1" s="29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3" x14ac:dyDescent="0.3">
      <c r="A2" s="17"/>
      <c r="B2" s="45"/>
      <c r="C2" s="139" t="s">
        <v>1075</v>
      </c>
      <c r="D2" s="45"/>
      <c r="E2" s="44"/>
      <c r="F2" s="57"/>
      <c r="G2" s="38"/>
      <c r="H2" s="29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3" x14ac:dyDescent="0.3">
      <c r="A3" s="17"/>
      <c r="B3" s="50"/>
      <c r="C3" s="44"/>
      <c r="D3" s="45"/>
      <c r="E3" s="44"/>
      <c r="F3" s="57"/>
      <c r="G3" s="38"/>
      <c r="H3" s="29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3" x14ac:dyDescent="0.3">
      <c r="A4" s="17"/>
      <c r="B4" s="50"/>
      <c r="C4" s="44" t="s">
        <v>7</v>
      </c>
      <c r="D4" s="45"/>
      <c r="E4" s="44" t="s">
        <v>8</v>
      </c>
      <c r="F4" s="57"/>
      <c r="G4" s="38"/>
      <c r="H4" s="2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x14ac:dyDescent="0.25">
      <c r="A5" s="18"/>
      <c r="B5" s="47">
        <v>1</v>
      </c>
      <c r="C5" s="46" t="str">
        <f>Dec!B5</f>
        <v>Crawley</v>
      </c>
      <c r="D5" s="47"/>
      <c r="E5" s="48">
        <f>$J$593</f>
        <v>483</v>
      </c>
      <c r="F5" s="58" t="str">
        <f>Dec!A5</f>
        <v>C</v>
      </c>
      <c r="G5" s="38"/>
      <c r="H5" s="2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x14ac:dyDescent="0.25">
      <c r="A6" s="18"/>
      <c r="B6" s="47">
        <v>2</v>
      </c>
      <c r="C6" s="46" t="str">
        <f>Dec!B4</f>
        <v>Brighton &amp; Hove</v>
      </c>
      <c r="D6" s="47"/>
      <c r="E6" s="48">
        <f>$I$593</f>
        <v>473</v>
      </c>
      <c r="F6" s="58" t="str">
        <f>Dec!A4</f>
        <v>B</v>
      </c>
      <c r="G6" s="38"/>
      <c r="H6" s="2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x14ac:dyDescent="0.25">
      <c r="A7" s="18"/>
      <c r="B7" s="47">
        <v>3</v>
      </c>
      <c r="C7" s="46" t="str">
        <f>Dec!B6</f>
        <v>Chichester</v>
      </c>
      <c r="D7" s="47"/>
      <c r="E7" s="48">
        <f>$K$593</f>
        <v>333</v>
      </c>
      <c r="F7" s="58" t="str">
        <f>Dec!A6</f>
        <v>D</v>
      </c>
      <c r="G7" s="38"/>
      <c r="H7" s="2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x14ac:dyDescent="0.25">
      <c r="A8" s="18"/>
      <c r="B8" s="47">
        <v>4</v>
      </c>
      <c r="C8" s="46" t="str">
        <f>Dec!B8</f>
        <v>Horsham BS</v>
      </c>
      <c r="D8" s="47"/>
      <c r="E8" s="48">
        <f>$M$593</f>
        <v>231</v>
      </c>
      <c r="F8" s="58" t="str">
        <f>Dec!A8</f>
        <v>F</v>
      </c>
      <c r="G8" s="38"/>
      <c r="H8" s="2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x14ac:dyDescent="0.25">
      <c r="A9" s="18"/>
      <c r="B9" s="47">
        <v>5</v>
      </c>
      <c r="C9" s="46" t="str">
        <f>Dec!B12</f>
        <v>Worthing</v>
      </c>
      <c r="D9" s="47"/>
      <c r="E9" s="48">
        <f>$Q$593</f>
        <v>200</v>
      </c>
      <c r="F9" s="58" t="str">
        <f>Dec!A12</f>
        <v>W</v>
      </c>
      <c r="G9" s="38"/>
      <c r="H9" s="2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x14ac:dyDescent="0.25">
      <c r="A10" s="18"/>
      <c r="B10" s="47">
        <v>6</v>
      </c>
      <c r="C10" s="46" t="str">
        <f>Dec!B7</f>
        <v>Eastbourne</v>
      </c>
      <c r="D10" s="47"/>
      <c r="E10" s="48">
        <f>$L$593</f>
        <v>150</v>
      </c>
      <c r="F10" s="58" t="str">
        <f>Dec!A7</f>
        <v>E</v>
      </c>
      <c r="G10" s="38"/>
      <c r="H10" s="2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5">
      <c r="A11" s="18"/>
      <c r="B11" s="47">
        <v>7</v>
      </c>
      <c r="C11" s="46" t="str">
        <f>Dec!B15</f>
        <v>HYAC</v>
      </c>
      <c r="D11" s="47"/>
      <c r="E11" s="48">
        <f>$V$593</f>
        <v>144</v>
      </c>
      <c r="F11" s="58" t="str">
        <f>Dec!A15</f>
        <v>H</v>
      </c>
      <c r="G11" s="38"/>
      <c r="H11" s="2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x14ac:dyDescent="0.25">
      <c r="A12" s="18"/>
      <c r="B12" s="47">
        <v>8</v>
      </c>
      <c r="C12" s="46" t="str">
        <f>Dec!B10</f>
        <v>Lewes</v>
      </c>
      <c r="D12" s="47"/>
      <c r="E12" s="48">
        <f>$O$593</f>
        <v>142</v>
      </c>
      <c r="F12" s="58" t="str">
        <f>Dec!A10</f>
        <v>L</v>
      </c>
      <c r="G12" s="38"/>
      <c r="H12" s="2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x14ac:dyDescent="0.25">
      <c r="A13" s="18"/>
      <c r="B13" s="47">
        <v>9</v>
      </c>
      <c r="C13" s="46" t="str">
        <f>Dec!B13</f>
        <v>Haywards Heath</v>
      </c>
      <c r="D13" s="47"/>
      <c r="E13" s="48">
        <f>$R$593</f>
        <v>129</v>
      </c>
      <c r="F13" s="58" t="str">
        <f>Dec!A13</f>
        <v>Y</v>
      </c>
      <c r="G13" s="38"/>
      <c r="H13" s="29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x14ac:dyDescent="0.25">
      <c r="A14" s="18"/>
      <c r="B14" s="47" t="s">
        <v>275</v>
      </c>
      <c r="C14" s="46" t="str">
        <f>Dec!B11</f>
        <v>Phoenix</v>
      </c>
      <c r="D14" s="47"/>
      <c r="E14" s="48">
        <f>$P$593</f>
        <v>109</v>
      </c>
      <c r="F14" s="58" t="str">
        <f>Dec!A11</f>
        <v>P</v>
      </c>
      <c r="G14" s="38"/>
      <c r="H14" s="2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x14ac:dyDescent="0.25">
      <c r="A15" s="18"/>
      <c r="B15" s="47" t="s">
        <v>276</v>
      </c>
      <c r="C15" s="46" t="str">
        <f>Dec!B14</f>
        <v>Hastings</v>
      </c>
      <c r="D15" s="47"/>
      <c r="E15" s="48">
        <f>$U$593</f>
        <v>63</v>
      </c>
      <c r="F15" s="58" t="str">
        <f>Dec!A14</f>
        <v>A</v>
      </c>
      <c r="G15" s="38"/>
      <c r="H15" s="2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x14ac:dyDescent="0.25">
      <c r="A16" s="18"/>
      <c r="B16" s="47" t="s">
        <v>277</v>
      </c>
      <c r="C16" s="46" t="str">
        <f>Dec!B9</f>
        <v>East Grinstead</v>
      </c>
      <c r="D16" s="47"/>
      <c r="E16" s="48">
        <f>$N$593</f>
        <v>41</v>
      </c>
      <c r="F16" s="58" t="str">
        <f>Dec!A9</f>
        <v>G</v>
      </c>
      <c r="G16" s="38"/>
      <c r="H16" s="2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0.75" customHeight="1" x14ac:dyDescent="0.25">
      <c r="A17" s="18"/>
      <c r="B17" s="47">
        <v>11</v>
      </c>
      <c r="C17" s="46" t="str">
        <f>Dec!B14</f>
        <v>Hastings</v>
      </c>
      <c r="D17" s="47"/>
      <c r="E17" s="48">
        <f>$S$593</f>
        <v>63</v>
      </c>
      <c r="F17" s="58" t="str">
        <f>Dec!A14</f>
        <v>A</v>
      </c>
      <c r="G17" s="38"/>
      <c r="H17" s="2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idden="1" x14ac:dyDescent="0.25">
      <c r="A18" s="18"/>
      <c r="B18" s="47">
        <v>12</v>
      </c>
      <c r="C18" s="46" t="str">
        <f>Dec!B15</f>
        <v>HYAC</v>
      </c>
      <c r="D18" s="47"/>
      <c r="E18" s="48">
        <f>$T$593</f>
        <v>144</v>
      </c>
      <c r="F18" s="58" t="str">
        <f>Dec!A15</f>
        <v>H</v>
      </c>
      <c r="G18" s="38"/>
      <c r="H18" s="2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35.25" customHeight="1" x14ac:dyDescent="0.25">
      <c r="A19" s="18"/>
      <c r="B19" s="34"/>
      <c r="C19" s="49"/>
      <c r="D19" s="50"/>
      <c r="E19" s="49"/>
      <c r="F19" s="23"/>
      <c r="G19" s="38"/>
      <c r="H19" s="29"/>
      <c r="I19" s="11" t="str">
        <f>Dec!D4</f>
        <v>Brighton</v>
      </c>
      <c r="J19" s="11" t="str">
        <f>Dec!D5</f>
        <v>Crawley</v>
      </c>
      <c r="K19" s="11" t="str">
        <f>Dec!D6</f>
        <v>Chichester</v>
      </c>
      <c r="L19" s="11" t="str">
        <f>Dec!D7</f>
        <v>Eastbourne</v>
      </c>
      <c r="M19" s="11" t="str">
        <f>Dec!D8</f>
        <v>Horsham</v>
      </c>
      <c r="N19" s="11" t="str">
        <f>Dec!D9</f>
        <v>East Grinstead</v>
      </c>
      <c r="O19" s="11" t="str">
        <f>Dec!D10</f>
        <v>Lewes</v>
      </c>
      <c r="P19" s="11" t="str">
        <f>Dec!D11</f>
        <v>Phoenix</v>
      </c>
      <c r="Q19" s="11" t="str">
        <f>Dec!D12</f>
        <v>Worthing</v>
      </c>
      <c r="R19" s="11" t="str">
        <f>Dec!D13</f>
        <v>Haywards Heath</v>
      </c>
      <c r="S19" s="11" t="str">
        <f>Dec!D14</f>
        <v>Hastings</v>
      </c>
      <c r="T19" s="11" t="str">
        <f>Dec!D15</f>
        <v>HYAC</v>
      </c>
      <c r="U19" s="68" t="str">
        <f>Dec!D14</f>
        <v>Hastings</v>
      </c>
      <c r="V19" s="68" t="str">
        <f>Dec!D15</f>
        <v>HYAC</v>
      </c>
      <c r="W19" s="8" t="s">
        <v>6</v>
      </c>
      <c r="X19" s="2"/>
      <c r="Y19" s="2"/>
    </row>
    <row r="20" spans="1:25" ht="13" x14ac:dyDescent="0.3">
      <c r="A20" s="18">
        <v>75</v>
      </c>
      <c r="B20" s="34"/>
      <c r="C20" s="45" t="s">
        <v>212</v>
      </c>
      <c r="D20" s="45"/>
      <c r="E20" s="51"/>
      <c r="F20" s="25"/>
      <c r="G20" s="174" t="s">
        <v>1062</v>
      </c>
      <c r="H20" s="29" t="s">
        <v>163</v>
      </c>
      <c r="I20" s="6" t="str">
        <f>Dec!A4</f>
        <v>B</v>
      </c>
      <c r="J20" s="6" t="str">
        <f>Dec!A5</f>
        <v>C</v>
      </c>
      <c r="K20" s="6" t="str">
        <f>Dec!A6</f>
        <v>D</v>
      </c>
      <c r="L20" s="6" t="str">
        <f>Dec!A7</f>
        <v>E</v>
      </c>
      <c r="M20" s="6" t="str">
        <f>Dec!A8</f>
        <v>F</v>
      </c>
      <c r="N20" s="6" t="str">
        <f>Dec!A9</f>
        <v>G</v>
      </c>
      <c r="O20" s="6" t="str">
        <f>Dec!A10</f>
        <v>L</v>
      </c>
      <c r="P20" s="6" t="str">
        <f>Dec!A11</f>
        <v>P</v>
      </c>
      <c r="Q20" s="6" t="str">
        <f>Dec!A12</f>
        <v>W</v>
      </c>
      <c r="R20" s="6" t="str">
        <f>Dec!A13</f>
        <v>Y</v>
      </c>
      <c r="S20" s="6" t="str">
        <f>Dec!A14</f>
        <v>A</v>
      </c>
      <c r="T20" s="6" t="str">
        <f>Dec!A15</f>
        <v>H</v>
      </c>
      <c r="U20" s="6" t="str">
        <f>Dec!A14</f>
        <v>A</v>
      </c>
      <c r="V20" s="6" t="str">
        <f>Dec!A15</f>
        <v>H</v>
      </c>
      <c r="W20" s="9"/>
      <c r="X20" s="2" t="s">
        <v>213</v>
      </c>
      <c r="Y20" s="2"/>
    </row>
    <row r="21" spans="1:25" x14ac:dyDescent="0.25">
      <c r="A21" s="19" t="s">
        <v>514</v>
      </c>
      <c r="B21" s="43">
        <v>1</v>
      </c>
      <c r="C21" s="52" t="str">
        <f t="shared" ref="C21:C32" si="0">IF(A21="","",VLOOKUP($A$20,IF(LEN(A21)=2,FSB,FSA),VLOOKUP(LEFT(A21,1),Fteams,6,FALSE),FALSE))</f>
        <v>Henry Bromham</v>
      </c>
      <c r="D21" s="52">
        <f>IF(A21="","",VLOOKUP($A20,IF(LEN(A21)=2,FSB,FSA),VLOOKUP(LEFT(A21,1),Fteams,7,FALSE),FALSE))</f>
        <v>0</v>
      </c>
      <c r="E21" s="52" t="str">
        <f t="shared" ref="E21:E32" si="1">IF(A21="","",VLOOKUP(LEFT(A21,1),Fteams,2,FALSE))</f>
        <v>Crawley</v>
      </c>
      <c r="F21" s="26" t="s">
        <v>608</v>
      </c>
      <c r="G21" s="39">
        <f>Dec!$G$2</f>
        <v>12</v>
      </c>
      <c r="H21" s="173"/>
      <c r="I21" s="9" t="str">
        <f t="shared" ref="I21:V36" si="2">IF($A21="","",IF(LEFT($A21,1)=I$20,$G21,""))</f>
        <v/>
      </c>
      <c r="J21" s="9">
        <f t="shared" si="2"/>
        <v>12</v>
      </c>
      <c r="K21" s="9" t="str">
        <f t="shared" si="2"/>
        <v/>
      </c>
      <c r="L21" s="9" t="str">
        <f t="shared" si="2"/>
        <v/>
      </c>
      <c r="M21" s="9" t="str">
        <f t="shared" si="2"/>
        <v/>
      </c>
      <c r="N21" s="9" t="str">
        <f t="shared" si="2"/>
        <v/>
      </c>
      <c r="O21" s="9" t="str">
        <f t="shared" si="2"/>
        <v/>
      </c>
      <c r="P21" s="9" t="str">
        <f t="shared" si="2"/>
        <v/>
      </c>
      <c r="Q21" s="9" t="str">
        <f t="shared" si="2"/>
        <v/>
      </c>
      <c r="R21" s="9" t="str">
        <f t="shared" si="2"/>
        <v/>
      </c>
      <c r="S21" s="9" t="str">
        <f t="shared" si="2"/>
        <v/>
      </c>
      <c r="T21" s="9" t="str">
        <f t="shared" si="2"/>
        <v/>
      </c>
      <c r="U21" s="9" t="str">
        <f t="shared" si="2"/>
        <v/>
      </c>
      <c r="V21" s="9" t="str">
        <f t="shared" si="2"/>
        <v/>
      </c>
      <c r="W21" s="9"/>
      <c r="X21" s="2"/>
      <c r="Y21" s="14" t="e">
        <f>IF(F21="","",IF(F21-VLOOKUP($A20,AWstandards,VLOOKUP(D21,Age,2,FALSE),FALSE)&gt;0,"","aw"))</f>
        <v>#N/A</v>
      </c>
    </row>
    <row r="22" spans="1:25" x14ac:dyDescent="0.25">
      <c r="A22" s="19" t="s">
        <v>513</v>
      </c>
      <c r="B22" s="43">
        <v>2</v>
      </c>
      <c r="C22" s="52" t="str">
        <f t="shared" si="0"/>
        <v>Eddie Sullivan</v>
      </c>
      <c r="D22" s="52">
        <f>IF(A22="","",VLOOKUP($A20,IF(LEN(A22)=2,FSB,FSA),VLOOKUP(LEFT(A22,1),Fteams,7,FALSE),FALSE))</f>
        <v>0</v>
      </c>
      <c r="E22" s="52" t="str">
        <f t="shared" si="1"/>
        <v>Brighton &amp; Hove</v>
      </c>
      <c r="F22" s="26" t="s">
        <v>609</v>
      </c>
      <c r="G22" s="39">
        <f>IF(Dec!$G$2-1&lt;0,0,Dec!$G$2-1)</f>
        <v>11</v>
      </c>
      <c r="H22" s="173"/>
      <c r="I22" s="9">
        <f t="shared" si="2"/>
        <v>11</v>
      </c>
      <c r="J22" s="9" t="str">
        <f t="shared" si="2"/>
        <v/>
      </c>
      <c r="K22" s="9" t="str">
        <f t="shared" si="2"/>
        <v/>
      </c>
      <c r="L22" s="9" t="str">
        <f t="shared" si="2"/>
        <v/>
      </c>
      <c r="M22" s="9" t="str">
        <f t="shared" si="2"/>
        <v/>
      </c>
      <c r="N22" s="9" t="str">
        <f t="shared" si="2"/>
        <v/>
      </c>
      <c r="O22" s="9" t="str">
        <f t="shared" si="2"/>
        <v/>
      </c>
      <c r="P22" s="9" t="str">
        <f t="shared" si="2"/>
        <v/>
      </c>
      <c r="Q22" s="9" t="str">
        <f t="shared" si="2"/>
        <v/>
      </c>
      <c r="R22" s="9" t="str">
        <f t="shared" si="2"/>
        <v/>
      </c>
      <c r="S22" s="9" t="str">
        <f t="shared" si="2"/>
        <v/>
      </c>
      <c r="T22" s="9" t="str">
        <f t="shared" si="2"/>
        <v/>
      </c>
      <c r="U22" s="9" t="str">
        <f t="shared" si="2"/>
        <v/>
      </c>
      <c r="V22" s="9" t="str">
        <f t="shared" si="2"/>
        <v/>
      </c>
      <c r="W22" s="9"/>
      <c r="X22" s="2"/>
      <c r="Y22" s="14" t="e">
        <f>IF(F22="","",IF(F22-VLOOKUP($A20,AWstandards,VLOOKUP(D22,Age,2,FALSE),FALSE)&gt;0,"","aw"))</f>
        <v>#N/A</v>
      </c>
    </row>
    <row r="23" spans="1:25" x14ac:dyDescent="0.25">
      <c r="A23" s="19" t="s">
        <v>516</v>
      </c>
      <c r="B23" s="43">
        <v>3</v>
      </c>
      <c r="C23" s="52" t="str">
        <f t="shared" si="0"/>
        <v>Zachary Soan</v>
      </c>
      <c r="D23" s="52">
        <f>IF(A23="","",VLOOKUP($A20,IF(LEN(A23)=2,FSB,FSA),VLOOKUP(LEFT(A23,1),Fteams,7,FALSE),FALSE))</f>
        <v>0</v>
      </c>
      <c r="E23" s="52" t="str">
        <f t="shared" si="1"/>
        <v>Eastbourne</v>
      </c>
      <c r="F23" s="26" t="s">
        <v>610</v>
      </c>
      <c r="G23" s="39">
        <f>IF(Dec!$G$2-2&lt;0,0,Dec!$G$2-2)</f>
        <v>10</v>
      </c>
      <c r="H23" s="173"/>
      <c r="I23" s="9" t="str">
        <f t="shared" si="2"/>
        <v/>
      </c>
      <c r="J23" s="9" t="str">
        <f t="shared" si="2"/>
        <v/>
      </c>
      <c r="K23" s="9" t="str">
        <f t="shared" si="2"/>
        <v/>
      </c>
      <c r="L23" s="9">
        <f t="shared" si="2"/>
        <v>10</v>
      </c>
      <c r="M23" s="9" t="str">
        <f t="shared" si="2"/>
        <v/>
      </c>
      <c r="N23" s="9" t="str">
        <f t="shared" si="2"/>
        <v/>
      </c>
      <c r="O23" s="9" t="str">
        <f t="shared" si="2"/>
        <v/>
      </c>
      <c r="P23" s="9" t="str">
        <f t="shared" si="2"/>
        <v/>
      </c>
      <c r="Q23" s="9" t="str">
        <f t="shared" si="2"/>
        <v/>
      </c>
      <c r="R23" s="9" t="str">
        <f t="shared" si="2"/>
        <v/>
      </c>
      <c r="S23" s="9" t="str">
        <f t="shared" si="2"/>
        <v/>
      </c>
      <c r="T23" s="9" t="str">
        <f t="shared" si="2"/>
        <v/>
      </c>
      <c r="U23" s="9" t="str">
        <f t="shared" si="2"/>
        <v/>
      </c>
      <c r="V23" s="9" t="str">
        <f t="shared" si="2"/>
        <v/>
      </c>
      <c r="W23" s="9"/>
      <c r="X23" s="2"/>
      <c r="Y23" s="14" t="e">
        <f>IF(F23="","",IF(F23-VLOOKUP($A20,AWstandards,VLOOKUP(D23,Age,2,FALSE),FALSE)&gt;0,"","aw"))</f>
        <v>#N/A</v>
      </c>
    </row>
    <row r="24" spans="1:25" x14ac:dyDescent="0.25">
      <c r="A24" s="19" t="s">
        <v>515</v>
      </c>
      <c r="B24" s="43">
        <v>4</v>
      </c>
      <c r="C24" s="52" t="str">
        <f t="shared" si="0"/>
        <v>Osian Landstrom</v>
      </c>
      <c r="D24" s="52">
        <f>IF(A24="","",VLOOKUP($A20,IF(LEN(A24)=2,FSB,FSA),VLOOKUP(LEFT(A24,1),Fteams,7,FALSE),FALSE))</f>
        <v>0</v>
      </c>
      <c r="E24" s="52" t="str">
        <f t="shared" si="1"/>
        <v>Chichester</v>
      </c>
      <c r="F24" s="26" t="s">
        <v>611</v>
      </c>
      <c r="G24" s="39">
        <f>IF(Dec!$G$2-3&lt;0,0,Dec!$G$2-3)</f>
        <v>9</v>
      </c>
      <c r="H24" s="173"/>
      <c r="I24" s="9" t="str">
        <f t="shared" si="2"/>
        <v/>
      </c>
      <c r="J24" s="9" t="str">
        <f t="shared" si="2"/>
        <v/>
      </c>
      <c r="K24" s="9">
        <f t="shared" si="2"/>
        <v>9</v>
      </c>
      <c r="L24" s="9" t="str">
        <f t="shared" si="2"/>
        <v/>
      </c>
      <c r="M24" s="9" t="str">
        <f t="shared" si="2"/>
        <v/>
      </c>
      <c r="N24" s="9" t="str">
        <f t="shared" si="2"/>
        <v/>
      </c>
      <c r="O24" s="9" t="str">
        <f t="shared" si="2"/>
        <v/>
      </c>
      <c r="P24" s="9" t="str">
        <f t="shared" si="2"/>
        <v/>
      </c>
      <c r="Q24" s="9" t="str">
        <f t="shared" si="2"/>
        <v/>
      </c>
      <c r="R24" s="9" t="str">
        <f t="shared" si="2"/>
        <v/>
      </c>
      <c r="S24" s="9" t="str">
        <f t="shared" si="2"/>
        <v/>
      </c>
      <c r="T24" s="9" t="str">
        <f t="shared" si="2"/>
        <v/>
      </c>
      <c r="U24" s="9" t="str">
        <f t="shared" si="2"/>
        <v/>
      </c>
      <c r="V24" s="9" t="str">
        <f t="shared" si="2"/>
        <v/>
      </c>
      <c r="W24" s="9"/>
      <c r="X24" s="2"/>
      <c r="Y24" s="14" t="e">
        <f>IF(F24="","",IF(F24-VLOOKUP($A20,AWstandards,VLOOKUP(D24,Age,2,FALSE),FALSE)&gt;0,"","aw"))</f>
        <v>#N/A</v>
      </c>
    </row>
    <row r="25" spans="1:25" x14ac:dyDescent="0.25">
      <c r="A25" s="19" t="s">
        <v>517</v>
      </c>
      <c r="B25" s="43">
        <v>5</v>
      </c>
      <c r="C25" s="52" t="str">
        <f t="shared" si="0"/>
        <v>Hayden Smallridge</v>
      </c>
      <c r="D25" s="52">
        <f>IF(A25="","",VLOOKUP($A20,IF(LEN(A25)=2,FSB,FSA),VLOOKUP(LEFT(A25,1),Fteams,7,FALSE),FALSE))</f>
        <v>0</v>
      </c>
      <c r="E25" s="52" t="str">
        <f t="shared" si="1"/>
        <v>Horsham BS</v>
      </c>
      <c r="F25" s="26" t="s">
        <v>612</v>
      </c>
      <c r="G25" s="39">
        <f>IF(Dec!$G$2-4&lt;0,0,Dec!$G$2-4)</f>
        <v>8</v>
      </c>
      <c r="H25" s="173"/>
      <c r="I25" s="9" t="str">
        <f t="shared" si="2"/>
        <v/>
      </c>
      <c r="J25" s="9" t="str">
        <f t="shared" si="2"/>
        <v/>
      </c>
      <c r="K25" s="9" t="str">
        <f t="shared" si="2"/>
        <v/>
      </c>
      <c r="L25" s="9" t="str">
        <f t="shared" si="2"/>
        <v/>
      </c>
      <c r="M25" s="9">
        <f t="shared" si="2"/>
        <v>8</v>
      </c>
      <c r="N25" s="9" t="str">
        <f t="shared" si="2"/>
        <v/>
      </c>
      <c r="O25" s="9" t="str">
        <f t="shared" si="2"/>
        <v/>
      </c>
      <c r="P25" s="9" t="str">
        <f t="shared" si="2"/>
        <v/>
      </c>
      <c r="Q25" s="9" t="str">
        <f t="shared" si="2"/>
        <v/>
      </c>
      <c r="R25" s="9" t="str">
        <f t="shared" si="2"/>
        <v/>
      </c>
      <c r="S25" s="9" t="str">
        <f t="shared" si="2"/>
        <v/>
      </c>
      <c r="T25" s="9" t="str">
        <f t="shared" si="2"/>
        <v/>
      </c>
      <c r="U25" s="9" t="str">
        <f t="shared" si="2"/>
        <v/>
      </c>
      <c r="V25" s="9" t="str">
        <f t="shared" si="2"/>
        <v/>
      </c>
      <c r="W25" s="9"/>
      <c r="X25" s="2"/>
      <c r="Y25" s="14" t="e">
        <f>IF(F25="","",IF(F25-VLOOKUP($A20,AWstandards,VLOOKUP(D25,Age,2,FALSE),FALSE)&gt;0,"","aw"))</f>
        <v>#N/A</v>
      </c>
    </row>
    <row r="26" spans="1:25" x14ac:dyDescent="0.25">
      <c r="A26" s="19" t="s">
        <v>522</v>
      </c>
      <c r="B26" s="43">
        <v>6</v>
      </c>
      <c r="C26" s="52" t="str">
        <f t="shared" si="0"/>
        <v>Charlie Read</v>
      </c>
      <c r="D26" s="52">
        <f>IF(A26="","",VLOOKUP($A20,IF(LEN(A26)=2,FSB,FSA),VLOOKUP(LEFT(A26,1),Fteams,7,FALSE),FALSE))</f>
        <v>0</v>
      </c>
      <c r="E26" s="52" t="str">
        <f t="shared" si="1"/>
        <v>Worthing</v>
      </c>
      <c r="F26" s="26" t="s">
        <v>613</v>
      </c>
      <c r="G26" s="39">
        <f>IF(Dec!$G$2-5&lt;0,0,Dec!$G$2-5)</f>
        <v>7</v>
      </c>
      <c r="H26" s="173"/>
      <c r="I26" s="9" t="str">
        <f t="shared" si="2"/>
        <v/>
      </c>
      <c r="J26" s="9" t="str">
        <f t="shared" si="2"/>
        <v/>
      </c>
      <c r="K26" s="9" t="str">
        <f t="shared" si="2"/>
        <v/>
      </c>
      <c r="L26" s="9" t="str">
        <f t="shared" si="2"/>
        <v/>
      </c>
      <c r="M26" s="9" t="str">
        <f t="shared" si="2"/>
        <v/>
      </c>
      <c r="N26" s="9" t="str">
        <f t="shared" si="2"/>
        <v/>
      </c>
      <c r="O26" s="9" t="str">
        <f t="shared" si="2"/>
        <v/>
      </c>
      <c r="P26" s="9" t="str">
        <f t="shared" si="2"/>
        <v/>
      </c>
      <c r="Q26" s="9">
        <f t="shared" si="2"/>
        <v>7</v>
      </c>
      <c r="R26" s="9" t="str">
        <f t="shared" si="2"/>
        <v/>
      </c>
      <c r="S26" s="9" t="str">
        <f t="shared" si="2"/>
        <v/>
      </c>
      <c r="T26" s="9" t="str">
        <f t="shared" si="2"/>
        <v/>
      </c>
      <c r="U26" s="9" t="str">
        <f t="shared" si="2"/>
        <v/>
      </c>
      <c r="V26" s="9" t="str">
        <f t="shared" si="2"/>
        <v/>
      </c>
      <c r="W26" s="9"/>
      <c r="X26" s="2"/>
      <c r="Y26" s="14" t="e">
        <f>IF(F26="","",IF(F26-VLOOKUP($A20,AWstandards,VLOOKUP(D26,Age,2,FALSE),FALSE)&gt;0,"","aw"))</f>
        <v>#N/A</v>
      </c>
    </row>
    <row r="27" spans="1:25" x14ac:dyDescent="0.25">
      <c r="A27" s="19" t="s">
        <v>512</v>
      </c>
      <c r="B27" s="43">
        <v>7</v>
      </c>
      <c r="C27" s="52" t="str">
        <f t="shared" si="0"/>
        <v>Edwin Chapman</v>
      </c>
      <c r="D27" s="52">
        <f>IF(A27="","",VLOOKUP($A20,IF(LEN(A27)=2,FSB,FSA),VLOOKUP(LEFT(A27,1),Fteams,7,FALSE),FALSE))</f>
        <v>0</v>
      </c>
      <c r="E27" s="52" t="str">
        <f t="shared" si="1"/>
        <v>Hastings</v>
      </c>
      <c r="F27" s="26" t="s">
        <v>614</v>
      </c>
      <c r="G27" s="39">
        <f>IF(Dec!$G$2-6&lt;0,0,Dec!$G$2-6)</f>
        <v>6</v>
      </c>
      <c r="H27" s="173"/>
      <c r="I27" s="9" t="str">
        <f t="shared" si="2"/>
        <v/>
      </c>
      <c r="J27" s="9" t="str">
        <f t="shared" si="2"/>
        <v/>
      </c>
      <c r="K27" s="9" t="str">
        <f t="shared" si="2"/>
        <v/>
      </c>
      <c r="L27" s="9" t="str">
        <f t="shared" si="2"/>
        <v/>
      </c>
      <c r="M27" s="9" t="str">
        <f t="shared" si="2"/>
        <v/>
      </c>
      <c r="N27" s="9" t="str">
        <f t="shared" si="2"/>
        <v/>
      </c>
      <c r="O27" s="9" t="str">
        <f t="shared" si="2"/>
        <v/>
      </c>
      <c r="P27" s="9" t="str">
        <f t="shared" si="2"/>
        <v/>
      </c>
      <c r="Q27" s="9" t="str">
        <f t="shared" si="2"/>
        <v/>
      </c>
      <c r="R27" s="9" t="str">
        <f t="shared" si="2"/>
        <v/>
      </c>
      <c r="S27" s="9">
        <f t="shared" si="2"/>
        <v>6</v>
      </c>
      <c r="T27" s="9" t="str">
        <f t="shared" si="2"/>
        <v/>
      </c>
      <c r="U27" s="9">
        <f t="shared" si="2"/>
        <v>6</v>
      </c>
      <c r="V27" s="9" t="str">
        <f t="shared" si="2"/>
        <v/>
      </c>
      <c r="W27" s="9"/>
      <c r="X27" s="2"/>
      <c r="Y27" s="14" t="e">
        <f>IF(F27="","",IF(F27-VLOOKUP($A20,AWstandards,VLOOKUP(D27,Age,2,FALSE),FALSE)&gt;0,"","aw"))</f>
        <v>#N/A</v>
      </c>
    </row>
    <row r="28" spans="1:25" x14ac:dyDescent="0.25">
      <c r="A28" s="19" t="s">
        <v>518</v>
      </c>
      <c r="B28" s="43">
        <v>8</v>
      </c>
      <c r="C28" s="52" t="str">
        <f t="shared" si="0"/>
        <v>Lukas Togwell</v>
      </c>
      <c r="D28" s="52">
        <f>IF(A28="","",VLOOKUP($A20,IF(LEN(A28)=2,FSB,FSA),VLOOKUP(LEFT(A28,1),Fteams,7,FALSE),FALSE))</f>
        <v>0</v>
      </c>
      <c r="E28" s="52" t="str">
        <f t="shared" si="1"/>
        <v>East Grinstead</v>
      </c>
      <c r="F28" s="26" t="s">
        <v>615</v>
      </c>
      <c r="G28" s="39">
        <f>IF(Dec!$G$2-7&lt;0,0,Dec!$G$2-7)</f>
        <v>5</v>
      </c>
      <c r="H28" s="173"/>
      <c r="I28" s="9" t="str">
        <f t="shared" si="2"/>
        <v/>
      </c>
      <c r="J28" s="9" t="str">
        <f t="shared" si="2"/>
        <v/>
      </c>
      <c r="K28" s="9" t="str">
        <f t="shared" si="2"/>
        <v/>
      </c>
      <c r="L28" s="9" t="str">
        <f t="shared" si="2"/>
        <v/>
      </c>
      <c r="M28" s="9" t="str">
        <f t="shared" si="2"/>
        <v/>
      </c>
      <c r="N28" s="9">
        <f t="shared" si="2"/>
        <v>5</v>
      </c>
      <c r="O28" s="9" t="str">
        <f t="shared" si="2"/>
        <v/>
      </c>
      <c r="P28" s="9" t="str">
        <f t="shared" si="2"/>
        <v/>
      </c>
      <c r="Q28" s="9" t="str">
        <f t="shared" si="2"/>
        <v/>
      </c>
      <c r="R28" s="9" t="str">
        <f t="shared" si="2"/>
        <v/>
      </c>
      <c r="S28" s="9" t="str">
        <f t="shared" si="2"/>
        <v/>
      </c>
      <c r="T28" s="9" t="str">
        <f t="shared" si="2"/>
        <v/>
      </c>
      <c r="U28" s="9" t="str">
        <f t="shared" si="2"/>
        <v/>
      </c>
      <c r="V28" s="9" t="str">
        <f t="shared" si="2"/>
        <v/>
      </c>
      <c r="W28" s="9"/>
      <c r="X28" s="2"/>
      <c r="Y28" s="14" t="e">
        <f>IF(F28="","",IF(F28-VLOOKUP($A20,AWstandards,VLOOKUP(D28,Age,2,FALSE),FALSE)&gt;0,"","aw"))</f>
        <v>#N/A</v>
      </c>
    </row>
    <row r="29" spans="1:25" x14ac:dyDescent="0.25">
      <c r="A29" s="19" t="s">
        <v>520</v>
      </c>
      <c r="B29" s="43">
        <v>9</v>
      </c>
      <c r="C29" s="52" t="str">
        <f t="shared" si="0"/>
        <v>Daniel Tennant</v>
      </c>
      <c r="D29" s="52">
        <f>IF(A29="","",VLOOKUP($A20,IF(LEN(A29)=2,FSB,FSA),VLOOKUP(LEFT(A29,1),Fteams,7,FALSE),FALSE))</f>
        <v>0</v>
      </c>
      <c r="E29" s="52" t="str">
        <f t="shared" si="1"/>
        <v>Lewes</v>
      </c>
      <c r="F29" s="26" t="s">
        <v>563</v>
      </c>
      <c r="G29" s="39">
        <f>IF(Dec!$G$2-8&lt;0,0,Dec!$G$2-8)</f>
        <v>4</v>
      </c>
      <c r="H29" s="173"/>
      <c r="I29" s="9" t="str">
        <f t="shared" si="2"/>
        <v/>
      </c>
      <c r="J29" s="9" t="str">
        <f t="shared" si="2"/>
        <v/>
      </c>
      <c r="K29" s="9" t="str">
        <f t="shared" si="2"/>
        <v/>
      </c>
      <c r="L29" s="9" t="str">
        <f t="shared" si="2"/>
        <v/>
      </c>
      <c r="M29" s="9" t="str">
        <f t="shared" si="2"/>
        <v/>
      </c>
      <c r="N29" s="9" t="str">
        <f t="shared" si="2"/>
        <v/>
      </c>
      <c r="O29" s="9">
        <f t="shared" si="2"/>
        <v>4</v>
      </c>
      <c r="P29" s="9" t="str">
        <f t="shared" si="2"/>
        <v/>
      </c>
      <c r="Q29" s="9" t="str">
        <f t="shared" si="2"/>
        <v/>
      </c>
      <c r="R29" s="9" t="str">
        <f t="shared" si="2"/>
        <v/>
      </c>
      <c r="S29" s="9" t="str">
        <f t="shared" si="2"/>
        <v/>
      </c>
      <c r="T29" s="9" t="str">
        <f t="shared" si="2"/>
        <v/>
      </c>
      <c r="U29" s="9" t="str">
        <f t="shared" si="2"/>
        <v/>
      </c>
      <c r="V29" s="9" t="str">
        <f t="shared" si="2"/>
        <v/>
      </c>
      <c r="W29" s="9"/>
      <c r="X29" s="2"/>
      <c r="Y29" s="14" t="e">
        <f>IF(F29="","",IF(F29-VLOOKUP($A20,AWstandards,VLOOKUP(D29,Age,2,FALSE),FALSE)&gt;0,"","aw"))</f>
        <v>#N/A</v>
      </c>
    </row>
    <row r="30" spans="1:25" x14ac:dyDescent="0.25">
      <c r="A30" s="19" t="s">
        <v>521</v>
      </c>
      <c r="B30" s="43">
        <v>10</v>
      </c>
      <c r="C30" s="52" t="str">
        <f t="shared" si="0"/>
        <v>James Oakley</v>
      </c>
      <c r="D30" s="52"/>
      <c r="E30" s="52" t="str">
        <f t="shared" si="1"/>
        <v>Phoenix</v>
      </c>
      <c r="F30" s="26" t="s">
        <v>616</v>
      </c>
      <c r="G30" s="39">
        <f>IF(Dec!$G$2-9&lt;0,0,Dec!$G$2-9)</f>
        <v>3</v>
      </c>
      <c r="H30" s="173"/>
      <c r="I30" s="9" t="str">
        <f t="shared" si="2"/>
        <v/>
      </c>
      <c r="J30" s="9" t="str">
        <f t="shared" si="2"/>
        <v/>
      </c>
      <c r="K30" s="9" t="str">
        <f t="shared" si="2"/>
        <v/>
      </c>
      <c r="L30" s="9" t="str">
        <f t="shared" si="2"/>
        <v/>
      </c>
      <c r="M30" s="9" t="str">
        <f t="shared" si="2"/>
        <v/>
      </c>
      <c r="N30" s="9" t="str">
        <f t="shared" si="2"/>
        <v/>
      </c>
      <c r="O30" s="9" t="str">
        <f t="shared" si="2"/>
        <v/>
      </c>
      <c r="P30" s="9">
        <f t="shared" si="2"/>
        <v>3</v>
      </c>
      <c r="Q30" s="9" t="str">
        <f t="shared" si="2"/>
        <v/>
      </c>
      <c r="R30" s="9" t="str">
        <f t="shared" si="2"/>
        <v/>
      </c>
      <c r="S30" s="9" t="str">
        <f t="shared" si="2"/>
        <v/>
      </c>
      <c r="T30" s="9" t="str">
        <f t="shared" si="2"/>
        <v/>
      </c>
      <c r="U30" s="9" t="str">
        <f t="shared" si="2"/>
        <v/>
      </c>
      <c r="V30" s="9" t="str">
        <f t="shared" si="2"/>
        <v/>
      </c>
      <c r="W30" s="9"/>
      <c r="X30" s="2"/>
      <c r="Y30" s="14"/>
    </row>
    <row r="31" spans="1:25" x14ac:dyDescent="0.25">
      <c r="A31" s="19" t="s">
        <v>523</v>
      </c>
      <c r="B31" s="43" t="s">
        <v>276</v>
      </c>
      <c r="C31" s="52" t="str">
        <f t="shared" si="0"/>
        <v>Isaac Farmer</v>
      </c>
      <c r="D31" s="52"/>
      <c r="E31" s="52" t="str">
        <f t="shared" si="1"/>
        <v>Haywards Heath</v>
      </c>
      <c r="F31" s="26" t="s">
        <v>617</v>
      </c>
      <c r="G31" s="39">
        <f>IF(Dec!$G$2-10&lt;0,0,Dec!$G$2-10)</f>
        <v>2</v>
      </c>
      <c r="H31" s="173"/>
      <c r="I31" s="9" t="str">
        <f t="shared" si="2"/>
        <v/>
      </c>
      <c r="J31" s="9" t="str">
        <f t="shared" si="2"/>
        <v/>
      </c>
      <c r="K31" s="9" t="str">
        <f t="shared" si="2"/>
        <v/>
      </c>
      <c r="L31" s="9" t="str">
        <f t="shared" si="2"/>
        <v/>
      </c>
      <c r="M31" s="9" t="str">
        <f t="shared" si="2"/>
        <v/>
      </c>
      <c r="N31" s="9" t="str">
        <f t="shared" si="2"/>
        <v/>
      </c>
      <c r="O31" s="9" t="str">
        <f t="shared" si="2"/>
        <v/>
      </c>
      <c r="P31" s="9" t="str">
        <f t="shared" si="2"/>
        <v/>
      </c>
      <c r="Q31" s="9" t="str">
        <f t="shared" si="2"/>
        <v/>
      </c>
      <c r="R31" s="9">
        <f t="shared" si="2"/>
        <v>2</v>
      </c>
      <c r="S31" s="9" t="str">
        <f t="shared" si="2"/>
        <v/>
      </c>
      <c r="T31" s="9" t="str">
        <f t="shared" si="2"/>
        <v/>
      </c>
      <c r="U31" s="9" t="str">
        <f t="shared" si="2"/>
        <v/>
      </c>
      <c r="V31" s="9" t="str">
        <f t="shared" si="2"/>
        <v/>
      </c>
      <c r="W31" s="9"/>
      <c r="X31" s="2"/>
      <c r="Y31" s="14"/>
    </row>
    <row r="32" spans="1:25" ht="12.75" hidden="1" customHeight="1" x14ac:dyDescent="0.25">
      <c r="A32" s="19"/>
      <c r="B32" s="67" t="s">
        <v>277</v>
      </c>
      <c r="C32" s="52" t="str">
        <f t="shared" si="0"/>
        <v/>
      </c>
      <c r="D32" s="52" t="str">
        <f>IF(A32="","",VLOOKUP($A20,IF(LEN(A32)=2,FSB,FSA),VLOOKUP(LEFT(A32,1),Fteams,7,FALSE),FALSE))</f>
        <v/>
      </c>
      <c r="E32" s="52" t="str">
        <f t="shared" si="1"/>
        <v/>
      </c>
      <c r="F32" s="26"/>
      <c r="G32" s="39">
        <f>IF(Dec!$G$2-11&lt;0,0,Dec!$G$2-11)</f>
        <v>1</v>
      </c>
      <c r="H32" s="41"/>
      <c r="I32" s="9" t="str">
        <f t="shared" si="2"/>
        <v/>
      </c>
      <c r="J32" s="9" t="str">
        <f t="shared" si="2"/>
        <v/>
      </c>
      <c r="K32" s="9" t="str">
        <f t="shared" si="2"/>
        <v/>
      </c>
      <c r="L32" s="9" t="str">
        <f t="shared" si="2"/>
        <v/>
      </c>
      <c r="M32" s="9" t="str">
        <f t="shared" si="2"/>
        <v/>
      </c>
      <c r="N32" s="9" t="str">
        <f t="shared" si="2"/>
        <v/>
      </c>
      <c r="O32" s="9" t="str">
        <f t="shared" si="2"/>
        <v/>
      </c>
      <c r="P32" s="9" t="str">
        <f t="shared" si="2"/>
        <v/>
      </c>
      <c r="Q32" s="9" t="str">
        <f t="shared" si="2"/>
        <v/>
      </c>
      <c r="R32" s="9" t="str">
        <f t="shared" si="2"/>
        <v/>
      </c>
      <c r="S32" s="9" t="str">
        <f t="shared" si="2"/>
        <v/>
      </c>
      <c r="T32" s="9" t="str">
        <f t="shared" si="2"/>
        <v/>
      </c>
      <c r="U32" s="9" t="str">
        <f t="shared" si="2"/>
        <v/>
      </c>
      <c r="V32" s="9" t="str">
        <f t="shared" si="2"/>
        <v/>
      </c>
      <c r="W32" s="9">
        <f>(Dec!$G$2+1)*Dec!$G$2/2-SUM(I21:T32)</f>
        <v>1</v>
      </c>
      <c r="X32" s="2"/>
      <c r="Y32" s="14" t="str">
        <f>IF(F32="","",IF(F32-VLOOKUP($A20,AWstandards,VLOOKUP(D32,Age,2,FALSE),FALSE)&gt;0,"","aw"))</f>
        <v/>
      </c>
    </row>
    <row r="33" spans="1:25" ht="13" x14ac:dyDescent="0.3">
      <c r="A33" s="18">
        <v>75</v>
      </c>
      <c r="B33" s="34"/>
      <c r="C33" s="53" t="s">
        <v>214</v>
      </c>
      <c r="D33" s="54"/>
      <c r="E33" s="51"/>
      <c r="F33" s="25"/>
      <c r="G33" s="38">
        <v>1.2</v>
      </c>
      <c r="H33" s="29" t="s">
        <v>163</v>
      </c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 t="str">
        <f t="shared" si="2"/>
        <v/>
      </c>
      <c r="V33" s="9" t="str">
        <f t="shared" si="2"/>
        <v/>
      </c>
      <c r="W33" s="9"/>
      <c r="X33" s="2" t="s">
        <v>218</v>
      </c>
      <c r="Y33" s="2"/>
    </row>
    <row r="34" spans="1:25" x14ac:dyDescent="0.25">
      <c r="A34" s="20" t="s">
        <v>558</v>
      </c>
      <c r="B34" s="43">
        <v>1</v>
      </c>
      <c r="C34" s="52" t="str">
        <f t="shared" ref="C34:C45" si="3">IF(A34="","",VLOOKUP($A$33,IF(LEN(A34)=2,FSB,FSA),VLOOKUP(LEFT(A34,1),Fteams,6,FALSE),FALSE))</f>
        <v xml:space="preserve">Finlay Carroll </v>
      </c>
      <c r="D34" s="52">
        <f>IF(A34="","",VLOOKUP($A33,IF(LEN(A34)=2,FSB,FSA),VLOOKUP(LEFT(A34,1),Fteams,7,FALSE),FALSE))</f>
        <v>0</v>
      </c>
      <c r="E34" s="52" t="str">
        <f t="shared" ref="E34:E45" si="4">IF(A34="","",VLOOKUP(LEFT(A34,1),Fteams,2,FALSE))</f>
        <v>Chichester</v>
      </c>
      <c r="F34" s="26" t="s">
        <v>588</v>
      </c>
      <c r="G34" s="39">
        <f>Dec!$G$2</f>
        <v>12</v>
      </c>
      <c r="H34" s="173"/>
      <c r="I34" s="9" t="str">
        <f t="shared" si="2"/>
        <v/>
      </c>
      <c r="J34" s="9" t="str">
        <f t="shared" si="2"/>
        <v/>
      </c>
      <c r="K34" s="9">
        <f t="shared" si="2"/>
        <v>12</v>
      </c>
      <c r="L34" s="9" t="str">
        <f t="shared" si="2"/>
        <v/>
      </c>
      <c r="M34" s="9" t="str">
        <f t="shared" si="2"/>
        <v/>
      </c>
      <c r="N34" s="9" t="str">
        <f t="shared" si="2"/>
        <v/>
      </c>
      <c r="O34" s="9" t="str">
        <f t="shared" si="2"/>
        <v/>
      </c>
      <c r="P34" s="9" t="str">
        <f t="shared" si="2"/>
        <v/>
      </c>
      <c r="Q34" s="9" t="str">
        <f t="shared" si="2"/>
        <v/>
      </c>
      <c r="R34" s="9" t="str">
        <f t="shared" si="2"/>
        <v/>
      </c>
      <c r="S34" s="9" t="str">
        <f t="shared" si="2"/>
        <v/>
      </c>
      <c r="T34" s="9" t="str">
        <f t="shared" si="2"/>
        <v/>
      </c>
      <c r="U34" s="9" t="str">
        <f t="shared" si="2"/>
        <v/>
      </c>
      <c r="V34" s="9" t="str">
        <f t="shared" si="2"/>
        <v/>
      </c>
      <c r="W34" s="9"/>
      <c r="X34" s="2"/>
      <c r="Y34" s="14" t="e">
        <f>IF(F34="","",IF(F34-VLOOKUP($A33,AWstandards,VLOOKUP(D34,Age,2,FALSE),FALSE)&gt;0,"","aw"))</f>
        <v>#N/A</v>
      </c>
    </row>
    <row r="35" spans="1:25" x14ac:dyDescent="0.25">
      <c r="A35" s="20" t="s">
        <v>557</v>
      </c>
      <c r="B35" s="43">
        <v>2</v>
      </c>
      <c r="C35" s="52" t="str">
        <f t="shared" si="3"/>
        <v>Jake Horrod</v>
      </c>
      <c r="D35" s="52">
        <f>IF(A35="","",VLOOKUP($A33,IF(LEN(A35)=2,FSB,FSA),VLOOKUP(LEFT(A35,1),Fteams,7,FALSE),FALSE))</f>
        <v>0</v>
      </c>
      <c r="E35" s="52" t="str">
        <f t="shared" si="4"/>
        <v>Worthing</v>
      </c>
      <c r="F35" s="26" t="s">
        <v>589</v>
      </c>
      <c r="G35" s="39">
        <f>IF(Dec!$G$2-1&lt;0,0,Dec!$G$2-1)</f>
        <v>11</v>
      </c>
      <c r="H35" s="173"/>
      <c r="I35" s="9" t="str">
        <f t="shared" si="2"/>
        <v/>
      </c>
      <c r="J35" s="9" t="str">
        <f t="shared" si="2"/>
        <v/>
      </c>
      <c r="K35" s="9" t="str">
        <f t="shared" si="2"/>
        <v/>
      </c>
      <c r="L35" s="9" t="str">
        <f t="shared" si="2"/>
        <v/>
      </c>
      <c r="M35" s="9" t="str">
        <f t="shared" si="2"/>
        <v/>
      </c>
      <c r="N35" s="9" t="str">
        <f t="shared" si="2"/>
        <v/>
      </c>
      <c r="O35" s="9" t="str">
        <f t="shared" si="2"/>
        <v/>
      </c>
      <c r="P35" s="9" t="str">
        <f t="shared" si="2"/>
        <v/>
      </c>
      <c r="Q35" s="9">
        <f t="shared" si="2"/>
        <v>11</v>
      </c>
      <c r="R35" s="9" t="str">
        <f t="shared" si="2"/>
        <v/>
      </c>
      <c r="S35" s="9" t="str">
        <f t="shared" si="2"/>
        <v/>
      </c>
      <c r="T35" s="9" t="str">
        <f t="shared" si="2"/>
        <v/>
      </c>
      <c r="U35" s="9" t="str">
        <f t="shared" si="2"/>
        <v/>
      </c>
      <c r="V35" s="9" t="str">
        <f t="shared" si="2"/>
        <v/>
      </c>
      <c r="W35" s="9"/>
      <c r="X35" s="2"/>
      <c r="Y35" s="14" t="e">
        <f>IF(F35="","",IF(F35-VLOOKUP($A33,AWstandards,VLOOKUP(D35,Age,2,FALSE),FALSE)&gt;0,"","aw"))</f>
        <v>#N/A</v>
      </c>
    </row>
    <row r="36" spans="1:25" x14ac:dyDescent="0.25">
      <c r="A36" s="20" t="s">
        <v>552</v>
      </c>
      <c r="B36" s="43">
        <v>3</v>
      </c>
      <c r="C36" s="52" t="str">
        <f t="shared" si="3"/>
        <v>Jacob Juba</v>
      </c>
      <c r="D36" s="52">
        <f>IF(A36="","",VLOOKUP($A33,IF(LEN(A36)=2,FSB,FSA),VLOOKUP(LEFT(A36,1),Fteams,7,FALSE),FALSE))</f>
        <v>0</v>
      </c>
      <c r="E36" s="52" t="str">
        <f t="shared" si="4"/>
        <v>Brighton &amp; Hove</v>
      </c>
      <c r="F36" s="26" t="s">
        <v>590</v>
      </c>
      <c r="G36" s="39">
        <f>IF(Dec!$G$2-2&lt;0,0,Dec!$G$2-2)</f>
        <v>10</v>
      </c>
      <c r="H36" s="173"/>
      <c r="I36" s="9">
        <f t="shared" si="2"/>
        <v>10</v>
      </c>
      <c r="J36" s="9" t="str">
        <f t="shared" si="2"/>
        <v/>
      </c>
      <c r="K36" s="9" t="str">
        <f t="shared" si="2"/>
        <v/>
      </c>
      <c r="L36" s="9" t="str">
        <f t="shared" si="2"/>
        <v/>
      </c>
      <c r="M36" s="9" t="str">
        <f t="shared" si="2"/>
        <v/>
      </c>
      <c r="N36" s="9" t="str">
        <f t="shared" si="2"/>
        <v/>
      </c>
      <c r="O36" s="9" t="str">
        <f t="shared" si="2"/>
        <v/>
      </c>
      <c r="P36" s="9" t="str">
        <f t="shared" si="2"/>
        <v/>
      </c>
      <c r="Q36" s="9" t="str">
        <f t="shared" si="2"/>
        <v/>
      </c>
      <c r="R36" s="9" t="str">
        <f t="shared" si="2"/>
        <v/>
      </c>
      <c r="S36" s="9" t="str">
        <f t="shared" si="2"/>
        <v/>
      </c>
      <c r="T36" s="9" t="str">
        <f t="shared" si="2"/>
        <v/>
      </c>
      <c r="U36" s="9" t="str">
        <f t="shared" si="2"/>
        <v/>
      </c>
      <c r="V36" s="9" t="str">
        <f t="shared" si="2"/>
        <v/>
      </c>
      <c r="W36" s="9"/>
      <c r="X36" s="2"/>
      <c r="Y36" s="14" t="e">
        <f>IF(F36="","",IF(F36-VLOOKUP($A33,AWstandards,VLOOKUP(D36,Age,2,FALSE),FALSE)&gt;0,"","aw"))</f>
        <v>#N/A</v>
      </c>
    </row>
    <row r="37" spans="1:25" x14ac:dyDescent="0.25">
      <c r="A37" s="20" t="s">
        <v>550</v>
      </c>
      <c r="B37" s="43">
        <v>4</v>
      </c>
      <c r="C37" s="52" t="str">
        <f t="shared" si="3"/>
        <v>Samuel Zingerman</v>
      </c>
      <c r="D37" s="52">
        <f>IF(A37="","",VLOOKUP($A33,IF(LEN(A37)=2,FSB,FSA),VLOOKUP(LEFT(A37,1),Fteams,7,FALSE),FALSE))</f>
        <v>0</v>
      </c>
      <c r="E37" s="52" t="str">
        <f t="shared" si="4"/>
        <v>Crawley</v>
      </c>
      <c r="F37" s="26" t="s">
        <v>591</v>
      </c>
      <c r="G37" s="39">
        <f>IF(Dec!$G$2-3&lt;0,0,Dec!$G$2-3)</f>
        <v>9</v>
      </c>
      <c r="H37" s="173"/>
      <c r="I37" s="9" t="str">
        <f t="shared" ref="I37:U52" si="5">IF($A37="","",IF(LEFT($A37,1)=I$20,$G37,""))</f>
        <v/>
      </c>
      <c r="J37" s="9">
        <f t="shared" si="5"/>
        <v>9</v>
      </c>
      <c r="K37" s="9" t="str">
        <f t="shared" si="5"/>
        <v/>
      </c>
      <c r="L37" s="9" t="str">
        <f t="shared" si="5"/>
        <v/>
      </c>
      <c r="M37" s="9" t="str">
        <f t="shared" si="5"/>
        <v/>
      </c>
      <c r="N37" s="9" t="str">
        <f t="shared" si="5"/>
        <v/>
      </c>
      <c r="O37" s="9" t="str">
        <f t="shared" si="5"/>
        <v/>
      </c>
      <c r="P37" s="9" t="str">
        <f t="shared" si="5"/>
        <v/>
      </c>
      <c r="Q37" s="9" t="str">
        <f t="shared" si="5"/>
        <v/>
      </c>
      <c r="R37" s="9" t="str">
        <f t="shared" si="5"/>
        <v/>
      </c>
      <c r="S37" s="9" t="str">
        <f t="shared" si="5"/>
        <v/>
      </c>
      <c r="T37" s="9" t="str">
        <f t="shared" si="5"/>
        <v/>
      </c>
      <c r="U37" s="9" t="str">
        <f t="shared" si="5"/>
        <v/>
      </c>
      <c r="V37" s="9" t="str">
        <f t="shared" ref="V37:V100" si="6">IF($A37="","",IF(LEFT($A37,1)=V$20,$G37,""))</f>
        <v/>
      </c>
      <c r="W37" s="9"/>
      <c r="X37" s="2"/>
      <c r="Y37" s="14" t="e">
        <f>IF(F37="","",IF(F37-VLOOKUP($A33,AWstandards,VLOOKUP(D37,Age,2,FALSE),FALSE)&gt;0,"","aw"))</f>
        <v>#N/A</v>
      </c>
    </row>
    <row r="38" spans="1:25" x14ac:dyDescent="0.25">
      <c r="A38" s="20" t="s">
        <v>587</v>
      </c>
      <c r="B38" s="43">
        <v>5</v>
      </c>
      <c r="C38" s="52" t="str">
        <f t="shared" si="3"/>
        <v>Rainbow Love</v>
      </c>
      <c r="D38" s="52">
        <f>IF(A38="","",VLOOKUP($A33,IF(LEN(A38)=2,FSB,FSA),VLOOKUP(LEFT(A38,1),Fteams,7,FALSE),FALSE))</f>
        <v>0</v>
      </c>
      <c r="E38" s="52" t="str">
        <f t="shared" si="4"/>
        <v>Lewes</v>
      </c>
      <c r="F38" s="26" t="s">
        <v>592</v>
      </c>
      <c r="G38" s="39">
        <f>IF(Dec!$G$2-4&lt;0,0,Dec!$G$2-4)</f>
        <v>8</v>
      </c>
      <c r="H38" s="173"/>
      <c r="I38" s="9" t="str">
        <f t="shared" si="5"/>
        <v/>
      </c>
      <c r="J38" s="9" t="str">
        <f t="shared" si="5"/>
        <v/>
      </c>
      <c r="K38" s="9" t="str">
        <f t="shared" si="5"/>
        <v/>
      </c>
      <c r="L38" s="9" t="str">
        <f t="shared" si="5"/>
        <v/>
      </c>
      <c r="M38" s="9" t="str">
        <f t="shared" si="5"/>
        <v/>
      </c>
      <c r="N38" s="9" t="str">
        <f t="shared" si="5"/>
        <v/>
      </c>
      <c r="O38" s="9">
        <f t="shared" si="5"/>
        <v>8</v>
      </c>
      <c r="P38" s="9" t="str">
        <f t="shared" si="5"/>
        <v/>
      </c>
      <c r="Q38" s="9" t="str">
        <f t="shared" si="5"/>
        <v/>
      </c>
      <c r="R38" s="9" t="str">
        <f t="shared" si="5"/>
        <v/>
      </c>
      <c r="S38" s="9" t="str">
        <f t="shared" si="5"/>
        <v/>
      </c>
      <c r="T38" s="9" t="str">
        <f t="shared" si="5"/>
        <v/>
      </c>
      <c r="U38" s="9" t="str">
        <f t="shared" si="5"/>
        <v/>
      </c>
      <c r="V38" s="9" t="str">
        <f t="shared" si="6"/>
        <v/>
      </c>
      <c r="W38" s="9"/>
      <c r="X38" s="2"/>
      <c r="Y38" s="14" t="e">
        <f>IF(F38="","",IF(F38-VLOOKUP($A33,AWstandards,VLOOKUP(D38,Age,2,FALSE),FALSE)&gt;0,"","aw"))</f>
        <v>#N/A</v>
      </c>
    </row>
    <row r="39" spans="1:25" x14ac:dyDescent="0.25">
      <c r="A39" s="20" t="s">
        <v>554</v>
      </c>
      <c r="B39" s="43">
        <v>6</v>
      </c>
      <c r="C39" s="52" t="str">
        <f t="shared" si="3"/>
        <v>David Otero</v>
      </c>
      <c r="D39" s="52">
        <f>IF(A39="","",VLOOKUP($A33,IF(LEN(A39)=2,FSB,FSA),VLOOKUP(LEFT(A39,1),Fteams,7,FALSE),FALSE))</f>
        <v>0</v>
      </c>
      <c r="E39" s="52" t="str">
        <f t="shared" si="4"/>
        <v>Phoenix</v>
      </c>
      <c r="F39" s="26" t="s">
        <v>593</v>
      </c>
      <c r="G39" s="39">
        <f>IF(Dec!$G$2-5&lt;0,0,Dec!$G$2-5)</f>
        <v>7</v>
      </c>
      <c r="H39" s="173"/>
      <c r="I39" s="9" t="str">
        <f t="shared" si="5"/>
        <v/>
      </c>
      <c r="J39" s="9" t="str">
        <f t="shared" si="5"/>
        <v/>
      </c>
      <c r="K39" s="9" t="str">
        <f t="shared" si="5"/>
        <v/>
      </c>
      <c r="L39" s="9" t="str">
        <f t="shared" si="5"/>
        <v/>
      </c>
      <c r="M39" s="9" t="str">
        <f t="shared" si="5"/>
        <v/>
      </c>
      <c r="N39" s="9" t="str">
        <f t="shared" si="5"/>
        <v/>
      </c>
      <c r="O39" s="9" t="str">
        <f t="shared" si="5"/>
        <v/>
      </c>
      <c r="P39" s="9">
        <f t="shared" si="5"/>
        <v>7</v>
      </c>
      <c r="Q39" s="9" t="str">
        <f t="shared" si="5"/>
        <v/>
      </c>
      <c r="R39" s="9" t="str">
        <f t="shared" si="5"/>
        <v/>
      </c>
      <c r="S39" s="9" t="str">
        <f t="shared" si="5"/>
        <v/>
      </c>
      <c r="T39" s="9" t="str">
        <f t="shared" si="5"/>
        <v/>
      </c>
      <c r="U39" s="9" t="str">
        <f t="shared" si="5"/>
        <v/>
      </c>
      <c r="V39" s="9" t="str">
        <f t="shared" si="6"/>
        <v/>
      </c>
      <c r="W39" s="9"/>
      <c r="X39" s="2"/>
      <c r="Y39" s="14" t="e">
        <f>IF(F39="","",IF(F39-VLOOKUP($A33,AWstandards,VLOOKUP(D39,Age,2,FALSE),FALSE)&gt;0,"","aw"))</f>
        <v>#N/A</v>
      </c>
    </row>
    <row r="40" spans="1:25" x14ac:dyDescent="0.25">
      <c r="A40" s="20" t="s">
        <v>553</v>
      </c>
      <c r="B40" s="43">
        <v>7</v>
      </c>
      <c r="C40" s="52" t="str">
        <f t="shared" si="3"/>
        <v>Harley Hoad</v>
      </c>
      <c r="D40" s="52">
        <f>IF(A40="","",VLOOKUP($A33,IF(LEN(A40)=2,FSB,FSA),VLOOKUP(LEFT(A40,1),Fteams,7,FALSE),FALSE))</f>
        <v>0</v>
      </c>
      <c r="E40" s="52" t="str">
        <f t="shared" si="4"/>
        <v>Eastbourne</v>
      </c>
      <c r="F40" s="26" t="s">
        <v>594</v>
      </c>
      <c r="G40" s="39">
        <f>IF(Dec!$G$2-6&lt;0,0,Dec!$G$2-6)</f>
        <v>6</v>
      </c>
      <c r="H40" s="173"/>
      <c r="I40" s="9" t="str">
        <f t="shared" si="5"/>
        <v/>
      </c>
      <c r="J40" s="9" t="str">
        <f t="shared" si="5"/>
        <v/>
      </c>
      <c r="K40" s="9" t="str">
        <f t="shared" si="5"/>
        <v/>
      </c>
      <c r="L40" s="9">
        <f t="shared" si="5"/>
        <v>6</v>
      </c>
      <c r="M40" s="9" t="str">
        <f t="shared" si="5"/>
        <v/>
      </c>
      <c r="N40" s="9" t="str">
        <f t="shared" si="5"/>
        <v/>
      </c>
      <c r="O40" s="9" t="str">
        <f t="shared" si="5"/>
        <v/>
      </c>
      <c r="P40" s="9" t="str">
        <f t="shared" si="5"/>
        <v/>
      </c>
      <c r="Q40" s="9" t="str">
        <f t="shared" si="5"/>
        <v/>
      </c>
      <c r="R40" s="9" t="str">
        <f t="shared" si="5"/>
        <v/>
      </c>
      <c r="S40" s="9" t="str">
        <f t="shared" si="5"/>
        <v/>
      </c>
      <c r="T40" s="9" t="str">
        <f t="shared" si="5"/>
        <v/>
      </c>
      <c r="U40" s="9" t="str">
        <f t="shared" si="5"/>
        <v/>
      </c>
      <c r="V40" s="9" t="str">
        <f t="shared" si="6"/>
        <v/>
      </c>
      <c r="W40" s="9"/>
      <c r="X40" s="2"/>
      <c r="Y40" s="14" t="e">
        <f>IF(F40="","",IF(F40-VLOOKUP($A33,AWstandards,VLOOKUP(D40,Age,2,FALSE),FALSE)&gt;0,"","aw"))</f>
        <v>#N/A</v>
      </c>
    </row>
    <row r="41" spans="1:25" ht="15" customHeight="1" x14ac:dyDescent="0.25">
      <c r="A41" s="20" t="s">
        <v>551</v>
      </c>
      <c r="B41" s="43">
        <v>8</v>
      </c>
      <c r="C41" s="52" t="str">
        <f t="shared" si="3"/>
        <v>Nathanael Craig</v>
      </c>
      <c r="D41" s="52">
        <f>IF(A41="","",VLOOKUP($A33,IF(LEN(A41)=2,FSB,FSA),VLOOKUP(LEFT(A41,1),Fteams,7,FALSE),FALSE))</f>
        <v>0</v>
      </c>
      <c r="E41" s="52" t="str">
        <f t="shared" si="4"/>
        <v>Horsham BS</v>
      </c>
      <c r="F41" s="26" t="s">
        <v>595</v>
      </c>
      <c r="G41" s="39">
        <f>IF(Dec!$G$2-7&lt;0,0,Dec!$G$2-7)</f>
        <v>5</v>
      </c>
      <c r="H41" s="173"/>
      <c r="I41" s="9" t="str">
        <f t="shared" si="5"/>
        <v/>
      </c>
      <c r="J41" s="9" t="str">
        <f t="shared" si="5"/>
        <v/>
      </c>
      <c r="K41" s="9" t="str">
        <f t="shared" si="5"/>
        <v/>
      </c>
      <c r="L41" s="9" t="str">
        <f t="shared" si="5"/>
        <v/>
      </c>
      <c r="M41" s="9">
        <f t="shared" si="5"/>
        <v>5</v>
      </c>
      <c r="N41" s="9" t="str">
        <f t="shared" si="5"/>
        <v/>
      </c>
      <c r="O41" s="9" t="str">
        <f t="shared" si="5"/>
        <v/>
      </c>
      <c r="P41" s="9" t="str">
        <f t="shared" si="5"/>
        <v/>
      </c>
      <c r="Q41" s="9" t="str">
        <f t="shared" si="5"/>
        <v/>
      </c>
      <c r="R41" s="9" t="str">
        <f t="shared" si="5"/>
        <v/>
      </c>
      <c r="S41" s="9" t="str">
        <f t="shared" si="5"/>
        <v/>
      </c>
      <c r="T41" s="9" t="str">
        <f t="shared" si="5"/>
        <v/>
      </c>
      <c r="U41" s="9" t="str">
        <f t="shared" si="5"/>
        <v/>
      </c>
      <c r="V41" s="9" t="str">
        <f t="shared" si="6"/>
        <v/>
      </c>
      <c r="W41" s="9"/>
      <c r="X41" s="2"/>
      <c r="Y41" s="14" t="e">
        <f>IF(F41="","",IF(F41-VLOOKUP($A33,AWstandards,VLOOKUP(D41,Age,2,FALSE),FALSE)&gt;0,"","aw"))</f>
        <v>#N/A</v>
      </c>
    </row>
    <row r="42" spans="1:25" ht="0.75" hidden="1" customHeight="1" x14ac:dyDescent="0.25">
      <c r="A42" s="20"/>
      <c r="B42" s="43" t="s">
        <v>278</v>
      </c>
      <c r="C42" s="52" t="str">
        <f t="shared" si="3"/>
        <v/>
      </c>
      <c r="D42" s="52"/>
      <c r="E42" s="52" t="str">
        <f t="shared" si="4"/>
        <v/>
      </c>
      <c r="F42" s="26"/>
      <c r="G42" s="39">
        <f>IF(Dec!$G$2-8&lt;0,0,Dec!$G$2-8)</f>
        <v>4</v>
      </c>
      <c r="H42" s="173"/>
      <c r="I42" s="9" t="str">
        <f t="shared" si="5"/>
        <v/>
      </c>
      <c r="J42" s="9" t="str">
        <f t="shared" si="5"/>
        <v/>
      </c>
      <c r="K42" s="9" t="str">
        <f t="shared" si="5"/>
        <v/>
      </c>
      <c r="L42" s="9" t="str">
        <f t="shared" si="5"/>
        <v/>
      </c>
      <c r="M42" s="9" t="str">
        <f t="shared" si="5"/>
        <v/>
      </c>
      <c r="N42" s="9" t="str">
        <f t="shared" si="5"/>
        <v/>
      </c>
      <c r="O42" s="9" t="str">
        <f t="shared" si="5"/>
        <v/>
      </c>
      <c r="P42" s="9" t="str">
        <f t="shared" si="5"/>
        <v/>
      </c>
      <c r="Q42" s="9" t="str">
        <f t="shared" si="5"/>
        <v/>
      </c>
      <c r="R42" s="9" t="str">
        <f t="shared" si="5"/>
        <v/>
      </c>
      <c r="S42" s="9" t="str">
        <f t="shared" si="5"/>
        <v/>
      </c>
      <c r="T42" s="9" t="str">
        <f t="shared" si="5"/>
        <v/>
      </c>
      <c r="U42" s="9" t="str">
        <f t="shared" si="5"/>
        <v/>
      </c>
      <c r="V42" s="9" t="str">
        <f t="shared" si="6"/>
        <v/>
      </c>
      <c r="W42" s="9"/>
      <c r="X42" s="2"/>
      <c r="Y42" s="14"/>
    </row>
    <row r="43" spans="1:25" ht="6.75" hidden="1" customHeight="1" x14ac:dyDescent="0.25">
      <c r="A43" s="20"/>
      <c r="B43" s="43" t="s">
        <v>275</v>
      </c>
      <c r="C43" s="52" t="str">
        <f t="shared" si="3"/>
        <v/>
      </c>
      <c r="D43" s="52"/>
      <c r="E43" s="52" t="str">
        <f t="shared" si="4"/>
        <v/>
      </c>
      <c r="F43" s="26"/>
      <c r="G43" s="39">
        <f>IF(Dec!$G$2-9&lt;0,0,Dec!$G$2-9)</f>
        <v>3</v>
      </c>
      <c r="H43" s="173"/>
      <c r="I43" s="9" t="str">
        <f t="shared" si="5"/>
        <v/>
      </c>
      <c r="J43" s="9" t="str">
        <f t="shared" si="5"/>
        <v/>
      </c>
      <c r="K43" s="9" t="str">
        <f t="shared" si="5"/>
        <v/>
      </c>
      <c r="L43" s="9" t="str">
        <f t="shared" si="5"/>
        <v/>
      </c>
      <c r="M43" s="9" t="str">
        <f t="shared" si="5"/>
        <v/>
      </c>
      <c r="N43" s="9" t="str">
        <f t="shared" si="5"/>
        <v/>
      </c>
      <c r="O43" s="9" t="str">
        <f t="shared" si="5"/>
        <v/>
      </c>
      <c r="P43" s="9" t="str">
        <f t="shared" si="5"/>
        <v/>
      </c>
      <c r="Q43" s="9" t="str">
        <f t="shared" si="5"/>
        <v/>
      </c>
      <c r="R43" s="9" t="str">
        <f t="shared" si="5"/>
        <v/>
      </c>
      <c r="S43" s="9" t="str">
        <f t="shared" si="5"/>
        <v/>
      </c>
      <c r="T43" s="9" t="str">
        <f t="shared" si="5"/>
        <v/>
      </c>
      <c r="U43" s="9" t="str">
        <f t="shared" si="5"/>
        <v/>
      </c>
      <c r="V43" s="9" t="str">
        <f t="shared" si="6"/>
        <v/>
      </c>
      <c r="W43" s="9"/>
      <c r="X43" s="2"/>
      <c r="Y43" s="14"/>
    </row>
    <row r="44" spans="1:25" ht="11.25" hidden="1" customHeight="1" x14ac:dyDescent="0.25">
      <c r="A44" s="20"/>
      <c r="B44" s="43" t="s">
        <v>276</v>
      </c>
      <c r="C44" s="52" t="str">
        <f t="shared" si="3"/>
        <v/>
      </c>
      <c r="D44" s="52" t="str">
        <f>IF(A44="","",VLOOKUP($A33,IF(LEN(A44)=2,FSB,FSA),VLOOKUP(LEFT(A44,1),Fteams,7,FALSE),FALSE))</f>
        <v/>
      </c>
      <c r="E44" s="52" t="str">
        <f t="shared" si="4"/>
        <v/>
      </c>
      <c r="F44" s="26"/>
      <c r="G44" s="39">
        <f>IF(Dec!$G$2-10&lt;0,0,Dec!$G$2-10)</f>
        <v>2</v>
      </c>
      <c r="H44" s="173"/>
      <c r="I44" s="9" t="str">
        <f t="shared" si="5"/>
        <v/>
      </c>
      <c r="J44" s="9" t="str">
        <f t="shared" si="5"/>
        <v/>
      </c>
      <c r="K44" s="9" t="str">
        <f t="shared" si="5"/>
        <v/>
      </c>
      <c r="L44" s="9" t="str">
        <f t="shared" si="5"/>
        <v/>
      </c>
      <c r="M44" s="9" t="str">
        <f t="shared" si="5"/>
        <v/>
      </c>
      <c r="N44" s="9" t="str">
        <f t="shared" si="5"/>
        <v/>
      </c>
      <c r="O44" s="9" t="str">
        <f t="shared" si="5"/>
        <v/>
      </c>
      <c r="P44" s="9" t="str">
        <f t="shared" si="5"/>
        <v/>
      </c>
      <c r="Q44" s="9" t="str">
        <f t="shared" si="5"/>
        <v/>
      </c>
      <c r="R44" s="9" t="str">
        <f t="shared" si="5"/>
        <v/>
      </c>
      <c r="S44" s="9" t="str">
        <f t="shared" si="5"/>
        <v/>
      </c>
      <c r="T44" s="9" t="str">
        <f t="shared" si="5"/>
        <v/>
      </c>
      <c r="U44" s="9" t="str">
        <f t="shared" si="5"/>
        <v/>
      </c>
      <c r="V44" s="9" t="str">
        <f t="shared" si="6"/>
        <v/>
      </c>
      <c r="W44" s="9"/>
      <c r="X44" s="2"/>
      <c r="Y44" s="14" t="str">
        <f>IF(F44="","",IF(F44-VLOOKUP($A33,AWstandards,VLOOKUP(D44,Age,2,FALSE),FALSE)&gt;0,"","aw"))</f>
        <v/>
      </c>
    </row>
    <row r="45" spans="1:25" ht="0.75" hidden="1" customHeight="1" x14ac:dyDescent="0.25">
      <c r="A45" s="20"/>
      <c r="B45" s="43" t="s">
        <v>277</v>
      </c>
      <c r="C45" s="52" t="str">
        <f t="shared" si="3"/>
        <v/>
      </c>
      <c r="D45" s="52" t="str">
        <f>IF(A45="","",VLOOKUP($A33,IF(LEN(A45)=2,FSB,FSA),VLOOKUP(LEFT(A45,1),Fteams,7,FALSE),FALSE))</f>
        <v/>
      </c>
      <c r="E45" s="52" t="str">
        <f t="shared" si="4"/>
        <v/>
      </c>
      <c r="F45" s="26"/>
      <c r="G45" s="39">
        <f>IF(Dec!$G$2-11&lt;0,0,Dec!$G$2-11)</f>
        <v>1</v>
      </c>
      <c r="H45" s="173"/>
      <c r="I45" s="9" t="str">
        <f t="shared" si="5"/>
        <v/>
      </c>
      <c r="J45" s="9" t="str">
        <f t="shared" si="5"/>
        <v/>
      </c>
      <c r="K45" s="9" t="str">
        <f t="shared" si="5"/>
        <v/>
      </c>
      <c r="L45" s="9" t="str">
        <f t="shared" si="5"/>
        <v/>
      </c>
      <c r="M45" s="9" t="str">
        <f t="shared" si="5"/>
        <v/>
      </c>
      <c r="N45" s="9" t="str">
        <f t="shared" si="5"/>
        <v/>
      </c>
      <c r="O45" s="9" t="str">
        <f t="shared" si="5"/>
        <v/>
      </c>
      <c r="P45" s="9" t="str">
        <f t="shared" si="5"/>
        <v/>
      </c>
      <c r="Q45" s="9" t="str">
        <f t="shared" si="5"/>
        <v/>
      </c>
      <c r="R45" s="9" t="str">
        <f t="shared" si="5"/>
        <v/>
      </c>
      <c r="S45" s="9" t="str">
        <f t="shared" si="5"/>
        <v/>
      </c>
      <c r="T45" s="9" t="str">
        <f t="shared" si="5"/>
        <v/>
      </c>
      <c r="U45" s="9" t="str">
        <f t="shared" si="5"/>
        <v/>
      </c>
      <c r="V45" s="9" t="str">
        <f t="shared" si="6"/>
        <v/>
      </c>
      <c r="W45" s="9">
        <f>(Dec!$G$2+1)*Dec!$G$2/2-SUM(I34:T45)</f>
        <v>10</v>
      </c>
      <c r="X45" s="2"/>
      <c r="Y45" s="14" t="str">
        <f>IF(F45="","",IF(F45-VLOOKUP($A33,AWstandards,VLOOKUP(D45,Age,2,FALSE),FALSE)&gt;0,"","aw"))</f>
        <v/>
      </c>
    </row>
    <row r="46" spans="1:25" ht="13" x14ac:dyDescent="0.3">
      <c r="A46" s="18">
        <v>150</v>
      </c>
      <c r="B46" s="34"/>
      <c r="C46" s="54" t="s">
        <v>217</v>
      </c>
      <c r="D46" s="54"/>
      <c r="E46" s="51"/>
      <c r="F46" s="25"/>
      <c r="G46" s="174" t="s">
        <v>1061</v>
      </c>
      <c r="H46" s="173" t="s">
        <v>163</v>
      </c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 t="str">
        <f t="shared" si="5"/>
        <v/>
      </c>
      <c r="V46" s="9" t="str">
        <f t="shared" si="6"/>
        <v/>
      </c>
      <c r="W46" s="9"/>
      <c r="X46" s="2" t="s">
        <v>219</v>
      </c>
      <c r="Y46" s="2"/>
    </row>
    <row r="47" spans="1:25" x14ac:dyDescent="0.25">
      <c r="A47" s="20" t="s">
        <v>514</v>
      </c>
      <c r="B47" s="43">
        <v>1</v>
      </c>
      <c r="C47" s="52" t="str">
        <f t="shared" ref="C47:C58" si="7">IF(A47="","",VLOOKUP($A$46,IF(LEN(A47)=2,FSB,FSA),VLOOKUP(LEFT(A47,1),Fteams,6,FALSE),FALSE))</f>
        <v>Henry Bromham</v>
      </c>
      <c r="D47" s="52">
        <f>IF(A47="","",VLOOKUP($A46,IF(LEN(A47)=2,FSB,FSA),VLOOKUP(LEFT(A47,1),Fteams,7,FALSE),FALSE))</f>
        <v>0</v>
      </c>
      <c r="E47" s="52" t="str">
        <f t="shared" ref="E47:E54" si="8">IF(A47="","",VLOOKUP(LEFT(A47,1),Fteams,2,FALSE))</f>
        <v>Crawley</v>
      </c>
      <c r="F47" s="26" t="s">
        <v>784</v>
      </c>
      <c r="G47" s="39">
        <f>Dec!$G$2</f>
        <v>12</v>
      </c>
      <c r="H47" s="173"/>
      <c r="I47" s="9" t="str">
        <f t="shared" ref="I47:U62" si="9">IF($A47="","",IF(LEFT($A47,1)=I$20,$G47,""))</f>
        <v/>
      </c>
      <c r="J47" s="9">
        <f t="shared" si="9"/>
        <v>12</v>
      </c>
      <c r="K47" s="9" t="str">
        <f t="shared" si="9"/>
        <v/>
      </c>
      <c r="L47" s="9" t="str">
        <f t="shared" si="9"/>
        <v/>
      </c>
      <c r="M47" s="9" t="str">
        <f t="shared" si="9"/>
        <v/>
      </c>
      <c r="N47" s="9" t="str">
        <f t="shared" si="9"/>
        <v/>
      </c>
      <c r="O47" s="9" t="str">
        <f t="shared" si="9"/>
        <v/>
      </c>
      <c r="P47" s="9" t="str">
        <f t="shared" si="9"/>
        <v/>
      </c>
      <c r="Q47" s="9" t="str">
        <f t="shared" si="9"/>
        <v/>
      </c>
      <c r="R47" s="9" t="str">
        <f t="shared" si="9"/>
        <v/>
      </c>
      <c r="S47" s="9" t="str">
        <f t="shared" si="9"/>
        <v/>
      </c>
      <c r="T47" s="9" t="str">
        <f t="shared" si="9"/>
        <v/>
      </c>
      <c r="U47" s="9" t="str">
        <f t="shared" si="5"/>
        <v/>
      </c>
      <c r="V47" s="9" t="str">
        <f t="shared" si="6"/>
        <v/>
      </c>
      <c r="W47" s="9"/>
      <c r="X47" s="2"/>
      <c r="Y47" s="14" t="e">
        <f>IF(F47="","",IF(F47-VLOOKUP($A46,AWstandards,VLOOKUP(D47,Age,2,FALSE),FALSE)&gt;0,"","aw"))</f>
        <v>#N/A</v>
      </c>
    </row>
    <row r="48" spans="1:25" x14ac:dyDescent="0.25">
      <c r="A48" s="20" t="s">
        <v>513</v>
      </c>
      <c r="B48" s="43">
        <v>2</v>
      </c>
      <c r="C48" s="52" t="str">
        <f t="shared" si="7"/>
        <v>Eddie Sullivan</v>
      </c>
      <c r="D48" s="52">
        <f>IF(A48="","",VLOOKUP($A46,IF(LEN(A48)=2,FSB,FSA),VLOOKUP(LEFT(A48,1),Fteams,7,FALSE),FALSE))</f>
        <v>0</v>
      </c>
      <c r="E48" s="52" t="str">
        <f t="shared" si="8"/>
        <v>Brighton &amp; Hove</v>
      </c>
      <c r="F48" s="26" t="s">
        <v>785</v>
      </c>
      <c r="G48" s="39">
        <f>IF(Dec!$G$2-1&lt;0,0,Dec!$G$2-1)</f>
        <v>11</v>
      </c>
      <c r="H48" s="173"/>
      <c r="I48" s="9">
        <f t="shared" si="9"/>
        <v>11</v>
      </c>
      <c r="J48" s="9" t="str">
        <f t="shared" si="9"/>
        <v/>
      </c>
      <c r="K48" s="9" t="str">
        <f t="shared" si="9"/>
        <v/>
      </c>
      <c r="L48" s="9" t="str">
        <f t="shared" si="9"/>
        <v/>
      </c>
      <c r="M48" s="9" t="str">
        <f t="shared" si="9"/>
        <v/>
      </c>
      <c r="N48" s="9" t="str">
        <f t="shared" si="9"/>
        <v/>
      </c>
      <c r="O48" s="9" t="str">
        <f t="shared" si="9"/>
        <v/>
      </c>
      <c r="P48" s="9" t="str">
        <f t="shared" si="9"/>
        <v/>
      </c>
      <c r="Q48" s="9" t="str">
        <f t="shared" si="9"/>
        <v/>
      </c>
      <c r="R48" s="9" t="str">
        <f t="shared" si="9"/>
        <v/>
      </c>
      <c r="S48" s="9" t="str">
        <f t="shared" si="9"/>
        <v/>
      </c>
      <c r="T48" s="9" t="str">
        <f t="shared" si="9"/>
        <v/>
      </c>
      <c r="U48" s="9" t="str">
        <f t="shared" si="5"/>
        <v/>
      </c>
      <c r="V48" s="9" t="str">
        <f t="shared" si="6"/>
        <v/>
      </c>
      <c r="W48" s="9"/>
      <c r="X48" s="2"/>
      <c r="Y48" s="14" t="e">
        <f>IF(F48="","",IF(F48-VLOOKUP($A46,AWstandards,VLOOKUP(D48,Age,2,FALSE),FALSE)&gt;0,"","aw"))</f>
        <v>#N/A</v>
      </c>
    </row>
    <row r="49" spans="1:25" x14ac:dyDescent="0.25">
      <c r="A49" s="20" t="s">
        <v>522</v>
      </c>
      <c r="B49" s="43">
        <v>3</v>
      </c>
      <c r="C49" s="52" t="str">
        <f t="shared" si="7"/>
        <v>Theo Franklin</v>
      </c>
      <c r="D49" s="52">
        <f>IF(A49="","",VLOOKUP($A46,IF(LEN(A49)=2,FSB,FSA),VLOOKUP(LEFT(A49,1),Fteams,7,FALSE),FALSE))</f>
        <v>0</v>
      </c>
      <c r="E49" s="52" t="str">
        <f t="shared" si="8"/>
        <v>Worthing</v>
      </c>
      <c r="F49" s="26" t="s">
        <v>786</v>
      </c>
      <c r="G49" s="39">
        <f>IF(Dec!$G$2-2&lt;0,0,Dec!$G$2-2)</f>
        <v>10</v>
      </c>
      <c r="H49" s="173"/>
      <c r="I49" s="9" t="str">
        <f t="shared" si="9"/>
        <v/>
      </c>
      <c r="J49" s="9" t="str">
        <f t="shared" si="9"/>
        <v/>
      </c>
      <c r="K49" s="9" t="str">
        <f t="shared" si="9"/>
        <v/>
      </c>
      <c r="L49" s="9" t="str">
        <f t="shared" si="9"/>
        <v/>
      </c>
      <c r="M49" s="9" t="str">
        <f t="shared" si="9"/>
        <v/>
      </c>
      <c r="N49" s="9" t="str">
        <f t="shared" si="9"/>
        <v/>
      </c>
      <c r="O49" s="9" t="str">
        <f t="shared" si="9"/>
        <v/>
      </c>
      <c r="P49" s="9" t="str">
        <f t="shared" si="9"/>
        <v/>
      </c>
      <c r="Q49" s="9">
        <f t="shared" si="9"/>
        <v>10</v>
      </c>
      <c r="R49" s="9" t="str">
        <f t="shared" si="9"/>
        <v/>
      </c>
      <c r="S49" s="9" t="str">
        <f t="shared" si="9"/>
        <v/>
      </c>
      <c r="T49" s="9" t="str">
        <f t="shared" si="9"/>
        <v/>
      </c>
      <c r="U49" s="9" t="str">
        <f t="shared" si="5"/>
        <v/>
      </c>
      <c r="V49" s="9" t="str">
        <f t="shared" si="6"/>
        <v/>
      </c>
      <c r="W49" s="9"/>
      <c r="X49" s="2"/>
      <c r="Y49" s="14" t="e">
        <f>IF(F49="","",IF(F49-VLOOKUP($A46,AWstandards,VLOOKUP(D49,Age,2,FALSE),FALSE)&gt;0,"","aw"))</f>
        <v>#N/A</v>
      </c>
    </row>
    <row r="50" spans="1:25" x14ac:dyDescent="0.25">
      <c r="A50" s="20" t="s">
        <v>515</v>
      </c>
      <c r="B50" s="43">
        <v>4</v>
      </c>
      <c r="C50" s="52" t="str">
        <f t="shared" si="7"/>
        <v>Osian Landstrom</v>
      </c>
      <c r="D50" s="52">
        <f>IF(A50="","",VLOOKUP($A46,IF(LEN(A50)=2,FSB,FSA),VLOOKUP(LEFT(A50,1),Fteams,7,FALSE),FALSE))</f>
        <v>0</v>
      </c>
      <c r="E50" s="52" t="str">
        <f t="shared" si="8"/>
        <v>Chichester</v>
      </c>
      <c r="F50" s="26" t="s">
        <v>764</v>
      </c>
      <c r="G50" s="39">
        <f>IF(Dec!$G$2-3&lt;0,0,Dec!$G$2-3)</f>
        <v>9</v>
      </c>
      <c r="H50" s="173"/>
      <c r="I50" s="9" t="str">
        <f t="shared" si="9"/>
        <v/>
      </c>
      <c r="J50" s="9" t="str">
        <f t="shared" si="9"/>
        <v/>
      </c>
      <c r="K50" s="9">
        <f t="shared" si="9"/>
        <v>9</v>
      </c>
      <c r="L50" s="9" t="str">
        <f t="shared" si="9"/>
        <v/>
      </c>
      <c r="M50" s="9" t="str">
        <f t="shared" si="9"/>
        <v/>
      </c>
      <c r="N50" s="9" t="str">
        <f t="shared" si="9"/>
        <v/>
      </c>
      <c r="O50" s="9" t="str">
        <f t="shared" si="9"/>
        <v/>
      </c>
      <c r="P50" s="9" t="str">
        <f t="shared" si="9"/>
        <v/>
      </c>
      <c r="Q50" s="9" t="str">
        <f t="shared" si="9"/>
        <v/>
      </c>
      <c r="R50" s="9" t="str">
        <f t="shared" si="9"/>
        <v/>
      </c>
      <c r="S50" s="9" t="str">
        <f t="shared" si="9"/>
        <v/>
      </c>
      <c r="T50" s="9" t="str">
        <f t="shared" si="9"/>
        <v/>
      </c>
      <c r="U50" s="9" t="str">
        <f t="shared" si="5"/>
        <v/>
      </c>
      <c r="V50" s="9" t="str">
        <f t="shared" si="6"/>
        <v/>
      </c>
      <c r="W50" s="9"/>
      <c r="X50" s="2"/>
      <c r="Y50" s="14" t="e">
        <f>IF(F50="","",IF(F50-VLOOKUP($A46,AWstandards,VLOOKUP(D50,Age,2,FALSE),FALSE)&gt;0,"","aw"))</f>
        <v>#N/A</v>
      </c>
    </row>
    <row r="51" spans="1:25" x14ac:dyDescent="0.25">
      <c r="A51" s="20" t="s">
        <v>516</v>
      </c>
      <c r="B51" s="43">
        <v>5</v>
      </c>
      <c r="C51" s="52" t="str">
        <f t="shared" si="7"/>
        <v>William Hollaway</v>
      </c>
      <c r="D51" s="52">
        <f>IF(A51="","",VLOOKUP($A46,IF(LEN(A51)=2,FSB,FSA),VLOOKUP(LEFT(A51,1),Fteams,7,FALSE),FALSE))</f>
        <v>0</v>
      </c>
      <c r="E51" s="52" t="str">
        <f t="shared" si="8"/>
        <v>Eastbourne</v>
      </c>
      <c r="F51" s="26" t="s">
        <v>746</v>
      </c>
      <c r="G51" s="39">
        <f>IF(Dec!$G$2-4&lt;0,0,Dec!$G$2-4)</f>
        <v>8</v>
      </c>
      <c r="H51" s="173"/>
      <c r="I51" s="9" t="str">
        <f t="shared" si="9"/>
        <v/>
      </c>
      <c r="J51" s="9" t="str">
        <f t="shared" si="9"/>
        <v/>
      </c>
      <c r="K51" s="9" t="str">
        <f t="shared" si="9"/>
        <v/>
      </c>
      <c r="L51" s="9">
        <f t="shared" si="9"/>
        <v>8</v>
      </c>
      <c r="M51" s="9" t="str">
        <f t="shared" si="9"/>
        <v/>
      </c>
      <c r="N51" s="9" t="str">
        <f t="shared" si="9"/>
        <v/>
      </c>
      <c r="O51" s="9" t="str">
        <f t="shared" si="9"/>
        <v/>
      </c>
      <c r="P51" s="9" t="str">
        <f t="shared" si="9"/>
        <v/>
      </c>
      <c r="Q51" s="9" t="str">
        <f t="shared" si="9"/>
        <v/>
      </c>
      <c r="R51" s="9" t="str">
        <f t="shared" si="9"/>
        <v/>
      </c>
      <c r="S51" s="9" t="str">
        <f t="shared" si="9"/>
        <v/>
      </c>
      <c r="T51" s="9" t="str">
        <f t="shared" si="9"/>
        <v/>
      </c>
      <c r="U51" s="9" t="str">
        <f t="shared" si="5"/>
        <v/>
      </c>
      <c r="V51" s="9" t="str">
        <f t="shared" si="6"/>
        <v/>
      </c>
      <c r="W51" s="9"/>
      <c r="X51" s="2"/>
      <c r="Y51" s="14" t="e">
        <f>IF(F51="","",IF(F51-VLOOKUP($A46,AWstandards,VLOOKUP(D51,Age,2,FALSE),FALSE)&gt;0,"","aw"))</f>
        <v>#N/A</v>
      </c>
    </row>
    <row r="52" spans="1:25" x14ac:dyDescent="0.25">
      <c r="A52" s="20" t="s">
        <v>517</v>
      </c>
      <c r="B52" s="43">
        <v>6</v>
      </c>
      <c r="C52" s="52" t="str">
        <f t="shared" si="7"/>
        <v>Hayden Smallridge</v>
      </c>
      <c r="D52" s="52">
        <f>IF(A52="","",VLOOKUP($A46,IF(LEN(A52)=2,FSB,FSA),VLOOKUP(LEFT(A52,1),Fteams,7,FALSE),FALSE))</f>
        <v>0</v>
      </c>
      <c r="E52" s="52" t="str">
        <f t="shared" si="8"/>
        <v>Horsham BS</v>
      </c>
      <c r="F52" s="26" t="s">
        <v>766</v>
      </c>
      <c r="G52" s="39">
        <f>IF(Dec!$G$2-5&lt;0,0,Dec!$G$2-5)</f>
        <v>7</v>
      </c>
      <c r="H52" s="173"/>
      <c r="I52" s="9" t="str">
        <f t="shared" si="9"/>
        <v/>
      </c>
      <c r="J52" s="9" t="str">
        <f t="shared" si="9"/>
        <v/>
      </c>
      <c r="K52" s="9" t="str">
        <f t="shared" si="9"/>
        <v/>
      </c>
      <c r="L52" s="9" t="str">
        <f t="shared" si="9"/>
        <v/>
      </c>
      <c r="M52" s="9">
        <f t="shared" si="9"/>
        <v>7</v>
      </c>
      <c r="N52" s="9" t="str">
        <f t="shared" si="9"/>
        <v/>
      </c>
      <c r="O52" s="9" t="str">
        <f t="shared" si="9"/>
        <v/>
      </c>
      <c r="P52" s="9" t="str">
        <f t="shared" si="9"/>
        <v/>
      </c>
      <c r="Q52" s="9" t="str">
        <f t="shared" si="9"/>
        <v/>
      </c>
      <c r="R52" s="9" t="str">
        <f t="shared" si="9"/>
        <v/>
      </c>
      <c r="S52" s="9" t="str">
        <f t="shared" si="9"/>
        <v/>
      </c>
      <c r="T52" s="9" t="str">
        <f t="shared" si="9"/>
        <v/>
      </c>
      <c r="U52" s="9" t="str">
        <f t="shared" si="5"/>
        <v/>
      </c>
      <c r="V52" s="9" t="str">
        <f t="shared" si="6"/>
        <v/>
      </c>
      <c r="W52" s="9"/>
      <c r="X52" s="2"/>
      <c r="Y52" s="14" t="e">
        <f>IF(F52="","",IF(F52-VLOOKUP($A46,AWstandards,VLOOKUP(D52,Age,2,FALSE),FALSE)&gt;0,"","aw"))</f>
        <v>#N/A</v>
      </c>
    </row>
    <row r="53" spans="1:25" x14ac:dyDescent="0.25">
      <c r="A53" s="20" t="s">
        <v>512</v>
      </c>
      <c r="B53" s="43">
        <v>7</v>
      </c>
      <c r="C53" s="52" t="str">
        <f t="shared" si="7"/>
        <v>Edwin Chapman</v>
      </c>
      <c r="D53" s="52">
        <f>IF(A53="","",VLOOKUP($A46,IF(LEN(A53)=2,FSB,FSA),VLOOKUP(LEFT(A53,1),Fteams,7,FALSE),FALSE))</f>
        <v>0</v>
      </c>
      <c r="E53" s="52" t="str">
        <f t="shared" si="8"/>
        <v>Hastings</v>
      </c>
      <c r="F53" s="26" t="s">
        <v>787</v>
      </c>
      <c r="G53" s="39">
        <f>IF(Dec!$G$2-6&lt;0,0,Dec!$G$2-6)</f>
        <v>6</v>
      </c>
      <c r="H53" s="173"/>
      <c r="I53" s="9" t="str">
        <f t="shared" si="9"/>
        <v/>
      </c>
      <c r="J53" s="9" t="str">
        <f t="shared" si="9"/>
        <v/>
      </c>
      <c r="K53" s="9" t="str">
        <f t="shared" si="9"/>
        <v/>
      </c>
      <c r="L53" s="9" t="str">
        <f t="shared" si="9"/>
        <v/>
      </c>
      <c r="M53" s="9" t="str">
        <f t="shared" si="9"/>
        <v/>
      </c>
      <c r="N53" s="9" t="str">
        <f t="shared" si="9"/>
        <v/>
      </c>
      <c r="O53" s="9" t="str">
        <f t="shared" si="9"/>
        <v/>
      </c>
      <c r="P53" s="9" t="str">
        <f t="shared" si="9"/>
        <v/>
      </c>
      <c r="Q53" s="9" t="str">
        <f t="shared" si="9"/>
        <v/>
      </c>
      <c r="R53" s="9" t="str">
        <f t="shared" si="9"/>
        <v/>
      </c>
      <c r="S53" s="9">
        <f t="shared" si="9"/>
        <v>6</v>
      </c>
      <c r="T53" s="9" t="str">
        <f t="shared" si="9"/>
        <v/>
      </c>
      <c r="U53" s="9">
        <f t="shared" si="9"/>
        <v>6</v>
      </c>
      <c r="V53" s="9" t="str">
        <f t="shared" si="6"/>
        <v/>
      </c>
      <c r="W53" s="9"/>
      <c r="X53" s="2"/>
      <c r="Y53" s="14" t="e">
        <f>IF(F53="","",IF(F53-VLOOKUP($A46,AWstandards,VLOOKUP(D53,Age,2,FALSE),FALSE)&gt;0,"","aw"))</f>
        <v>#N/A</v>
      </c>
    </row>
    <row r="54" spans="1:25" x14ac:dyDescent="0.25">
      <c r="A54" s="20" t="s">
        <v>520</v>
      </c>
      <c r="B54" s="43">
        <v>8</v>
      </c>
      <c r="C54" s="52" t="str">
        <f t="shared" si="7"/>
        <v>Samuel Trotman</v>
      </c>
      <c r="D54" s="52">
        <f>IF(A54="","",VLOOKUP($A46,IF(LEN(A54)=2,FSB,FSA),VLOOKUP(LEFT(A54,1),Fteams,7,FALSE),FALSE))</f>
        <v>0</v>
      </c>
      <c r="E54" s="52" t="str">
        <f t="shared" si="8"/>
        <v>Lewes</v>
      </c>
      <c r="F54" s="26" t="s">
        <v>788</v>
      </c>
      <c r="G54" s="39">
        <f>IF(Dec!$G$2-7&lt;0,0,Dec!$G$2-7)</f>
        <v>5</v>
      </c>
      <c r="H54" s="173"/>
      <c r="I54" s="9" t="str">
        <f t="shared" si="9"/>
        <v/>
      </c>
      <c r="J54" s="9" t="str">
        <f t="shared" si="9"/>
        <v/>
      </c>
      <c r="K54" s="9" t="str">
        <f t="shared" si="9"/>
        <v/>
      </c>
      <c r="L54" s="9" t="str">
        <f t="shared" si="9"/>
        <v/>
      </c>
      <c r="M54" s="9" t="str">
        <f t="shared" si="9"/>
        <v/>
      </c>
      <c r="N54" s="9" t="str">
        <f t="shared" si="9"/>
        <v/>
      </c>
      <c r="O54" s="9">
        <f t="shared" si="9"/>
        <v>5</v>
      </c>
      <c r="P54" s="9" t="str">
        <f t="shared" si="9"/>
        <v/>
      </c>
      <c r="Q54" s="9" t="str">
        <f t="shared" si="9"/>
        <v/>
      </c>
      <c r="R54" s="9" t="str">
        <f t="shared" si="9"/>
        <v/>
      </c>
      <c r="S54" s="9" t="str">
        <f t="shared" si="9"/>
        <v/>
      </c>
      <c r="T54" s="9" t="str">
        <f t="shared" si="9"/>
        <v/>
      </c>
      <c r="U54" s="9" t="str">
        <f t="shared" si="9"/>
        <v/>
      </c>
      <c r="V54" s="9" t="str">
        <f t="shared" si="6"/>
        <v/>
      </c>
      <c r="W54" s="9"/>
      <c r="X54" s="2"/>
      <c r="Y54" s="14" t="e">
        <f>IF(F54="","",IF(F54-VLOOKUP($A46,AWstandards,VLOOKUP(D54,Age,2,FALSE),FALSE)&gt;0,"","aw"))</f>
        <v>#N/A</v>
      </c>
    </row>
    <row r="55" spans="1:25" x14ac:dyDescent="0.25">
      <c r="A55" s="20" t="s">
        <v>521</v>
      </c>
      <c r="B55" s="43" t="s">
        <v>278</v>
      </c>
      <c r="C55" s="52" t="str">
        <f t="shared" si="7"/>
        <v>Dillon Mudie</v>
      </c>
      <c r="D55" s="52" t="e">
        <f>IF(A55="","",VLOOKUP($A48,IF(LEN(A55)=2,FSB,FSA),VLOOKUP(LEFT(A55,1),Fteams,7,FALSE),FALSE))</f>
        <v>#N/A</v>
      </c>
      <c r="E55" s="52" t="str">
        <f>IF(A55="","",VLOOKUP(LEFT(A55,1),Fteams,2,FALSE))</f>
        <v>Phoenix</v>
      </c>
      <c r="F55" s="26" t="s">
        <v>789</v>
      </c>
      <c r="G55" s="39">
        <f>IF(Dec!$G$2-8&lt;0,0,Dec!$G$2-8)</f>
        <v>4</v>
      </c>
      <c r="H55" s="173"/>
      <c r="I55" s="9" t="str">
        <f t="shared" si="9"/>
        <v/>
      </c>
      <c r="J55" s="9" t="str">
        <f t="shared" si="9"/>
        <v/>
      </c>
      <c r="K55" s="9" t="str">
        <f t="shared" si="9"/>
        <v/>
      </c>
      <c r="L55" s="9" t="str">
        <f t="shared" si="9"/>
        <v/>
      </c>
      <c r="M55" s="9" t="str">
        <f t="shared" si="9"/>
        <v/>
      </c>
      <c r="N55" s="9" t="str">
        <f t="shared" si="9"/>
        <v/>
      </c>
      <c r="O55" s="9" t="str">
        <f t="shared" si="9"/>
        <v/>
      </c>
      <c r="P55" s="9">
        <f t="shared" si="9"/>
        <v>4</v>
      </c>
      <c r="Q55" s="9" t="str">
        <f t="shared" si="9"/>
        <v/>
      </c>
      <c r="R55" s="9" t="str">
        <f t="shared" si="9"/>
        <v/>
      </c>
      <c r="S55" s="9" t="str">
        <f t="shared" si="9"/>
        <v/>
      </c>
      <c r="T55" s="9" t="str">
        <f t="shared" si="9"/>
        <v/>
      </c>
      <c r="U55" s="9" t="str">
        <f t="shared" si="9"/>
        <v/>
      </c>
      <c r="V55" s="9" t="str">
        <f t="shared" si="6"/>
        <v/>
      </c>
      <c r="W55" s="9"/>
      <c r="X55" s="2"/>
      <c r="Y55" s="14"/>
    </row>
    <row r="56" spans="1:25" x14ac:dyDescent="0.25">
      <c r="A56" s="20" t="s">
        <v>523</v>
      </c>
      <c r="B56" s="43" t="s">
        <v>275</v>
      </c>
      <c r="C56" s="52" t="str">
        <f t="shared" si="7"/>
        <v>Reuben Nicholson</v>
      </c>
      <c r="D56" s="52" t="e">
        <f>IF(A56="","",VLOOKUP($A49,IF(LEN(A56)=2,FSB,FSA),VLOOKUP(LEFT(A56,1),Fteams,7,FALSE),FALSE))</f>
        <v>#N/A</v>
      </c>
      <c r="E56" s="52" t="str">
        <f>IF(A56="","",VLOOKUP(LEFT(A56,1),Fteams,2,FALSE))</f>
        <v>Haywards Heath</v>
      </c>
      <c r="F56" s="26" t="s">
        <v>790</v>
      </c>
      <c r="G56" s="39">
        <f>IF(Dec!$G$2-9&lt;0,0,Dec!$G$2-9)</f>
        <v>3</v>
      </c>
      <c r="H56" s="173"/>
      <c r="I56" s="9" t="str">
        <f t="shared" si="9"/>
        <v/>
      </c>
      <c r="J56" s="9" t="str">
        <f t="shared" si="9"/>
        <v/>
      </c>
      <c r="K56" s="9" t="str">
        <f t="shared" si="9"/>
        <v/>
      </c>
      <c r="L56" s="9" t="str">
        <f t="shared" si="9"/>
        <v/>
      </c>
      <c r="M56" s="9" t="str">
        <f t="shared" si="9"/>
        <v/>
      </c>
      <c r="N56" s="9" t="str">
        <f t="shared" si="9"/>
        <v/>
      </c>
      <c r="O56" s="9" t="str">
        <f t="shared" si="9"/>
        <v/>
      </c>
      <c r="P56" s="9" t="str">
        <f t="shared" si="9"/>
        <v/>
      </c>
      <c r="Q56" s="9" t="str">
        <f t="shared" si="9"/>
        <v/>
      </c>
      <c r="R56" s="9">
        <f t="shared" si="9"/>
        <v>3</v>
      </c>
      <c r="S56" s="9" t="str">
        <f t="shared" si="9"/>
        <v/>
      </c>
      <c r="T56" s="9" t="str">
        <f t="shared" si="9"/>
        <v/>
      </c>
      <c r="U56" s="9" t="str">
        <f t="shared" si="9"/>
        <v/>
      </c>
      <c r="V56" s="9" t="str">
        <f t="shared" si="6"/>
        <v/>
      </c>
      <c r="W56" s="9"/>
      <c r="X56" s="2"/>
      <c r="Y56" s="14"/>
    </row>
    <row r="57" spans="1:25" x14ac:dyDescent="0.25">
      <c r="A57" s="20" t="s">
        <v>518</v>
      </c>
      <c r="B57" s="43" t="s">
        <v>276</v>
      </c>
      <c r="C57" s="52" t="str">
        <f t="shared" si="7"/>
        <v>Lukas Togwell</v>
      </c>
      <c r="D57" s="52">
        <f>IF(A57="","",VLOOKUP($A46,IF(LEN(A57)=2,FSB,FSA),VLOOKUP(LEFT(A57,1),Fteams,7,FALSE),FALSE))</f>
        <v>0</v>
      </c>
      <c r="E57" s="52" t="str">
        <f>IF(A57="","",VLOOKUP(LEFT(A57,1),Fteams,2,FALSE))</f>
        <v>East Grinstead</v>
      </c>
      <c r="F57" s="26" t="s">
        <v>791</v>
      </c>
      <c r="G57" s="39">
        <f>IF(Dec!$G$2-10&lt;0,0,Dec!$G$2-10)</f>
        <v>2</v>
      </c>
      <c r="H57" s="173"/>
      <c r="I57" s="9" t="str">
        <f t="shared" si="9"/>
        <v/>
      </c>
      <c r="J57" s="9" t="str">
        <f t="shared" si="9"/>
        <v/>
      </c>
      <c r="K57" s="9" t="str">
        <f t="shared" si="9"/>
        <v/>
      </c>
      <c r="L57" s="9" t="str">
        <f t="shared" si="9"/>
        <v/>
      </c>
      <c r="M57" s="9" t="str">
        <f t="shared" si="9"/>
        <v/>
      </c>
      <c r="N57" s="9">
        <f t="shared" si="9"/>
        <v>2</v>
      </c>
      <c r="O57" s="9" t="str">
        <f t="shared" si="9"/>
        <v/>
      </c>
      <c r="P57" s="9" t="str">
        <f t="shared" si="9"/>
        <v/>
      </c>
      <c r="Q57" s="9" t="str">
        <f t="shared" si="9"/>
        <v/>
      </c>
      <c r="R57" s="9" t="str">
        <f t="shared" si="9"/>
        <v/>
      </c>
      <c r="S57" s="9" t="str">
        <f t="shared" si="9"/>
        <v/>
      </c>
      <c r="T57" s="9" t="str">
        <f t="shared" si="9"/>
        <v/>
      </c>
      <c r="U57" s="9" t="str">
        <f t="shared" si="9"/>
        <v/>
      </c>
      <c r="V57" s="9" t="str">
        <f t="shared" si="6"/>
        <v/>
      </c>
      <c r="W57" s="9"/>
      <c r="X57" s="2"/>
      <c r="Y57" s="14" t="e">
        <f>IF(F57="","",IF(F57-VLOOKUP($A46,AWstandards,VLOOKUP(D57,Age,2,FALSE),FALSE)&gt;0,"","aw"))</f>
        <v>#N/A</v>
      </c>
    </row>
    <row r="58" spans="1:25" hidden="1" x14ac:dyDescent="0.25">
      <c r="A58" s="20"/>
      <c r="B58" s="43" t="s">
        <v>277</v>
      </c>
      <c r="C58" s="52" t="str">
        <f t="shared" si="7"/>
        <v/>
      </c>
      <c r="D58" s="52" t="str">
        <f>IF(A58="","",VLOOKUP($A46,IF(LEN(A58)=2,FSB,FSA),VLOOKUP(LEFT(A58,1),Fteams,7,FALSE),FALSE))</f>
        <v/>
      </c>
      <c r="E58" s="52" t="str">
        <f>IF(A58="","",VLOOKUP(LEFT(A58,1),Fteams,2,FALSE))</f>
        <v/>
      </c>
      <c r="F58" s="26"/>
      <c r="G58" s="39">
        <f>IF(Dec!$G$2-11&lt;0,0,Dec!$G$2-11)</f>
        <v>1</v>
      </c>
      <c r="H58" s="173"/>
      <c r="I58" s="9" t="str">
        <f t="shared" si="9"/>
        <v/>
      </c>
      <c r="J58" s="9" t="str">
        <f t="shared" si="9"/>
        <v/>
      </c>
      <c r="K58" s="9" t="str">
        <f t="shared" si="9"/>
        <v/>
      </c>
      <c r="L58" s="9" t="str">
        <f t="shared" si="9"/>
        <v/>
      </c>
      <c r="M58" s="9" t="str">
        <f t="shared" si="9"/>
        <v/>
      </c>
      <c r="N58" s="9" t="str">
        <f t="shared" si="9"/>
        <v/>
      </c>
      <c r="O58" s="9" t="str">
        <f t="shared" si="9"/>
        <v/>
      </c>
      <c r="P58" s="9" t="str">
        <f t="shared" si="9"/>
        <v/>
      </c>
      <c r="Q58" s="9" t="str">
        <f t="shared" si="9"/>
        <v/>
      </c>
      <c r="R58" s="9" t="str">
        <f t="shared" si="9"/>
        <v/>
      </c>
      <c r="S58" s="9" t="str">
        <f t="shared" si="9"/>
        <v/>
      </c>
      <c r="T58" s="9" t="str">
        <f t="shared" si="9"/>
        <v/>
      </c>
      <c r="U58" s="9" t="str">
        <f t="shared" si="9"/>
        <v/>
      </c>
      <c r="V58" s="9" t="str">
        <f t="shared" si="6"/>
        <v/>
      </c>
      <c r="W58" s="9">
        <f>(Dec!$G$2+1)*Dec!$G$2/2-SUM(I47:T58)</f>
        <v>1</v>
      </c>
      <c r="X58" s="2"/>
      <c r="Y58" s="14" t="str">
        <f>IF(F58="","",IF(F58-VLOOKUP($A46,AWstandards,VLOOKUP(D58,Age,2,FALSE),FALSE)&gt;0,"","aw"))</f>
        <v/>
      </c>
    </row>
    <row r="59" spans="1:25" ht="13" x14ac:dyDescent="0.3">
      <c r="A59" s="18">
        <v>150</v>
      </c>
      <c r="B59" s="34"/>
      <c r="C59" s="53" t="s">
        <v>224</v>
      </c>
      <c r="D59" s="54"/>
      <c r="E59" s="51"/>
      <c r="F59" s="25"/>
      <c r="G59" s="38">
        <v>0.4</v>
      </c>
      <c r="H59" s="173" t="s">
        <v>163</v>
      </c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 t="str">
        <f t="shared" si="9"/>
        <v/>
      </c>
      <c r="V59" s="9" t="str">
        <f t="shared" si="6"/>
        <v/>
      </c>
      <c r="W59" s="9"/>
      <c r="X59" s="2" t="s">
        <v>220</v>
      </c>
      <c r="Y59" s="2"/>
    </row>
    <row r="60" spans="1:25" x14ac:dyDescent="0.25">
      <c r="A60" s="20" t="s">
        <v>557</v>
      </c>
      <c r="B60" s="43">
        <v>1</v>
      </c>
      <c r="C60" s="52" t="str">
        <f t="shared" ref="C60:C71" si="10">IF(A60="","",VLOOKUP($A$59,IF(LEN(A60)=2,FSB,FSA),VLOOKUP(LEFT(A60,1),Fteams,6,FALSE),FALSE))</f>
        <v>Jake Horrod</v>
      </c>
      <c r="D60" s="52">
        <f>IF(A60="","",VLOOKUP($A59,IF(LEN(A60)=2,FSB,FSA),VLOOKUP(LEFT(A60,1),Fteams,7,FALSE),FALSE))</f>
        <v>0</v>
      </c>
      <c r="E60" s="52" t="str">
        <f t="shared" ref="E60:E69" si="11">IF(A60="","",VLOOKUP(LEFT(A60,1),Fteams,2,FALSE))</f>
        <v>Worthing</v>
      </c>
      <c r="F60" s="26" t="s">
        <v>792</v>
      </c>
      <c r="G60" s="39">
        <f>Dec!$G$2</f>
        <v>12</v>
      </c>
      <c r="H60" s="173"/>
      <c r="I60" s="9" t="str">
        <f t="shared" ref="I60:U75" si="12">IF($A60="","",IF(LEFT($A60,1)=I$20,$G60,""))</f>
        <v/>
      </c>
      <c r="J60" s="9" t="str">
        <f t="shared" si="12"/>
        <v/>
      </c>
      <c r="K60" s="9" t="str">
        <f t="shared" si="12"/>
        <v/>
      </c>
      <c r="L60" s="9" t="str">
        <f t="shared" si="12"/>
        <v/>
      </c>
      <c r="M60" s="9" t="str">
        <f t="shared" si="12"/>
        <v/>
      </c>
      <c r="N60" s="9" t="str">
        <f t="shared" si="12"/>
        <v/>
      </c>
      <c r="O60" s="9" t="str">
        <f t="shared" si="12"/>
        <v/>
      </c>
      <c r="P60" s="9" t="str">
        <f t="shared" si="12"/>
        <v/>
      </c>
      <c r="Q60" s="9">
        <f t="shared" si="12"/>
        <v>12</v>
      </c>
      <c r="R60" s="9" t="str">
        <f t="shared" si="12"/>
        <v/>
      </c>
      <c r="S60" s="9" t="str">
        <f t="shared" si="12"/>
        <v/>
      </c>
      <c r="T60" s="9" t="str">
        <f t="shared" si="12"/>
        <v/>
      </c>
      <c r="U60" s="9" t="str">
        <f t="shared" si="9"/>
        <v/>
      </c>
      <c r="V60" s="9" t="str">
        <f t="shared" si="6"/>
        <v/>
      </c>
      <c r="W60" s="9"/>
      <c r="X60" s="2"/>
      <c r="Y60" s="14" t="e">
        <f>IF(F60="","",IF(F60-VLOOKUP($A59,AWstandards,VLOOKUP(D60,Age,2,FALSE),FALSE)&gt;0,"","aw"))</f>
        <v>#N/A</v>
      </c>
    </row>
    <row r="61" spans="1:25" x14ac:dyDescent="0.25">
      <c r="A61" s="20" t="s">
        <v>550</v>
      </c>
      <c r="B61" s="43">
        <v>2</v>
      </c>
      <c r="C61" s="52" t="str">
        <f t="shared" si="10"/>
        <v>Samuel Zingerman</v>
      </c>
      <c r="D61" s="52">
        <f>IF(A61="","",VLOOKUP($A59,IF(LEN(A61)=2,FSB,FSA),VLOOKUP(LEFT(A61,1),Fteams,7,FALSE),FALSE))</f>
        <v>0</v>
      </c>
      <c r="E61" s="52" t="str">
        <f t="shared" si="11"/>
        <v>Crawley</v>
      </c>
      <c r="F61" s="26" t="s">
        <v>793</v>
      </c>
      <c r="G61" s="39">
        <f>IF(Dec!$G$2-1&lt;0,0,Dec!$G$2-1)</f>
        <v>11</v>
      </c>
      <c r="H61" s="173"/>
      <c r="I61" s="9" t="str">
        <f t="shared" si="12"/>
        <v/>
      </c>
      <c r="J61" s="9">
        <f t="shared" si="12"/>
        <v>11</v>
      </c>
      <c r="K61" s="9" t="str">
        <f t="shared" si="12"/>
        <v/>
      </c>
      <c r="L61" s="9" t="str">
        <f t="shared" si="12"/>
        <v/>
      </c>
      <c r="M61" s="9" t="str">
        <f t="shared" si="12"/>
        <v/>
      </c>
      <c r="N61" s="9" t="str">
        <f t="shared" si="12"/>
        <v/>
      </c>
      <c r="O61" s="9" t="str">
        <f t="shared" si="12"/>
        <v/>
      </c>
      <c r="P61" s="9" t="str">
        <f t="shared" si="12"/>
        <v/>
      </c>
      <c r="Q61" s="9" t="str">
        <f t="shared" si="12"/>
        <v/>
      </c>
      <c r="R61" s="9" t="str">
        <f t="shared" si="12"/>
        <v/>
      </c>
      <c r="S61" s="9" t="str">
        <f t="shared" si="12"/>
        <v/>
      </c>
      <c r="T61" s="9" t="str">
        <f t="shared" si="12"/>
        <v/>
      </c>
      <c r="U61" s="9" t="str">
        <f t="shared" si="9"/>
        <v/>
      </c>
      <c r="V61" s="9" t="str">
        <f t="shared" si="6"/>
        <v/>
      </c>
      <c r="W61" s="9"/>
      <c r="X61" s="2"/>
      <c r="Y61" s="14" t="e">
        <f>IF(F61="","",IF(F61-VLOOKUP($A59,AWstandards,VLOOKUP(D61,Age,2,FALSE),FALSE)&gt;0,"","aw"))</f>
        <v>#N/A</v>
      </c>
    </row>
    <row r="62" spans="1:25" x14ac:dyDescent="0.25">
      <c r="A62" s="20" t="s">
        <v>552</v>
      </c>
      <c r="B62" s="43">
        <v>3</v>
      </c>
      <c r="C62" s="52" t="str">
        <f t="shared" si="10"/>
        <v>Charlie Mason</v>
      </c>
      <c r="D62" s="52">
        <f>IF(A62="","",VLOOKUP($A59,IF(LEN(A62)=2,FSB,FSA),VLOOKUP(LEFT(A62,1),Fteams,7,FALSE),FALSE))</f>
        <v>0</v>
      </c>
      <c r="E62" s="52" t="str">
        <f t="shared" si="11"/>
        <v>Brighton &amp; Hove</v>
      </c>
      <c r="F62" s="26" t="s">
        <v>794</v>
      </c>
      <c r="G62" s="39">
        <f>IF(Dec!$G$2-2&lt;0,0,Dec!$G$2-2)</f>
        <v>10</v>
      </c>
      <c r="H62" s="173"/>
      <c r="I62" s="9">
        <f t="shared" si="12"/>
        <v>10</v>
      </c>
      <c r="J62" s="9" t="str">
        <f t="shared" si="12"/>
        <v/>
      </c>
      <c r="K62" s="9" t="str">
        <f t="shared" si="12"/>
        <v/>
      </c>
      <c r="L62" s="9" t="str">
        <f t="shared" si="12"/>
        <v/>
      </c>
      <c r="M62" s="9" t="str">
        <f t="shared" si="12"/>
        <v/>
      </c>
      <c r="N62" s="9" t="str">
        <f t="shared" si="12"/>
        <v/>
      </c>
      <c r="O62" s="9" t="str">
        <f t="shared" si="12"/>
        <v/>
      </c>
      <c r="P62" s="9" t="str">
        <f t="shared" si="12"/>
        <v/>
      </c>
      <c r="Q62" s="9" t="str">
        <f t="shared" si="12"/>
        <v/>
      </c>
      <c r="R62" s="9" t="str">
        <f t="shared" si="12"/>
        <v/>
      </c>
      <c r="S62" s="9" t="str">
        <f t="shared" si="12"/>
        <v/>
      </c>
      <c r="T62" s="9" t="str">
        <f t="shared" si="12"/>
        <v/>
      </c>
      <c r="U62" s="9" t="str">
        <f t="shared" si="9"/>
        <v/>
      </c>
      <c r="V62" s="9" t="str">
        <f t="shared" si="6"/>
        <v/>
      </c>
      <c r="W62" s="9"/>
      <c r="X62" s="2"/>
      <c r="Y62" s="14" t="e">
        <f>IF(F62="","",IF(F62-VLOOKUP($A59,AWstandards,VLOOKUP(D62,Age,2,FALSE),FALSE)&gt;0,"","aw"))</f>
        <v>#N/A</v>
      </c>
    </row>
    <row r="63" spans="1:25" x14ac:dyDescent="0.25">
      <c r="A63" s="20" t="s">
        <v>587</v>
      </c>
      <c r="B63" s="43">
        <v>4</v>
      </c>
      <c r="C63" s="52" t="str">
        <f t="shared" si="10"/>
        <v>Ralf Pelkonen</v>
      </c>
      <c r="D63" s="52">
        <f>IF(A63="","",VLOOKUP($A59,IF(LEN(A63)=2,FSB,FSA),VLOOKUP(LEFT(A63,1),Fteams,7,FALSE),FALSE))</f>
        <v>0</v>
      </c>
      <c r="E63" s="52" t="str">
        <f t="shared" si="11"/>
        <v>Lewes</v>
      </c>
      <c r="F63" s="26" t="s">
        <v>795</v>
      </c>
      <c r="G63" s="39">
        <f>IF(Dec!$G$2-3&lt;0,0,Dec!$G$2-3)</f>
        <v>9</v>
      </c>
      <c r="H63" s="173"/>
      <c r="I63" s="9" t="str">
        <f t="shared" si="12"/>
        <v/>
      </c>
      <c r="J63" s="9" t="str">
        <f t="shared" si="12"/>
        <v/>
      </c>
      <c r="K63" s="9" t="str">
        <f t="shared" si="12"/>
        <v/>
      </c>
      <c r="L63" s="9" t="str">
        <f t="shared" si="12"/>
        <v/>
      </c>
      <c r="M63" s="9" t="str">
        <f t="shared" si="12"/>
        <v/>
      </c>
      <c r="N63" s="9" t="str">
        <f t="shared" si="12"/>
        <v/>
      </c>
      <c r="O63" s="9">
        <f t="shared" si="12"/>
        <v>9</v>
      </c>
      <c r="P63" s="9" t="str">
        <f t="shared" si="12"/>
        <v/>
      </c>
      <c r="Q63" s="9" t="str">
        <f t="shared" si="12"/>
        <v/>
      </c>
      <c r="R63" s="9" t="str">
        <f t="shared" si="12"/>
        <v/>
      </c>
      <c r="S63" s="9" t="str">
        <f t="shared" si="12"/>
        <v/>
      </c>
      <c r="T63" s="9" t="str">
        <f t="shared" si="12"/>
        <v/>
      </c>
      <c r="U63" s="9" t="str">
        <f t="shared" si="12"/>
        <v/>
      </c>
      <c r="V63" s="9" t="str">
        <f t="shared" si="6"/>
        <v/>
      </c>
      <c r="W63" s="9"/>
      <c r="X63" s="2"/>
      <c r="Y63" s="14" t="e">
        <f>IF(F63="","",IF(F63-VLOOKUP($A59,AWstandards,VLOOKUP(D63,Age,2,FALSE),FALSE)&gt;0,"","aw"))</f>
        <v>#N/A</v>
      </c>
    </row>
    <row r="64" spans="1:25" x14ac:dyDescent="0.25">
      <c r="A64" s="20" t="s">
        <v>558</v>
      </c>
      <c r="B64" s="43">
        <v>5</v>
      </c>
      <c r="C64" s="52" t="str">
        <f t="shared" si="10"/>
        <v>Reuben Hughes</v>
      </c>
      <c r="D64" s="52">
        <f>IF(A64="","",VLOOKUP($A59,IF(LEN(A64)=2,FSB,FSA),VLOOKUP(LEFT(A64,1),Fteams,7,FALSE),FALSE))</f>
        <v>0</v>
      </c>
      <c r="E64" s="52" t="str">
        <f t="shared" si="11"/>
        <v>Chichester</v>
      </c>
      <c r="F64" s="26" t="s">
        <v>796</v>
      </c>
      <c r="G64" s="39">
        <f>IF(Dec!$G$2-4&lt;0,0,Dec!$G$2-4)</f>
        <v>8</v>
      </c>
      <c r="H64" s="173"/>
      <c r="I64" s="9" t="str">
        <f t="shared" si="12"/>
        <v/>
      </c>
      <c r="J64" s="9" t="str">
        <f t="shared" si="12"/>
        <v/>
      </c>
      <c r="K64" s="9">
        <f t="shared" si="12"/>
        <v>8</v>
      </c>
      <c r="L64" s="9" t="str">
        <f t="shared" si="12"/>
        <v/>
      </c>
      <c r="M64" s="9" t="str">
        <f t="shared" si="12"/>
        <v/>
      </c>
      <c r="N64" s="9" t="str">
        <f t="shared" si="12"/>
        <v/>
      </c>
      <c r="O64" s="9" t="str">
        <f t="shared" si="12"/>
        <v/>
      </c>
      <c r="P64" s="9" t="str">
        <f t="shared" si="12"/>
        <v/>
      </c>
      <c r="Q64" s="9" t="str">
        <f t="shared" si="12"/>
        <v/>
      </c>
      <c r="R64" s="9" t="str">
        <f t="shared" si="12"/>
        <v/>
      </c>
      <c r="S64" s="9" t="str">
        <f t="shared" si="12"/>
        <v/>
      </c>
      <c r="T64" s="9" t="str">
        <f t="shared" si="12"/>
        <v/>
      </c>
      <c r="U64" s="9" t="str">
        <f t="shared" si="12"/>
        <v/>
      </c>
      <c r="V64" s="9" t="str">
        <f t="shared" si="6"/>
        <v/>
      </c>
      <c r="W64" s="9"/>
      <c r="X64" s="2"/>
      <c r="Y64" s="14" t="e">
        <f>IF(F64="","",IF(F64-VLOOKUP($A59,AWstandards,VLOOKUP(D64,Age,2,FALSE),FALSE)&gt;0,"","aw"))</f>
        <v>#N/A</v>
      </c>
    </row>
    <row r="65" spans="1:25" x14ac:dyDescent="0.25">
      <c r="A65" s="20" t="s">
        <v>554</v>
      </c>
      <c r="B65" s="43">
        <v>6</v>
      </c>
      <c r="C65" s="52" t="str">
        <f t="shared" si="10"/>
        <v>Liam Alexandrou</v>
      </c>
      <c r="D65" s="52">
        <f>IF(A65="","",VLOOKUP($A59,IF(LEN(A65)=2,FSB,FSA),VLOOKUP(LEFT(A65,1),Fteams,7,FALSE),FALSE))</f>
        <v>0</v>
      </c>
      <c r="E65" s="52" t="str">
        <f t="shared" si="11"/>
        <v>Phoenix</v>
      </c>
      <c r="F65" s="26" t="s">
        <v>797</v>
      </c>
      <c r="G65" s="39">
        <f>IF(Dec!$G$2-5&lt;0,0,Dec!$G$2-5)</f>
        <v>7</v>
      </c>
      <c r="H65" s="173"/>
      <c r="I65" s="9" t="str">
        <f t="shared" si="12"/>
        <v/>
      </c>
      <c r="J65" s="9" t="str">
        <f t="shared" si="12"/>
        <v/>
      </c>
      <c r="K65" s="9" t="str">
        <f t="shared" si="12"/>
        <v/>
      </c>
      <c r="L65" s="9" t="str">
        <f t="shared" si="12"/>
        <v/>
      </c>
      <c r="M65" s="9" t="str">
        <f t="shared" si="12"/>
        <v/>
      </c>
      <c r="N65" s="9" t="str">
        <f t="shared" si="12"/>
        <v/>
      </c>
      <c r="O65" s="9" t="str">
        <f t="shared" si="12"/>
        <v/>
      </c>
      <c r="P65" s="9">
        <f t="shared" si="12"/>
        <v>7</v>
      </c>
      <c r="Q65" s="9" t="str">
        <f t="shared" si="12"/>
        <v/>
      </c>
      <c r="R65" s="9" t="str">
        <f t="shared" si="12"/>
        <v/>
      </c>
      <c r="S65" s="9" t="str">
        <f t="shared" si="12"/>
        <v/>
      </c>
      <c r="T65" s="9" t="str">
        <f t="shared" si="12"/>
        <v/>
      </c>
      <c r="U65" s="9" t="str">
        <f t="shared" si="12"/>
        <v/>
      </c>
      <c r="V65" s="9" t="str">
        <f t="shared" si="6"/>
        <v/>
      </c>
      <c r="W65" s="9"/>
      <c r="X65" s="2"/>
      <c r="Y65" s="14" t="e">
        <f>IF(F65="","",IF(F65-VLOOKUP($A59,AWstandards,VLOOKUP(D65,Age,2,FALSE),FALSE)&gt;0,"","aw"))</f>
        <v>#N/A</v>
      </c>
    </row>
    <row r="66" spans="1:25" hidden="1" x14ac:dyDescent="0.25">
      <c r="A66" s="20"/>
      <c r="B66" s="43">
        <v>7</v>
      </c>
      <c r="C66" s="52" t="str">
        <f t="shared" si="10"/>
        <v/>
      </c>
      <c r="D66" s="52" t="str">
        <f>IF(A66="","",VLOOKUP($A59,IF(LEN(A66)=2,FSB,FSA),VLOOKUP(LEFT(A66,1),Fteams,7,FALSE),FALSE))</f>
        <v/>
      </c>
      <c r="E66" s="52" t="str">
        <f t="shared" si="11"/>
        <v/>
      </c>
      <c r="F66" s="26"/>
      <c r="G66" s="39">
        <f>IF(Dec!$G$2-6&lt;0,0,Dec!$G$2-6)</f>
        <v>6</v>
      </c>
      <c r="H66" s="173"/>
      <c r="I66" s="9" t="str">
        <f t="shared" si="12"/>
        <v/>
      </c>
      <c r="J66" s="9" t="str">
        <f t="shared" si="12"/>
        <v/>
      </c>
      <c r="K66" s="9" t="str">
        <f t="shared" si="12"/>
        <v/>
      </c>
      <c r="L66" s="9" t="str">
        <f t="shared" si="12"/>
        <v/>
      </c>
      <c r="M66" s="9" t="str">
        <f t="shared" si="12"/>
        <v/>
      </c>
      <c r="N66" s="9" t="str">
        <f t="shared" si="12"/>
        <v/>
      </c>
      <c r="O66" s="9" t="str">
        <f t="shared" si="12"/>
        <v/>
      </c>
      <c r="P66" s="9" t="str">
        <f t="shared" si="12"/>
        <v/>
      </c>
      <c r="Q66" s="9" t="str">
        <f t="shared" si="12"/>
        <v/>
      </c>
      <c r="R66" s="9" t="str">
        <f t="shared" si="12"/>
        <v/>
      </c>
      <c r="S66" s="9" t="str">
        <f t="shared" si="12"/>
        <v/>
      </c>
      <c r="T66" s="9" t="str">
        <f t="shared" si="12"/>
        <v/>
      </c>
      <c r="U66" s="9" t="str">
        <f t="shared" si="12"/>
        <v/>
      </c>
      <c r="V66" s="9" t="str">
        <f t="shared" si="6"/>
        <v/>
      </c>
      <c r="W66" s="9"/>
      <c r="X66" s="2"/>
      <c r="Y66" s="14" t="str">
        <f>IF(F66="","",IF(F66-VLOOKUP($A59,AWstandards,VLOOKUP(D66,Age,2,FALSE),FALSE)&gt;0,"","aw"))</f>
        <v/>
      </c>
    </row>
    <row r="67" spans="1:25" hidden="1" x14ac:dyDescent="0.25">
      <c r="A67" s="20"/>
      <c r="B67" s="43">
        <v>8</v>
      </c>
      <c r="C67" s="52" t="str">
        <f t="shared" si="10"/>
        <v/>
      </c>
      <c r="D67" s="52" t="str">
        <f>IF(A67="","",VLOOKUP($A59,IF(LEN(A67)=2,FSB,FSA),VLOOKUP(LEFT(A67,1),Fteams,7,FALSE),FALSE))</f>
        <v/>
      </c>
      <c r="E67" s="52" t="str">
        <f t="shared" si="11"/>
        <v/>
      </c>
      <c r="F67" s="26"/>
      <c r="G67" s="39">
        <f>IF(Dec!$G$2-7&lt;0,0,Dec!$G$2-7)</f>
        <v>5</v>
      </c>
      <c r="H67" s="173"/>
      <c r="I67" s="9" t="str">
        <f t="shared" si="12"/>
        <v/>
      </c>
      <c r="J67" s="9" t="str">
        <f t="shared" si="12"/>
        <v/>
      </c>
      <c r="K67" s="9" t="str">
        <f t="shared" si="12"/>
        <v/>
      </c>
      <c r="L67" s="9" t="str">
        <f t="shared" si="12"/>
        <v/>
      </c>
      <c r="M67" s="9" t="str">
        <f t="shared" si="12"/>
        <v/>
      </c>
      <c r="N67" s="9" t="str">
        <f t="shared" si="12"/>
        <v/>
      </c>
      <c r="O67" s="9" t="str">
        <f t="shared" si="12"/>
        <v/>
      </c>
      <c r="P67" s="9" t="str">
        <f t="shared" si="12"/>
        <v/>
      </c>
      <c r="Q67" s="9" t="str">
        <f t="shared" si="12"/>
        <v/>
      </c>
      <c r="R67" s="9" t="str">
        <f t="shared" si="12"/>
        <v/>
      </c>
      <c r="S67" s="9" t="str">
        <f t="shared" si="12"/>
        <v/>
      </c>
      <c r="T67" s="9" t="str">
        <f t="shared" si="12"/>
        <v/>
      </c>
      <c r="U67" s="9" t="str">
        <f t="shared" si="12"/>
        <v/>
      </c>
      <c r="V67" s="9" t="str">
        <f t="shared" si="6"/>
        <v/>
      </c>
      <c r="W67" s="9"/>
      <c r="X67" s="2"/>
      <c r="Y67" s="14" t="str">
        <f>IF(F67="","",IF(F67-VLOOKUP($A59,AWstandards,VLOOKUP(D67,Age,2,FALSE),FALSE)&gt;0,"","aw"))</f>
        <v/>
      </c>
    </row>
    <row r="68" spans="1:25" hidden="1" x14ac:dyDescent="0.25">
      <c r="A68" s="20"/>
      <c r="B68" s="43" t="s">
        <v>278</v>
      </c>
      <c r="C68" s="52" t="str">
        <f t="shared" si="10"/>
        <v/>
      </c>
      <c r="D68" s="52" t="str">
        <f>IF(A68="","",VLOOKUP($A61,IF(LEN(A68)=2,FSB,FSA),VLOOKUP(LEFT(A68,1),Fteams,7,FALSE),FALSE))</f>
        <v/>
      </c>
      <c r="E68" s="52" t="str">
        <f t="shared" si="11"/>
        <v/>
      </c>
      <c r="F68" s="26"/>
      <c r="G68" s="39">
        <f>IF(Dec!$G$2-8&lt;0,0,Dec!$G$2-8)</f>
        <v>4</v>
      </c>
      <c r="H68" s="173"/>
      <c r="I68" s="9" t="str">
        <f t="shared" si="12"/>
        <v/>
      </c>
      <c r="J68" s="9" t="str">
        <f t="shared" si="12"/>
        <v/>
      </c>
      <c r="K68" s="9" t="str">
        <f t="shared" si="12"/>
        <v/>
      </c>
      <c r="L68" s="9" t="str">
        <f t="shared" si="12"/>
        <v/>
      </c>
      <c r="M68" s="9" t="str">
        <f t="shared" si="12"/>
        <v/>
      </c>
      <c r="N68" s="9" t="str">
        <f t="shared" si="12"/>
        <v/>
      </c>
      <c r="O68" s="9" t="str">
        <f t="shared" si="12"/>
        <v/>
      </c>
      <c r="P68" s="9" t="str">
        <f t="shared" si="12"/>
        <v/>
      </c>
      <c r="Q68" s="9" t="str">
        <f t="shared" si="12"/>
        <v/>
      </c>
      <c r="R68" s="9" t="str">
        <f t="shared" si="12"/>
        <v/>
      </c>
      <c r="S68" s="9" t="str">
        <f t="shared" si="12"/>
        <v/>
      </c>
      <c r="T68" s="9" t="str">
        <f t="shared" si="12"/>
        <v/>
      </c>
      <c r="U68" s="9" t="str">
        <f t="shared" si="12"/>
        <v/>
      </c>
      <c r="V68" s="9" t="str">
        <f t="shared" si="6"/>
        <v/>
      </c>
      <c r="W68" s="9"/>
      <c r="X68" s="2"/>
      <c r="Y68" s="14"/>
    </row>
    <row r="69" spans="1:25" hidden="1" x14ac:dyDescent="0.25">
      <c r="A69" s="20"/>
      <c r="B69" s="43" t="s">
        <v>275</v>
      </c>
      <c r="C69" s="52" t="str">
        <f t="shared" si="10"/>
        <v/>
      </c>
      <c r="D69" s="52" t="str">
        <f>IF(A69="","",VLOOKUP($A62,IF(LEN(A69)=2,FSB,FSA),VLOOKUP(LEFT(A69,1),Fteams,7,FALSE),FALSE))</f>
        <v/>
      </c>
      <c r="E69" s="52" t="str">
        <f t="shared" si="11"/>
        <v/>
      </c>
      <c r="F69" s="26"/>
      <c r="G69" s="39">
        <f>IF(Dec!$G$2-9&lt;0,0,Dec!$G$2-9)</f>
        <v>3</v>
      </c>
      <c r="H69" s="173"/>
      <c r="I69" s="9" t="str">
        <f t="shared" si="12"/>
        <v/>
      </c>
      <c r="J69" s="9" t="str">
        <f t="shared" si="12"/>
        <v/>
      </c>
      <c r="K69" s="9" t="str">
        <f t="shared" si="12"/>
        <v/>
      </c>
      <c r="L69" s="9" t="str">
        <f t="shared" si="12"/>
        <v/>
      </c>
      <c r="M69" s="9" t="str">
        <f t="shared" si="12"/>
        <v/>
      </c>
      <c r="N69" s="9" t="str">
        <f t="shared" si="12"/>
        <v/>
      </c>
      <c r="O69" s="9" t="str">
        <f t="shared" si="12"/>
        <v/>
      </c>
      <c r="P69" s="9" t="str">
        <f t="shared" si="12"/>
        <v/>
      </c>
      <c r="Q69" s="9" t="str">
        <f t="shared" si="12"/>
        <v/>
      </c>
      <c r="R69" s="9" t="str">
        <f t="shared" si="12"/>
        <v/>
      </c>
      <c r="S69" s="9" t="str">
        <f t="shared" si="12"/>
        <v/>
      </c>
      <c r="T69" s="9" t="str">
        <f t="shared" si="12"/>
        <v/>
      </c>
      <c r="U69" s="9" t="str">
        <f t="shared" si="12"/>
        <v/>
      </c>
      <c r="V69" s="9" t="str">
        <f t="shared" si="6"/>
        <v/>
      </c>
      <c r="W69" s="9"/>
      <c r="X69" s="2"/>
      <c r="Y69" s="14"/>
    </row>
    <row r="70" spans="1:25" hidden="1" x14ac:dyDescent="0.25">
      <c r="A70" s="20"/>
      <c r="B70" s="43" t="s">
        <v>276</v>
      </c>
      <c r="C70" s="52" t="str">
        <f t="shared" si="10"/>
        <v/>
      </c>
      <c r="D70" s="52" t="str">
        <f>IF(A70="","",VLOOKUP($A59,IF(LEN(A70)=2,FSB,FSA),VLOOKUP(LEFT(A70,1),Fteams,7,FALSE),FALSE))</f>
        <v/>
      </c>
      <c r="E70" s="52" t="str">
        <f>IF(A70="","",VLOOKUP(LEFT(A70,1),Fteams,2,FALSE))</f>
        <v/>
      </c>
      <c r="F70" s="26"/>
      <c r="G70" s="39">
        <f>IF(Dec!$G$2-10&lt;0,0,Dec!$G$2-10)</f>
        <v>2</v>
      </c>
      <c r="H70" s="173"/>
      <c r="I70" s="9" t="str">
        <f t="shared" si="12"/>
        <v/>
      </c>
      <c r="J70" s="9" t="str">
        <f t="shared" si="12"/>
        <v/>
      </c>
      <c r="K70" s="9" t="str">
        <f t="shared" si="12"/>
        <v/>
      </c>
      <c r="L70" s="9" t="str">
        <f t="shared" si="12"/>
        <v/>
      </c>
      <c r="M70" s="9" t="str">
        <f t="shared" si="12"/>
        <v/>
      </c>
      <c r="N70" s="9" t="str">
        <f t="shared" si="12"/>
        <v/>
      </c>
      <c r="O70" s="9" t="str">
        <f t="shared" si="12"/>
        <v/>
      </c>
      <c r="P70" s="9" t="str">
        <f t="shared" si="12"/>
        <v/>
      </c>
      <c r="Q70" s="9" t="str">
        <f t="shared" si="12"/>
        <v/>
      </c>
      <c r="R70" s="9" t="str">
        <f t="shared" si="12"/>
        <v/>
      </c>
      <c r="S70" s="9" t="str">
        <f t="shared" si="12"/>
        <v/>
      </c>
      <c r="T70" s="9" t="str">
        <f t="shared" si="12"/>
        <v/>
      </c>
      <c r="U70" s="9" t="str">
        <f t="shared" si="12"/>
        <v/>
      </c>
      <c r="V70" s="9" t="str">
        <f t="shared" si="6"/>
        <v/>
      </c>
      <c r="W70" s="9"/>
      <c r="X70" s="2"/>
      <c r="Y70" s="14" t="str">
        <f>IF(F70="","",IF(F70-VLOOKUP($A59,AWstandards,VLOOKUP(D70,Age,2,FALSE),FALSE)&gt;0,"","aw"))</f>
        <v/>
      </c>
    </row>
    <row r="71" spans="1:25" hidden="1" x14ac:dyDescent="0.25">
      <c r="A71" s="20"/>
      <c r="B71" s="43" t="s">
        <v>277</v>
      </c>
      <c r="C71" s="52" t="str">
        <f t="shared" si="10"/>
        <v/>
      </c>
      <c r="D71" s="52" t="str">
        <f>IF(A71="","",VLOOKUP($A59,IF(LEN(A71)=2,FSB,FSA),VLOOKUP(LEFT(A71,1),Fteams,7,FALSE),FALSE))</f>
        <v/>
      </c>
      <c r="E71" s="52" t="str">
        <f>IF(A71="","",VLOOKUP(LEFT(A71,1),Fteams,2,FALSE))</f>
        <v/>
      </c>
      <c r="F71" s="26"/>
      <c r="G71" s="39">
        <f>IF(Dec!$G$2-11&lt;0,0,Dec!$G$2-11)</f>
        <v>1</v>
      </c>
      <c r="H71" s="173"/>
      <c r="I71" s="9" t="str">
        <f t="shared" si="12"/>
        <v/>
      </c>
      <c r="J71" s="9" t="str">
        <f t="shared" si="12"/>
        <v/>
      </c>
      <c r="K71" s="9" t="str">
        <f t="shared" si="12"/>
        <v/>
      </c>
      <c r="L71" s="9" t="str">
        <f t="shared" si="12"/>
        <v/>
      </c>
      <c r="M71" s="9" t="str">
        <f t="shared" si="12"/>
        <v/>
      </c>
      <c r="N71" s="9" t="str">
        <f t="shared" si="12"/>
        <v/>
      </c>
      <c r="O71" s="9" t="str">
        <f t="shared" si="12"/>
        <v/>
      </c>
      <c r="P71" s="9" t="str">
        <f t="shared" si="12"/>
        <v/>
      </c>
      <c r="Q71" s="9" t="str">
        <f t="shared" si="12"/>
        <v/>
      </c>
      <c r="R71" s="9" t="str">
        <f t="shared" si="12"/>
        <v/>
      </c>
      <c r="S71" s="9" t="str">
        <f t="shared" si="12"/>
        <v/>
      </c>
      <c r="T71" s="9" t="str">
        <f t="shared" si="12"/>
        <v/>
      </c>
      <c r="U71" s="9" t="str">
        <f t="shared" si="12"/>
        <v/>
      </c>
      <c r="V71" s="9" t="str">
        <f t="shared" si="6"/>
        <v/>
      </c>
      <c r="W71" s="9">
        <f>(Dec!$G$2+1)*Dec!$G$2/2-SUM(I60:T71)</f>
        <v>21</v>
      </c>
      <c r="X71" s="2"/>
      <c r="Y71" s="14" t="str">
        <f>IF(F71="","",IF(F71-VLOOKUP($A59,AWstandards,VLOOKUP(D71,Age,2,FALSE),FALSE)&gt;0,"","aw"))</f>
        <v/>
      </c>
    </row>
    <row r="72" spans="1:25" ht="13" x14ac:dyDescent="0.3">
      <c r="A72" s="18">
        <v>600</v>
      </c>
      <c r="B72" s="34"/>
      <c r="C72" s="54" t="s">
        <v>225</v>
      </c>
      <c r="D72" s="54"/>
      <c r="E72" s="55"/>
      <c r="F72" s="25"/>
      <c r="G72" s="38"/>
      <c r="H72" s="173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 t="str">
        <f t="shared" si="12"/>
        <v/>
      </c>
      <c r="V72" s="9" t="str">
        <f t="shared" si="6"/>
        <v/>
      </c>
      <c r="W72" s="9"/>
      <c r="X72" s="2" t="s">
        <v>221</v>
      </c>
      <c r="Y72" s="2"/>
    </row>
    <row r="73" spans="1:25" x14ac:dyDescent="0.25">
      <c r="A73" s="21" t="s">
        <v>513</v>
      </c>
      <c r="B73" s="43">
        <v>1</v>
      </c>
      <c r="C73" s="52" t="str">
        <f t="shared" ref="C73:C84" si="13">IF(A73="","",VLOOKUP($A$72,IF(LEN(A73)=2,FSB,FSA),VLOOKUP(LEFT(A73,1),Fteams,6,FALSE),FALSE))</f>
        <v xml:space="preserve">Rory Grant </v>
      </c>
      <c r="D73" s="52">
        <f>IF(A73="","",VLOOKUP($A72,IF(LEN(A73)=2,FSB,FSA),VLOOKUP(LEFT(A73,1),Fteams,7,FALSE),FALSE))</f>
        <v>0</v>
      </c>
      <c r="E73" s="52" t="str">
        <f t="shared" ref="E73:E82" si="14">IF(A73="","",VLOOKUP(LEFT(A73,1),Fteams,2,FALSE))</f>
        <v>Brighton &amp; Hove</v>
      </c>
      <c r="F73" s="26" t="s">
        <v>698</v>
      </c>
      <c r="G73" s="39">
        <f>Dec!$G$2</f>
        <v>12</v>
      </c>
      <c r="H73" s="173"/>
      <c r="I73" s="9">
        <f t="shared" ref="I73:U88" si="15">IF($A73="","",IF(LEFT($A73,1)=I$20,$G73,""))</f>
        <v>12</v>
      </c>
      <c r="J73" s="9" t="str">
        <f t="shared" si="15"/>
        <v/>
      </c>
      <c r="K73" s="9" t="str">
        <f t="shared" si="15"/>
        <v/>
      </c>
      <c r="L73" s="9" t="str">
        <f t="shared" si="15"/>
        <v/>
      </c>
      <c r="M73" s="9" t="str">
        <f t="shared" si="15"/>
        <v/>
      </c>
      <c r="N73" s="9" t="str">
        <f t="shared" si="15"/>
        <v/>
      </c>
      <c r="O73" s="9" t="str">
        <f t="shared" si="15"/>
        <v/>
      </c>
      <c r="P73" s="9" t="str">
        <f t="shared" si="15"/>
        <v/>
      </c>
      <c r="Q73" s="9" t="str">
        <f t="shared" si="15"/>
        <v/>
      </c>
      <c r="R73" s="9" t="str">
        <f t="shared" si="15"/>
        <v/>
      </c>
      <c r="S73" s="9" t="str">
        <f t="shared" si="15"/>
        <v/>
      </c>
      <c r="T73" s="9" t="str">
        <f t="shared" si="15"/>
        <v/>
      </c>
      <c r="U73" s="9" t="str">
        <f t="shared" si="12"/>
        <v/>
      </c>
      <c r="V73" s="9" t="str">
        <f t="shared" si="6"/>
        <v/>
      </c>
      <c r="W73" s="9"/>
      <c r="X73" s="2"/>
      <c r="Y73" s="14" t="e">
        <f>IF(F73="","",IF(F73-VLOOKUP($A72,AWstandards,VLOOKUP(D73,Age,2,FALSE),FALSE)&gt;0,"","aw"))</f>
        <v>#N/A</v>
      </c>
    </row>
    <row r="74" spans="1:25" x14ac:dyDescent="0.25">
      <c r="A74" s="21" t="s">
        <v>514</v>
      </c>
      <c r="B74" s="43">
        <v>2</v>
      </c>
      <c r="C74" s="52" t="str">
        <f t="shared" si="13"/>
        <v>Tristan Kerr</v>
      </c>
      <c r="D74" s="52">
        <f>IF(A74="","",VLOOKUP($A72,IF(LEN(A74)=2,FSB,FSA),VLOOKUP(LEFT(A74,1),Fteams,7,FALSE),FALSE))</f>
        <v>0</v>
      </c>
      <c r="E74" s="52" t="str">
        <f t="shared" si="14"/>
        <v>Crawley</v>
      </c>
      <c r="F74" s="26" t="s">
        <v>699</v>
      </c>
      <c r="G74" s="39">
        <f>IF(Dec!$G$2-1&lt;0,0,Dec!$G$2-1)</f>
        <v>11</v>
      </c>
      <c r="H74" s="173"/>
      <c r="I74" s="9" t="str">
        <f t="shared" si="15"/>
        <v/>
      </c>
      <c r="J74" s="9">
        <f t="shared" si="15"/>
        <v>11</v>
      </c>
      <c r="K74" s="9" t="str">
        <f t="shared" si="15"/>
        <v/>
      </c>
      <c r="L74" s="9" t="str">
        <f t="shared" si="15"/>
        <v/>
      </c>
      <c r="M74" s="9" t="str">
        <f t="shared" si="15"/>
        <v/>
      </c>
      <c r="N74" s="9" t="str">
        <f t="shared" si="15"/>
        <v/>
      </c>
      <c r="O74" s="9" t="str">
        <f t="shared" si="15"/>
        <v/>
      </c>
      <c r="P74" s="9" t="str">
        <f t="shared" si="15"/>
        <v/>
      </c>
      <c r="Q74" s="9" t="str">
        <f t="shared" si="15"/>
        <v/>
      </c>
      <c r="R74" s="9" t="str">
        <f t="shared" si="15"/>
        <v/>
      </c>
      <c r="S74" s="9" t="str">
        <f t="shared" si="15"/>
        <v/>
      </c>
      <c r="T74" s="9" t="str">
        <f t="shared" si="15"/>
        <v/>
      </c>
      <c r="U74" s="9" t="str">
        <f t="shared" si="12"/>
        <v/>
      </c>
      <c r="V74" s="9" t="str">
        <f t="shared" si="6"/>
        <v/>
      </c>
      <c r="W74" s="9"/>
      <c r="X74" s="2"/>
      <c r="Y74" s="14" t="e">
        <f>IF(F74="","",IF(F74-VLOOKUP($A72,AWstandards,VLOOKUP(D74,Age,2,FALSE),FALSE)&gt;0,"","aw"))</f>
        <v>#N/A</v>
      </c>
    </row>
    <row r="75" spans="1:25" x14ac:dyDescent="0.25">
      <c r="A75" s="21" t="s">
        <v>512</v>
      </c>
      <c r="B75" s="43">
        <v>3</v>
      </c>
      <c r="C75" s="52" t="str">
        <f t="shared" si="13"/>
        <v>Cobey Buckley</v>
      </c>
      <c r="D75" s="52">
        <f>IF(A75="","",VLOOKUP($A72,IF(LEN(A75)=2,FSB,FSA),VLOOKUP(LEFT(A75,1),Fteams,7,FALSE),FALSE))</f>
        <v>0</v>
      </c>
      <c r="E75" s="52" t="str">
        <f t="shared" si="14"/>
        <v>Hastings</v>
      </c>
      <c r="F75" s="26" t="s">
        <v>700</v>
      </c>
      <c r="G75" s="39">
        <f>IF(Dec!$G$2-2&lt;0,0,Dec!$G$2-2)</f>
        <v>10</v>
      </c>
      <c r="H75" s="173"/>
      <c r="I75" s="9" t="str">
        <f t="shared" si="15"/>
        <v/>
      </c>
      <c r="J75" s="9" t="str">
        <f t="shared" si="15"/>
        <v/>
      </c>
      <c r="K75" s="9" t="str">
        <f t="shared" si="15"/>
        <v/>
      </c>
      <c r="L75" s="9" t="str">
        <f t="shared" si="15"/>
        <v/>
      </c>
      <c r="M75" s="9" t="str">
        <f t="shared" si="15"/>
        <v/>
      </c>
      <c r="N75" s="9" t="str">
        <f t="shared" si="15"/>
        <v/>
      </c>
      <c r="O75" s="9" t="str">
        <f t="shared" si="15"/>
        <v/>
      </c>
      <c r="P75" s="9" t="str">
        <f t="shared" si="15"/>
        <v/>
      </c>
      <c r="Q75" s="9" t="str">
        <f t="shared" si="15"/>
        <v/>
      </c>
      <c r="R75" s="9" t="str">
        <f t="shared" si="15"/>
        <v/>
      </c>
      <c r="S75" s="9">
        <f t="shared" si="15"/>
        <v>10</v>
      </c>
      <c r="T75" s="9" t="str">
        <f t="shared" si="15"/>
        <v/>
      </c>
      <c r="U75" s="9">
        <f t="shared" si="12"/>
        <v>10</v>
      </c>
      <c r="V75" s="9" t="str">
        <f t="shared" si="6"/>
        <v/>
      </c>
      <c r="W75" s="9"/>
      <c r="X75" s="2"/>
      <c r="Y75" s="14" t="e">
        <f>IF(F75="","",IF(F75-VLOOKUP($A72,AWstandards,VLOOKUP(D75,Age,2,FALSE),FALSE)&gt;0,"","aw"))</f>
        <v>#N/A</v>
      </c>
    </row>
    <row r="76" spans="1:25" x14ac:dyDescent="0.25">
      <c r="A76" s="21" t="s">
        <v>522</v>
      </c>
      <c r="B76" s="43">
        <v>4</v>
      </c>
      <c r="C76" s="52" t="str">
        <f t="shared" si="13"/>
        <v>Charlie Read</v>
      </c>
      <c r="D76" s="52">
        <f>IF(A76="","",VLOOKUP($A72,IF(LEN(A76)=2,FSB,FSA),VLOOKUP(LEFT(A76,1),Fteams,7,FALSE),FALSE))</f>
        <v>0</v>
      </c>
      <c r="E76" s="52" t="str">
        <f t="shared" si="14"/>
        <v>Worthing</v>
      </c>
      <c r="F76" s="26" t="s">
        <v>701</v>
      </c>
      <c r="G76" s="39">
        <f>IF(Dec!$G$2-3&lt;0,0,Dec!$G$2-3)</f>
        <v>9</v>
      </c>
      <c r="H76" s="173"/>
      <c r="I76" s="9" t="str">
        <f t="shared" si="15"/>
        <v/>
      </c>
      <c r="J76" s="9" t="str">
        <f t="shared" si="15"/>
        <v/>
      </c>
      <c r="K76" s="9" t="str">
        <f t="shared" si="15"/>
        <v/>
      </c>
      <c r="L76" s="9" t="str">
        <f t="shared" si="15"/>
        <v/>
      </c>
      <c r="M76" s="9" t="str">
        <f t="shared" si="15"/>
        <v/>
      </c>
      <c r="N76" s="9" t="str">
        <f t="shared" si="15"/>
        <v/>
      </c>
      <c r="O76" s="9" t="str">
        <f t="shared" si="15"/>
        <v/>
      </c>
      <c r="P76" s="9" t="str">
        <f t="shared" si="15"/>
        <v/>
      </c>
      <c r="Q76" s="9">
        <f t="shared" si="15"/>
        <v>9</v>
      </c>
      <c r="R76" s="9" t="str">
        <f t="shared" si="15"/>
        <v/>
      </c>
      <c r="S76" s="9" t="str">
        <f t="shared" si="15"/>
        <v/>
      </c>
      <c r="T76" s="9" t="str">
        <f t="shared" si="15"/>
        <v/>
      </c>
      <c r="U76" s="9" t="str">
        <f t="shared" si="15"/>
        <v/>
      </c>
      <c r="V76" s="9" t="str">
        <f t="shared" si="6"/>
        <v/>
      </c>
      <c r="W76" s="9"/>
      <c r="X76" s="2"/>
      <c r="Y76" s="14" t="e">
        <f>IF(F76="","",IF(F76-VLOOKUP($A72,AWstandards,VLOOKUP(D76,Age,2,FALSE),FALSE)&gt;0,"","aw"))</f>
        <v>#N/A</v>
      </c>
    </row>
    <row r="77" spans="1:25" x14ac:dyDescent="0.25">
      <c r="A77" s="21" t="s">
        <v>521</v>
      </c>
      <c r="B77" s="43">
        <v>5</v>
      </c>
      <c r="C77" s="52" t="str">
        <f t="shared" si="13"/>
        <v>Dillon Mudie</v>
      </c>
      <c r="D77" s="52">
        <f>IF(A77="","",VLOOKUP($A72,IF(LEN(A77)=2,FSB,FSA),VLOOKUP(LEFT(A77,1),Fteams,7,FALSE),FALSE))</f>
        <v>0</v>
      </c>
      <c r="E77" s="52" t="str">
        <f t="shared" si="14"/>
        <v>Phoenix</v>
      </c>
      <c r="F77" s="26" t="s">
        <v>702</v>
      </c>
      <c r="G77" s="39">
        <f>IF(Dec!$G$2-4&lt;0,0,Dec!$G$2-4)</f>
        <v>8</v>
      </c>
      <c r="H77" s="173"/>
      <c r="I77" s="9" t="str">
        <f t="shared" si="15"/>
        <v/>
      </c>
      <c r="J77" s="9" t="str">
        <f t="shared" si="15"/>
        <v/>
      </c>
      <c r="K77" s="9" t="str">
        <f t="shared" si="15"/>
        <v/>
      </c>
      <c r="L77" s="9" t="str">
        <f t="shared" si="15"/>
        <v/>
      </c>
      <c r="M77" s="9" t="str">
        <f t="shared" si="15"/>
        <v/>
      </c>
      <c r="N77" s="9" t="str">
        <f t="shared" si="15"/>
        <v/>
      </c>
      <c r="O77" s="9" t="str">
        <f t="shared" si="15"/>
        <v/>
      </c>
      <c r="P77" s="9">
        <f t="shared" si="15"/>
        <v>8</v>
      </c>
      <c r="Q77" s="9" t="str">
        <f t="shared" si="15"/>
        <v/>
      </c>
      <c r="R77" s="9" t="str">
        <f t="shared" si="15"/>
        <v/>
      </c>
      <c r="S77" s="9" t="str">
        <f t="shared" si="15"/>
        <v/>
      </c>
      <c r="T77" s="9" t="str">
        <f t="shared" si="15"/>
        <v/>
      </c>
      <c r="U77" s="9" t="str">
        <f t="shared" si="15"/>
        <v/>
      </c>
      <c r="V77" s="9" t="str">
        <f t="shared" si="6"/>
        <v/>
      </c>
      <c r="W77" s="9"/>
      <c r="X77" s="2"/>
      <c r="Y77" s="14" t="e">
        <f>IF(F77="","",IF(F77-VLOOKUP($A72,AWstandards,VLOOKUP(D77,Age,2,FALSE),FALSE)&gt;0,"","aw"))</f>
        <v>#N/A</v>
      </c>
    </row>
    <row r="78" spans="1:25" x14ac:dyDescent="0.25">
      <c r="A78" s="21" t="s">
        <v>520</v>
      </c>
      <c r="B78" s="43">
        <v>6</v>
      </c>
      <c r="C78" s="52" t="str">
        <f t="shared" si="13"/>
        <v>Samuel Trotman</v>
      </c>
      <c r="D78" s="52">
        <f>IF(A78="","",VLOOKUP($A72,IF(LEN(A78)=2,FSB,FSA),VLOOKUP(LEFT(A78,1),Fteams,7,FALSE),FALSE))</f>
        <v>0</v>
      </c>
      <c r="E78" s="52" t="str">
        <f t="shared" si="14"/>
        <v>Lewes</v>
      </c>
      <c r="F78" s="26" t="s">
        <v>703</v>
      </c>
      <c r="G78" s="39">
        <f>IF(Dec!$G$2-5&lt;0,0,Dec!$G$2-5)</f>
        <v>7</v>
      </c>
      <c r="H78" s="173"/>
      <c r="I78" s="9" t="str">
        <f t="shared" si="15"/>
        <v/>
      </c>
      <c r="J78" s="9" t="str">
        <f t="shared" si="15"/>
        <v/>
      </c>
      <c r="K78" s="9" t="str">
        <f t="shared" si="15"/>
        <v/>
      </c>
      <c r="L78" s="9" t="str">
        <f t="shared" si="15"/>
        <v/>
      </c>
      <c r="M78" s="9" t="str">
        <f t="shared" si="15"/>
        <v/>
      </c>
      <c r="N78" s="9" t="str">
        <f t="shared" si="15"/>
        <v/>
      </c>
      <c r="O78" s="9">
        <f t="shared" si="15"/>
        <v>7</v>
      </c>
      <c r="P78" s="9" t="str">
        <f t="shared" si="15"/>
        <v/>
      </c>
      <c r="Q78" s="9" t="str">
        <f t="shared" si="15"/>
        <v/>
      </c>
      <c r="R78" s="9" t="str">
        <f t="shared" si="15"/>
        <v/>
      </c>
      <c r="S78" s="9" t="str">
        <f t="shared" si="15"/>
        <v/>
      </c>
      <c r="T78" s="9" t="str">
        <f t="shared" si="15"/>
        <v/>
      </c>
      <c r="U78" s="9" t="str">
        <f t="shared" si="15"/>
        <v/>
      </c>
      <c r="V78" s="9" t="str">
        <f t="shared" si="6"/>
        <v/>
      </c>
      <c r="W78" s="9"/>
      <c r="X78" s="2"/>
      <c r="Y78" s="14" t="e">
        <f>IF(F78="","",IF(F78-VLOOKUP($A72,AWstandards,VLOOKUP(D78,Age,2,FALSE),FALSE)&gt;0,"","aw"))</f>
        <v>#N/A</v>
      </c>
    </row>
    <row r="79" spans="1:25" x14ac:dyDescent="0.25">
      <c r="A79" s="21" t="s">
        <v>516</v>
      </c>
      <c r="B79" s="43">
        <v>7</v>
      </c>
      <c r="C79" s="52" t="str">
        <f t="shared" si="13"/>
        <v>Jackson Walker</v>
      </c>
      <c r="D79" s="52">
        <f>IF(A79="","",VLOOKUP($A72,IF(LEN(A79)=2,FSB,FSA),VLOOKUP(LEFT(A79,1),Fteams,7,FALSE),FALSE))</f>
        <v>0</v>
      </c>
      <c r="E79" s="52" t="str">
        <f t="shared" si="14"/>
        <v>Eastbourne</v>
      </c>
      <c r="F79" s="26" t="s">
        <v>704</v>
      </c>
      <c r="G79" s="39">
        <f>IF(Dec!$G$2-6&lt;0,0,Dec!$G$2-6)</f>
        <v>6</v>
      </c>
      <c r="H79" s="173"/>
      <c r="I79" s="9" t="str">
        <f t="shared" si="15"/>
        <v/>
      </c>
      <c r="J79" s="9" t="str">
        <f t="shared" si="15"/>
        <v/>
      </c>
      <c r="K79" s="9" t="str">
        <f t="shared" si="15"/>
        <v/>
      </c>
      <c r="L79" s="9">
        <f t="shared" si="15"/>
        <v>6</v>
      </c>
      <c r="M79" s="9" t="str">
        <f t="shared" si="15"/>
        <v/>
      </c>
      <c r="N79" s="9" t="str">
        <f t="shared" si="15"/>
        <v/>
      </c>
      <c r="O79" s="9" t="str">
        <f t="shared" si="15"/>
        <v/>
      </c>
      <c r="P79" s="9" t="str">
        <f t="shared" si="15"/>
        <v/>
      </c>
      <c r="Q79" s="9" t="str">
        <f t="shared" si="15"/>
        <v/>
      </c>
      <c r="R79" s="9" t="str">
        <f t="shared" si="15"/>
        <v/>
      </c>
      <c r="S79" s="9" t="str">
        <f t="shared" si="15"/>
        <v/>
      </c>
      <c r="T79" s="9" t="str">
        <f t="shared" si="15"/>
        <v/>
      </c>
      <c r="U79" s="9" t="str">
        <f t="shared" si="15"/>
        <v/>
      </c>
      <c r="V79" s="9" t="str">
        <f t="shared" si="6"/>
        <v/>
      </c>
      <c r="W79" s="9"/>
      <c r="X79" s="2"/>
      <c r="Y79" s="14" t="e">
        <f>IF(F79="","",IF(F79-VLOOKUP($A72,AWstandards,VLOOKUP(D79,Age,2,FALSE),FALSE)&gt;0,"","aw"))</f>
        <v>#N/A</v>
      </c>
    </row>
    <row r="80" spans="1:25" x14ac:dyDescent="0.25">
      <c r="A80" s="21" t="s">
        <v>519</v>
      </c>
      <c r="B80" s="43">
        <v>8</v>
      </c>
      <c r="C80" s="52" t="str">
        <f t="shared" si="13"/>
        <v>Tommy Mills</v>
      </c>
      <c r="D80" s="52">
        <f>IF(A80="","",VLOOKUP($A72,IF(LEN(A80)=2,FSB,FSA),VLOOKUP(LEFT(A80,1),Fteams,7,FALSE),FALSE))</f>
        <v>0</v>
      </c>
      <c r="E80" s="52" t="str">
        <f t="shared" si="14"/>
        <v>HYAC</v>
      </c>
      <c r="F80" s="26" t="s">
        <v>705</v>
      </c>
      <c r="G80" s="39">
        <f>IF(Dec!$G$2-7&lt;0,0,Dec!$G$2-7)</f>
        <v>5</v>
      </c>
      <c r="H80" s="173"/>
      <c r="I80" s="9" t="str">
        <f t="shared" si="15"/>
        <v/>
      </c>
      <c r="J80" s="9" t="str">
        <f t="shared" si="15"/>
        <v/>
      </c>
      <c r="K80" s="9" t="str">
        <f t="shared" si="15"/>
        <v/>
      </c>
      <c r="L80" s="9" t="str">
        <f t="shared" si="15"/>
        <v/>
      </c>
      <c r="M80" s="9" t="str">
        <f t="shared" si="15"/>
        <v/>
      </c>
      <c r="N80" s="9" t="str">
        <f t="shared" si="15"/>
        <v/>
      </c>
      <c r="O80" s="9" t="str">
        <f t="shared" si="15"/>
        <v/>
      </c>
      <c r="P80" s="9" t="str">
        <f t="shared" si="15"/>
        <v/>
      </c>
      <c r="Q80" s="9" t="str">
        <f t="shared" si="15"/>
        <v/>
      </c>
      <c r="R80" s="9" t="str">
        <f t="shared" si="15"/>
        <v/>
      </c>
      <c r="S80" s="9" t="str">
        <f t="shared" si="15"/>
        <v/>
      </c>
      <c r="T80" s="9">
        <f t="shared" si="15"/>
        <v>5</v>
      </c>
      <c r="U80" s="9" t="str">
        <f t="shared" si="15"/>
        <v/>
      </c>
      <c r="V80" s="9">
        <f t="shared" si="6"/>
        <v>5</v>
      </c>
      <c r="W80" s="9"/>
      <c r="X80" s="2"/>
      <c r="Y80" s="14" t="e">
        <f>IF(F80="","",IF(F80-VLOOKUP($A72,AWstandards,VLOOKUP(D80,Age,2,FALSE),FALSE)&gt;0,"","aw"))</f>
        <v>#N/A</v>
      </c>
    </row>
    <row r="81" spans="1:25" x14ac:dyDescent="0.25">
      <c r="A81" s="21" t="s">
        <v>517</v>
      </c>
      <c r="B81" s="43" t="s">
        <v>278</v>
      </c>
      <c r="C81" s="52" t="str">
        <f t="shared" si="13"/>
        <v>Joshua Woods</v>
      </c>
      <c r="D81" s="52" t="e">
        <f>IF(A81="","",VLOOKUP($A74,IF(LEN(A81)=2,FSB,FSA),VLOOKUP(LEFT(A81,1),Fteams,7,FALSE),FALSE))</f>
        <v>#N/A</v>
      </c>
      <c r="E81" s="52" t="str">
        <f t="shared" si="14"/>
        <v>Horsham BS</v>
      </c>
      <c r="F81" s="26" t="s">
        <v>706</v>
      </c>
      <c r="G81" s="39">
        <f>IF(Dec!$G$2-8&lt;0,0,Dec!$G$2-8)</f>
        <v>4</v>
      </c>
      <c r="H81" s="173"/>
      <c r="I81" s="9" t="str">
        <f t="shared" si="15"/>
        <v/>
      </c>
      <c r="J81" s="9" t="str">
        <f t="shared" si="15"/>
        <v/>
      </c>
      <c r="K81" s="9" t="str">
        <f t="shared" si="15"/>
        <v/>
      </c>
      <c r="L81" s="9" t="str">
        <f t="shared" si="15"/>
        <v/>
      </c>
      <c r="M81" s="9">
        <f t="shared" si="15"/>
        <v>4</v>
      </c>
      <c r="N81" s="9" t="str">
        <f t="shared" si="15"/>
        <v/>
      </c>
      <c r="O81" s="9" t="str">
        <f t="shared" si="15"/>
        <v/>
      </c>
      <c r="P81" s="9" t="str">
        <f t="shared" si="15"/>
        <v/>
      </c>
      <c r="Q81" s="9" t="str">
        <f t="shared" si="15"/>
        <v/>
      </c>
      <c r="R81" s="9" t="str">
        <f t="shared" si="15"/>
        <v/>
      </c>
      <c r="S81" s="9" t="str">
        <f t="shared" si="15"/>
        <v/>
      </c>
      <c r="T81" s="9" t="str">
        <f t="shared" si="15"/>
        <v/>
      </c>
      <c r="U81" s="9" t="str">
        <f t="shared" si="15"/>
        <v/>
      </c>
      <c r="V81" s="9" t="str">
        <f t="shared" si="6"/>
        <v/>
      </c>
      <c r="W81" s="9"/>
      <c r="X81" s="2"/>
      <c r="Y81" s="14"/>
    </row>
    <row r="82" spans="1:25" x14ac:dyDescent="0.25">
      <c r="A82" s="21" t="s">
        <v>515</v>
      </c>
      <c r="B82" s="43" t="s">
        <v>275</v>
      </c>
      <c r="C82" s="52" t="str">
        <f t="shared" si="13"/>
        <v>Sebastian Berger</v>
      </c>
      <c r="D82" s="52" t="e">
        <f>IF(A82="","",VLOOKUP($A75,IF(LEN(A82)=2,FSB,FSA),VLOOKUP(LEFT(A82,1),Fteams,7,FALSE),FALSE))</f>
        <v>#N/A</v>
      </c>
      <c r="E82" s="52" t="str">
        <f t="shared" si="14"/>
        <v>Chichester</v>
      </c>
      <c r="F82" s="26" t="s">
        <v>707</v>
      </c>
      <c r="G82" s="39">
        <f>IF(Dec!$G$2-9&lt;0,0,Dec!$G$2-9)</f>
        <v>3</v>
      </c>
      <c r="H82" s="173"/>
      <c r="I82" s="9" t="str">
        <f t="shared" si="15"/>
        <v/>
      </c>
      <c r="J82" s="9" t="str">
        <f t="shared" si="15"/>
        <v/>
      </c>
      <c r="K82" s="9">
        <f t="shared" si="15"/>
        <v>3</v>
      </c>
      <c r="L82" s="9" t="str">
        <f t="shared" si="15"/>
        <v/>
      </c>
      <c r="M82" s="9" t="str">
        <f t="shared" si="15"/>
        <v/>
      </c>
      <c r="N82" s="9" t="str">
        <f t="shared" si="15"/>
        <v/>
      </c>
      <c r="O82" s="9" t="str">
        <f t="shared" si="15"/>
        <v/>
      </c>
      <c r="P82" s="9" t="str">
        <f t="shared" si="15"/>
        <v/>
      </c>
      <c r="Q82" s="9" t="str">
        <f t="shared" si="15"/>
        <v/>
      </c>
      <c r="R82" s="9" t="str">
        <f t="shared" si="15"/>
        <v/>
      </c>
      <c r="S82" s="9" t="str">
        <f t="shared" si="15"/>
        <v/>
      </c>
      <c r="T82" s="9" t="str">
        <f t="shared" si="15"/>
        <v/>
      </c>
      <c r="U82" s="9" t="str">
        <f t="shared" si="15"/>
        <v/>
      </c>
      <c r="V82" s="9" t="str">
        <f t="shared" si="6"/>
        <v/>
      </c>
      <c r="W82" s="9"/>
      <c r="X82" s="2"/>
      <c r="Y82" s="14"/>
    </row>
    <row r="83" spans="1:25" hidden="1" x14ac:dyDescent="0.25">
      <c r="A83" s="21"/>
      <c r="B83" s="43" t="s">
        <v>276</v>
      </c>
      <c r="C83" s="52" t="str">
        <f t="shared" si="13"/>
        <v/>
      </c>
      <c r="D83" s="52" t="str">
        <f>IF(A83="","",VLOOKUP($A72,IF(LEN(A83)=2,FSB,FSA),VLOOKUP(LEFT(A83,1),Fteams,7,FALSE),FALSE))</f>
        <v/>
      </c>
      <c r="E83" s="52" t="str">
        <f>IF(A83="","",VLOOKUP(LEFT(A83,1),Fteams,2,FALSE))</f>
        <v/>
      </c>
      <c r="F83" s="26"/>
      <c r="G83" s="39">
        <f>IF(Dec!$G$2-10&lt;0,0,Dec!$G$2-10)</f>
        <v>2</v>
      </c>
      <c r="H83" s="173"/>
      <c r="I83" s="9" t="str">
        <f t="shared" si="15"/>
        <v/>
      </c>
      <c r="J83" s="9" t="str">
        <f t="shared" si="15"/>
        <v/>
      </c>
      <c r="K83" s="9" t="str">
        <f t="shared" si="15"/>
        <v/>
      </c>
      <c r="L83" s="9" t="str">
        <f t="shared" si="15"/>
        <v/>
      </c>
      <c r="M83" s="9" t="str">
        <f t="shared" si="15"/>
        <v/>
      </c>
      <c r="N83" s="9" t="str">
        <f t="shared" si="15"/>
        <v/>
      </c>
      <c r="O83" s="9" t="str">
        <f t="shared" si="15"/>
        <v/>
      </c>
      <c r="P83" s="9" t="str">
        <f t="shared" si="15"/>
        <v/>
      </c>
      <c r="Q83" s="9" t="str">
        <f t="shared" si="15"/>
        <v/>
      </c>
      <c r="R83" s="9" t="str">
        <f t="shared" si="15"/>
        <v/>
      </c>
      <c r="S83" s="9" t="str">
        <f t="shared" si="15"/>
        <v/>
      </c>
      <c r="T83" s="9" t="str">
        <f t="shared" si="15"/>
        <v/>
      </c>
      <c r="U83" s="9" t="str">
        <f t="shared" si="15"/>
        <v/>
      </c>
      <c r="V83" s="9" t="str">
        <f t="shared" si="6"/>
        <v/>
      </c>
      <c r="W83" s="9"/>
      <c r="X83" s="2"/>
      <c r="Y83" s="14" t="str">
        <f>IF(F83="","",IF(F83-VLOOKUP($A72,AWstandards,VLOOKUP(D83,Age,2,FALSE),FALSE)&gt;0,"","aw"))</f>
        <v/>
      </c>
    </row>
    <row r="84" spans="1:25" ht="12" hidden="1" customHeight="1" x14ac:dyDescent="0.25">
      <c r="A84" s="21"/>
      <c r="B84" s="43" t="s">
        <v>277</v>
      </c>
      <c r="C84" s="52" t="str">
        <f t="shared" si="13"/>
        <v/>
      </c>
      <c r="D84" s="52" t="str">
        <f>IF(A84="","",VLOOKUP($A72,IF(LEN(A84)=2,FSB,FSA),VLOOKUP(LEFT(A84,1),Fteams,7,FALSE),FALSE))</f>
        <v/>
      </c>
      <c r="E84" s="52" t="str">
        <f>IF(A84="","",VLOOKUP(LEFT(A84,1),Fteams,2,FALSE))</f>
        <v/>
      </c>
      <c r="F84" s="26"/>
      <c r="G84" s="39">
        <f>IF(Dec!$G$2-11&lt;0,0,Dec!$G$2-11)</f>
        <v>1</v>
      </c>
      <c r="H84" s="173"/>
      <c r="I84" s="9" t="str">
        <f t="shared" si="15"/>
        <v/>
      </c>
      <c r="J84" s="9" t="str">
        <f t="shared" si="15"/>
        <v/>
      </c>
      <c r="K84" s="9" t="str">
        <f t="shared" si="15"/>
        <v/>
      </c>
      <c r="L84" s="9" t="str">
        <f t="shared" si="15"/>
        <v/>
      </c>
      <c r="M84" s="9" t="str">
        <f t="shared" si="15"/>
        <v/>
      </c>
      <c r="N84" s="9" t="str">
        <f t="shared" si="15"/>
        <v/>
      </c>
      <c r="O84" s="9" t="str">
        <f t="shared" si="15"/>
        <v/>
      </c>
      <c r="P84" s="9" t="str">
        <f t="shared" si="15"/>
        <v/>
      </c>
      <c r="Q84" s="9" t="str">
        <f t="shared" si="15"/>
        <v/>
      </c>
      <c r="R84" s="9" t="str">
        <f t="shared" si="15"/>
        <v/>
      </c>
      <c r="S84" s="9" t="str">
        <f t="shared" si="15"/>
        <v/>
      </c>
      <c r="T84" s="9" t="str">
        <f t="shared" si="15"/>
        <v/>
      </c>
      <c r="U84" s="9" t="str">
        <f t="shared" si="15"/>
        <v/>
      </c>
      <c r="V84" s="9" t="str">
        <f t="shared" si="6"/>
        <v/>
      </c>
      <c r="W84" s="9">
        <f>(Dec!$G$2+1)*Dec!$G$2/2-SUM(I73:T84)</f>
        <v>3</v>
      </c>
      <c r="X84" s="2"/>
      <c r="Y84" s="14" t="str">
        <f>IF(F84="","",IF(F84-VLOOKUP($A72,AWstandards,VLOOKUP(D84,Age,2,FALSE),FALSE)&gt;0,"","aw"))</f>
        <v/>
      </c>
    </row>
    <row r="85" spans="1:25" ht="13" x14ac:dyDescent="0.3">
      <c r="A85" s="18">
        <v>600</v>
      </c>
      <c r="B85" s="34"/>
      <c r="C85" s="53" t="s">
        <v>226</v>
      </c>
      <c r="D85" s="54"/>
      <c r="E85" s="55"/>
      <c r="F85" s="25"/>
      <c r="G85" s="38"/>
      <c r="H85" s="173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 t="str">
        <f t="shared" si="15"/>
        <v/>
      </c>
      <c r="V85" s="9" t="str">
        <f t="shared" si="6"/>
        <v/>
      </c>
      <c r="W85" s="9"/>
      <c r="X85" s="2" t="s">
        <v>222</v>
      </c>
      <c r="Y85" s="2"/>
    </row>
    <row r="86" spans="1:25" x14ac:dyDescent="0.25">
      <c r="A86" s="19" t="s">
        <v>550</v>
      </c>
      <c r="B86" s="43">
        <v>1</v>
      </c>
      <c r="C86" s="52" t="str">
        <f t="shared" ref="C86:C96" si="16">IF(A86="","",VLOOKUP($A$85,IF(LEN(A86)=2,FSB,FSA),VLOOKUP(LEFT(A86,1),Fteams,6,FALSE),FALSE))</f>
        <v>Xander Wagjiani</v>
      </c>
      <c r="D86" s="52">
        <f>IF(A86="","",VLOOKUP($A85,IF(LEN(A86)=2,FSB,FSA),VLOOKUP(LEFT(A86,1),Fteams,7,FALSE),FALSE))</f>
        <v>0</v>
      </c>
      <c r="E86" s="52" t="str">
        <f t="shared" ref="E86:E95" si="17">IF(A86="","",VLOOKUP(LEFT(A86,1),Fteams,2,FALSE))</f>
        <v>Crawley</v>
      </c>
      <c r="F86" s="26" t="s">
        <v>716</v>
      </c>
      <c r="G86" s="39">
        <f>Dec!$G$2</f>
        <v>12</v>
      </c>
      <c r="H86" s="173"/>
      <c r="I86" s="9" t="str">
        <f t="shared" ref="I86:U101" si="18">IF($A86="","",IF(LEFT($A86,1)=I$20,$G86,""))</f>
        <v/>
      </c>
      <c r="J86" s="9">
        <f t="shared" si="18"/>
        <v>12</v>
      </c>
      <c r="K86" s="9" t="str">
        <f t="shared" si="18"/>
        <v/>
      </c>
      <c r="L86" s="9" t="str">
        <f t="shared" si="18"/>
        <v/>
      </c>
      <c r="M86" s="9" t="str">
        <f t="shared" si="18"/>
        <v/>
      </c>
      <c r="N86" s="9" t="str">
        <f t="shared" si="18"/>
        <v/>
      </c>
      <c r="O86" s="9" t="str">
        <f t="shared" si="18"/>
        <v/>
      </c>
      <c r="P86" s="9" t="str">
        <f t="shared" si="18"/>
        <v/>
      </c>
      <c r="Q86" s="9" t="str">
        <f t="shared" si="18"/>
        <v/>
      </c>
      <c r="R86" s="9" t="str">
        <f t="shared" si="18"/>
        <v/>
      </c>
      <c r="S86" s="9" t="str">
        <f t="shared" si="18"/>
        <v/>
      </c>
      <c r="T86" s="9" t="str">
        <f t="shared" si="18"/>
        <v/>
      </c>
      <c r="U86" s="9" t="str">
        <f t="shared" si="15"/>
        <v/>
      </c>
      <c r="V86" s="9" t="str">
        <f t="shared" si="6"/>
        <v/>
      </c>
      <c r="W86" s="9"/>
      <c r="X86" s="2"/>
      <c r="Y86" s="14" t="e">
        <f>IF(F86="","",IF(F86-VLOOKUP($A85,AWstandards,VLOOKUP(D86,Age,2,FALSE),FALSE)&gt;0,"","aw"))</f>
        <v>#N/A</v>
      </c>
    </row>
    <row r="87" spans="1:25" x14ac:dyDescent="0.25">
      <c r="A87" s="19" t="s">
        <v>553</v>
      </c>
      <c r="B87" s="43">
        <v>2</v>
      </c>
      <c r="C87" s="52" t="str">
        <f t="shared" si="16"/>
        <v>Max Smith</v>
      </c>
      <c r="D87" s="52">
        <f>IF(A87="","",VLOOKUP($A85,IF(LEN(A87)=2,FSB,FSA),VLOOKUP(LEFT(A87,1),Fteams,7,FALSE),FALSE))</f>
        <v>0</v>
      </c>
      <c r="E87" s="52" t="str">
        <f t="shared" si="17"/>
        <v>Eastbourne</v>
      </c>
      <c r="F87" s="26" t="s">
        <v>717</v>
      </c>
      <c r="G87" s="39">
        <f>IF(Dec!$G$2-1&lt;0,0,Dec!$G$2-1)</f>
        <v>11</v>
      </c>
      <c r="H87" s="173"/>
      <c r="I87" s="9" t="str">
        <f t="shared" si="18"/>
        <v/>
      </c>
      <c r="J87" s="9" t="str">
        <f t="shared" si="18"/>
        <v/>
      </c>
      <c r="K87" s="9" t="str">
        <f t="shared" si="18"/>
        <v/>
      </c>
      <c r="L87" s="9">
        <f t="shared" si="18"/>
        <v>11</v>
      </c>
      <c r="M87" s="9" t="str">
        <f t="shared" si="18"/>
        <v/>
      </c>
      <c r="N87" s="9" t="str">
        <f t="shared" si="18"/>
        <v/>
      </c>
      <c r="O87" s="9" t="str">
        <f t="shared" si="18"/>
        <v/>
      </c>
      <c r="P87" s="9" t="str">
        <f t="shared" si="18"/>
        <v/>
      </c>
      <c r="Q87" s="9" t="str">
        <f t="shared" si="18"/>
        <v/>
      </c>
      <c r="R87" s="9" t="str">
        <f t="shared" si="18"/>
        <v/>
      </c>
      <c r="S87" s="9" t="str">
        <f t="shared" si="18"/>
        <v/>
      </c>
      <c r="T87" s="9" t="str">
        <f t="shared" si="18"/>
        <v/>
      </c>
      <c r="U87" s="9" t="str">
        <f t="shared" si="15"/>
        <v/>
      </c>
      <c r="V87" s="9" t="str">
        <f t="shared" si="6"/>
        <v/>
      </c>
      <c r="W87" s="9"/>
      <c r="X87" s="2"/>
      <c r="Y87" s="14" t="e">
        <f>IF(F87="","",IF(F87-VLOOKUP($A85,AWstandards,VLOOKUP(D87,Age,2,FALSE),FALSE)&gt;0,"","aw"))</f>
        <v>#N/A</v>
      </c>
    </row>
    <row r="88" spans="1:25" x14ac:dyDescent="0.25">
      <c r="A88" s="19" t="s">
        <v>552</v>
      </c>
      <c r="B88" s="43">
        <v>3</v>
      </c>
      <c r="C88" s="52" t="str">
        <f t="shared" si="16"/>
        <v>Barnaby Moyes</v>
      </c>
      <c r="D88" s="52">
        <f>IF(A88="","",VLOOKUP($A85,IF(LEN(A88)=2,FSB,FSA),VLOOKUP(LEFT(A88,1),Fteams,7,FALSE),FALSE))</f>
        <v>0</v>
      </c>
      <c r="E88" s="52" t="str">
        <f t="shared" si="17"/>
        <v>Brighton &amp; Hove</v>
      </c>
      <c r="F88" s="26" t="s">
        <v>718</v>
      </c>
      <c r="G88" s="39">
        <f>IF(Dec!$G$2-2&lt;0,0,Dec!$G$2-2)</f>
        <v>10</v>
      </c>
      <c r="H88" s="173"/>
      <c r="I88" s="9">
        <f t="shared" si="18"/>
        <v>10</v>
      </c>
      <c r="J88" s="9" t="str">
        <f t="shared" si="18"/>
        <v/>
      </c>
      <c r="K88" s="9" t="str">
        <f t="shared" si="18"/>
        <v/>
      </c>
      <c r="L88" s="9" t="str">
        <f t="shared" si="18"/>
        <v/>
      </c>
      <c r="M88" s="9" t="str">
        <f t="shared" si="18"/>
        <v/>
      </c>
      <c r="N88" s="9" t="str">
        <f t="shared" si="18"/>
        <v/>
      </c>
      <c r="O88" s="9" t="str">
        <f t="shared" si="18"/>
        <v/>
      </c>
      <c r="P88" s="9" t="str">
        <f t="shared" si="18"/>
        <v/>
      </c>
      <c r="Q88" s="9" t="str">
        <f t="shared" si="18"/>
        <v/>
      </c>
      <c r="R88" s="9" t="str">
        <f t="shared" si="18"/>
        <v/>
      </c>
      <c r="S88" s="9" t="str">
        <f t="shared" si="18"/>
        <v/>
      </c>
      <c r="T88" s="9" t="str">
        <f t="shared" si="18"/>
        <v/>
      </c>
      <c r="U88" s="9" t="str">
        <f t="shared" si="15"/>
        <v/>
      </c>
      <c r="V88" s="9" t="str">
        <f t="shared" si="6"/>
        <v/>
      </c>
      <c r="W88" s="9"/>
      <c r="X88" s="2"/>
      <c r="Y88" s="14" t="e">
        <f>IF(F88="","",IF(F88-VLOOKUP($A85,AWstandards,VLOOKUP(D88,Age,2,FALSE),FALSE)&gt;0,"","aw"))</f>
        <v>#N/A</v>
      </c>
    </row>
    <row r="89" spans="1:25" x14ac:dyDescent="0.25">
      <c r="A89" s="19" t="s">
        <v>557</v>
      </c>
      <c r="B89" s="43">
        <v>4</v>
      </c>
      <c r="C89" s="52" t="str">
        <f t="shared" si="16"/>
        <v>Theo Franklin</v>
      </c>
      <c r="D89" s="52">
        <f>IF(A89="","",VLOOKUP($A85,IF(LEN(A89)=2,FSB,FSA),VLOOKUP(LEFT(A89,1),Fteams,7,FALSE),FALSE))</f>
        <v>0</v>
      </c>
      <c r="E89" s="52" t="str">
        <f t="shared" si="17"/>
        <v>Worthing</v>
      </c>
      <c r="F89" s="26" t="s">
        <v>719</v>
      </c>
      <c r="G89" s="39">
        <f>IF(Dec!$G$2-3&lt;0,0,Dec!$G$2-3)</f>
        <v>9</v>
      </c>
      <c r="H89" s="173"/>
      <c r="I89" s="9" t="str">
        <f t="shared" si="18"/>
        <v/>
      </c>
      <c r="J89" s="9" t="str">
        <f t="shared" si="18"/>
        <v/>
      </c>
      <c r="K89" s="9" t="str">
        <f t="shared" si="18"/>
        <v/>
      </c>
      <c r="L89" s="9" t="str">
        <f t="shared" si="18"/>
        <v/>
      </c>
      <c r="M89" s="9" t="str">
        <f t="shared" si="18"/>
        <v/>
      </c>
      <c r="N89" s="9" t="str">
        <f t="shared" si="18"/>
        <v/>
      </c>
      <c r="O89" s="9" t="str">
        <f t="shared" si="18"/>
        <v/>
      </c>
      <c r="P89" s="9" t="str">
        <f t="shared" si="18"/>
        <v/>
      </c>
      <c r="Q89" s="9">
        <f t="shared" si="18"/>
        <v>9</v>
      </c>
      <c r="R89" s="9" t="str">
        <f t="shared" si="18"/>
        <v/>
      </c>
      <c r="S89" s="9" t="str">
        <f t="shared" si="18"/>
        <v/>
      </c>
      <c r="T89" s="9" t="str">
        <f t="shared" si="18"/>
        <v/>
      </c>
      <c r="U89" s="9" t="str">
        <f t="shared" si="18"/>
        <v/>
      </c>
      <c r="V89" s="9" t="str">
        <f t="shared" si="6"/>
        <v/>
      </c>
      <c r="W89" s="9"/>
      <c r="X89" s="2"/>
      <c r="Y89" s="14" t="e">
        <f>IF(F89="","",IF(F89-VLOOKUP($A85,AWstandards,VLOOKUP(D89,Age,2,FALSE),FALSE)&gt;0,"","aw"))</f>
        <v>#N/A</v>
      </c>
    </row>
    <row r="90" spans="1:25" x14ac:dyDescent="0.25">
      <c r="A90" s="19" t="s">
        <v>554</v>
      </c>
      <c r="B90" s="43">
        <v>5</v>
      </c>
      <c r="C90" s="52" t="str">
        <f t="shared" si="16"/>
        <v>David Otero</v>
      </c>
      <c r="D90" s="52">
        <f>IF(A90="","",VLOOKUP($A85,IF(LEN(A90)=2,FSB,FSA),VLOOKUP(LEFT(A90,1),Fteams,7,FALSE),FALSE))</f>
        <v>0</v>
      </c>
      <c r="E90" s="52" t="str">
        <f t="shared" si="17"/>
        <v>Phoenix</v>
      </c>
      <c r="F90" s="26" t="s">
        <v>720</v>
      </c>
      <c r="G90" s="39">
        <f>IF(Dec!$G$2-4&lt;0,0,Dec!$G$2-4)</f>
        <v>8</v>
      </c>
      <c r="H90" s="173"/>
      <c r="I90" s="9" t="str">
        <f t="shared" si="18"/>
        <v/>
      </c>
      <c r="J90" s="9" t="str">
        <f t="shared" si="18"/>
        <v/>
      </c>
      <c r="K90" s="9" t="str">
        <f t="shared" si="18"/>
        <v/>
      </c>
      <c r="L90" s="9" t="str">
        <f t="shared" si="18"/>
        <v/>
      </c>
      <c r="M90" s="9" t="str">
        <f t="shared" si="18"/>
        <v/>
      </c>
      <c r="N90" s="9" t="str">
        <f t="shared" si="18"/>
        <v/>
      </c>
      <c r="O90" s="9" t="str">
        <f t="shared" si="18"/>
        <v/>
      </c>
      <c r="P90" s="9">
        <f t="shared" si="18"/>
        <v>8</v>
      </c>
      <c r="Q90" s="9" t="str">
        <f t="shared" si="18"/>
        <v/>
      </c>
      <c r="R90" s="9" t="str">
        <f t="shared" si="18"/>
        <v/>
      </c>
      <c r="S90" s="9" t="str">
        <f t="shared" si="18"/>
        <v/>
      </c>
      <c r="T90" s="9" t="str">
        <f t="shared" si="18"/>
        <v/>
      </c>
      <c r="U90" s="9" t="str">
        <f t="shared" si="18"/>
        <v/>
      </c>
      <c r="V90" s="9" t="str">
        <f t="shared" si="6"/>
        <v/>
      </c>
      <c r="W90" s="9"/>
      <c r="X90" s="2"/>
      <c r="Y90" s="14" t="e">
        <f>IF(F90="","",IF(F90-VLOOKUP($A85,AWstandards,VLOOKUP(D90,Age,2,FALSE),FALSE)&gt;0,"","aw"))</f>
        <v>#N/A</v>
      </c>
    </row>
    <row r="91" spans="1:25" x14ac:dyDescent="0.25">
      <c r="A91" s="19" t="s">
        <v>558</v>
      </c>
      <c r="B91" s="43">
        <v>6</v>
      </c>
      <c r="C91" s="52" t="str">
        <f t="shared" si="16"/>
        <v>Maddox Matthews</v>
      </c>
      <c r="D91" s="52">
        <f>IF(A91="","",VLOOKUP($A85,IF(LEN(A91)=2,FSB,FSA),VLOOKUP(LEFT(A91,1),Fteams,7,FALSE),FALSE))</f>
        <v>0</v>
      </c>
      <c r="E91" s="52" t="str">
        <f t="shared" si="17"/>
        <v>Chichester</v>
      </c>
      <c r="F91" s="26" t="s">
        <v>721</v>
      </c>
      <c r="G91" s="39">
        <f>IF(Dec!$G$2-5&lt;0,0,Dec!$G$2-5)</f>
        <v>7</v>
      </c>
      <c r="H91" s="173"/>
      <c r="I91" s="9" t="str">
        <f t="shared" si="18"/>
        <v/>
      </c>
      <c r="J91" s="9" t="str">
        <f t="shared" si="18"/>
        <v/>
      </c>
      <c r="K91" s="9">
        <f t="shared" si="18"/>
        <v>7</v>
      </c>
      <c r="L91" s="9" t="str">
        <f t="shared" si="18"/>
        <v/>
      </c>
      <c r="M91" s="9" t="str">
        <f t="shared" si="18"/>
        <v/>
      </c>
      <c r="N91" s="9" t="str">
        <f t="shared" si="18"/>
        <v/>
      </c>
      <c r="O91" s="9" t="str">
        <f t="shared" si="18"/>
        <v/>
      </c>
      <c r="P91" s="9" t="str">
        <f t="shared" si="18"/>
        <v/>
      </c>
      <c r="Q91" s="9" t="str">
        <f t="shared" si="18"/>
        <v/>
      </c>
      <c r="R91" s="9" t="str">
        <f t="shared" si="18"/>
        <v/>
      </c>
      <c r="S91" s="9" t="str">
        <f t="shared" si="18"/>
        <v/>
      </c>
      <c r="T91" s="9" t="str">
        <f t="shared" si="18"/>
        <v/>
      </c>
      <c r="U91" s="9" t="str">
        <f t="shared" si="18"/>
        <v/>
      </c>
      <c r="V91" s="9" t="str">
        <f t="shared" si="6"/>
        <v/>
      </c>
      <c r="W91" s="9"/>
      <c r="X91" s="2"/>
      <c r="Y91" s="14" t="e">
        <f>IF(F91="","",IF(F91-VLOOKUP($A85,AWstandards,VLOOKUP(D91,Age,2,FALSE),FALSE)&gt;0,"","aw"))</f>
        <v>#N/A</v>
      </c>
    </row>
    <row r="92" spans="1:25" x14ac:dyDescent="0.25">
      <c r="A92" s="19" t="s">
        <v>587</v>
      </c>
      <c r="B92" s="43">
        <v>7</v>
      </c>
      <c r="C92" s="52" t="str">
        <f t="shared" si="16"/>
        <v>Seth Muddle</v>
      </c>
      <c r="D92" s="52">
        <f>IF(A92="","",VLOOKUP($A85,IF(LEN(A92)=2,FSB,FSA),VLOOKUP(LEFT(A92,1),Fteams,7,FALSE),FALSE))</f>
        <v>0</v>
      </c>
      <c r="E92" s="52" t="str">
        <f t="shared" si="17"/>
        <v>Lewes</v>
      </c>
      <c r="F92" s="26" t="s">
        <v>722</v>
      </c>
      <c r="G92" s="39">
        <f>IF(Dec!$G$2-6&lt;0,0,Dec!$G$2-6)</f>
        <v>6</v>
      </c>
      <c r="H92" s="173"/>
      <c r="I92" s="9" t="str">
        <f t="shared" si="18"/>
        <v/>
      </c>
      <c r="J92" s="9" t="str">
        <f t="shared" si="18"/>
        <v/>
      </c>
      <c r="K92" s="9" t="str">
        <f t="shared" si="18"/>
        <v/>
      </c>
      <c r="L92" s="9" t="str">
        <f t="shared" si="18"/>
        <v/>
      </c>
      <c r="M92" s="9" t="str">
        <f t="shared" si="18"/>
        <v/>
      </c>
      <c r="N92" s="9" t="str">
        <f t="shared" si="18"/>
        <v/>
      </c>
      <c r="O92" s="9">
        <f t="shared" si="18"/>
        <v>6</v>
      </c>
      <c r="P92" s="9" t="str">
        <f t="shared" si="18"/>
        <v/>
      </c>
      <c r="Q92" s="9" t="str">
        <f t="shared" si="18"/>
        <v/>
      </c>
      <c r="R92" s="9" t="str">
        <f t="shared" si="18"/>
        <v/>
      </c>
      <c r="S92" s="9" t="str">
        <f t="shared" si="18"/>
        <v/>
      </c>
      <c r="T92" s="9" t="str">
        <f t="shared" si="18"/>
        <v/>
      </c>
      <c r="U92" s="9" t="str">
        <f t="shared" si="18"/>
        <v/>
      </c>
      <c r="V92" s="9" t="str">
        <f t="shared" si="6"/>
        <v/>
      </c>
      <c r="W92" s="9"/>
      <c r="X92" s="2"/>
      <c r="Y92" s="14" t="e">
        <f>IF(F92="","",IF(F92-VLOOKUP($A85,AWstandards,VLOOKUP(D92,Age,2,FALSE),FALSE)&gt;0,"","aw"))</f>
        <v>#N/A</v>
      </c>
    </row>
    <row r="93" spans="1:25" x14ac:dyDescent="0.25">
      <c r="A93" s="19" t="s">
        <v>551</v>
      </c>
      <c r="B93" s="43">
        <v>8</v>
      </c>
      <c r="C93" s="52" t="str">
        <f t="shared" si="16"/>
        <v>Ruben Ansell</v>
      </c>
      <c r="D93" s="52">
        <f>IF(A93="","",VLOOKUP($A85,IF(LEN(A93)=2,FSB,FSA),VLOOKUP(LEFT(A93,1),Fteams,7,FALSE),FALSE))</f>
        <v>0</v>
      </c>
      <c r="E93" s="52" t="str">
        <f t="shared" si="17"/>
        <v>Horsham BS</v>
      </c>
      <c r="F93" s="26" t="s">
        <v>723</v>
      </c>
      <c r="G93" s="39">
        <f>IF(Dec!$G$2-7&lt;0,0,Dec!$G$2-7)</f>
        <v>5</v>
      </c>
      <c r="H93" s="173"/>
      <c r="I93" s="9" t="str">
        <f t="shared" si="18"/>
        <v/>
      </c>
      <c r="J93" s="9" t="str">
        <f t="shared" si="18"/>
        <v/>
      </c>
      <c r="K93" s="9" t="str">
        <f t="shared" si="18"/>
        <v/>
      </c>
      <c r="L93" s="9" t="str">
        <f t="shared" si="18"/>
        <v/>
      </c>
      <c r="M93" s="9">
        <f t="shared" si="18"/>
        <v>5</v>
      </c>
      <c r="N93" s="9" t="str">
        <f t="shared" si="18"/>
        <v/>
      </c>
      <c r="O93" s="9" t="str">
        <f t="shared" si="18"/>
        <v/>
      </c>
      <c r="P93" s="9" t="str">
        <f t="shared" si="18"/>
        <v/>
      </c>
      <c r="Q93" s="9" t="str">
        <f t="shared" si="18"/>
        <v/>
      </c>
      <c r="R93" s="9" t="str">
        <f t="shared" si="18"/>
        <v/>
      </c>
      <c r="S93" s="9" t="str">
        <f t="shared" si="18"/>
        <v/>
      </c>
      <c r="T93" s="9" t="str">
        <f t="shared" si="18"/>
        <v/>
      </c>
      <c r="U93" s="9" t="str">
        <f t="shared" si="18"/>
        <v/>
      </c>
      <c r="V93" s="9" t="str">
        <f t="shared" si="6"/>
        <v/>
      </c>
      <c r="W93" s="9"/>
      <c r="X93" s="2"/>
      <c r="Y93" s="14" t="e">
        <f>IF(F93="","",IF(F93-VLOOKUP($A85,AWstandards,VLOOKUP(D93,Age,2,FALSE),FALSE)&gt;0,"","aw"))</f>
        <v>#N/A</v>
      </c>
    </row>
    <row r="94" spans="1:25" hidden="1" x14ac:dyDescent="0.25">
      <c r="A94" s="19"/>
      <c r="B94" s="43" t="s">
        <v>278</v>
      </c>
      <c r="C94" s="52" t="str">
        <f t="shared" si="16"/>
        <v/>
      </c>
      <c r="D94" s="52" t="str">
        <f>IF(A94="","",VLOOKUP($A87,IF(LEN(A94)=2,FSB,FSA),VLOOKUP(LEFT(A94,1),Fteams,7,FALSE),FALSE))</f>
        <v/>
      </c>
      <c r="E94" s="52" t="str">
        <f t="shared" si="17"/>
        <v/>
      </c>
      <c r="F94" s="26"/>
      <c r="G94" s="39">
        <f>IF(Dec!$G$2-8&lt;0,0,Dec!$G$2-8)</f>
        <v>4</v>
      </c>
      <c r="H94" s="173"/>
      <c r="I94" s="9" t="str">
        <f t="shared" si="18"/>
        <v/>
      </c>
      <c r="J94" s="9" t="str">
        <f t="shared" si="18"/>
        <v/>
      </c>
      <c r="K94" s="9" t="str">
        <f t="shared" si="18"/>
        <v/>
      </c>
      <c r="L94" s="9" t="str">
        <f t="shared" si="18"/>
        <v/>
      </c>
      <c r="M94" s="9" t="str">
        <f t="shared" si="18"/>
        <v/>
      </c>
      <c r="N94" s="9" t="str">
        <f t="shared" si="18"/>
        <v/>
      </c>
      <c r="O94" s="9" t="str">
        <f t="shared" si="18"/>
        <v/>
      </c>
      <c r="P94" s="9" t="str">
        <f t="shared" si="18"/>
        <v/>
      </c>
      <c r="Q94" s="9" t="str">
        <f t="shared" si="18"/>
        <v/>
      </c>
      <c r="R94" s="9" t="str">
        <f t="shared" si="18"/>
        <v/>
      </c>
      <c r="S94" s="9" t="str">
        <f t="shared" si="18"/>
        <v/>
      </c>
      <c r="T94" s="9" t="str">
        <f t="shared" si="18"/>
        <v/>
      </c>
      <c r="U94" s="9" t="str">
        <f t="shared" si="18"/>
        <v/>
      </c>
      <c r="V94" s="9" t="str">
        <f t="shared" si="6"/>
        <v/>
      </c>
      <c r="W94" s="9"/>
      <c r="X94" s="2"/>
      <c r="Y94" s="14"/>
    </row>
    <row r="95" spans="1:25" hidden="1" x14ac:dyDescent="0.25">
      <c r="A95" s="19"/>
      <c r="B95" s="43" t="s">
        <v>275</v>
      </c>
      <c r="C95" s="52" t="str">
        <f t="shared" si="16"/>
        <v/>
      </c>
      <c r="D95" s="52" t="str">
        <f>IF(A95="","",VLOOKUP($A88,IF(LEN(A95)=2,FSB,FSA),VLOOKUP(LEFT(A95,1),Fteams,7,FALSE),FALSE))</f>
        <v/>
      </c>
      <c r="E95" s="52" t="str">
        <f t="shared" si="17"/>
        <v/>
      </c>
      <c r="F95" s="26"/>
      <c r="G95" s="39">
        <f>IF(Dec!$G$2-9&lt;0,0,Dec!$G$2-9)</f>
        <v>3</v>
      </c>
      <c r="H95" s="173"/>
      <c r="I95" s="9" t="str">
        <f t="shared" si="18"/>
        <v/>
      </c>
      <c r="J95" s="9" t="str">
        <f t="shared" si="18"/>
        <v/>
      </c>
      <c r="K95" s="9" t="str">
        <f t="shared" si="18"/>
        <v/>
      </c>
      <c r="L95" s="9" t="str">
        <f t="shared" si="18"/>
        <v/>
      </c>
      <c r="M95" s="9" t="str">
        <f t="shared" si="18"/>
        <v/>
      </c>
      <c r="N95" s="9" t="str">
        <f t="shared" si="18"/>
        <v/>
      </c>
      <c r="O95" s="9" t="str">
        <f t="shared" si="18"/>
        <v/>
      </c>
      <c r="P95" s="9" t="str">
        <f t="shared" si="18"/>
        <v/>
      </c>
      <c r="Q95" s="9" t="str">
        <f t="shared" si="18"/>
        <v/>
      </c>
      <c r="R95" s="9" t="str">
        <f t="shared" si="18"/>
        <v/>
      </c>
      <c r="S95" s="9" t="str">
        <f t="shared" si="18"/>
        <v/>
      </c>
      <c r="T95" s="9" t="str">
        <f t="shared" si="18"/>
        <v/>
      </c>
      <c r="U95" s="9" t="str">
        <f t="shared" si="18"/>
        <v/>
      </c>
      <c r="V95" s="9" t="str">
        <f t="shared" si="6"/>
        <v/>
      </c>
      <c r="W95" s="9"/>
      <c r="X95" s="2"/>
      <c r="Y95" s="14"/>
    </row>
    <row r="96" spans="1:25" hidden="1" x14ac:dyDescent="0.25">
      <c r="A96" s="19"/>
      <c r="B96" s="43" t="s">
        <v>276</v>
      </c>
      <c r="C96" s="52" t="str">
        <f t="shared" si="16"/>
        <v/>
      </c>
      <c r="D96" s="52" t="str">
        <f>IF(A96="","",VLOOKUP($A85,IF(LEN(A96)=2,FSB,FSA),VLOOKUP(LEFT(A96,1),Fteams,7,FALSE),FALSE))</f>
        <v/>
      </c>
      <c r="E96" s="52" t="str">
        <f>IF(A96="","",VLOOKUP(LEFT(A96,1),Fteams,2,FALSE))</f>
        <v/>
      </c>
      <c r="F96" s="26"/>
      <c r="G96" s="39">
        <f>IF(Dec!$G$2-10&lt;0,0,Dec!$G$2-10)</f>
        <v>2</v>
      </c>
      <c r="H96" s="173"/>
      <c r="I96" s="9" t="str">
        <f t="shared" si="18"/>
        <v/>
      </c>
      <c r="J96" s="9" t="str">
        <f t="shared" si="18"/>
        <v/>
      </c>
      <c r="K96" s="9" t="str">
        <f t="shared" si="18"/>
        <v/>
      </c>
      <c r="L96" s="9" t="str">
        <f t="shared" si="18"/>
        <v/>
      </c>
      <c r="M96" s="9" t="str">
        <f t="shared" si="18"/>
        <v/>
      </c>
      <c r="N96" s="9" t="str">
        <f t="shared" si="18"/>
        <v/>
      </c>
      <c r="O96" s="9" t="str">
        <f t="shared" si="18"/>
        <v/>
      </c>
      <c r="P96" s="9" t="str">
        <f t="shared" si="18"/>
        <v/>
      </c>
      <c r="Q96" s="9" t="str">
        <f t="shared" si="18"/>
        <v/>
      </c>
      <c r="R96" s="9" t="str">
        <f t="shared" si="18"/>
        <v/>
      </c>
      <c r="S96" s="9" t="str">
        <f t="shared" si="18"/>
        <v/>
      </c>
      <c r="T96" s="9" t="str">
        <f t="shared" si="18"/>
        <v/>
      </c>
      <c r="U96" s="9" t="str">
        <f t="shared" si="18"/>
        <v/>
      </c>
      <c r="V96" s="9" t="str">
        <f t="shared" si="6"/>
        <v/>
      </c>
      <c r="W96" s="9"/>
      <c r="X96" s="2"/>
      <c r="Y96" s="14" t="str">
        <f>IF(F96="","",IF(F96-VLOOKUP($A85,AWstandards,VLOOKUP(D96,Age,2,FALSE),FALSE)&gt;0,"","aw"))</f>
        <v/>
      </c>
    </row>
    <row r="97" spans="1:26" ht="12" hidden="1" customHeight="1" x14ac:dyDescent="0.25">
      <c r="A97" s="19"/>
      <c r="B97" s="43" t="s">
        <v>277</v>
      </c>
      <c r="C97" s="52" t="str">
        <f>IF(A97="","",VLOOKUP($A$72,IF(LEN(A97)=2,FSB,FSA),VLOOKUP(LEFT(A97,1),Fteams,6,FALSE),FALSE))</f>
        <v/>
      </c>
      <c r="D97" s="52" t="str">
        <f>IF(A97="","",VLOOKUP($A85,IF(LEN(A97)=2,FSB,FSA),VLOOKUP(LEFT(A97,1),Fteams,7,FALSE),FALSE))</f>
        <v/>
      </c>
      <c r="E97" s="52" t="str">
        <f>IF(A97="","",VLOOKUP(LEFT(A97,1),Fteams,2,FALSE))</f>
        <v/>
      </c>
      <c r="F97" s="26"/>
      <c r="G97" s="39">
        <f>IF(Dec!$G$2-11&lt;0,0,Dec!$G$2-11)</f>
        <v>1</v>
      </c>
      <c r="H97" s="173"/>
      <c r="I97" s="9" t="str">
        <f t="shared" si="18"/>
        <v/>
      </c>
      <c r="J97" s="9" t="str">
        <f t="shared" si="18"/>
        <v/>
      </c>
      <c r="K97" s="9" t="str">
        <f t="shared" si="18"/>
        <v/>
      </c>
      <c r="L97" s="9" t="str">
        <f t="shared" si="18"/>
        <v/>
      </c>
      <c r="M97" s="9" t="str">
        <f t="shared" si="18"/>
        <v/>
      </c>
      <c r="N97" s="9" t="str">
        <f t="shared" si="18"/>
        <v/>
      </c>
      <c r="O97" s="9" t="str">
        <f t="shared" si="18"/>
        <v/>
      </c>
      <c r="P97" s="9" t="str">
        <f t="shared" si="18"/>
        <v/>
      </c>
      <c r="Q97" s="9" t="str">
        <f t="shared" si="18"/>
        <v/>
      </c>
      <c r="R97" s="9" t="str">
        <f t="shared" si="18"/>
        <v/>
      </c>
      <c r="S97" s="9" t="str">
        <f t="shared" si="18"/>
        <v/>
      </c>
      <c r="T97" s="9" t="str">
        <f t="shared" si="18"/>
        <v/>
      </c>
      <c r="U97" s="9" t="str">
        <f t="shared" si="18"/>
        <v/>
      </c>
      <c r="V97" s="9" t="str">
        <f t="shared" si="6"/>
        <v/>
      </c>
      <c r="W97" s="9">
        <f>(Dec!$G$2+1)*Dec!$G$2/2-SUM(I86:T97)</f>
        <v>10</v>
      </c>
      <c r="X97" s="2"/>
      <c r="Y97" s="14" t="str">
        <f>IF(F97="","",IF(F97-VLOOKUP($A85,AWstandards,VLOOKUP(D97,Age,2,FALSE),FALSE)&gt;0,"","aw"))</f>
        <v/>
      </c>
    </row>
    <row r="98" spans="1:26" ht="13" x14ac:dyDescent="0.3">
      <c r="A98" s="18">
        <v>1000</v>
      </c>
      <c r="B98" s="34"/>
      <c r="C98" s="54" t="s">
        <v>223</v>
      </c>
      <c r="D98" s="54"/>
      <c r="E98" s="55"/>
      <c r="F98" s="23"/>
      <c r="G98" s="38"/>
      <c r="H98" s="173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 t="str">
        <f t="shared" si="18"/>
        <v/>
      </c>
      <c r="V98" s="9" t="str">
        <f t="shared" si="6"/>
        <v/>
      </c>
      <c r="W98" s="9"/>
      <c r="X98" s="2" t="s">
        <v>228</v>
      </c>
      <c r="Y98" s="3"/>
    </row>
    <row r="99" spans="1:26" x14ac:dyDescent="0.25">
      <c r="A99" s="19" t="s">
        <v>514</v>
      </c>
      <c r="B99" s="43">
        <v>1</v>
      </c>
      <c r="C99" s="52" t="str">
        <f t="shared" ref="C99:C110" si="19">IF(A99="","",VLOOKUP($A$98,IF(LEN(A99)=2,FSB,FSA),VLOOKUP(LEFT(A99,1),Fteams,6,FALSE),FALSE))</f>
        <v>Alex Rutledge-Hart</v>
      </c>
      <c r="D99" s="52">
        <f>IF(A99="","",VLOOKUP($A98,IF(LEN(A99)=2,FSB,FSA),VLOOKUP(LEFT(A99,1),Fteams,7,FALSE),FALSE))</f>
        <v>0</v>
      </c>
      <c r="E99" s="52" t="str">
        <f t="shared" ref="E99:E108" si="20">IF(A99="","",VLOOKUP(LEFT(A99,1),Fteams,2,FALSE))</f>
        <v>Crawley</v>
      </c>
      <c r="F99" s="26" t="s">
        <v>857</v>
      </c>
      <c r="G99" s="39">
        <f>Dec!$G$2</f>
        <v>12</v>
      </c>
      <c r="H99" s="173"/>
      <c r="I99" s="9" t="str">
        <f t="shared" ref="I99:U114" si="21">IF($A99="","",IF(LEFT($A99,1)=I$20,$G99,""))</f>
        <v/>
      </c>
      <c r="J99" s="9">
        <f t="shared" si="21"/>
        <v>12</v>
      </c>
      <c r="K99" s="9" t="str">
        <f t="shared" si="21"/>
        <v/>
      </c>
      <c r="L99" s="9" t="str">
        <f t="shared" si="21"/>
        <v/>
      </c>
      <c r="M99" s="9" t="str">
        <f t="shared" si="21"/>
        <v/>
      </c>
      <c r="N99" s="9" t="str">
        <f t="shared" si="21"/>
        <v/>
      </c>
      <c r="O99" s="9" t="str">
        <f t="shared" si="21"/>
        <v/>
      </c>
      <c r="P99" s="9" t="str">
        <f t="shared" si="21"/>
        <v/>
      </c>
      <c r="Q99" s="9" t="str">
        <f t="shared" si="21"/>
        <v/>
      </c>
      <c r="R99" s="9" t="str">
        <f t="shared" si="21"/>
        <v/>
      </c>
      <c r="S99" s="9" t="str">
        <f t="shared" si="21"/>
        <v/>
      </c>
      <c r="T99" s="9" t="str">
        <f t="shared" si="21"/>
        <v/>
      </c>
      <c r="U99" s="9" t="str">
        <f t="shared" si="18"/>
        <v/>
      </c>
      <c r="V99" s="9" t="str">
        <f t="shared" si="6"/>
        <v/>
      </c>
      <c r="W99" s="9"/>
      <c r="X99" s="2"/>
      <c r="Y99" s="14" t="e">
        <f>IF(F99="","",IF(F99-VLOOKUP($A98,AWstandards,VLOOKUP(D99,Age,2,FALSE),FALSE)&gt;0,"","aw"))</f>
        <v>#N/A</v>
      </c>
    </row>
    <row r="100" spans="1:26" x14ac:dyDescent="0.25">
      <c r="A100" s="19" t="s">
        <v>523</v>
      </c>
      <c r="B100" s="43">
        <v>2</v>
      </c>
      <c r="C100" s="52" t="str">
        <f t="shared" si="19"/>
        <v>Ethan Rowen</v>
      </c>
      <c r="D100" s="52">
        <f>IF(A100="","",VLOOKUP($A98,IF(LEN(A100)=2,FSB,FSA),VLOOKUP(LEFT(A100,1),Fteams,7,FALSE),FALSE))</f>
        <v>0</v>
      </c>
      <c r="E100" s="52" t="str">
        <f t="shared" si="20"/>
        <v>Haywards Heath</v>
      </c>
      <c r="F100" s="26" t="s">
        <v>858</v>
      </c>
      <c r="G100" s="39">
        <f>IF(Dec!$G$2-1&lt;0,0,Dec!$G$2-1)</f>
        <v>11</v>
      </c>
      <c r="H100" s="29"/>
      <c r="I100" s="9" t="str">
        <f t="shared" si="21"/>
        <v/>
      </c>
      <c r="J100" s="9" t="str">
        <f t="shared" si="21"/>
        <v/>
      </c>
      <c r="K100" s="9" t="str">
        <f t="shared" si="21"/>
        <v/>
      </c>
      <c r="L100" s="9" t="str">
        <f t="shared" si="21"/>
        <v/>
      </c>
      <c r="M100" s="9" t="str">
        <f t="shared" si="21"/>
        <v/>
      </c>
      <c r="N100" s="9" t="str">
        <f t="shared" si="21"/>
        <v/>
      </c>
      <c r="O100" s="9" t="str">
        <f t="shared" si="21"/>
        <v/>
      </c>
      <c r="P100" s="9" t="str">
        <f t="shared" si="21"/>
        <v/>
      </c>
      <c r="Q100" s="9" t="str">
        <f t="shared" si="21"/>
        <v/>
      </c>
      <c r="R100" s="9">
        <f t="shared" si="21"/>
        <v>11</v>
      </c>
      <c r="S100" s="9" t="str">
        <f t="shared" si="21"/>
        <v/>
      </c>
      <c r="T100" s="9" t="str">
        <f t="shared" si="21"/>
        <v/>
      </c>
      <c r="U100" s="9" t="str">
        <f t="shared" si="18"/>
        <v/>
      </c>
      <c r="V100" s="9" t="str">
        <f t="shared" si="6"/>
        <v/>
      </c>
      <c r="W100" s="9"/>
      <c r="X100" s="2"/>
      <c r="Y100" s="14" t="e">
        <f>IF(F100="","",IF(F100-VLOOKUP($A98,AWstandards,VLOOKUP(D100,Age,2,FALSE),FALSE)&gt;0,"","aw"))</f>
        <v>#N/A</v>
      </c>
    </row>
    <row r="101" spans="1:26" x14ac:dyDescent="0.25">
      <c r="A101" s="19" t="s">
        <v>513</v>
      </c>
      <c r="B101" s="43">
        <v>3</v>
      </c>
      <c r="C101" s="52" t="str">
        <f t="shared" si="19"/>
        <v>Samuel Gill</v>
      </c>
      <c r="D101" s="52">
        <f>IF(A101="","",VLOOKUP($A98,IF(LEN(A101)=2,FSB,FSA),VLOOKUP(LEFT(A101,1),Fteams,7,FALSE),FALSE))</f>
        <v>0</v>
      </c>
      <c r="E101" s="52" t="str">
        <f t="shared" si="20"/>
        <v>Brighton &amp; Hove</v>
      </c>
      <c r="F101" s="26" t="s">
        <v>859</v>
      </c>
      <c r="G101" s="39">
        <f>IF(Dec!$G$2-2&lt;0,0,Dec!$G$2-2)</f>
        <v>10</v>
      </c>
      <c r="H101" s="29"/>
      <c r="I101" s="9">
        <f t="shared" si="21"/>
        <v>10</v>
      </c>
      <c r="J101" s="9" t="str">
        <f t="shared" si="21"/>
        <v/>
      </c>
      <c r="K101" s="9" t="str">
        <f t="shared" si="21"/>
        <v/>
      </c>
      <c r="L101" s="9" t="str">
        <f t="shared" si="21"/>
        <v/>
      </c>
      <c r="M101" s="9" t="str">
        <f t="shared" si="21"/>
        <v/>
      </c>
      <c r="N101" s="9" t="str">
        <f t="shared" si="21"/>
        <v/>
      </c>
      <c r="O101" s="9" t="str">
        <f t="shared" si="21"/>
        <v/>
      </c>
      <c r="P101" s="9" t="str">
        <f t="shared" si="21"/>
        <v/>
      </c>
      <c r="Q101" s="9" t="str">
        <f t="shared" si="21"/>
        <v/>
      </c>
      <c r="R101" s="9" t="str">
        <f t="shared" si="21"/>
        <v/>
      </c>
      <c r="S101" s="9" t="str">
        <f t="shared" si="21"/>
        <v/>
      </c>
      <c r="T101" s="9" t="str">
        <f t="shared" si="21"/>
        <v/>
      </c>
      <c r="U101" s="9" t="str">
        <f t="shared" si="18"/>
        <v/>
      </c>
      <c r="V101" s="9" t="str">
        <f t="shared" ref="V101:V164" si="22">IF($A101="","",IF(LEFT($A101,1)=V$20,$G101,""))</f>
        <v/>
      </c>
      <c r="W101" s="9"/>
      <c r="X101" s="2"/>
      <c r="Y101" s="14" t="e">
        <f>IF(F101="","",IF(F101-VLOOKUP($A98,AWstandards,VLOOKUP(D101,Age,2,FALSE),FALSE)&gt;0,"","aw"))</f>
        <v>#N/A</v>
      </c>
    </row>
    <row r="102" spans="1:26" x14ac:dyDescent="0.25">
      <c r="A102" s="19" t="s">
        <v>521</v>
      </c>
      <c r="B102" s="43">
        <v>4</v>
      </c>
      <c r="C102" s="52" t="str">
        <f t="shared" si="19"/>
        <v>James Oakley</v>
      </c>
      <c r="D102" s="52">
        <f>IF(A102="","",VLOOKUP($A98,IF(LEN(A102)=2,FSB,FSA),VLOOKUP(LEFT(A102,1),Fteams,7,FALSE),FALSE))</f>
        <v>0</v>
      </c>
      <c r="E102" s="52" t="str">
        <f t="shared" si="20"/>
        <v>Phoenix</v>
      </c>
      <c r="F102" s="26" t="s">
        <v>860</v>
      </c>
      <c r="G102" s="39">
        <f>IF(Dec!$G$2-3&lt;0,0,Dec!$G$2-3)</f>
        <v>9</v>
      </c>
      <c r="H102" s="29"/>
      <c r="I102" s="9" t="str">
        <f t="shared" si="21"/>
        <v/>
      </c>
      <c r="J102" s="9" t="str">
        <f t="shared" si="21"/>
        <v/>
      </c>
      <c r="K102" s="9" t="str">
        <f t="shared" si="21"/>
        <v/>
      </c>
      <c r="L102" s="9" t="str">
        <f t="shared" si="21"/>
        <v/>
      </c>
      <c r="M102" s="9" t="str">
        <f t="shared" si="21"/>
        <v/>
      </c>
      <c r="N102" s="9" t="str">
        <f t="shared" si="21"/>
        <v/>
      </c>
      <c r="O102" s="9" t="str">
        <f t="shared" si="21"/>
        <v/>
      </c>
      <c r="P102" s="9">
        <f t="shared" si="21"/>
        <v>9</v>
      </c>
      <c r="Q102" s="9" t="str">
        <f t="shared" si="21"/>
        <v/>
      </c>
      <c r="R102" s="9" t="str">
        <f t="shared" si="21"/>
        <v/>
      </c>
      <c r="S102" s="9" t="str">
        <f t="shared" si="21"/>
        <v/>
      </c>
      <c r="T102" s="9" t="str">
        <f t="shared" si="21"/>
        <v/>
      </c>
      <c r="U102" s="9" t="str">
        <f t="shared" si="21"/>
        <v/>
      </c>
      <c r="V102" s="9" t="str">
        <f t="shared" si="22"/>
        <v/>
      </c>
      <c r="W102" s="9"/>
      <c r="X102" s="2"/>
      <c r="Y102" s="14" t="e">
        <f>IF(F102="","",IF(F102-VLOOKUP($A98,AWstandards,VLOOKUP(D102,Age,2,FALSE),FALSE)&gt;0,"","aw"))</f>
        <v>#N/A</v>
      </c>
    </row>
    <row r="103" spans="1:26" x14ac:dyDescent="0.25">
      <c r="A103" s="19" t="s">
        <v>519</v>
      </c>
      <c r="B103" s="43">
        <v>5</v>
      </c>
      <c r="C103" s="52" t="str">
        <f t="shared" si="19"/>
        <v>Henry Sully</v>
      </c>
      <c r="D103" s="52">
        <f>IF(A103="","",VLOOKUP($A98,IF(LEN(A103)=2,FSB,FSA),VLOOKUP(LEFT(A103,1),Fteams,7,FALSE),FALSE))</f>
        <v>0</v>
      </c>
      <c r="E103" s="52" t="str">
        <f t="shared" si="20"/>
        <v>HYAC</v>
      </c>
      <c r="F103" s="26" t="s">
        <v>861</v>
      </c>
      <c r="G103" s="39">
        <f>IF(Dec!$G$2-4&lt;0,0,Dec!$G$2-4)</f>
        <v>8</v>
      </c>
      <c r="H103" s="29"/>
      <c r="I103" s="9" t="str">
        <f t="shared" si="21"/>
        <v/>
      </c>
      <c r="J103" s="9" t="str">
        <f t="shared" si="21"/>
        <v/>
      </c>
      <c r="K103" s="9" t="str">
        <f t="shared" si="21"/>
        <v/>
      </c>
      <c r="L103" s="9" t="str">
        <f t="shared" si="21"/>
        <v/>
      </c>
      <c r="M103" s="9" t="str">
        <f t="shared" si="21"/>
        <v/>
      </c>
      <c r="N103" s="9" t="str">
        <f t="shared" si="21"/>
        <v/>
      </c>
      <c r="O103" s="9" t="str">
        <f t="shared" si="21"/>
        <v/>
      </c>
      <c r="P103" s="9" t="str">
        <f t="shared" si="21"/>
        <v/>
      </c>
      <c r="Q103" s="9" t="str">
        <f t="shared" si="21"/>
        <v/>
      </c>
      <c r="R103" s="9" t="str">
        <f t="shared" si="21"/>
        <v/>
      </c>
      <c r="S103" s="9" t="str">
        <f t="shared" si="21"/>
        <v/>
      </c>
      <c r="T103" s="9">
        <f t="shared" si="21"/>
        <v>8</v>
      </c>
      <c r="U103" s="9" t="str">
        <f t="shared" si="21"/>
        <v/>
      </c>
      <c r="V103" s="9">
        <f t="shared" si="22"/>
        <v>8</v>
      </c>
      <c r="W103" s="9"/>
      <c r="X103" s="2"/>
      <c r="Y103" s="14" t="e">
        <f>IF(F103="","",IF(F103-VLOOKUP($A98,AWstandards,VLOOKUP(D103,Age,2,FALSE),FALSE)&gt;0,"","aw"))</f>
        <v>#N/A</v>
      </c>
    </row>
    <row r="104" spans="1:26" x14ac:dyDescent="0.25">
      <c r="A104" s="19" t="s">
        <v>520</v>
      </c>
      <c r="B104" s="43">
        <v>6</v>
      </c>
      <c r="C104" s="52" t="str">
        <f t="shared" si="19"/>
        <v>Rex Hastings</v>
      </c>
      <c r="D104" s="52">
        <f>IF(A104="","",VLOOKUP($A98,IF(LEN(A104)=2,FSB,FSA),VLOOKUP(LEFT(A104,1),Fteams,7,FALSE),FALSE))</f>
        <v>0</v>
      </c>
      <c r="E104" s="52" t="str">
        <f t="shared" si="20"/>
        <v>Lewes</v>
      </c>
      <c r="F104" s="26" t="s">
        <v>862</v>
      </c>
      <c r="G104" s="39">
        <f>IF(Dec!$G$2-5&lt;0,0,Dec!$G$2-5)</f>
        <v>7</v>
      </c>
      <c r="H104" s="29"/>
      <c r="I104" s="9" t="str">
        <f t="shared" si="21"/>
        <v/>
      </c>
      <c r="J104" s="9" t="str">
        <f t="shared" si="21"/>
        <v/>
      </c>
      <c r="K104" s="9" t="str">
        <f t="shared" si="21"/>
        <v/>
      </c>
      <c r="L104" s="9" t="str">
        <f t="shared" si="21"/>
        <v/>
      </c>
      <c r="M104" s="9" t="str">
        <f t="shared" si="21"/>
        <v/>
      </c>
      <c r="N104" s="9" t="str">
        <f t="shared" si="21"/>
        <v/>
      </c>
      <c r="O104" s="9">
        <f t="shared" si="21"/>
        <v>7</v>
      </c>
      <c r="P104" s="9" t="str">
        <f t="shared" si="21"/>
        <v/>
      </c>
      <c r="Q104" s="9" t="str">
        <f t="shared" si="21"/>
        <v/>
      </c>
      <c r="R104" s="9" t="str">
        <f t="shared" si="21"/>
        <v/>
      </c>
      <c r="S104" s="9" t="str">
        <f t="shared" si="21"/>
        <v/>
      </c>
      <c r="T104" s="9" t="str">
        <f t="shared" si="21"/>
        <v/>
      </c>
      <c r="U104" s="9" t="str">
        <f t="shared" si="21"/>
        <v/>
      </c>
      <c r="V104" s="9" t="str">
        <f t="shared" si="22"/>
        <v/>
      </c>
      <c r="W104" s="9"/>
      <c r="X104" s="2"/>
      <c r="Y104" s="14" t="e">
        <f>IF(F104="","",IF(F104-VLOOKUP($A98,AWstandards,VLOOKUP(D104,Age,2,FALSE),FALSE)&gt;0,"","aw"))</f>
        <v>#N/A</v>
      </c>
    </row>
    <row r="105" spans="1:26" x14ac:dyDescent="0.25">
      <c r="A105" s="19" t="s">
        <v>517</v>
      </c>
      <c r="B105" s="43">
        <v>7</v>
      </c>
      <c r="C105" s="52" t="str">
        <f t="shared" si="19"/>
        <v>Jacob Carey</v>
      </c>
      <c r="D105" s="52">
        <f>IF(A105="","",VLOOKUP($A98,IF(LEN(A105)=2,FSB,FSA),VLOOKUP(LEFT(A105,1),Fteams,7,FALSE),FALSE))</f>
        <v>0</v>
      </c>
      <c r="E105" s="52" t="str">
        <f t="shared" si="20"/>
        <v>Horsham BS</v>
      </c>
      <c r="F105" s="26" t="s">
        <v>863</v>
      </c>
      <c r="G105" s="39">
        <f>IF(Dec!$G$2-6&lt;0,0,Dec!$G$2-6)</f>
        <v>6</v>
      </c>
      <c r="H105" s="29"/>
      <c r="I105" s="9" t="str">
        <f t="shared" si="21"/>
        <v/>
      </c>
      <c r="J105" s="9" t="str">
        <f t="shared" si="21"/>
        <v/>
      </c>
      <c r="K105" s="9" t="str">
        <f t="shared" si="21"/>
        <v/>
      </c>
      <c r="L105" s="9" t="str">
        <f t="shared" si="21"/>
        <v/>
      </c>
      <c r="M105" s="9">
        <f t="shared" si="21"/>
        <v>6</v>
      </c>
      <c r="N105" s="9" t="str">
        <f t="shared" si="21"/>
        <v/>
      </c>
      <c r="O105" s="9" t="str">
        <f t="shared" si="21"/>
        <v/>
      </c>
      <c r="P105" s="9" t="str">
        <f t="shared" si="21"/>
        <v/>
      </c>
      <c r="Q105" s="9" t="str">
        <f t="shared" si="21"/>
        <v/>
      </c>
      <c r="R105" s="9" t="str">
        <f t="shared" si="21"/>
        <v/>
      </c>
      <c r="S105" s="9" t="str">
        <f t="shared" si="21"/>
        <v/>
      </c>
      <c r="T105" s="9" t="str">
        <f t="shared" si="21"/>
        <v/>
      </c>
      <c r="U105" s="9" t="str">
        <f t="shared" si="21"/>
        <v/>
      </c>
      <c r="V105" s="9" t="str">
        <f t="shared" si="22"/>
        <v/>
      </c>
      <c r="W105" s="9"/>
      <c r="X105" s="2"/>
      <c r="Y105" s="14" t="e">
        <f>IF(F105="","",IF(F105-VLOOKUP($A98,AWstandards,VLOOKUP(D105,Age,2,FALSE),FALSE)&gt;0,"","aw"))</f>
        <v>#N/A</v>
      </c>
    </row>
    <row r="106" spans="1:26" x14ac:dyDescent="0.25">
      <c r="A106" s="19" t="s">
        <v>522</v>
      </c>
      <c r="B106" s="43">
        <v>8</v>
      </c>
      <c r="C106" s="52" t="str">
        <f t="shared" si="19"/>
        <v>Isaiah Hatton</v>
      </c>
      <c r="D106" s="52">
        <f>IF(A106="","",VLOOKUP($A98,IF(LEN(A106)=2,FSB,FSA),VLOOKUP(LEFT(A106,1),Fteams,7,FALSE),FALSE))</f>
        <v>0</v>
      </c>
      <c r="E106" s="52" t="str">
        <f t="shared" si="20"/>
        <v>Worthing</v>
      </c>
      <c r="F106" s="26" t="s">
        <v>864</v>
      </c>
      <c r="G106" s="39">
        <f>IF(Dec!$G$2-7&lt;0,0,Dec!$G$2-7)</f>
        <v>5</v>
      </c>
      <c r="H106" s="29"/>
      <c r="I106" s="9" t="str">
        <f t="shared" si="21"/>
        <v/>
      </c>
      <c r="J106" s="9" t="str">
        <f t="shared" si="21"/>
        <v/>
      </c>
      <c r="K106" s="9" t="str">
        <f t="shared" si="21"/>
        <v/>
      </c>
      <c r="L106" s="9" t="str">
        <f t="shared" si="21"/>
        <v/>
      </c>
      <c r="M106" s="9" t="str">
        <f t="shared" si="21"/>
        <v/>
      </c>
      <c r="N106" s="9" t="str">
        <f t="shared" si="21"/>
        <v/>
      </c>
      <c r="O106" s="9" t="str">
        <f t="shared" si="21"/>
        <v/>
      </c>
      <c r="P106" s="9" t="str">
        <f t="shared" si="21"/>
        <v/>
      </c>
      <c r="Q106" s="9">
        <f t="shared" si="21"/>
        <v>5</v>
      </c>
      <c r="R106" s="9" t="str">
        <f t="shared" si="21"/>
        <v/>
      </c>
      <c r="S106" s="9" t="str">
        <f t="shared" si="21"/>
        <v/>
      </c>
      <c r="T106" s="9" t="str">
        <f t="shared" si="21"/>
        <v/>
      </c>
      <c r="U106" s="9" t="str">
        <f t="shared" si="21"/>
        <v/>
      </c>
      <c r="V106" s="9" t="str">
        <f t="shared" si="22"/>
        <v/>
      </c>
      <c r="W106" s="9"/>
      <c r="X106" s="2"/>
      <c r="Y106" s="14" t="e">
        <f>IF(F106="","",IF(F106-VLOOKUP($A98,AWstandards,VLOOKUP(D106,Age,2,FALSE),FALSE)&gt;0,"","aw"))</f>
        <v>#N/A</v>
      </c>
    </row>
    <row r="107" spans="1:26" x14ac:dyDescent="0.25">
      <c r="A107" s="19" t="s">
        <v>515</v>
      </c>
      <c r="B107" s="43" t="s">
        <v>278</v>
      </c>
      <c r="C107" s="52" t="str">
        <f t="shared" si="19"/>
        <v>Rocco Hodges</v>
      </c>
      <c r="D107" s="52" t="e">
        <f>IF(A107="","",VLOOKUP($A100,IF(LEN(A107)=2,FSB,FSA),VLOOKUP(LEFT(A107,1),Fteams,7,FALSE),FALSE))</f>
        <v>#N/A</v>
      </c>
      <c r="E107" s="52" t="str">
        <f t="shared" si="20"/>
        <v>Chichester</v>
      </c>
      <c r="F107" s="26" t="s">
        <v>865</v>
      </c>
      <c r="G107" s="39">
        <f>IF(Dec!$G$2-8&lt;0,0,Dec!$G$2-8)</f>
        <v>4</v>
      </c>
      <c r="H107" s="29"/>
      <c r="I107" s="9" t="str">
        <f t="shared" si="21"/>
        <v/>
      </c>
      <c r="J107" s="9" t="str">
        <f t="shared" si="21"/>
        <v/>
      </c>
      <c r="K107" s="9">
        <f t="shared" si="21"/>
        <v>4</v>
      </c>
      <c r="L107" s="9" t="str">
        <f t="shared" si="21"/>
        <v/>
      </c>
      <c r="M107" s="9" t="str">
        <f t="shared" si="21"/>
        <v/>
      </c>
      <c r="N107" s="9" t="str">
        <f t="shared" si="21"/>
        <v/>
      </c>
      <c r="O107" s="9" t="str">
        <f t="shared" si="21"/>
        <v/>
      </c>
      <c r="P107" s="9" t="str">
        <f t="shared" si="21"/>
        <v/>
      </c>
      <c r="Q107" s="9" t="str">
        <f t="shared" si="21"/>
        <v/>
      </c>
      <c r="R107" s="9" t="str">
        <f t="shared" si="21"/>
        <v/>
      </c>
      <c r="S107" s="9" t="str">
        <f t="shared" si="21"/>
        <v/>
      </c>
      <c r="T107" s="9" t="str">
        <f t="shared" si="21"/>
        <v/>
      </c>
      <c r="U107" s="9" t="str">
        <f t="shared" si="21"/>
        <v/>
      </c>
      <c r="V107" s="9" t="str">
        <f t="shared" si="22"/>
        <v/>
      </c>
      <c r="W107" s="9"/>
      <c r="X107" s="2"/>
      <c r="Y107" s="14"/>
    </row>
    <row r="108" spans="1:26" hidden="1" x14ac:dyDescent="0.25">
      <c r="A108" s="19"/>
      <c r="B108" s="43" t="s">
        <v>275</v>
      </c>
      <c r="C108" s="52" t="str">
        <f t="shared" si="19"/>
        <v/>
      </c>
      <c r="D108" s="52" t="str">
        <f>IF(A108="","",VLOOKUP($A101,IF(LEN(A108)=2,FSB,FSA),VLOOKUP(LEFT(A108,1),Fteams,7,FALSE),FALSE))</f>
        <v/>
      </c>
      <c r="E108" s="52" t="str">
        <f t="shared" si="20"/>
        <v/>
      </c>
      <c r="F108" s="26"/>
      <c r="G108" s="39">
        <f>IF(Dec!$G$2-9&lt;0,0,Dec!$G$2-9)</f>
        <v>3</v>
      </c>
      <c r="H108" s="29"/>
      <c r="I108" s="9" t="str">
        <f t="shared" si="21"/>
        <v/>
      </c>
      <c r="J108" s="9" t="str">
        <f t="shared" si="21"/>
        <v/>
      </c>
      <c r="K108" s="9" t="str">
        <f t="shared" si="21"/>
        <v/>
      </c>
      <c r="L108" s="9" t="str">
        <f t="shared" si="21"/>
        <v/>
      </c>
      <c r="M108" s="9" t="str">
        <f t="shared" si="21"/>
        <v/>
      </c>
      <c r="N108" s="9" t="str">
        <f t="shared" si="21"/>
        <v/>
      </c>
      <c r="O108" s="9" t="str">
        <f t="shared" si="21"/>
        <v/>
      </c>
      <c r="P108" s="9" t="str">
        <f t="shared" si="21"/>
        <v/>
      </c>
      <c r="Q108" s="9" t="str">
        <f t="shared" si="21"/>
        <v/>
      </c>
      <c r="R108" s="9" t="str">
        <f t="shared" si="21"/>
        <v/>
      </c>
      <c r="S108" s="9" t="str">
        <f t="shared" si="21"/>
        <v/>
      </c>
      <c r="T108" s="9" t="str">
        <f t="shared" si="21"/>
        <v/>
      </c>
      <c r="U108" s="9" t="str">
        <f t="shared" si="21"/>
        <v/>
      </c>
      <c r="V108" s="9" t="str">
        <f t="shared" si="22"/>
        <v/>
      </c>
      <c r="W108" s="9"/>
      <c r="X108" s="2"/>
      <c r="Y108" s="14"/>
    </row>
    <row r="109" spans="1:26" hidden="1" x14ac:dyDescent="0.25">
      <c r="A109" s="19"/>
      <c r="B109" s="43" t="s">
        <v>276</v>
      </c>
      <c r="C109" s="52" t="str">
        <f t="shared" si="19"/>
        <v/>
      </c>
      <c r="D109" s="52" t="str">
        <f>IF(A109="","",VLOOKUP($A98,IF(LEN(A109)=2,FSB,FSA),VLOOKUP(LEFT(A109,1),Fteams,7,FALSE),FALSE))</f>
        <v/>
      </c>
      <c r="E109" s="52" t="str">
        <f>IF(A109="","",VLOOKUP(LEFT(A109,1),Fteams,2,FALSE))</f>
        <v/>
      </c>
      <c r="F109" s="26"/>
      <c r="G109" s="39">
        <f>IF(Dec!$G$2-10&lt;0,0,Dec!$G$2-10)</f>
        <v>2</v>
      </c>
      <c r="H109" s="29"/>
      <c r="I109" s="9" t="str">
        <f t="shared" si="21"/>
        <v/>
      </c>
      <c r="J109" s="9" t="str">
        <f t="shared" si="21"/>
        <v/>
      </c>
      <c r="K109" s="9" t="str">
        <f t="shared" si="21"/>
        <v/>
      </c>
      <c r="L109" s="9" t="str">
        <f t="shared" si="21"/>
        <v/>
      </c>
      <c r="M109" s="9" t="str">
        <f t="shared" si="21"/>
        <v/>
      </c>
      <c r="N109" s="9" t="str">
        <f t="shared" si="21"/>
        <v/>
      </c>
      <c r="O109" s="9" t="str">
        <f t="shared" si="21"/>
        <v/>
      </c>
      <c r="P109" s="9" t="str">
        <f t="shared" si="21"/>
        <v/>
      </c>
      <c r="Q109" s="9" t="str">
        <f t="shared" si="21"/>
        <v/>
      </c>
      <c r="R109" s="9" t="str">
        <f t="shared" si="21"/>
        <v/>
      </c>
      <c r="S109" s="9" t="str">
        <f t="shared" si="21"/>
        <v/>
      </c>
      <c r="T109" s="9" t="str">
        <f t="shared" si="21"/>
        <v/>
      </c>
      <c r="U109" s="9" t="str">
        <f t="shared" si="21"/>
        <v/>
      </c>
      <c r="V109" s="9" t="str">
        <f t="shared" si="22"/>
        <v/>
      </c>
      <c r="W109" s="9"/>
      <c r="X109" s="2"/>
      <c r="Y109" s="14" t="str">
        <f>IF(F109="","",IF(F109-VLOOKUP($A98,AWstandards,VLOOKUP(D109,Age,2,FALSE),FALSE)&gt;0,"","aw"))</f>
        <v/>
      </c>
    </row>
    <row r="110" spans="1:26" ht="13.5" hidden="1" customHeight="1" x14ac:dyDescent="0.25">
      <c r="A110" s="19"/>
      <c r="B110" s="43" t="s">
        <v>277</v>
      </c>
      <c r="C110" s="52" t="str">
        <f t="shared" si="19"/>
        <v/>
      </c>
      <c r="D110" s="52" t="str">
        <f>IF(A110="","",VLOOKUP($A98,IF(LEN(A110)=2,FSB,FSA),VLOOKUP(LEFT(A110,1),Fteams,7,FALSE),FALSE))</f>
        <v/>
      </c>
      <c r="E110" s="52" t="str">
        <f>IF(A110="","",VLOOKUP(LEFT(A110,1),Fteams,2,FALSE))</f>
        <v/>
      </c>
      <c r="F110" s="26"/>
      <c r="G110" s="39">
        <f>IF(Dec!$G$2-11&lt;0,0,Dec!$G$2-11)</f>
        <v>1</v>
      </c>
      <c r="H110" s="29"/>
      <c r="I110" s="9" t="str">
        <f t="shared" si="21"/>
        <v/>
      </c>
      <c r="J110" s="9" t="str">
        <f t="shared" si="21"/>
        <v/>
      </c>
      <c r="K110" s="9" t="str">
        <f t="shared" si="21"/>
        <v/>
      </c>
      <c r="L110" s="9" t="str">
        <f t="shared" si="21"/>
        <v/>
      </c>
      <c r="M110" s="9" t="str">
        <f t="shared" si="21"/>
        <v/>
      </c>
      <c r="N110" s="9" t="str">
        <f t="shared" si="21"/>
        <v/>
      </c>
      <c r="O110" s="9" t="str">
        <f t="shared" si="21"/>
        <v/>
      </c>
      <c r="P110" s="9" t="str">
        <f t="shared" si="21"/>
        <v/>
      </c>
      <c r="Q110" s="9" t="str">
        <f t="shared" si="21"/>
        <v/>
      </c>
      <c r="R110" s="9" t="str">
        <f t="shared" si="21"/>
        <v/>
      </c>
      <c r="S110" s="9" t="str">
        <f t="shared" si="21"/>
        <v/>
      </c>
      <c r="T110" s="9" t="str">
        <f t="shared" si="21"/>
        <v/>
      </c>
      <c r="U110" s="9" t="str">
        <f t="shared" si="21"/>
        <v/>
      </c>
      <c r="V110" s="9" t="str">
        <f t="shared" si="22"/>
        <v/>
      </c>
      <c r="W110" s="9">
        <f>(Dec!$G$2+1)*Dec!$G$2/2-SUM(I99:T110)</f>
        <v>6</v>
      </c>
      <c r="X110" s="2"/>
      <c r="Y110" s="14" t="str">
        <f>IF(F110="","",IF(F110-VLOOKUP($A98,AWstandards,VLOOKUP(D110,Age,2,FALSE),FALSE)&gt;0,"","aw"))</f>
        <v/>
      </c>
    </row>
    <row r="111" spans="1:26" ht="13" x14ac:dyDescent="0.3">
      <c r="A111" s="18">
        <v>1000</v>
      </c>
      <c r="B111" s="34"/>
      <c r="C111" s="53" t="s">
        <v>227</v>
      </c>
      <c r="D111" s="54"/>
      <c r="E111" s="55"/>
      <c r="F111" s="23"/>
      <c r="G111" s="38"/>
      <c r="H111" s="2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 t="str">
        <f t="shared" si="21"/>
        <v/>
      </c>
      <c r="V111" s="9" t="str">
        <f t="shared" si="22"/>
        <v/>
      </c>
      <c r="W111" s="9"/>
      <c r="X111" s="2" t="s">
        <v>229</v>
      </c>
      <c r="Y111" s="3"/>
    </row>
    <row r="112" spans="1:26" x14ac:dyDescent="0.25">
      <c r="A112" s="19" t="s">
        <v>550</v>
      </c>
      <c r="B112" s="43">
        <v>1</v>
      </c>
      <c r="C112" s="52" t="str">
        <f t="shared" ref="C112:C123" si="23">IF(A112="","",VLOOKUP($A$111,IF(LEN(A112)=2,FSB,FSA),VLOOKUP(LEFT(A112,1),Fteams,6,FALSE),FALSE))</f>
        <v>Finley Nottage</v>
      </c>
      <c r="D112" s="52">
        <f>IF(A112="","",VLOOKUP($A111,IF(LEN(A112)=2,FSB,FSA),VLOOKUP(LEFT(A112,1),Fteams,7,FALSE),FALSE))</f>
        <v>0</v>
      </c>
      <c r="E112" s="52" t="str">
        <f t="shared" ref="E112:E121" si="24">IF(A112="","",VLOOKUP(LEFT(A112,1),Fteams,2,FALSE))</f>
        <v>Crawley</v>
      </c>
      <c r="F112" s="26" t="s">
        <v>866</v>
      </c>
      <c r="G112" s="39">
        <f>Dec!$G$2</f>
        <v>12</v>
      </c>
      <c r="H112" s="29"/>
      <c r="I112" s="9" t="str">
        <f t="shared" ref="I112:U127" si="25">IF($A112="","",IF(LEFT($A112,1)=I$20,$G112,""))</f>
        <v/>
      </c>
      <c r="J112" s="9">
        <f t="shared" si="25"/>
        <v>12</v>
      </c>
      <c r="K112" s="9" t="str">
        <f t="shared" si="25"/>
        <v/>
      </c>
      <c r="L112" s="9" t="str">
        <f t="shared" si="25"/>
        <v/>
      </c>
      <c r="M112" s="9" t="str">
        <f t="shared" si="25"/>
        <v/>
      </c>
      <c r="N112" s="9" t="str">
        <f t="shared" si="25"/>
        <v/>
      </c>
      <c r="O112" s="9" t="str">
        <f t="shared" si="25"/>
        <v/>
      </c>
      <c r="P112" s="9" t="str">
        <f t="shared" si="25"/>
        <v/>
      </c>
      <c r="Q112" s="9" t="str">
        <f t="shared" si="25"/>
        <v/>
      </c>
      <c r="R112" s="9" t="str">
        <f t="shared" si="25"/>
        <v/>
      </c>
      <c r="S112" s="9" t="str">
        <f t="shared" si="25"/>
        <v/>
      </c>
      <c r="T112" s="9" t="str">
        <f t="shared" si="25"/>
        <v/>
      </c>
      <c r="U112" s="9" t="str">
        <f t="shared" si="21"/>
        <v/>
      </c>
      <c r="V112" s="9" t="str">
        <f t="shared" si="22"/>
        <v/>
      </c>
      <c r="W112" s="9"/>
      <c r="X112" s="2"/>
      <c r="Y112" s="14" t="e">
        <f>IF(F112="","",IF(F112-VLOOKUP($A111,AWstandards,VLOOKUP(D112,Age,2,FALSE),FALSE)&gt;0,"","aw"))</f>
        <v>#N/A</v>
      </c>
      <c r="Z112" s="14"/>
    </row>
    <row r="113" spans="1:25" x14ac:dyDescent="0.25">
      <c r="A113" s="19" t="s">
        <v>554</v>
      </c>
      <c r="B113" s="43">
        <v>2</v>
      </c>
      <c r="C113" s="52" t="str">
        <f t="shared" si="23"/>
        <v>Felix Steer</v>
      </c>
      <c r="D113" s="52">
        <f>IF(A113="","",VLOOKUP($A111,IF(LEN(A113)=2,FSB,FSA),VLOOKUP(LEFT(A113,1),Fteams,7,FALSE),FALSE))</f>
        <v>0</v>
      </c>
      <c r="E113" s="52" t="str">
        <f t="shared" si="24"/>
        <v>Phoenix</v>
      </c>
      <c r="F113" s="26" t="s">
        <v>867</v>
      </c>
      <c r="G113" s="39">
        <f>IF(Dec!$G$2-1&lt;0,0,Dec!$G$2-1)</f>
        <v>11</v>
      </c>
      <c r="H113" s="29"/>
      <c r="I113" s="9" t="str">
        <f t="shared" si="25"/>
        <v/>
      </c>
      <c r="J113" s="9" t="str">
        <f t="shared" si="25"/>
        <v/>
      </c>
      <c r="K113" s="9" t="str">
        <f t="shared" si="25"/>
        <v/>
      </c>
      <c r="L113" s="9" t="str">
        <f t="shared" si="25"/>
        <v/>
      </c>
      <c r="M113" s="9" t="str">
        <f t="shared" si="25"/>
        <v/>
      </c>
      <c r="N113" s="9" t="str">
        <f t="shared" si="25"/>
        <v/>
      </c>
      <c r="O113" s="9" t="str">
        <f t="shared" si="25"/>
        <v/>
      </c>
      <c r="P113" s="9">
        <f t="shared" si="25"/>
        <v>11</v>
      </c>
      <c r="Q113" s="9" t="str">
        <f t="shared" si="25"/>
        <v/>
      </c>
      <c r="R113" s="9" t="str">
        <f t="shared" si="25"/>
        <v/>
      </c>
      <c r="S113" s="9" t="str">
        <f t="shared" si="25"/>
        <v/>
      </c>
      <c r="T113" s="9" t="str">
        <f t="shared" si="25"/>
        <v/>
      </c>
      <c r="U113" s="9" t="str">
        <f t="shared" si="21"/>
        <v/>
      </c>
      <c r="V113" s="9" t="str">
        <f t="shared" si="22"/>
        <v/>
      </c>
      <c r="W113" s="9"/>
      <c r="X113" s="2"/>
      <c r="Y113" s="14" t="e">
        <f>IF(F113="","",IF(F113-VLOOKUP($A111,AWstandards,VLOOKUP(D113,Age,2,FALSE),FALSE)&gt;0,"","aw"))</f>
        <v>#N/A</v>
      </c>
    </row>
    <row r="114" spans="1:25" x14ac:dyDescent="0.25">
      <c r="A114" s="19" t="s">
        <v>636</v>
      </c>
      <c r="B114" s="43">
        <v>3</v>
      </c>
      <c r="C114" s="52" t="str">
        <f t="shared" si="23"/>
        <v>Noah Mayhew</v>
      </c>
      <c r="D114" s="52">
        <f>IF(A114="","",VLOOKUP($A111,IF(LEN(A114)=2,FSB,FSA),VLOOKUP(LEFT(A114,1),Fteams,7,FALSE),FALSE))</f>
        <v>0</v>
      </c>
      <c r="E114" s="52" t="str">
        <f t="shared" si="24"/>
        <v>HYAC</v>
      </c>
      <c r="F114" s="26" t="s">
        <v>867</v>
      </c>
      <c r="G114" s="39">
        <f>IF(Dec!$G$2-2&lt;0,0,Dec!$G$2-2)</f>
        <v>10</v>
      </c>
      <c r="H114" s="29"/>
      <c r="I114" s="9" t="str">
        <f t="shared" si="25"/>
        <v/>
      </c>
      <c r="J114" s="9" t="str">
        <f t="shared" si="25"/>
        <v/>
      </c>
      <c r="K114" s="9" t="str">
        <f t="shared" si="25"/>
        <v/>
      </c>
      <c r="L114" s="9" t="str">
        <f t="shared" si="25"/>
        <v/>
      </c>
      <c r="M114" s="9" t="str">
        <f t="shared" si="25"/>
        <v/>
      </c>
      <c r="N114" s="9" t="str">
        <f t="shared" si="25"/>
        <v/>
      </c>
      <c r="O114" s="9" t="str">
        <f t="shared" si="25"/>
        <v/>
      </c>
      <c r="P114" s="9" t="str">
        <f t="shared" si="25"/>
        <v/>
      </c>
      <c r="Q114" s="9" t="str">
        <f t="shared" si="25"/>
        <v/>
      </c>
      <c r="R114" s="9" t="str">
        <f t="shared" si="25"/>
        <v/>
      </c>
      <c r="S114" s="9" t="str">
        <f t="shared" si="25"/>
        <v/>
      </c>
      <c r="T114" s="9">
        <f t="shared" si="25"/>
        <v>10</v>
      </c>
      <c r="U114" s="9" t="str">
        <f t="shared" si="21"/>
        <v/>
      </c>
      <c r="V114" s="9">
        <f t="shared" si="22"/>
        <v>10</v>
      </c>
      <c r="W114" s="9"/>
      <c r="X114" s="2"/>
      <c r="Y114" s="14" t="e">
        <f>IF(F114="","",IF(F114-VLOOKUP($A111,AWstandards,VLOOKUP(D114,Age,2,FALSE),FALSE)&gt;0,"","aw"))</f>
        <v>#N/A</v>
      </c>
    </row>
    <row r="115" spans="1:25" x14ac:dyDescent="0.25">
      <c r="A115" s="19" t="s">
        <v>552</v>
      </c>
      <c r="B115" s="43">
        <v>4</v>
      </c>
      <c r="C115" s="52" t="str">
        <f t="shared" si="23"/>
        <v>Jem Marshall</v>
      </c>
      <c r="D115" s="52">
        <f>IF(A115="","",VLOOKUP($A111,IF(LEN(A115)=2,FSB,FSA),VLOOKUP(LEFT(A115,1),Fteams,7,FALSE),FALSE))</f>
        <v>0</v>
      </c>
      <c r="E115" s="52" t="str">
        <f t="shared" si="24"/>
        <v>Brighton &amp; Hove</v>
      </c>
      <c r="F115" s="26" t="s">
        <v>868</v>
      </c>
      <c r="G115" s="39">
        <f>IF(Dec!$G$2-3&lt;0,0,Dec!$G$2-3)</f>
        <v>9</v>
      </c>
      <c r="H115" s="29"/>
      <c r="I115" s="9">
        <f t="shared" si="25"/>
        <v>9</v>
      </c>
      <c r="J115" s="9" t="str">
        <f t="shared" si="25"/>
        <v/>
      </c>
      <c r="K115" s="9" t="str">
        <f t="shared" si="25"/>
        <v/>
      </c>
      <c r="L115" s="9" t="str">
        <f t="shared" si="25"/>
        <v/>
      </c>
      <c r="M115" s="9" t="str">
        <f t="shared" si="25"/>
        <v/>
      </c>
      <c r="N115" s="9" t="str">
        <f t="shared" si="25"/>
        <v/>
      </c>
      <c r="O115" s="9" t="str">
        <f t="shared" si="25"/>
        <v/>
      </c>
      <c r="P115" s="9" t="str">
        <f t="shared" si="25"/>
        <v/>
      </c>
      <c r="Q115" s="9" t="str">
        <f t="shared" si="25"/>
        <v/>
      </c>
      <c r="R115" s="9" t="str">
        <f t="shared" si="25"/>
        <v/>
      </c>
      <c r="S115" s="9" t="str">
        <f t="shared" si="25"/>
        <v/>
      </c>
      <c r="T115" s="9" t="str">
        <f t="shared" si="25"/>
        <v/>
      </c>
      <c r="U115" s="9" t="str">
        <f t="shared" si="25"/>
        <v/>
      </c>
      <c r="V115" s="9" t="str">
        <f t="shared" si="22"/>
        <v/>
      </c>
      <c r="W115" s="9"/>
      <c r="X115" s="2"/>
      <c r="Y115" s="14" t="e">
        <f>IF(F115="","",IF(F115-VLOOKUP($A111,AWstandards,VLOOKUP(D115,Age,2,FALSE),FALSE)&gt;0,"","aw"))</f>
        <v>#N/A</v>
      </c>
    </row>
    <row r="116" spans="1:25" x14ac:dyDescent="0.25">
      <c r="A116" s="19" t="s">
        <v>587</v>
      </c>
      <c r="B116" s="43">
        <v>5</v>
      </c>
      <c r="C116" s="52" t="str">
        <f t="shared" si="23"/>
        <v>Ralf Pelkonen</v>
      </c>
      <c r="D116" s="52">
        <f>IF(A116="","",VLOOKUP($A111,IF(LEN(A116)=2,FSB,FSA),VLOOKUP(LEFT(A116,1),Fteams,7,FALSE),FALSE))</f>
        <v>0</v>
      </c>
      <c r="E116" s="52" t="str">
        <f t="shared" si="24"/>
        <v>Lewes</v>
      </c>
      <c r="F116" s="26" t="s">
        <v>869</v>
      </c>
      <c r="G116" s="39">
        <f>IF(Dec!$G$2-4&lt;0,0,Dec!$G$2-4)</f>
        <v>8</v>
      </c>
      <c r="H116" s="29"/>
      <c r="I116" s="9" t="str">
        <f t="shared" si="25"/>
        <v/>
      </c>
      <c r="J116" s="9" t="str">
        <f t="shared" si="25"/>
        <v/>
      </c>
      <c r="K116" s="9" t="str">
        <f t="shared" si="25"/>
        <v/>
      </c>
      <c r="L116" s="9" t="str">
        <f t="shared" si="25"/>
        <v/>
      </c>
      <c r="M116" s="9" t="str">
        <f t="shared" si="25"/>
        <v/>
      </c>
      <c r="N116" s="9" t="str">
        <f t="shared" si="25"/>
        <v/>
      </c>
      <c r="O116" s="9">
        <f t="shared" si="25"/>
        <v>8</v>
      </c>
      <c r="P116" s="9" t="str">
        <f t="shared" si="25"/>
        <v/>
      </c>
      <c r="Q116" s="9" t="str">
        <f t="shared" si="25"/>
        <v/>
      </c>
      <c r="R116" s="9" t="str">
        <f t="shared" si="25"/>
        <v/>
      </c>
      <c r="S116" s="9" t="str">
        <f t="shared" si="25"/>
        <v/>
      </c>
      <c r="T116" s="9" t="str">
        <f t="shared" si="25"/>
        <v/>
      </c>
      <c r="U116" s="9" t="str">
        <f t="shared" si="25"/>
        <v/>
      </c>
      <c r="V116" s="9" t="str">
        <f t="shared" si="22"/>
        <v/>
      </c>
      <c r="W116" s="9"/>
      <c r="X116" s="2"/>
      <c r="Y116" s="14" t="e">
        <f>IF(F116="","",IF(F116-VLOOKUP($A111,AWstandards,VLOOKUP(D116,Age,2,FALSE),FALSE)&gt;0,"","aw"))</f>
        <v>#N/A</v>
      </c>
    </row>
    <row r="117" spans="1:25" x14ac:dyDescent="0.25">
      <c r="A117" s="19" t="s">
        <v>558</v>
      </c>
      <c r="B117" s="43">
        <v>6</v>
      </c>
      <c r="C117" s="52" t="str">
        <f t="shared" si="23"/>
        <v>Alfie Luxford</v>
      </c>
      <c r="D117" s="52">
        <f>IF(A117="","",VLOOKUP($A111,IF(LEN(A117)=2,FSB,FSA),VLOOKUP(LEFT(A117,1),Fteams,7,FALSE),FALSE))</f>
        <v>0</v>
      </c>
      <c r="E117" s="52" t="str">
        <f t="shared" si="24"/>
        <v>Chichester</v>
      </c>
      <c r="F117" s="26" t="s">
        <v>870</v>
      </c>
      <c r="G117" s="39">
        <f>IF(Dec!$G$2-5&lt;0,0,Dec!$G$2-5)</f>
        <v>7</v>
      </c>
      <c r="H117" s="29"/>
      <c r="I117" s="9" t="str">
        <f t="shared" si="25"/>
        <v/>
      </c>
      <c r="J117" s="9" t="str">
        <f t="shared" si="25"/>
        <v/>
      </c>
      <c r="K117" s="9">
        <f t="shared" si="25"/>
        <v>7</v>
      </c>
      <c r="L117" s="9" t="str">
        <f t="shared" si="25"/>
        <v/>
      </c>
      <c r="M117" s="9" t="str">
        <f t="shared" si="25"/>
        <v/>
      </c>
      <c r="N117" s="9" t="str">
        <f t="shared" si="25"/>
        <v/>
      </c>
      <c r="O117" s="9" t="str">
        <f t="shared" si="25"/>
        <v/>
      </c>
      <c r="P117" s="9" t="str">
        <f t="shared" si="25"/>
        <v/>
      </c>
      <c r="Q117" s="9" t="str">
        <f t="shared" si="25"/>
        <v/>
      </c>
      <c r="R117" s="9" t="str">
        <f t="shared" si="25"/>
        <v/>
      </c>
      <c r="S117" s="9" t="str">
        <f t="shared" si="25"/>
        <v/>
      </c>
      <c r="T117" s="9" t="str">
        <f t="shared" si="25"/>
        <v/>
      </c>
      <c r="U117" s="9" t="str">
        <f t="shared" si="25"/>
        <v/>
      </c>
      <c r="V117" s="9" t="str">
        <f t="shared" si="22"/>
        <v/>
      </c>
      <c r="W117" s="9"/>
      <c r="X117" s="2"/>
      <c r="Y117" s="14" t="e">
        <f>IF(F117="","",IF(F117-VLOOKUP($A111,AWstandards,VLOOKUP(D117,Age,2,FALSE),FALSE)&gt;0,"","aw"))</f>
        <v>#N/A</v>
      </c>
    </row>
    <row r="118" spans="1:25" x14ac:dyDescent="0.25">
      <c r="A118" s="19" t="s">
        <v>555</v>
      </c>
      <c r="B118" s="43">
        <v>7</v>
      </c>
      <c r="C118" s="52" t="str">
        <f t="shared" si="23"/>
        <v>Ben Ledger-Catton</v>
      </c>
      <c r="D118" s="52">
        <f>IF(A118="","",VLOOKUP($A111,IF(LEN(A118)=2,FSB,FSA),VLOOKUP(LEFT(A118,1),Fteams,7,FALSE),FALSE))</f>
        <v>0</v>
      </c>
      <c r="E118" s="52" t="str">
        <f t="shared" si="24"/>
        <v>Haywards Heath</v>
      </c>
      <c r="F118" s="26" t="s">
        <v>871</v>
      </c>
      <c r="G118" s="39">
        <f>IF(Dec!$G$2-6&lt;0,0,Dec!$G$2-6)</f>
        <v>6</v>
      </c>
      <c r="H118" s="29"/>
      <c r="I118" s="9" t="str">
        <f t="shared" si="25"/>
        <v/>
      </c>
      <c r="J118" s="9" t="str">
        <f t="shared" si="25"/>
        <v/>
      </c>
      <c r="K118" s="9" t="str">
        <f t="shared" si="25"/>
        <v/>
      </c>
      <c r="L118" s="9" t="str">
        <f t="shared" si="25"/>
        <v/>
      </c>
      <c r="M118" s="9" t="str">
        <f t="shared" si="25"/>
        <v/>
      </c>
      <c r="N118" s="9" t="str">
        <f t="shared" si="25"/>
        <v/>
      </c>
      <c r="O118" s="9" t="str">
        <f t="shared" si="25"/>
        <v/>
      </c>
      <c r="P118" s="9" t="str">
        <f t="shared" si="25"/>
        <v/>
      </c>
      <c r="Q118" s="9" t="str">
        <f t="shared" si="25"/>
        <v/>
      </c>
      <c r="R118" s="9">
        <f t="shared" si="25"/>
        <v>6</v>
      </c>
      <c r="S118" s="9" t="str">
        <f t="shared" si="25"/>
        <v/>
      </c>
      <c r="T118" s="9" t="str">
        <f t="shared" si="25"/>
        <v/>
      </c>
      <c r="U118" s="9" t="str">
        <f t="shared" si="25"/>
        <v/>
      </c>
      <c r="V118" s="9" t="str">
        <f t="shared" si="22"/>
        <v/>
      </c>
      <c r="W118" s="9"/>
      <c r="X118" s="2"/>
      <c r="Y118" s="14" t="e">
        <f>IF(F118="","",IF(F118-VLOOKUP($A111,AWstandards,VLOOKUP(D118,Age,2,FALSE),FALSE)&gt;0,"","aw"))</f>
        <v>#N/A</v>
      </c>
    </row>
    <row r="119" spans="1:25" hidden="1" x14ac:dyDescent="0.25">
      <c r="A119" s="19"/>
      <c r="B119" s="43">
        <v>8</v>
      </c>
      <c r="C119" s="52" t="str">
        <f t="shared" si="23"/>
        <v/>
      </c>
      <c r="D119" s="52" t="str">
        <f>IF(A119="","",VLOOKUP($A111,IF(LEN(A119)=2,FSB,FSA),VLOOKUP(LEFT(A119,1),Fteams,7,FALSE),FALSE))</f>
        <v/>
      </c>
      <c r="E119" s="52" t="str">
        <f t="shared" si="24"/>
        <v/>
      </c>
      <c r="F119" s="26"/>
      <c r="G119" s="39">
        <f>IF(Dec!$G$2-7&lt;0,0,Dec!$G$2-7)</f>
        <v>5</v>
      </c>
      <c r="H119" s="29"/>
      <c r="I119" s="9" t="str">
        <f t="shared" si="25"/>
        <v/>
      </c>
      <c r="J119" s="9" t="str">
        <f t="shared" si="25"/>
        <v/>
      </c>
      <c r="K119" s="9" t="str">
        <f t="shared" si="25"/>
        <v/>
      </c>
      <c r="L119" s="9" t="str">
        <f t="shared" si="25"/>
        <v/>
      </c>
      <c r="M119" s="9" t="str">
        <f t="shared" si="25"/>
        <v/>
      </c>
      <c r="N119" s="9" t="str">
        <f t="shared" si="25"/>
        <v/>
      </c>
      <c r="O119" s="9" t="str">
        <f t="shared" si="25"/>
        <v/>
      </c>
      <c r="P119" s="9" t="str">
        <f t="shared" si="25"/>
        <v/>
      </c>
      <c r="Q119" s="9" t="str">
        <f t="shared" si="25"/>
        <v/>
      </c>
      <c r="R119" s="9" t="str">
        <f t="shared" si="25"/>
        <v/>
      </c>
      <c r="S119" s="9" t="str">
        <f t="shared" si="25"/>
        <v/>
      </c>
      <c r="T119" s="9" t="str">
        <f t="shared" si="25"/>
        <v/>
      </c>
      <c r="U119" s="9" t="str">
        <f t="shared" si="25"/>
        <v/>
      </c>
      <c r="V119" s="9" t="str">
        <f t="shared" si="22"/>
        <v/>
      </c>
      <c r="W119" s="9"/>
      <c r="X119" s="2"/>
      <c r="Y119" s="14" t="str">
        <f>IF(F119="","",IF(F119-VLOOKUP($A111,AWstandards,VLOOKUP(D119,Age,2,FALSE),FALSE)&gt;0,"","aw"))</f>
        <v/>
      </c>
    </row>
    <row r="120" spans="1:25" hidden="1" x14ac:dyDescent="0.25">
      <c r="A120" s="19"/>
      <c r="B120" s="43" t="s">
        <v>278</v>
      </c>
      <c r="C120" s="52" t="str">
        <f t="shared" si="23"/>
        <v/>
      </c>
      <c r="D120" s="52" t="str">
        <f>IF(A120="","",VLOOKUP($A113,IF(LEN(A120)=2,FSB,FSA),VLOOKUP(LEFT(A120,1),Fteams,7,FALSE),FALSE))</f>
        <v/>
      </c>
      <c r="E120" s="52" t="str">
        <f t="shared" si="24"/>
        <v/>
      </c>
      <c r="F120" s="26"/>
      <c r="G120" s="39">
        <f>IF(Dec!$G$2-8&lt;0,0,Dec!$G$2-8)</f>
        <v>4</v>
      </c>
      <c r="H120" s="29"/>
      <c r="I120" s="9" t="str">
        <f t="shared" si="25"/>
        <v/>
      </c>
      <c r="J120" s="9" t="str">
        <f t="shared" si="25"/>
        <v/>
      </c>
      <c r="K120" s="9" t="str">
        <f t="shared" si="25"/>
        <v/>
      </c>
      <c r="L120" s="9" t="str">
        <f t="shared" si="25"/>
        <v/>
      </c>
      <c r="M120" s="9" t="str">
        <f t="shared" si="25"/>
        <v/>
      </c>
      <c r="N120" s="9" t="str">
        <f t="shared" si="25"/>
        <v/>
      </c>
      <c r="O120" s="9" t="str">
        <f t="shared" si="25"/>
        <v/>
      </c>
      <c r="P120" s="9" t="str">
        <f t="shared" si="25"/>
        <v/>
      </c>
      <c r="Q120" s="9" t="str">
        <f t="shared" si="25"/>
        <v/>
      </c>
      <c r="R120" s="9" t="str">
        <f t="shared" si="25"/>
        <v/>
      </c>
      <c r="S120" s="9" t="str">
        <f t="shared" si="25"/>
        <v/>
      </c>
      <c r="T120" s="9" t="str">
        <f t="shared" si="25"/>
        <v/>
      </c>
      <c r="U120" s="9" t="str">
        <f t="shared" si="25"/>
        <v/>
      </c>
      <c r="V120" s="9" t="str">
        <f t="shared" si="22"/>
        <v/>
      </c>
      <c r="W120" s="9"/>
      <c r="X120" s="2"/>
      <c r="Y120" s="14"/>
    </row>
    <row r="121" spans="1:25" hidden="1" x14ac:dyDescent="0.25">
      <c r="A121" s="19"/>
      <c r="B121" s="43" t="s">
        <v>275</v>
      </c>
      <c r="C121" s="52" t="str">
        <f t="shared" si="23"/>
        <v/>
      </c>
      <c r="D121" s="52" t="str">
        <f>IF(A121="","",VLOOKUP($A114,IF(LEN(A121)=2,FSB,FSA),VLOOKUP(LEFT(A121,1),Fteams,7,FALSE),FALSE))</f>
        <v/>
      </c>
      <c r="E121" s="52" t="str">
        <f t="shared" si="24"/>
        <v/>
      </c>
      <c r="F121" s="26"/>
      <c r="G121" s="39">
        <f>IF(Dec!$G$2-9&lt;0,0,Dec!$G$2-9)</f>
        <v>3</v>
      </c>
      <c r="H121" s="29"/>
      <c r="I121" s="9" t="str">
        <f t="shared" si="25"/>
        <v/>
      </c>
      <c r="J121" s="9" t="str">
        <f t="shared" si="25"/>
        <v/>
      </c>
      <c r="K121" s="9" t="str">
        <f t="shared" si="25"/>
        <v/>
      </c>
      <c r="L121" s="9" t="str">
        <f t="shared" si="25"/>
        <v/>
      </c>
      <c r="M121" s="9" t="str">
        <f t="shared" si="25"/>
        <v/>
      </c>
      <c r="N121" s="9" t="str">
        <f t="shared" si="25"/>
        <v/>
      </c>
      <c r="O121" s="9" t="str">
        <f t="shared" si="25"/>
        <v/>
      </c>
      <c r="P121" s="9" t="str">
        <f t="shared" si="25"/>
        <v/>
      </c>
      <c r="Q121" s="9" t="str">
        <f t="shared" si="25"/>
        <v/>
      </c>
      <c r="R121" s="9" t="str">
        <f t="shared" si="25"/>
        <v/>
      </c>
      <c r="S121" s="9" t="str">
        <f t="shared" si="25"/>
        <v/>
      </c>
      <c r="T121" s="9" t="str">
        <f t="shared" si="25"/>
        <v/>
      </c>
      <c r="U121" s="9" t="str">
        <f t="shared" si="25"/>
        <v/>
      </c>
      <c r="V121" s="9" t="str">
        <f t="shared" si="22"/>
        <v/>
      </c>
      <c r="W121" s="9"/>
      <c r="X121" s="2"/>
      <c r="Y121" s="14"/>
    </row>
    <row r="122" spans="1:25" hidden="1" x14ac:dyDescent="0.25">
      <c r="A122" s="19"/>
      <c r="B122" s="43" t="s">
        <v>276</v>
      </c>
      <c r="C122" s="52" t="str">
        <f t="shared" si="23"/>
        <v/>
      </c>
      <c r="D122" s="52" t="str">
        <f>IF(A122="","",VLOOKUP($A111,IF(LEN(A122)=2,FSB,FSA),VLOOKUP(LEFT(A122,1),Fteams,7,FALSE),FALSE))</f>
        <v/>
      </c>
      <c r="E122" s="52" t="str">
        <f>IF(A122="","",VLOOKUP(LEFT(A122,1),Fteams,2,FALSE))</f>
        <v/>
      </c>
      <c r="F122" s="26"/>
      <c r="G122" s="39">
        <f>IF(Dec!$G$2-10&lt;0,0,Dec!$G$2-10)</f>
        <v>2</v>
      </c>
      <c r="H122" s="29"/>
      <c r="I122" s="9" t="str">
        <f t="shared" si="25"/>
        <v/>
      </c>
      <c r="J122" s="9" t="str">
        <f t="shared" si="25"/>
        <v/>
      </c>
      <c r="K122" s="9" t="str">
        <f t="shared" si="25"/>
        <v/>
      </c>
      <c r="L122" s="9" t="str">
        <f t="shared" si="25"/>
        <v/>
      </c>
      <c r="M122" s="9" t="str">
        <f t="shared" si="25"/>
        <v/>
      </c>
      <c r="N122" s="9" t="str">
        <f t="shared" si="25"/>
        <v/>
      </c>
      <c r="O122" s="9" t="str">
        <f t="shared" si="25"/>
        <v/>
      </c>
      <c r="P122" s="9" t="str">
        <f t="shared" si="25"/>
        <v/>
      </c>
      <c r="Q122" s="9" t="str">
        <f t="shared" si="25"/>
        <v/>
      </c>
      <c r="R122" s="9" t="str">
        <f t="shared" si="25"/>
        <v/>
      </c>
      <c r="S122" s="9" t="str">
        <f t="shared" si="25"/>
        <v/>
      </c>
      <c r="T122" s="9" t="str">
        <f t="shared" si="25"/>
        <v/>
      </c>
      <c r="U122" s="9" t="str">
        <f t="shared" si="25"/>
        <v/>
      </c>
      <c r="V122" s="9" t="str">
        <f t="shared" si="22"/>
        <v/>
      </c>
      <c r="W122" s="9"/>
      <c r="X122" s="2"/>
      <c r="Y122" s="14" t="str">
        <f>IF(F122="","",IF(F122-VLOOKUP($A111,AWstandards,VLOOKUP(D122,Age,2,FALSE),FALSE)&gt;0,"","aw"))</f>
        <v/>
      </c>
    </row>
    <row r="123" spans="1:25" hidden="1" x14ac:dyDescent="0.25">
      <c r="A123" s="19"/>
      <c r="B123" s="43" t="s">
        <v>277</v>
      </c>
      <c r="C123" s="52" t="str">
        <f t="shared" si="23"/>
        <v/>
      </c>
      <c r="D123" s="52" t="str">
        <f>IF(A123="","",VLOOKUP($A111,IF(LEN(A123)=2,FSB,FSA),VLOOKUP(LEFT(A123,1),Fteams,7,FALSE),FALSE))</f>
        <v/>
      </c>
      <c r="E123" s="52" t="str">
        <f>IF(A123="","",VLOOKUP(LEFT(A123,1),Fteams,2,FALSE))</f>
        <v/>
      </c>
      <c r="F123" s="26"/>
      <c r="G123" s="39">
        <f>IF(Dec!$G$2-11&lt;0,0,Dec!$G$2-11)</f>
        <v>1</v>
      </c>
      <c r="H123" s="29"/>
      <c r="I123" s="9" t="str">
        <f t="shared" si="25"/>
        <v/>
      </c>
      <c r="J123" s="9" t="str">
        <f t="shared" si="25"/>
        <v/>
      </c>
      <c r="K123" s="9" t="str">
        <f t="shared" si="25"/>
        <v/>
      </c>
      <c r="L123" s="9" t="str">
        <f t="shared" si="25"/>
        <v/>
      </c>
      <c r="M123" s="9" t="str">
        <f t="shared" si="25"/>
        <v/>
      </c>
      <c r="N123" s="9" t="str">
        <f t="shared" si="25"/>
        <v/>
      </c>
      <c r="O123" s="9" t="str">
        <f t="shared" si="25"/>
        <v/>
      </c>
      <c r="P123" s="9" t="str">
        <f t="shared" si="25"/>
        <v/>
      </c>
      <c r="Q123" s="9" t="str">
        <f t="shared" si="25"/>
        <v/>
      </c>
      <c r="R123" s="9" t="str">
        <f t="shared" si="25"/>
        <v/>
      </c>
      <c r="S123" s="9" t="str">
        <f t="shared" si="25"/>
        <v/>
      </c>
      <c r="T123" s="9" t="str">
        <f t="shared" si="25"/>
        <v/>
      </c>
      <c r="U123" s="9" t="str">
        <f t="shared" si="25"/>
        <v/>
      </c>
      <c r="V123" s="9" t="str">
        <f t="shared" si="22"/>
        <v/>
      </c>
      <c r="W123" s="9">
        <f>(Dec!$G$2+1)*Dec!$G$2/2-SUM(I112:T123)</f>
        <v>15</v>
      </c>
      <c r="X123" s="2"/>
      <c r="Y123" s="14" t="str">
        <f>IF(F123="","",IF(F123-VLOOKUP($A111,AWstandards,VLOOKUP(D123,Age,2,FALSE),FALSE)&gt;0,"","aw"))</f>
        <v/>
      </c>
    </row>
    <row r="124" spans="1:25" ht="13" x14ac:dyDescent="0.3">
      <c r="A124" s="18" t="s">
        <v>173</v>
      </c>
      <c r="B124" s="34"/>
      <c r="C124" s="53" t="s">
        <v>254</v>
      </c>
      <c r="D124" s="54"/>
      <c r="E124" s="51"/>
      <c r="F124" s="25"/>
      <c r="G124" s="38">
        <v>1.7</v>
      </c>
      <c r="H124" s="173" t="s">
        <v>163</v>
      </c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 t="str">
        <f t="shared" si="25"/>
        <v/>
      </c>
      <c r="V124" s="9" t="str">
        <f t="shared" si="22"/>
        <v/>
      </c>
      <c r="W124" s="9"/>
      <c r="X124" s="2" t="s">
        <v>174</v>
      </c>
      <c r="Y124" s="2"/>
    </row>
    <row r="125" spans="1:25" x14ac:dyDescent="0.25">
      <c r="A125" s="19" t="s">
        <v>513</v>
      </c>
      <c r="B125" s="43">
        <v>1</v>
      </c>
      <c r="C125" s="52" t="str">
        <f t="shared" ref="C125:C136" si="26">IF(A125="","",VLOOKUP($A$124,IF(LEN(A125)=2,FSB,FSA),VLOOKUP(LEFT(A125,1),Fteams,6,FALSE),FALSE))</f>
        <v>Isaac Machin</v>
      </c>
      <c r="D125" s="52">
        <f>IF(A125="","",VLOOKUP($A124,IF(LEN(A125)=2,FSB,FSA),VLOOKUP(LEFT(A125,1),Fteams,7,FALSE),FALSE))</f>
        <v>0</v>
      </c>
      <c r="E125" s="52" t="str">
        <f t="shared" ref="E125:E134" si="27">IF(A125="","",VLOOKUP(LEFT(A125,1),Fteams,2,FALSE))</f>
        <v>Brighton &amp; Hove</v>
      </c>
      <c r="F125" s="26" t="s">
        <v>743</v>
      </c>
      <c r="G125" s="39">
        <f>Dec!$G$2</f>
        <v>12</v>
      </c>
      <c r="H125" s="173"/>
      <c r="I125" s="9">
        <f t="shared" ref="I125:U140" si="28">IF($A125="","",IF(LEFT($A125,1)=I$20,$G125,""))</f>
        <v>12</v>
      </c>
      <c r="J125" s="9" t="str">
        <f t="shared" si="28"/>
        <v/>
      </c>
      <c r="K125" s="9" t="str">
        <f t="shared" si="28"/>
        <v/>
      </c>
      <c r="L125" s="9" t="str">
        <f t="shared" si="28"/>
        <v/>
      </c>
      <c r="M125" s="9" t="str">
        <f t="shared" si="28"/>
        <v/>
      </c>
      <c r="N125" s="9" t="str">
        <f t="shared" si="28"/>
        <v/>
      </c>
      <c r="O125" s="9" t="str">
        <f t="shared" si="28"/>
        <v/>
      </c>
      <c r="P125" s="9" t="str">
        <f t="shared" si="28"/>
        <v/>
      </c>
      <c r="Q125" s="9" t="str">
        <f t="shared" si="28"/>
        <v/>
      </c>
      <c r="R125" s="9" t="str">
        <f t="shared" si="28"/>
        <v/>
      </c>
      <c r="S125" s="9" t="str">
        <f t="shared" si="28"/>
        <v/>
      </c>
      <c r="T125" s="9" t="str">
        <f t="shared" si="28"/>
        <v/>
      </c>
      <c r="U125" s="9" t="str">
        <f t="shared" si="25"/>
        <v/>
      </c>
      <c r="V125" s="9" t="str">
        <f t="shared" si="22"/>
        <v/>
      </c>
      <c r="W125" s="9"/>
      <c r="X125" s="2"/>
      <c r="Y125" s="14" t="e">
        <f>IF(F125="","",IF(F125-VLOOKUP($A124,AWstandards,VLOOKUP(D125,Age,2,FALSE),FALSE)&gt;0,"","aw"))</f>
        <v>#N/A</v>
      </c>
    </row>
    <row r="126" spans="1:25" x14ac:dyDescent="0.25">
      <c r="A126" s="19" t="s">
        <v>515</v>
      </c>
      <c r="B126" s="43">
        <v>2</v>
      </c>
      <c r="C126" s="52" t="str">
        <f t="shared" si="26"/>
        <v>Isaac Page</v>
      </c>
      <c r="D126" s="52">
        <f>IF(A126="","",VLOOKUP($A124,IF(LEN(A126)=2,FSB,FSA),VLOOKUP(LEFT(A126,1),Fteams,7,FALSE),FALSE))</f>
        <v>0</v>
      </c>
      <c r="E126" s="52" t="str">
        <f t="shared" si="27"/>
        <v>Chichester</v>
      </c>
      <c r="F126" s="26" t="s">
        <v>744</v>
      </c>
      <c r="G126" s="39">
        <f>IF(Dec!$G$2-1&lt;0,0,Dec!$G$2-1)</f>
        <v>11</v>
      </c>
      <c r="H126" s="173"/>
      <c r="I126" s="9" t="str">
        <f t="shared" si="28"/>
        <v/>
      </c>
      <c r="J126" s="9" t="str">
        <f t="shared" si="28"/>
        <v/>
      </c>
      <c r="K126" s="9">
        <f t="shared" si="28"/>
        <v>11</v>
      </c>
      <c r="L126" s="9" t="str">
        <f t="shared" si="28"/>
        <v/>
      </c>
      <c r="M126" s="9" t="str">
        <f t="shared" si="28"/>
        <v/>
      </c>
      <c r="N126" s="9" t="str">
        <f t="shared" si="28"/>
        <v/>
      </c>
      <c r="O126" s="9" t="str">
        <f t="shared" si="28"/>
        <v/>
      </c>
      <c r="P126" s="9" t="str">
        <f t="shared" si="28"/>
        <v/>
      </c>
      <c r="Q126" s="9" t="str">
        <f t="shared" si="28"/>
        <v/>
      </c>
      <c r="R126" s="9" t="str">
        <f t="shared" si="28"/>
        <v/>
      </c>
      <c r="S126" s="9" t="str">
        <f t="shared" si="28"/>
        <v/>
      </c>
      <c r="T126" s="9" t="str">
        <f t="shared" si="28"/>
        <v/>
      </c>
      <c r="U126" s="9" t="str">
        <f t="shared" si="25"/>
        <v/>
      </c>
      <c r="V126" s="9" t="str">
        <f t="shared" si="22"/>
        <v/>
      </c>
      <c r="W126" s="9"/>
      <c r="X126" s="2"/>
      <c r="Y126" s="14" t="e">
        <f>IF(F126="","",IF(F126-VLOOKUP($A124,AWstandards,VLOOKUP(D126,Age,2,FALSE),FALSE)&gt;0,"","aw"))</f>
        <v>#N/A</v>
      </c>
    </row>
    <row r="127" spans="1:25" x14ac:dyDescent="0.25">
      <c r="A127" s="19" t="s">
        <v>514</v>
      </c>
      <c r="B127" s="43">
        <v>3</v>
      </c>
      <c r="C127" s="52" t="str">
        <f t="shared" si="26"/>
        <v>Zach Hazelden</v>
      </c>
      <c r="D127" s="52">
        <f>IF(A127="","",VLOOKUP($A124,IF(LEN(A127)=2,FSB,FSA),VLOOKUP(LEFT(A127,1),Fteams,7,FALSE),FALSE))</f>
        <v>0</v>
      </c>
      <c r="E127" s="52" t="str">
        <f t="shared" si="27"/>
        <v>Crawley</v>
      </c>
      <c r="F127" s="26" t="s">
        <v>745</v>
      </c>
      <c r="G127" s="39">
        <f>IF(Dec!$G$2-2&lt;0,0,Dec!$G$2-2)</f>
        <v>10</v>
      </c>
      <c r="H127" s="173"/>
      <c r="I127" s="9" t="str">
        <f t="shared" si="28"/>
        <v/>
      </c>
      <c r="J127" s="9">
        <f t="shared" si="28"/>
        <v>10</v>
      </c>
      <c r="K127" s="9" t="str">
        <f t="shared" si="28"/>
        <v/>
      </c>
      <c r="L127" s="9" t="str">
        <f t="shared" si="28"/>
        <v/>
      </c>
      <c r="M127" s="9" t="str">
        <f t="shared" si="28"/>
        <v/>
      </c>
      <c r="N127" s="9" t="str">
        <f t="shared" si="28"/>
        <v/>
      </c>
      <c r="O127" s="9" t="str">
        <f t="shared" si="28"/>
        <v/>
      </c>
      <c r="P127" s="9" t="str">
        <f t="shared" si="28"/>
        <v/>
      </c>
      <c r="Q127" s="9" t="str">
        <f t="shared" si="28"/>
        <v/>
      </c>
      <c r="R127" s="9" t="str">
        <f t="shared" si="28"/>
        <v/>
      </c>
      <c r="S127" s="9" t="str">
        <f t="shared" si="28"/>
        <v/>
      </c>
      <c r="T127" s="9" t="str">
        <f t="shared" si="28"/>
        <v/>
      </c>
      <c r="U127" s="9" t="str">
        <f t="shared" si="25"/>
        <v/>
      </c>
      <c r="V127" s="9" t="str">
        <f t="shared" si="22"/>
        <v/>
      </c>
      <c r="W127" s="9"/>
      <c r="X127" s="2"/>
      <c r="Y127" s="14" t="e">
        <f>IF(F127="","",IF(F127-VLOOKUP($A124,AWstandards,VLOOKUP(D127,Age,2,FALSE),FALSE)&gt;0,"","aw"))</f>
        <v>#N/A</v>
      </c>
    </row>
    <row r="128" spans="1:25" x14ac:dyDescent="0.25">
      <c r="A128" s="19" t="s">
        <v>517</v>
      </c>
      <c r="B128" s="43">
        <v>4</v>
      </c>
      <c r="C128" s="52" t="str">
        <f t="shared" si="26"/>
        <v>Dylan Rice</v>
      </c>
      <c r="D128" s="52">
        <f>IF(A128="","",VLOOKUP($A124,IF(LEN(A128)=2,FSB,FSA),VLOOKUP(LEFT(A128,1),Fteams,7,FALSE),FALSE))</f>
        <v>0</v>
      </c>
      <c r="E128" s="52" t="str">
        <f t="shared" si="27"/>
        <v>Horsham BS</v>
      </c>
      <c r="F128" s="26" t="s">
        <v>746</v>
      </c>
      <c r="G128" s="39">
        <f>IF(Dec!$G$2-3&lt;0,0,Dec!$G$2-3)</f>
        <v>9</v>
      </c>
      <c r="H128" s="173"/>
      <c r="I128" s="9" t="str">
        <f t="shared" si="28"/>
        <v/>
      </c>
      <c r="J128" s="9" t="str">
        <f t="shared" si="28"/>
        <v/>
      </c>
      <c r="K128" s="9" t="str">
        <f t="shared" si="28"/>
        <v/>
      </c>
      <c r="L128" s="9" t="str">
        <f t="shared" si="28"/>
        <v/>
      </c>
      <c r="M128" s="9">
        <f t="shared" si="28"/>
        <v>9</v>
      </c>
      <c r="N128" s="9" t="str">
        <f t="shared" si="28"/>
        <v/>
      </c>
      <c r="O128" s="9" t="str">
        <f t="shared" si="28"/>
        <v/>
      </c>
      <c r="P128" s="9" t="str">
        <f t="shared" si="28"/>
        <v/>
      </c>
      <c r="Q128" s="9" t="str">
        <f t="shared" si="28"/>
        <v/>
      </c>
      <c r="R128" s="9" t="str">
        <f t="shared" si="28"/>
        <v/>
      </c>
      <c r="S128" s="9" t="str">
        <f t="shared" si="28"/>
        <v/>
      </c>
      <c r="T128" s="9" t="str">
        <f t="shared" si="28"/>
        <v/>
      </c>
      <c r="U128" s="9" t="str">
        <f t="shared" si="28"/>
        <v/>
      </c>
      <c r="V128" s="9" t="str">
        <f t="shared" si="22"/>
        <v/>
      </c>
      <c r="W128" s="9"/>
      <c r="X128" s="2"/>
      <c r="Y128" s="14" t="e">
        <f>IF(F128="","",IF(F128-VLOOKUP($A124,AWstandards,VLOOKUP(D128,Age,2,FALSE),FALSE)&gt;0,"","aw"))</f>
        <v>#N/A</v>
      </c>
    </row>
    <row r="129" spans="1:25" hidden="1" x14ac:dyDescent="0.25">
      <c r="A129" s="19"/>
      <c r="B129" s="43">
        <v>5</v>
      </c>
      <c r="C129" s="52" t="str">
        <f t="shared" si="26"/>
        <v/>
      </c>
      <c r="D129" s="52" t="str">
        <f>IF(A129="","",VLOOKUP($A124,IF(LEN(A129)=2,FSB,FSA),VLOOKUP(LEFT(A129,1),Fteams,7,FALSE),FALSE))</f>
        <v/>
      </c>
      <c r="E129" s="52" t="str">
        <f t="shared" si="27"/>
        <v/>
      </c>
      <c r="F129" s="26"/>
      <c r="G129" s="39">
        <f>IF(Dec!$G$2-4&lt;0,0,Dec!$G$2-4)</f>
        <v>8</v>
      </c>
      <c r="H129" s="173"/>
      <c r="I129" s="9" t="str">
        <f t="shared" si="28"/>
        <v/>
      </c>
      <c r="J129" s="9" t="str">
        <f t="shared" si="28"/>
        <v/>
      </c>
      <c r="K129" s="9" t="str">
        <f t="shared" si="28"/>
        <v/>
      </c>
      <c r="L129" s="9" t="str">
        <f t="shared" si="28"/>
        <v/>
      </c>
      <c r="M129" s="9" t="str">
        <f t="shared" si="28"/>
        <v/>
      </c>
      <c r="N129" s="9" t="str">
        <f t="shared" si="28"/>
        <v/>
      </c>
      <c r="O129" s="9" t="str">
        <f t="shared" si="28"/>
        <v/>
      </c>
      <c r="P129" s="9" t="str">
        <f t="shared" si="28"/>
        <v/>
      </c>
      <c r="Q129" s="9" t="str">
        <f t="shared" si="28"/>
        <v/>
      </c>
      <c r="R129" s="9" t="str">
        <f t="shared" si="28"/>
        <v/>
      </c>
      <c r="S129" s="9" t="str">
        <f t="shared" si="28"/>
        <v/>
      </c>
      <c r="T129" s="9" t="str">
        <f t="shared" si="28"/>
        <v/>
      </c>
      <c r="U129" s="9" t="str">
        <f t="shared" si="28"/>
        <v/>
      </c>
      <c r="V129" s="9" t="str">
        <f t="shared" si="22"/>
        <v/>
      </c>
      <c r="W129" s="9"/>
      <c r="X129" s="2"/>
      <c r="Y129" s="14" t="str">
        <f>IF(F129="","",IF(F129-VLOOKUP($A124,AWstandards,VLOOKUP(D129,Age,2,FALSE),FALSE)&gt;0,"","aw"))</f>
        <v/>
      </c>
    </row>
    <row r="130" spans="1:25" hidden="1" x14ac:dyDescent="0.25">
      <c r="A130" s="19"/>
      <c r="B130" s="43">
        <v>6</v>
      </c>
      <c r="C130" s="52" t="str">
        <f t="shared" si="26"/>
        <v/>
      </c>
      <c r="D130" s="52" t="str">
        <f>IF(A130="","",VLOOKUP($A124,IF(LEN(A130)=2,FSB,FSA),VLOOKUP(LEFT(A130,1),Fteams,7,FALSE),FALSE))</f>
        <v/>
      </c>
      <c r="E130" s="52" t="str">
        <f t="shared" si="27"/>
        <v/>
      </c>
      <c r="F130" s="26"/>
      <c r="G130" s="39">
        <f>IF(Dec!$G$2-5&lt;0,0,Dec!$G$2-5)</f>
        <v>7</v>
      </c>
      <c r="H130" s="173"/>
      <c r="I130" s="9" t="str">
        <f t="shared" si="28"/>
        <v/>
      </c>
      <c r="J130" s="9" t="str">
        <f t="shared" si="28"/>
        <v/>
      </c>
      <c r="K130" s="9" t="str">
        <f t="shared" si="28"/>
        <v/>
      </c>
      <c r="L130" s="9" t="str">
        <f t="shared" si="28"/>
        <v/>
      </c>
      <c r="M130" s="9" t="str">
        <f t="shared" si="28"/>
        <v/>
      </c>
      <c r="N130" s="9" t="str">
        <f t="shared" si="28"/>
        <v/>
      </c>
      <c r="O130" s="9" t="str">
        <f t="shared" si="28"/>
        <v/>
      </c>
      <c r="P130" s="9" t="str">
        <f t="shared" si="28"/>
        <v/>
      </c>
      <c r="Q130" s="9" t="str">
        <f t="shared" si="28"/>
        <v/>
      </c>
      <c r="R130" s="9" t="str">
        <f t="shared" si="28"/>
        <v/>
      </c>
      <c r="S130" s="9" t="str">
        <f t="shared" si="28"/>
        <v/>
      </c>
      <c r="T130" s="9" t="str">
        <f t="shared" si="28"/>
        <v/>
      </c>
      <c r="U130" s="9" t="str">
        <f t="shared" si="28"/>
        <v/>
      </c>
      <c r="V130" s="9" t="str">
        <f t="shared" si="22"/>
        <v/>
      </c>
      <c r="W130" s="9"/>
      <c r="X130" s="2"/>
      <c r="Y130" s="14" t="str">
        <f>IF(F130="","",IF(F130-VLOOKUP($A124,AWstandards,VLOOKUP(D130,Age,2,FALSE),FALSE)&gt;0,"","aw"))</f>
        <v/>
      </c>
    </row>
    <row r="131" spans="1:25" hidden="1" x14ac:dyDescent="0.25">
      <c r="A131" s="19"/>
      <c r="B131" s="43">
        <v>7</v>
      </c>
      <c r="C131" s="52" t="str">
        <f t="shared" si="26"/>
        <v/>
      </c>
      <c r="D131" s="52" t="str">
        <f>IF(A131="","",VLOOKUP($A124,IF(LEN(A131)=2,FSB,FSA),VLOOKUP(LEFT(A131,1),Fteams,7,FALSE),FALSE))</f>
        <v/>
      </c>
      <c r="E131" s="52" t="str">
        <f t="shared" si="27"/>
        <v/>
      </c>
      <c r="F131" s="26"/>
      <c r="G131" s="39">
        <f>IF(Dec!$G$2-6&lt;0,0,Dec!$G$2-6)</f>
        <v>6</v>
      </c>
      <c r="H131" s="173"/>
      <c r="I131" s="9" t="str">
        <f t="shared" si="28"/>
        <v/>
      </c>
      <c r="J131" s="9" t="str">
        <f t="shared" si="28"/>
        <v/>
      </c>
      <c r="K131" s="9" t="str">
        <f t="shared" si="28"/>
        <v/>
      </c>
      <c r="L131" s="9" t="str">
        <f t="shared" si="28"/>
        <v/>
      </c>
      <c r="M131" s="9" t="str">
        <f t="shared" si="28"/>
        <v/>
      </c>
      <c r="N131" s="9" t="str">
        <f t="shared" si="28"/>
        <v/>
      </c>
      <c r="O131" s="9" t="str">
        <f t="shared" si="28"/>
        <v/>
      </c>
      <c r="P131" s="9" t="str">
        <f t="shared" si="28"/>
        <v/>
      </c>
      <c r="Q131" s="9" t="str">
        <f t="shared" si="28"/>
        <v/>
      </c>
      <c r="R131" s="9" t="str">
        <f t="shared" si="28"/>
        <v/>
      </c>
      <c r="S131" s="9" t="str">
        <f t="shared" si="28"/>
        <v/>
      </c>
      <c r="T131" s="9" t="str">
        <f t="shared" si="28"/>
        <v/>
      </c>
      <c r="U131" s="9" t="str">
        <f t="shared" si="28"/>
        <v/>
      </c>
      <c r="V131" s="9" t="str">
        <f t="shared" si="22"/>
        <v/>
      </c>
      <c r="W131" s="9"/>
      <c r="X131" s="2"/>
      <c r="Y131" s="14" t="str">
        <f>IF(F131="","",IF(F131-VLOOKUP($A124,AWstandards,VLOOKUP(D131,Age,2,FALSE),FALSE)&gt;0,"","aw"))</f>
        <v/>
      </c>
    </row>
    <row r="132" spans="1:25" hidden="1" x14ac:dyDescent="0.25">
      <c r="A132" s="19"/>
      <c r="B132" s="43">
        <v>8</v>
      </c>
      <c r="C132" s="52" t="str">
        <f t="shared" si="26"/>
        <v/>
      </c>
      <c r="D132" s="52" t="str">
        <f>IF(A132="","",VLOOKUP($A124,IF(LEN(A132)=2,FSB,FSA),VLOOKUP(LEFT(A132,1),Fteams,7,FALSE),FALSE))</f>
        <v/>
      </c>
      <c r="E132" s="52" t="str">
        <f t="shared" si="27"/>
        <v/>
      </c>
      <c r="F132" s="26"/>
      <c r="G132" s="39">
        <f>IF(Dec!$G$2-7&lt;0,0,Dec!$G$2-7)</f>
        <v>5</v>
      </c>
      <c r="H132" s="173"/>
      <c r="I132" s="9" t="str">
        <f t="shared" si="28"/>
        <v/>
      </c>
      <c r="J132" s="9" t="str">
        <f t="shared" si="28"/>
        <v/>
      </c>
      <c r="K132" s="9" t="str">
        <f t="shared" si="28"/>
        <v/>
      </c>
      <c r="L132" s="9" t="str">
        <f t="shared" si="28"/>
        <v/>
      </c>
      <c r="M132" s="9" t="str">
        <f t="shared" si="28"/>
        <v/>
      </c>
      <c r="N132" s="9" t="str">
        <f t="shared" si="28"/>
        <v/>
      </c>
      <c r="O132" s="9" t="str">
        <f t="shared" si="28"/>
        <v/>
      </c>
      <c r="P132" s="9" t="str">
        <f t="shared" si="28"/>
        <v/>
      </c>
      <c r="Q132" s="9" t="str">
        <f t="shared" si="28"/>
        <v/>
      </c>
      <c r="R132" s="9" t="str">
        <f t="shared" si="28"/>
        <v/>
      </c>
      <c r="S132" s="9" t="str">
        <f t="shared" si="28"/>
        <v/>
      </c>
      <c r="T132" s="9" t="str">
        <f t="shared" si="28"/>
        <v/>
      </c>
      <c r="U132" s="9" t="str">
        <f t="shared" si="28"/>
        <v/>
      </c>
      <c r="V132" s="9" t="str">
        <f t="shared" si="22"/>
        <v/>
      </c>
      <c r="W132" s="9"/>
      <c r="X132" s="2"/>
      <c r="Y132" s="14" t="str">
        <f>IF(F132="","",IF(F132-VLOOKUP($A124,AWstandards,VLOOKUP(D132,Age,2,FALSE),FALSE)&gt;0,"","aw"))</f>
        <v/>
      </c>
    </row>
    <row r="133" spans="1:25" hidden="1" x14ac:dyDescent="0.25">
      <c r="A133" s="19"/>
      <c r="B133" s="43" t="s">
        <v>278</v>
      </c>
      <c r="C133" s="52" t="str">
        <f t="shared" si="26"/>
        <v/>
      </c>
      <c r="D133" s="52" t="str">
        <f>IF(A133="","",VLOOKUP($A126,IF(LEN(A133)=2,FSB,FSA),VLOOKUP(LEFT(A133,1),Fteams,7,FALSE),FALSE))</f>
        <v/>
      </c>
      <c r="E133" s="52" t="str">
        <f t="shared" si="27"/>
        <v/>
      </c>
      <c r="F133" s="26"/>
      <c r="G133" s="39">
        <f>IF(Dec!$G$2-8&lt;0,0,Dec!$G$2-8)</f>
        <v>4</v>
      </c>
      <c r="H133" s="173"/>
      <c r="I133" s="9" t="str">
        <f t="shared" si="28"/>
        <v/>
      </c>
      <c r="J133" s="9" t="str">
        <f t="shared" si="28"/>
        <v/>
      </c>
      <c r="K133" s="9" t="str">
        <f t="shared" si="28"/>
        <v/>
      </c>
      <c r="L133" s="9" t="str">
        <f t="shared" si="28"/>
        <v/>
      </c>
      <c r="M133" s="9" t="str">
        <f t="shared" si="28"/>
        <v/>
      </c>
      <c r="N133" s="9" t="str">
        <f t="shared" si="28"/>
        <v/>
      </c>
      <c r="O133" s="9" t="str">
        <f t="shared" si="28"/>
        <v/>
      </c>
      <c r="P133" s="9" t="str">
        <f t="shared" si="28"/>
        <v/>
      </c>
      <c r="Q133" s="9" t="str">
        <f t="shared" si="28"/>
        <v/>
      </c>
      <c r="R133" s="9" t="str">
        <f t="shared" si="28"/>
        <v/>
      </c>
      <c r="S133" s="9" t="str">
        <f t="shared" si="28"/>
        <v/>
      </c>
      <c r="T133" s="9" t="str">
        <f t="shared" si="28"/>
        <v/>
      </c>
      <c r="U133" s="9" t="str">
        <f t="shared" si="28"/>
        <v/>
      </c>
      <c r="V133" s="9" t="str">
        <f t="shared" si="22"/>
        <v/>
      </c>
      <c r="W133" s="9"/>
      <c r="X133" s="2"/>
      <c r="Y133" s="14"/>
    </row>
    <row r="134" spans="1:25" hidden="1" x14ac:dyDescent="0.25">
      <c r="A134" s="19"/>
      <c r="B134" s="43" t="s">
        <v>275</v>
      </c>
      <c r="C134" s="52" t="str">
        <f t="shared" si="26"/>
        <v/>
      </c>
      <c r="D134" s="52" t="str">
        <f>IF(A134="","",VLOOKUP($A127,IF(LEN(A134)=2,FSB,FSA),VLOOKUP(LEFT(A134,1),Fteams,7,FALSE),FALSE))</f>
        <v/>
      </c>
      <c r="E134" s="52" t="str">
        <f t="shared" si="27"/>
        <v/>
      </c>
      <c r="F134" s="26"/>
      <c r="G134" s="39">
        <f>IF(Dec!$G$2-9&lt;0,0,Dec!$G$2-9)</f>
        <v>3</v>
      </c>
      <c r="H134" s="173"/>
      <c r="I134" s="9" t="str">
        <f t="shared" si="28"/>
        <v/>
      </c>
      <c r="J134" s="9" t="str">
        <f t="shared" si="28"/>
        <v/>
      </c>
      <c r="K134" s="9" t="str">
        <f t="shared" si="28"/>
        <v/>
      </c>
      <c r="L134" s="9" t="str">
        <f t="shared" si="28"/>
        <v/>
      </c>
      <c r="M134" s="9" t="str">
        <f t="shared" si="28"/>
        <v/>
      </c>
      <c r="N134" s="9" t="str">
        <f t="shared" si="28"/>
        <v/>
      </c>
      <c r="O134" s="9" t="str">
        <f t="shared" si="28"/>
        <v/>
      </c>
      <c r="P134" s="9" t="str">
        <f t="shared" si="28"/>
        <v/>
      </c>
      <c r="Q134" s="9" t="str">
        <f t="shared" si="28"/>
        <v/>
      </c>
      <c r="R134" s="9" t="str">
        <f t="shared" si="28"/>
        <v/>
      </c>
      <c r="S134" s="9" t="str">
        <f t="shared" si="28"/>
        <v/>
      </c>
      <c r="T134" s="9" t="str">
        <f t="shared" si="28"/>
        <v/>
      </c>
      <c r="U134" s="9" t="str">
        <f t="shared" si="28"/>
        <v/>
      </c>
      <c r="V134" s="9" t="str">
        <f t="shared" si="22"/>
        <v/>
      </c>
      <c r="W134" s="9"/>
      <c r="X134" s="2"/>
      <c r="Y134" s="14"/>
    </row>
    <row r="135" spans="1:25" hidden="1" x14ac:dyDescent="0.25">
      <c r="A135" s="19"/>
      <c r="B135" s="43" t="s">
        <v>276</v>
      </c>
      <c r="C135" s="52" t="str">
        <f t="shared" si="26"/>
        <v/>
      </c>
      <c r="D135" s="52" t="str">
        <f>IF(A135="","",VLOOKUP($A124,IF(LEN(A135)=2,FSB,FSA),VLOOKUP(LEFT(A135,1),Fteams,7,FALSE),FALSE))</f>
        <v/>
      </c>
      <c r="E135" s="52" t="str">
        <f>IF(A135="","",VLOOKUP(LEFT(A135,1),Fteams,2,FALSE))</f>
        <v/>
      </c>
      <c r="F135" s="26"/>
      <c r="G135" s="39">
        <f>IF(Dec!$G$2-10&lt;0,0,Dec!$G$2-10)</f>
        <v>2</v>
      </c>
      <c r="H135" s="173"/>
      <c r="I135" s="9" t="str">
        <f t="shared" si="28"/>
        <v/>
      </c>
      <c r="J135" s="9" t="str">
        <f t="shared" si="28"/>
        <v/>
      </c>
      <c r="K135" s="9" t="str">
        <f t="shared" si="28"/>
        <v/>
      </c>
      <c r="L135" s="9" t="str">
        <f t="shared" si="28"/>
        <v/>
      </c>
      <c r="M135" s="9" t="str">
        <f t="shared" si="28"/>
        <v/>
      </c>
      <c r="N135" s="9" t="str">
        <f t="shared" si="28"/>
        <v/>
      </c>
      <c r="O135" s="9" t="str">
        <f t="shared" si="28"/>
        <v/>
      </c>
      <c r="P135" s="9" t="str">
        <f t="shared" si="28"/>
        <v/>
      </c>
      <c r="Q135" s="9" t="str">
        <f t="shared" si="28"/>
        <v/>
      </c>
      <c r="R135" s="9" t="str">
        <f t="shared" si="28"/>
        <v/>
      </c>
      <c r="S135" s="9" t="str">
        <f t="shared" si="28"/>
        <v/>
      </c>
      <c r="T135" s="9" t="str">
        <f t="shared" si="28"/>
        <v/>
      </c>
      <c r="U135" s="9" t="str">
        <f t="shared" si="28"/>
        <v/>
      </c>
      <c r="V135" s="9" t="str">
        <f t="shared" si="22"/>
        <v/>
      </c>
      <c r="W135" s="9"/>
      <c r="X135" s="2"/>
      <c r="Y135" s="14" t="str">
        <f>IF(F135="","",IF(F135-VLOOKUP($A124,AWstandards,VLOOKUP(D135,Age,2,FALSE),FALSE)&gt;0,"","aw"))</f>
        <v/>
      </c>
    </row>
    <row r="136" spans="1:25" hidden="1" x14ac:dyDescent="0.25">
      <c r="A136" s="19"/>
      <c r="B136" s="43" t="s">
        <v>277</v>
      </c>
      <c r="C136" s="52" t="str">
        <f t="shared" si="26"/>
        <v/>
      </c>
      <c r="D136" s="52" t="str">
        <f>IF(A136="","",VLOOKUP($A124,IF(LEN(A136)=2,FSB,FSA),VLOOKUP(LEFT(A136,1),Fteams,7,FALSE),FALSE))</f>
        <v/>
      </c>
      <c r="E136" s="52" t="str">
        <f>IF(A136="","",VLOOKUP(LEFT(A136,1),Fteams,2,FALSE))</f>
        <v/>
      </c>
      <c r="F136" s="26"/>
      <c r="G136" s="39">
        <f>IF(Dec!$G$2-11&lt;0,0,Dec!$G$2-11)</f>
        <v>1</v>
      </c>
      <c r="H136" s="173"/>
      <c r="I136" s="9" t="str">
        <f t="shared" si="28"/>
        <v/>
      </c>
      <c r="J136" s="9" t="str">
        <f t="shared" si="28"/>
        <v/>
      </c>
      <c r="K136" s="9" t="str">
        <f t="shared" si="28"/>
        <v/>
      </c>
      <c r="L136" s="9" t="str">
        <f t="shared" si="28"/>
        <v/>
      </c>
      <c r="M136" s="9" t="str">
        <f t="shared" si="28"/>
        <v/>
      </c>
      <c r="N136" s="9" t="str">
        <f t="shared" si="28"/>
        <v/>
      </c>
      <c r="O136" s="9" t="str">
        <f t="shared" si="28"/>
        <v/>
      </c>
      <c r="P136" s="9" t="str">
        <f t="shared" si="28"/>
        <v/>
      </c>
      <c r="Q136" s="9" t="str">
        <f t="shared" si="28"/>
        <v/>
      </c>
      <c r="R136" s="9" t="str">
        <f t="shared" si="28"/>
        <v/>
      </c>
      <c r="S136" s="9" t="str">
        <f t="shared" si="28"/>
        <v/>
      </c>
      <c r="T136" s="9" t="str">
        <f t="shared" si="28"/>
        <v/>
      </c>
      <c r="U136" s="9" t="str">
        <f t="shared" si="28"/>
        <v/>
      </c>
      <c r="V136" s="9" t="str">
        <f t="shared" si="22"/>
        <v/>
      </c>
      <c r="W136" s="9">
        <f>(Dec!$G$2+1)*Dec!$G$2/2-SUM(I125:T136)</f>
        <v>36</v>
      </c>
      <c r="X136" s="2"/>
      <c r="Y136" s="14" t="str">
        <f>IF(F136="","",IF(F136-VLOOKUP($A124,AWstandards,VLOOKUP(D136,Age,2,FALSE),FALSE)&gt;0,"","aw"))</f>
        <v/>
      </c>
    </row>
    <row r="137" spans="1:25" ht="13" x14ac:dyDescent="0.3">
      <c r="A137" s="18" t="s">
        <v>173</v>
      </c>
      <c r="B137" s="34"/>
      <c r="C137" s="53" t="s">
        <v>255</v>
      </c>
      <c r="D137" s="54"/>
      <c r="E137" s="51"/>
      <c r="F137" s="25"/>
      <c r="G137" s="38">
        <v>1.7</v>
      </c>
      <c r="H137" s="173" t="s">
        <v>163</v>
      </c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 t="str">
        <f t="shared" si="28"/>
        <v/>
      </c>
      <c r="V137" s="9" t="str">
        <f t="shared" si="22"/>
        <v/>
      </c>
      <c r="W137" s="9"/>
      <c r="X137" s="2" t="s">
        <v>175</v>
      </c>
      <c r="Y137" s="2"/>
    </row>
    <row r="138" spans="1:25" x14ac:dyDescent="0.25">
      <c r="A138" s="19" t="s">
        <v>550</v>
      </c>
      <c r="B138" s="43">
        <v>1</v>
      </c>
      <c r="C138" s="52" t="str">
        <f t="shared" ref="C138:C149" si="29">IF(A138="","",VLOOKUP($A$137,IF(LEN(A138)=2,FSB,FSA),VLOOKUP(LEFT(A138,1),Fteams,6,FALSE),FALSE))</f>
        <v>Matty Porter</v>
      </c>
      <c r="D138" s="52">
        <f>IF(A138="","",VLOOKUP($A137,IF(LEN(A138)=2,FSB,FSA),VLOOKUP(LEFT(A138,1),Fteams,7,FALSE),FALSE))</f>
        <v>0</v>
      </c>
      <c r="E138" s="52" t="str">
        <f t="shared" ref="E138:E147" si="30">IF(A138="","",VLOOKUP(LEFT(A138,1),Fteams,2,FALSE))</f>
        <v>Crawley</v>
      </c>
      <c r="F138" s="26" t="s">
        <v>747</v>
      </c>
      <c r="G138" s="39">
        <f>Dec!$G$2</f>
        <v>12</v>
      </c>
      <c r="H138" s="173"/>
      <c r="I138" s="9" t="str">
        <f t="shared" ref="I138:U153" si="31">IF($A138="","",IF(LEFT($A138,1)=I$20,$G138,""))</f>
        <v/>
      </c>
      <c r="J138" s="9">
        <f t="shared" si="31"/>
        <v>12</v>
      </c>
      <c r="K138" s="9" t="str">
        <f t="shared" si="31"/>
        <v/>
      </c>
      <c r="L138" s="9" t="str">
        <f t="shared" si="31"/>
        <v/>
      </c>
      <c r="M138" s="9" t="str">
        <f t="shared" si="31"/>
        <v/>
      </c>
      <c r="N138" s="9" t="str">
        <f t="shared" si="31"/>
        <v/>
      </c>
      <c r="O138" s="9" t="str">
        <f t="shared" si="31"/>
        <v/>
      </c>
      <c r="P138" s="9" t="str">
        <f t="shared" si="31"/>
        <v/>
      </c>
      <c r="Q138" s="9" t="str">
        <f t="shared" si="31"/>
        <v/>
      </c>
      <c r="R138" s="9" t="str">
        <f t="shared" si="31"/>
        <v/>
      </c>
      <c r="S138" s="9" t="str">
        <f t="shared" si="31"/>
        <v/>
      </c>
      <c r="T138" s="9" t="str">
        <f t="shared" si="31"/>
        <v/>
      </c>
      <c r="U138" s="9" t="str">
        <f t="shared" si="28"/>
        <v/>
      </c>
      <c r="V138" s="9" t="str">
        <f t="shared" si="22"/>
        <v/>
      </c>
      <c r="W138" s="9"/>
      <c r="X138" s="2"/>
      <c r="Y138" s="14" t="e">
        <f>IF(F138="","",IF(F138-VLOOKUP($A137,AWstandards,VLOOKUP(D138,Age,2,FALSE),FALSE)&gt;0,"","aw"))</f>
        <v>#N/A</v>
      </c>
    </row>
    <row r="139" spans="1:25" x14ac:dyDescent="0.25">
      <c r="A139" s="19" t="s">
        <v>558</v>
      </c>
      <c r="B139" s="43">
        <v>2</v>
      </c>
      <c r="C139" s="52" t="str">
        <f t="shared" si="29"/>
        <v>Jack Ford</v>
      </c>
      <c r="D139" s="52">
        <f>IF(A139="","",VLOOKUP($A137,IF(LEN(A139)=2,FSB,FSA),VLOOKUP(LEFT(A139,1),Fteams,7,FALSE),FALSE))</f>
        <v>0</v>
      </c>
      <c r="E139" s="52" t="str">
        <f t="shared" si="30"/>
        <v>Chichester</v>
      </c>
      <c r="F139" s="26" t="s">
        <v>748</v>
      </c>
      <c r="G139" s="39">
        <f>IF(Dec!$G$2-1&lt;0,0,Dec!$G$2-1)</f>
        <v>11</v>
      </c>
      <c r="H139" s="173"/>
      <c r="I139" s="9" t="str">
        <f t="shared" si="31"/>
        <v/>
      </c>
      <c r="J139" s="9" t="str">
        <f t="shared" si="31"/>
        <v/>
      </c>
      <c r="K139" s="9">
        <f t="shared" si="31"/>
        <v>11</v>
      </c>
      <c r="L139" s="9" t="str">
        <f t="shared" si="31"/>
        <v/>
      </c>
      <c r="M139" s="9" t="str">
        <f t="shared" si="31"/>
        <v/>
      </c>
      <c r="N139" s="9" t="str">
        <f t="shared" si="31"/>
        <v/>
      </c>
      <c r="O139" s="9" t="str">
        <f t="shared" si="31"/>
        <v/>
      </c>
      <c r="P139" s="9" t="str">
        <f t="shared" si="31"/>
        <v/>
      </c>
      <c r="Q139" s="9" t="str">
        <f t="shared" si="31"/>
        <v/>
      </c>
      <c r="R139" s="9" t="str">
        <f t="shared" si="31"/>
        <v/>
      </c>
      <c r="S139" s="9" t="str">
        <f t="shared" si="31"/>
        <v/>
      </c>
      <c r="T139" s="9" t="str">
        <f t="shared" si="31"/>
        <v/>
      </c>
      <c r="U139" s="9" t="str">
        <f t="shared" si="28"/>
        <v/>
      </c>
      <c r="V139" s="9" t="str">
        <f t="shared" si="22"/>
        <v/>
      </c>
      <c r="W139" s="9"/>
      <c r="X139" s="2"/>
      <c r="Y139" s="14" t="e">
        <f>IF(F139="","",IF(F139-VLOOKUP($A137,AWstandards,VLOOKUP(D139,Age,2,FALSE),FALSE)&gt;0,"","aw"))</f>
        <v>#N/A</v>
      </c>
    </row>
    <row r="140" spans="1:25" x14ac:dyDescent="0.25">
      <c r="A140" s="19" t="s">
        <v>552</v>
      </c>
      <c r="B140" s="43">
        <v>3</v>
      </c>
      <c r="C140" s="52" t="str">
        <f t="shared" si="29"/>
        <v>Jem Marshall</v>
      </c>
      <c r="D140" s="52">
        <f>IF(A140="","",VLOOKUP($A137,IF(LEN(A140)=2,FSB,FSA),VLOOKUP(LEFT(A140,1),Fteams,7,FALSE),FALSE))</f>
        <v>0</v>
      </c>
      <c r="E140" s="52" t="str">
        <f t="shared" si="30"/>
        <v>Brighton &amp; Hove</v>
      </c>
      <c r="F140" s="26" t="s">
        <v>749</v>
      </c>
      <c r="G140" s="39">
        <f>IF(Dec!$G$2-2&lt;0,0,Dec!$G$2-2)</f>
        <v>10</v>
      </c>
      <c r="H140" s="173"/>
      <c r="I140" s="9">
        <f t="shared" si="31"/>
        <v>10</v>
      </c>
      <c r="J140" s="9" t="str">
        <f t="shared" si="31"/>
        <v/>
      </c>
      <c r="K140" s="9" t="str">
        <f t="shared" si="31"/>
        <v/>
      </c>
      <c r="L140" s="9" t="str">
        <f t="shared" si="31"/>
        <v/>
      </c>
      <c r="M140" s="9" t="str">
        <f t="shared" si="31"/>
        <v/>
      </c>
      <c r="N140" s="9" t="str">
        <f t="shared" si="31"/>
        <v/>
      </c>
      <c r="O140" s="9" t="str">
        <f t="shared" si="31"/>
        <v/>
      </c>
      <c r="P140" s="9" t="str">
        <f t="shared" si="31"/>
        <v/>
      </c>
      <c r="Q140" s="9" t="str">
        <f t="shared" si="31"/>
        <v/>
      </c>
      <c r="R140" s="9" t="str">
        <f t="shared" si="31"/>
        <v/>
      </c>
      <c r="S140" s="9" t="str">
        <f t="shared" si="31"/>
        <v/>
      </c>
      <c r="T140" s="9" t="str">
        <f t="shared" si="31"/>
        <v/>
      </c>
      <c r="U140" s="9" t="str">
        <f t="shared" si="28"/>
        <v/>
      </c>
      <c r="V140" s="9" t="str">
        <f t="shared" si="22"/>
        <v/>
      </c>
      <c r="W140" s="9"/>
      <c r="X140" s="2"/>
      <c r="Y140" s="14" t="e">
        <f>IF(F140="","",IF(F140-VLOOKUP($A137,AWstandards,VLOOKUP(D140,Age,2,FALSE),FALSE)&gt;0,"","aw"))</f>
        <v>#N/A</v>
      </c>
    </row>
    <row r="141" spans="1:25" ht="0.75" hidden="1" customHeight="1" x14ac:dyDescent="0.25">
      <c r="A141" s="19"/>
      <c r="B141" s="43">
        <v>4</v>
      </c>
      <c r="C141" s="52" t="str">
        <f t="shared" si="29"/>
        <v/>
      </c>
      <c r="D141" s="52" t="str">
        <f>IF(A141="","",VLOOKUP($A137,IF(LEN(A141)=2,FSB,FSA),VLOOKUP(LEFT(A141,1),Fteams,7,FALSE),FALSE))</f>
        <v/>
      </c>
      <c r="E141" s="52" t="str">
        <f t="shared" si="30"/>
        <v/>
      </c>
      <c r="F141" s="26"/>
      <c r="G141" s="39">
        <f>IF(Dec!$G$2-3&lt;0,0,Dec!$G$2-3)</f>
        <v>9</v>
      </c>
      <c r="H141" s="173"/>
      <c r="I141" s="9" t="str">
        <f t="shared" si="31"/>
        <v/>
      </c>
      <c r="J141" s="9" t="str">
        <f t="shared" si="31"/>
        <v/>
      </c>
      <c r="K141" s="9" t="str">
        <f t="shared" si="31"/>
        <v/>
      </c>
      <c r="L141" s="9" t="str">
        <f t="shared" si="31"/>
        <v/>
      </c>
      <c r="M141" s="9" t="str">
        <f t="shared" si="31"/>
        <v/>
      </c>
      <c r="N141" s="9" t="str">
        <f t="shared" si="31"/>
        <v/>
      </c>
      <c r="O141" s="9" t="str">
        <f t="shared" si="31"/>
        <v/>
      </c>
      <c r="P141" s="9" t="str">
        <f t="shared" si="31"/>
        <v/>
      </c>
      <c r="Q141" s="9" t="str">
        <f t="shared" si="31"/>
        <v/>
      </c>
      <c r="R141" s="9" t="str">
        <f t="shared" si="31"/>
        <v/>
      </c>
      <c r="S141" s="9" t="str">
        <f t="shared" si="31"/>
        <v/>
      </c>
      <c r="T141" s="9" t="str">
        <f t="shared" si="31"/>
        <v/>
      </c>
      <c r="U141" s="9" t="str">
        <f t="shared" si="31"/>
        <v/>
      </c>
      <c r="V141" s="9" t="str">
        <f t="shared" si="22"/>
        <v/>
      </c>
      <c r="W141" s="9"/>
      <c r="X141" s="2"/>
      <c r="Y141" s="14" t="str">
        <f>IF(F141="","",IF(F141-VLOOKUP($A137,AWstandards,VLOOKUP(D141,Age,2,FALSE),FALSE)&gt;0,"","aw"))</f>
        <v/>
      </c>
    </row>
    <row r="142" spans="1:25" hidden="1" x14ac:dyDescent="0.25">
      <c r="A142" s="19"/>
      <c r="B142" s="43">
        <v>5</v>
      </c>
      <c r="C142" s="52" t="str">
        <f t="shared" si="29"/>
        <v/>
      </c>
      <c r="D142" s="52" t="str">
        <f>IF(A142="","",VLOOKUP($A137,IF(LEN(A142)=2,FSB,FSA),VLOOKUP(LEFT(A142,1),Fteams,7,FALSE),FALSE))</f>
        <v/>
      </c>
      <c r="E142" s="52" t="str">
        <f t="shared" si="30"/>
        <v/>
      </c>
      <c r="F142" s="26"/>
      <c r="G142" s="39">
        <f>IF(Dec!$G$2-4&lt;0,0,Dec!$G$2-4)</f>
        <v>8</v>
      </c>
      <c r="H142" s="173"/>
      <c r="I142" s="9" t="str">
        <f t="shared" si="31"/>
        <v/>
      </c>
      <c r="J142" s="9" t="str">
        <f t="shared" si="31"/>
        <v/>
      </c>
      <c r="K142" s="9" t="str">
        <f t="shared" si="31"/>
        <v/>
      </c>
      <c r="L142" s="9" t="str">
        <f t="shared" si="31"/>
        <v/>
      </c>
      <c r="M142" s="9" t="str">
        <f t="shared" si="31"/>
        <v/>
      </c>
      <c r="N142" s="9" t="str">
        <f t="shared" si="31"/>
        <v/>
      </c>
      <c r="O142" s="9" t="str">
        <f t="shared" si="31"/>
        <v/>
      </c>
      <c r="P142" s="9" t="str">
        <f t="shared" si="31"/>
        <v/>
      </c>
      <c r="Q142" s="9" t="str">
        <f t="shared" si="31"/>
        <v/>
      </c>
      <c r="R142" s="9" t="str">
        <f t="shared" si="31"/>
        <v/>
      </c>
      <c r="S142" s="9" t="str">
        <f t="shared" si="31"/>
        <v/>
      </c>
      <c r="T142" s="9" t="str">
        <f t="shared" si="31"/>
        <v/>
      </c>
      <c r="U142" s="9" t="str">
        <f t="shared" si="31"/>
        <v/>
      </c>
      <c r="V142" s="9" t="str">
        <f t="shared" si="22"/>
        <v/>
      </c>
      <c r="W142" s="9"/>
      <c r="X142" s="2"/>
      <c r="Y142" s="14" t="str">
        <f>IF(F142="","",IF(F142-VLOOKUP($A137,AWstandards,VLOOKUP(D142,Age,2,FALSE),FALSE)&gt;0,"","aw"))</f>
        <v/>
      </c>
    </row>
    <row r="143" spans="1:25" hidden="1" x14ac:dyDescent="0.25">
      <c r="A143" s="19"/>
      <c r="B143" s="43">
        <v>6</v>
      </c>
      <c r="C143" s="52" t="str">
        <f t="shared" si="29"/>
        <v/>
      </c>
      <c r="D143" s="52" t="str">
        <f>IF(A143="","",VLOOKUP($A137,IF(LEN(A143)=2,FSB,FSA),VLOOKUP(LEFT(A143,1),Fteams,7,FALSE),FALSE))</f>
        <v/>
      </c>
      <c r="E143" s="52" t="str">
        <f t="shared" si="30"/>
        <v/>
      </c>
      <c r="F143" s="26"/>
      <c r="G143" s="39">
        <f>IF(Dec!$G$2-5&lt;0,0,Dec!$G$2-5)</f>
        <v>7</v>
      </c>
      <c r="H143" s="173"/>
      <c r="I143" s="9" t="str">
        <f t="shared" si="31"/>
        <v/>
      </c>
      <c r="J143" s="9" t="str">
        <f t="shared" si="31"/>
        <v/>
      </c>
      <c r="K143" s="9" t="str">
        <f t="shared" si="31"/>
        <v/>
      </c>
      <c r="L143" s="9" t="str">
        <f t="shared" si="31"/>
        <v/>
      </c>
      <c r="M143" s="9" t="str">
        <f t="shared" si="31"/>
        <v/>
      </c>
      <c r="N143" s="9" t="str">
        <f t="shared" si="31"/>
        <v/>
      </c>
      <c r="O143" s="9" t="str">
        <f t="shared" si="31"/>
        <v/>
      </c>
      <c r="P143" s="9" t="str">
        <f t="shared" si="31"/>
        <v/>
      </c>
      <c r="Q143" s="9" t="str">
        <f t="shared" si="31"/>
        <v/>
      </c>
      <c r="R143" s="9" t="str">
        <f t="shared" si="31"/>
        <v/>
      </c>
      <c r="S143" s="9" t="str">
        <f t="shared" si="31"/>
        <v/>
      </c>
      <c r="T143" s="9" t="str">
        <f t="shared" si="31"/>
        <v/>
      </c>
      <c r="U143" s="9" t="str">
        <f t="shared" si="31"/>
        <v/>
      </c>
      <c r="V143" s="9" t="str">
        <f t="shared" si="22"/>
        <v/>
      </c>
      <c r="W143" s="9"/>
      <c r="X143" s="2"/>
      <c r="Y143" s="14" t="str">
        <f>IF(F143="","",IF(F143-VLOOKUP($A137,AWstandards,VLOOKUP(D143,Age,2,FALSE),FALSE)&gt;0,"","aw"))</f>
        <v/>
      </c>
    </row>
    <row r="144" spans="1:25" hidden="1" x14ac:dyDescent="0.25">
      <c r="A144" s="19"/>
      <c r="B144" s="43">
        <v>7</v>
      </c>
      <c r="C144" s="52" t="str">
        <f t="shared" si="29"/>
        <v/>
      </c>
      <c r="D144" s="52" t="str">
        <f>IF(A144="","",VLOOKUP($A137,IF(LEN(A144)=2,FSB,FSA),VLOOKUP(LEFT(A144,1),Fteams,7,FALSE),FALSE))</f>
        <v/>
      </c>
      <c r="E144" s="52" t="str">
        <f t="shared" si="30"/>
        <v/>
      </c>
      <c r="F144" s="26"/>
      <c r="G144" s="39">
        <f>IF(Dec!$G$2-6&lt;0,0,Dec!$G$2-6)</f>
        <v>6</v>
      </c>
      <c r="H144" s="173"/>
      <c r="I144" s="9" t="str">
        <f t="shared" si="31"/>
        <v/>
      </c>
      <c r="J144" s="9" t="str">
        <f t="shared" si="31"/>
        <v/>
      </c>
      <c r="K144" s="9" t="str">
        <f t="shared" si="31"/>
        <v/>
      </c>
      <c r="L144" s="9" t="str">
        <f t="shared" si="31"/>
        <v/>
      </c>
      <c r="M144" s="9" t="str">
        <f t="shared" si="31"/>
        <v/>
      </c>
      <c r="N144" s="9" t="str">
        <f t="shared" si="31"/>
        <v/>
      </c>
      <c r="O144" s="9" t="str">
        <f t="shared" si="31"/>
        <v/>
      </c>
      <c r="P144" s="9" t="str">
        <f t="shared" si="31"/>
        <v/>
      </c>
      <c r="Q144" s="9" t="str">
        <f t="shared" si="31"/>
        <v/>
      </c>
      <c r="R144" s="9" t="str">
        <f t="shared" si="31"/>
        <v/>
      </c>
      <c r="S144" s="9" t="str">
        <f t="shared" si="31"/>
        <v/>
      </c>
      <c r="T144" s="9" t="str">
        <f t="shared" si="31"/>
        <v/>
      </c>
      <c r="U144" s="9" t="str">
        <f t="shared" si="31"/>
        <v/>
      </c>
      <c r="V144" s="9" t="str">
        <f t="shared" si="22"/>
        <v/>
      </c>
      <c r="W144" s="9"/>
      <c r="X144" s="2"/>
      <c r="Y144" s="14" t="str">
        <f>IF(F144="","",IF(F144-VLOOKUP($A137,AWstandards,VLOOKUP(D144,Age,2,FALSE),FALSE)&gt;0,"","aw"))</f>
        <v/>
      </c>
    </row>
    <row r="145" spans="1:25" hidden="1" x14ac:dyDescent="0.25">
      <c r="A145" s="19"/>
      <c r="B145" s="43">
        <v>8</v>
      </c>
      <c r="C145" s="52" t="str">
        <f t="shared" si="29"/>
        <v/>
      </c>
      <c r="D145" s="52" t="str">
        <f>IF(A145="","",VLOOKUP($A137,IF(LEN(A145)=2,FSB,FSA),VLOOKUP(LEFT(A145,1),Fteams,7,FALSE),FALSE))</f>
        <v/>
      </c>
      <c r="E145" s="52" t="str">
        <f t="shared" si="30"/>
        <v/>
      </c>
      <c r="F145" s="26"/>
      <c r="G145" s="39">
        <f>IF(Dec!$G$2-7&lt;0,0,Dec!$G$2-7)</f>
        <v>5</v>
      </c>
      <c r="H145" s="173"/>
      <c r="I145" s="9" t="str">
        <f t="shared" si="31"/>
        <v/>
      </c>
      <c r="J145" s="9" t="str">
        <f t="shared" si="31"/>
        <v/>
      </c>
      <c r="K145" s="9" t="str">
        <f t="shared" si="31"/>
        <v/>
      </c>
      <c r="L145" s="9" t="str">
        <f t="shared" si="31"/>
        <v/>
      </c>
      <c r="M145" s="9" t="str">
        <f t="shared" si="31"/>
        <v/>
      </c>
      <c r="N145" s="9" t="str">
        <f t="shared" si="31"/>
        <v/>
      </c>
      <c r="O145" s="9" t="str">
        <f t="shared" si="31"/>
        <v/>
      </c>
      <c r="P145" s="9" t="str">
        <f t="shared" si="31"/>
        <v/>
      </c>
      <c r="Q145" s="9" t="str">
        <f t="shared" si="31"/>
        <v/>
      </c>
      <c r="R145" s="9" t="str">
        <f t="shared" si="31"/>
        <v/>
      </c>
      <c r="S145" s="9" t="str">
        <f t="shared" si="31"/>
        <v/>
      </c>
      <c r="T145" s="9" t="str">
        <f t="shared" si="31"/>
        <v/>
      </c>
      <c r="U145" s="9" t="str">
        <f t="shared" si="31"/>
        <v/>
      </c>
      <c r="V145" s="9" t="str">
        <f t="shared" si="22"/>
        <v/>
      </c>
      <c r="W145" s="9"/>
      <c r="X145" s="2"/>
      <c r="Y145" s="14" t="str">
        <f>IF(F145="","",IF(F145-VLOOKUP($A137,AWstandards,VLOOKUP(D145,Age,2,FALSE),FALSE)&gt;0,"","aw"))</f>
        <v/>
      </c>
    </row>
    <row r="146" spans="1:25" hidden="1" x14ac:dyDescent="0.25">
      <c r="A146" s="19"/>
      <c r="B146" s="43" t="s">
        <v>278</v>
      </c>
      <c r="C146" s="52" t="str">
        <f t="shared" si="29"/>
        <v/>
      </c>
      <c r="D146" s="52" t="str">
        <f>IF(A146="","",VLOOKUP($A139,IF(LEN(A146)=2,FSB,FSA),VLOOKUP(LEFT(A146,1),Fteams,7,FALSE),FALSE))</f>
        <v/>
      </c>
      <c r="E146" s="52" t="str">
        <f t="shared" si="30"/>
        <v/>
      </c>
      <c r="F146" s="26"/>
      <c r="G146" s="39">
        <f>IF(Dec!$G$2-8&lt;0,0,Dec!$G$2-8)</f>
        <v>4</v>
      </c>
      <c r="H146" s="173"/>
      <c r="I146" s="9" t="str">
        <f t="shared" si="31"/>
        <v/>
      </c>
      <c r="J146" s="9" t="str">
        <f t="shared" si="31"/>
        <v/>
      </c>
      <c r="K146" s="9" t="str">
        <f t="shared" si="31"/>
        <v/>
      </c>
      <c r="L146" s="9" t="str">
        <f t="shared" si="31"/>
        <v/>
      </c>
      <c r="M146" s="9" t="str">
        <f t="shared" si="31"/>
        <v/>
      </c>
      <c r="N146" s="9" t="str">
        <f t="shared" si="31"/>
        <v/>
      </c>
      <c r="O146" s="9" t="str">
        <f t="shared" si="31"/>
        <v/>
      </c>
      <c r="P146" s="9" t="str">
        <f t="shared" si="31"/>
        <v/>
      </c>
      <c r="Q146" s="9" t="str">
        <f t="shared" si="31"/>
        <v/>
      </c>
      <c r="R146" s="9" t="str">
        <f t="shared" si="31"/>
        <v/>
      </c>
      <c r="S146" s="9" t="str">
        <f t="shared" si="31"/>
        <v/>
      </c>
      <c r="T146" s="9" t="str">
        <f t="shared" si="31"/>
        <v/>
      </c>
      <c r="U146" s="9" t="str">
        <f t="shared" si="31"/>
        <v/>
      </c>
      <c r="V146" s="9" t="str">
        <f t="shared" si="22"/>
        <v/>
      </c>
      <c r="W146" s="9"/>
      <c r="X146" s="2"/>
      <c r="Y146" s="14"/>
    </row>
    <row r="147" spans="1:25" hidden="1" x14ac:dyDescent="0.25">
      <c r="A147" s="19"/>
      <c r="B147" s="43" t="s">
        <v>275</v>
      </c>
      <c r="C147" s="52" t="str">
        <f t="shared" si="29"/>
        <v/>
      </c>
      <c r="D147" s="52" t="str">
        <f>IF(A147="","",VLOOKUP($A140,IF(LEN(A147)=2,FSB,FSA),VLOOKUP(LEFT(A147,1),Fteams,7,FALSE),FALSE))</f>
        <v/>
      </c>
      <c r="E147" s="52" t="str">
        <f t="shared" si="30"/>
        <v/>
      </c>
      <c r="F147" s="26"/>
      <c r="G147" s="39">
        <f>IF(Dec!$G$2-9&lt;0,0,Dec!$G$2-9)</f>
        <v>3</v>
      </c>
      <c r="H147" s="173"/>
      <c r="I147" s="9" t="str">
        <f t="shared" si="31"/>
        <v/>
      </c>
      <c r="J147" s="9" t="str">
        <f t="shared" si="31"/>
        <v/>
      </c>
      <c r="K147" s="9" t="str">
        <f t="shared" si="31"/>
        <v/>
      </c>
      <c r="L147" s="9" t="str">
        <f t="shared" si="31"/>
        <v/>
      </c>
      <c r="M147" s="9" t="str">
        <f t="shared" si="31"/>
        <v/>
      </c>
      <c r="N147" s="9" t="str">
        <f t="shared" si="31"/>
        <v/>
      </c>
      <c r="O147" s="9" t="str">
        <f t="shared" si="31"/>
        <v/>
      </c>
      <c r="P147" s="9" t="str">
        <f t="shared" si="31"/>
        <v/>
      </c>
      <c r="Q147" s="9" t="str">
        <f t="shared" si="31"/>
        <v/>
      </c>
      <c r="R147" s="9" t="str">
        <f t="shared" si="31"/>
        <v/>
      </c>
      <c r="S147" s="9" t="str">
        <f t="shared" si="31"/>
        <v/>
      </c>
      <c r="T147" s="9" t="str">
        <f t="shared" si="31"/>
        <v/>
      </c>
      <c r="U147" s="9" t="str">
        <f t="shared" si="31"/>
        <v/>
      </c>
      <c r="V147" s="9" t="str">
        <f t="shared" si="22"/>
        <v/>
      </c>
      <c r="W147" s="9"/>
      <c r="X147" s="2"/>
      <c r="Y147" s="14"/>
    </row>
    <row r="148" spans="1:25" hidden="1" x14ac:dyDescent="0.25">
      <c r="A148" s="19"/>
      <c r="B148" s="43" t="s">
        <v>276</v>
      </c>
      <c r="C148" s="52" t="str">
        <f t="shared" si="29"/>
        <v/>
      </c>
      <c r="D148" s="52" t="str">
        <f>IF(A148="","",VLOOKUP($A137,IF(LEN(A148)=2,FSB,FSA),VLOOKUP(LEFT(A148,1),Fteams,7,FALSE),FALSE))</f>
        <v/>
      </c>
      <c r="E148" s="52" t="str">
        <f>IF(A148="","",VLOOKUP(LEFT(A148,1),Fteams,2,FALSE))</f>
        <v/>
      </c>
      <c r="F148" s="26"/>
      <c r="G148" s="39">
        <f>IF(Dec!$G$2-10&lt;0,0,Dec!$G$2-10)</f>
        <v>2</v>
      </c>
      <c r="H148" s="173"/>
      <c r="I148" s="9" t="str">
        <f t="shared" si="31"/>
        <v/>
      </c>
      <c r="J148" s="9" t="str">
        <f t="shared" si="31"/>
        <v/>
      </c>
      <c r="K148" s="9" t="str">
        <f t="shared" si="31"/>
        <v/>
      </c>
      <c r="L148" s="9" t="str">
        <f t="shared" si="31"/>
        <v/>
      </c>
      <c r="M148" s="9" t="str">
        <f t="shared" si="31"/>
        <v/>
      </c>
      <c r="N148" s="9" t="str">
        <f t="shared" si="31"/>
        <v/>
      </c>
      <c r="O148" s="9" t="str">
        <f t="shared" si="31"/>
        <v/>
      </c>
      <c r="P148" s="9" t="str">
        <f t="shared" si="31"/>
        <v/>
      </c>
      <c r="Q148" s="9" t="str">
        <f t="shared" si="31"/>
        <v/>
      </c>
      <c r="R148" s="9" t="str">
        <f t="shared" si="31"/>
        <v/>
      </c>
      <c r="S148" s="9" t="str">
        <f t="shared" si="31"/>
        <v/>
      </c>
      <c r="T148" s="9" t="str">
        <f t="shared" si="31"/>
        <v/>
      </c>
      <c r="U148" s="9" t="str">
        <f t="shared" si="31"/>
        <v/>
      </c>
      <c r="V148" s="9" t="str">
        <f t="shared" si="22"/>
        <v/>
      </c>
      <c r="W148" s="9"/>
      <c r="X148" s="2"/>
      <c r="Y148" s="14" t="str">
        <f>IF(F148="","",IF(F148-VLOOKUP($A137,AWstandards,VLOOKUP(D148,Age,2,FALSE),FALSE)&gt;0,"","aw"))</f>
        <v/>
      </c>
    </row>
    <row r="149" spans="1:25" hidden="1" x14ac:dyDescent="0.25">
      <c r="A149" s="19"/>
      <c r="B149" s="43" t="s">
        <v>277</v>
      </c>
      <c r="C149" s="52" t="str">
        <f t="shared" si="29"/>
        <v/>
      </c>
      <c r="D149" s="52" t="str">
        <f>IF(A149="","",VLOOKUP($A137,IF(LEN(A149)=2,FSB,FSA),VLOOKUP(LEFT(A149,1),Fteams,7,FALSE),FALSE))</f>
        <v/>
      </c>
      <c r="E149" s="52" t="str">
        <f>IF(A149="","",VLOOKUP(LEFT(A149,1),Fteams,2,FALSE))</f>
        <v/>
      </c>
      <c r="F149" s="26"/>
      <c r="G149" s="39">
        <f>IF(Dec!$G$2-11&lt;0,0,Dec!$G$2-11)</f>
        <v>1</v>
      </c>
      <c r="H149" s="173"/>
      <c r="I149" s="9" t="str">
        <f t="shared" si="31"/>
        <v/>
      </c>
      <c r="J149" s="9" t="str">
        <f t="shared" si="31"/>
        <v/>
      </c>
      <c r="K149" s="9" t="str">
        <f t="shared" si="31"/>
        <v/>
      </c>
      <c r="L149" s="9" t="str">
        <f t="shared" si="31"/>
        <v/>
      </c>
      <c r="M149" s="9" t="str">
        <f t="shared" si="31"/>
        <v/>
      </c>
      <c r="N149" s="9" t="str">
        <f t="shared" si="31"/>
        <v/>
      </c>
      <c r="O149" s="9" t="str">
        <f t="shared" si="31"/>
        <v/>
      </c>
      <c r="P149" s="9" t="str">
        <f t="shared" si="31"/>
        <v/>
      </c>
      <c r="Q149" s="9" t="str">
        <f t="shared" si="31"/>
        <v/>
      </c>
      <c r="R149" s="9" t="str">
        <f t="shared" si="31"/>
        <v/>
      </c>
      <c r="S149" s="9" t="str">
        <f t="shared" si="31"/>
        <v/>
      </c>
      <c r="T149" s="9" t="str">
        <f t="shared" si="31"/>
        <v/>
      </c>
      <c r="U149" s="9" t="str">
        <f t="shared" si="31"/>
        <v/>
      </c>
      <c r="V149" s="9" t="str">
        <f t="shared" si="22"/>
        <v/>
      </c>
      <c r="W149" s="9">
        <f>(Dec!$G$2+1)*Dec!$G$2/2-SUM(I138:T149)</f>
        <v>45</v>
      </c>
      <c r="X149" s="2"/>
      <c r="Y149" s="14" t="str">
        <f>IF(F149="","",IF(F149-VLOOKUP($A137,AWstandards,VLOOKUP(D149,Age,2,FALSE),FALSE)&gt;0,"","aw"))</f>
        <v/>
      </c>
    </row>
    <row r="150" spans="1:25" ht="13" x14ac:dyDescent="0.3">
      <c r="A150" s="18" t="s">
        <v>0</v>
      </c>
      <c r="B150" s="34"/>
      <c r="C150" s="53" t="s">
        <v>230</v>
      </c>
      <c r="D150" s="54"/>
      <c r="E150" s="55"/>
      <c r="F150" s="23"/>
      <c r="G150" s="38"/>
      <c r="H150" s="173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 t="str">
        <f t="shared" si="31"/>
        <v/>
      </c>
      <c r="V150" s="9"/>
      <c r="W150" s="9"/>
      <c r="X150" s="2" t="s">
        <v>17</v>
      </c>
      <c r="Y150" s="2"/>
    </row>
    <row r="151" spans="1:25" x14ac:dyDescent="0.25">
      <c r="A151" s="19" t="s">
        <v>513</v>
      </c>
      <c r="B151" s="43">
        <v>1</v>
      </c>
      <c r="C151" s="52" t="str">
        <f t="shared" ref="C151:C162" si="32">IF(A151="","",VLOOKUP($A$150,IF(LEN(A151)=2,FSB,FSA),VLOOKUP(LEFT(A151,1),Fteams,6,FALSE),FALSE))</f>
        <v>Isaac Machin</v>
      </c>
      <c r="D151" s="52">
        <f>IF(A151="","",VLOOKUP($A150,IF(LEN(A151)=2,FSB,FSA),VLOOKUP(LEFT(A151,1),Fteams,7,FALSE),FALSE))</f>
        <v>0</v>
      </c>
      <c r="E151" s="52" t="str">
        <f t="shared" ref="E151:E160" si="33">IF(A151="","",VLOOKUP(LEFT(A151,1),Fteams,2,FALSE))</f>
        <v>Brighton &amp; Hove</v>
      </c>
      <c r="F151" s="26" t="s">
        <v>629</v>
      </c>
      <c r="G151" s="39">
        <f>Dec!$G$2</f>
        <v>12</v>
      </c>
      <c r="H151" s="29"/>
      <c r="I151" s="9">
        <f t="shared" ref="I151:U166" si="34">IF($A151="","",IF(LEFT($A151,1)=I$20,$G151,""))</f>
        <v>12</v>
      </c>
      <c r="J151" s="9" t="str">
        <f t="shared" si="34"/>
        <v/>
      </c>
      <c r="K151" s="9" t="str">
        <f t="shared" si="34"/>
        <v/>
      </c>
      <c r="L151" s="9" t="str">
        <f t="shared" si="34"/>
        <v/>
      </c>
      <c r="M151" s="9" t="str">
        <f t="shared" si="34"/>
        <v/>
      </c>
      <c r="N151" s="9" t="str">
        <f t="shared" si="34"/>
        <v/>
      </c>
      <c r="O151" s="9" t="str">
        <f t="shared" si="34"/>
        <v/>
      </c>
      <c r="P151" s="9" t="str">
        <f t="shared" si="34"/>
        <v/>
      </c>
      <c r="Q151" s="9" t="str">
        <f t="shared" si="34"/>
        <v/>
      </c>
      <c r="R151" s="9" t="str">
        <f t="shared" si="34"/>
        <v/>
      </c>
      <c r="S151" s="9" t="str">
        <f t="shared" si="34"/>
        <v/>
      </c>
      <c r="T151" s="9" t="str">
        <f t="shared" si="34"/>
        <v/>
      </c>
      <c r="U151" s="9" t="str">
        <f t="shared" si="31"/>
        <v/>
      </c>
      <c r="V151" s="9" t="str">
        <f t="shared" si="22"/>
        <v/>
      </c>
      <c r="W151" s="9"/>
      <c r="X151" s="2"/>
      <c r="Y151" s="14" t="e">
        <f>IF(F151="","",IF(F151-VLOOKUP($A150,AWstandards,VLOOKUP(D151,Age,2,FALSE),FALSE)&lt;0,"","aw"))</f>
        <v>#N/A</v>
      </c>
    </row>
    <row r="152" spans="1:25" x14ac:dyDescent="0.25">
      <c r="A152" s="19" t="s">
        <v>515</v>
      </c>
      <c r="B152" s="43">
        <v>2</v>
      </c>
      <c r="C152" s="52" t="str">
        <f t="shared" si="32"/>
        <v>Isaac Page</v>
      </c>
      <c r="D152" s="52">
        <f>IF(A152="","",VLOOKUP($A150,IF(LEN(A152)=2,FSB,FSA),VLOOKUP(LEFT(A152,1),Fteams,7,FALSE),FALSE))</f>
        <v>0</v>
      </c>
      <c r="E152" s="52" t="str">
        <f t="shared" si="33"/>
        <v>Chichester</v>
      </c>
      <c r="F152" s="26" t="s">
        <v>631</v>
      </c>
      <c r="G152" s="39">
        <f>IF(Dec!$G$2-1&lt;0,0,Dec!$G$2-1)</f>
        <v>11</v>
      </c>
      <c r="H152" s="29"/>
      <c r="I152" s="9" t="str">
        <f t="shared" si="34"/>
        <v/>
      </c>
      <c r="J152" s="9" t="str">
        <f t="shared" si="34"/>
        <v/>
      </c>
      <c r="K152" s="9">
        <f t="shared" si="34"/>
        <v>11</v>
      </c>
      <c r="L152" s="9" t="str">
        <f t="shared" si="34"/>
        <v/>
      </c>
      <c r="M152" s="9" t="str">
        <f t="shared" si="34"/>
        <v/>
      </c>
      <c r="N152" s="9" t="str">
        <f t="shared" si="34"/>
        <v/>
      </c>
      <c r="O152" s="9" t="str">
        <f t="shared" si="34"/>
        <v/>
      </c>
      <c r="P152" s="9" t="str">
        <f t="shared" si="34"/>
        <v/>
      </c>
      <c r="Q152" s="9" t="str">
        <f t="shared" si="34"/>
        <v/>
      </c>
      <c r="R152" s="9" t="str">
        <f t="shared" si="34"/>
        <v/>
      </c>
      <c r="S152" s="9" t="str">
        <f t="shared" si="34"/>
        <v/>
      </c>
      <c r="T152" s="9" t="str">
        <f t="shared" si="34"/>
        <v/>
      </c>
      <c r="U152" s="9" t="str">
        <f t="shared" si="31"/>
        <v/>
      </c>
      <c r="V152" s="9" t="str">
        <f t="shared" si="22"/>
        <v/>
      </c>
      <c r="W152" s="9"/>
      <c r="X152" s="2"/>
      <c r="Y152" s="14" t="e">
        <f>IF(F152="","",IF(F152-VLOOKUP($A150,AWstandards,VLOOKUP(D152,Age,2,FALSE),FALSE)&lt;0,"","aw"))</f>
        <v>#N/A</v>
      </c>
    </row>
    <row r="153" spans="1:25" x14ac:dyDescent="0.25">
      <c r="A153" s="19" t="s">
        <v>514</v>
      </c>
      <c r="B153" s="43">
        <v>3</v>
      </c>
      <c r="C153" s="52" t="str">
        <f t="shared" si="32"/>
        <v>Zach Hazelden</v>
      </c>
      <c r="D153" s="52">
        <f>IF(A153="","",VLOOKUP($A150,IF(LEN(A153)=2,FSB,FSA),VLOOKUP(LEFT(A153,1),Fteams,7,FALSE),FALSE))</f>
        <v>0</v>
      </c>
      <c r="E153" s="52" t="str">
        <f t="shared" si="33"/>
        <v>Crawley</v>
      </c>
      <c r="F153" s="26" t="s">
        <v>100</v>
      </c>
      <c r="G153" s="39">
        <f>IF(Dec!$G$2-2&lt;0,0,Dec!$G$2-2)</f>
        <v>10</v>
      </c>
      <c r="H153" s="29"/>
      <c r="I153" s="9" t="str">
        <f t="shared" si="34"/>
        <v/>
      </c>
      <c r="J153" s="9">
        <f t="shared" si="34"/>
        <v>10</v>
      </c>
      <c r="K153" s="9" t="str">
        <f t="shared" si="34"/>
        <v/>
      </c>
      <c r="L153" s="9" t="str">
        <f t="shared" si="34"/>
        <v/>
      </c>
      <c r="M153" s="9" t="str">
        <f t="shared" si="34"/>
        <v/>
      </c>
      <c r="N153" s="9" t="str">
        <f t="shared" si="34"/>
        <v/>
      </c>
      <c r="O153" s="9" t="str">
        <f t="shared" si="34"/>
        <v/>
      </c>
      <c r="P153" s="9" t="str">
        <f t="shared" si="34"/>
        <v/>
      </c>
      <c r="Q153" s="9" t="str">
        <f t="shared" si="34"/>
        <v/>
      </c>
      <c r="R153" s="9" t="str">
        <f t="shared" si="34"/>
        <v/>
      </c>
      <c r="S153" s="9" t="str">
        <f t="shared" si="34"/>
        <v/>
      </c>
      <c r="T153" s="9" t="str">
        <f t="shared" si="34"/>
        <v/>
      </c>
      <c r="U153" s="9" t="str">
        <f t="shared" si="31"/>
        <v/>
      </c>
      <c r="V153" s="9" t="str">
        <f t="shared" si="22"/>
        <v/>
      </c>
      <c r="W153" s="9"/>
      <c r="X153" s="2"/>
      <c r="Y153" s="14" t="e">
        <f>IF(F153="","",IF(F153-VLOOKUP($A150,AWstandards,VLOOKUP(D153,Age,2,FALSE),FALSE)&lt;0,"","aw"))</f>
        <v>#N/A</v>
      </c>
    </row>
    <row r="154" spans="1:25" x14ac:dyDescent="0.25">
      <c r="A154" s="19" t="s">
        <v>517</v>
      </c>
      <c r="B154" s="43">
        <v>4</v>
      </c>
      <c r="C154" s="52" t="str">
        <f t="shared" si="32"/>
        <v>Ruben Ansell</v>
      </c>
      <c r="D154" s="52">
        <f>IF(A154="","",VLOOKUP($A150,IF(LEN(A154)=2,FSB,FSA),VLOOKUP(LEFT(A154,1),Fteams,7,FALSE),FALSE))</f>
        <v>0</v>
      </c>
      <c r="E154" s="52" t="str">
        <f t="shared" si="33"/>
        <v>Horsham BS</v>
      </c>
      <c r="F154" s="26" t="s">
        <v>632</v>
      </c>
      <c r="G154" s="39">
        <f>IF(Dec!$G$2-3&lt;0,0,Dec!$G$2-3)</f>
        <v>9</v>
      </c>
      <c r="H154" s="29"/>
      <c r="I154" s="9" t="str">
        <f t="shared" si="34"/>
        <v/>
      </c>
      <c r="J154" s="9" t="str">
        <f t="shared" si="34"/>
        <v/>
      </c>
      <c r="K154" s="9" t="str">
        <f t="shared" si="34"/>
        <v/>
      </c>
      <c r="L154" s="9" t="str">
        <f t="shared" si="34"/>
        <v/>
      </c>
      <c r="M154" s="9">
        <f t="shared" si="34"/>
        <v>9</v>
      </c>
      <c r="N154" s="9" t="str">
        <f t="shared" si="34"/>
        <v/>
      </c>
      <c r="O154" s="9" t="str">
        <f t="shared" si="34"/>
        <v/>
      </c>
      <c r="P154" s="9" t="str">
        <f t="shared" si="34"/>
        <v/>
      </c>
      <c r="Q154" s="9" t="str">
        <f t="shared" si="34"/>
        <v/>
      </c>
      <c r="R154" s="9" t="str">
        <f t="shared" si="34"/>
        <v/>
      </c>
      <c r="S154" s="9" t="str">
        <f t="shared" si="34"/>
        <v/>
      </c>
      <c r="T154" s="9" t="str">
        <f t="shared" si="34"/>
        <v/>
      </c>
      <c r="U154" s="9" t="str">
        <f t="shared" si="34"/>
        <v/>
      </c>
      <c r="V154" s="9" t="str">
        <f t="shared" si="22"/>
        <v/>
      </c>
      <c r="W154" s="9"/>
      <c r="X154" s="2"/>
      <c r="Y154" s="14" t="e">
        <f>IF(F154="","",IF(F154-VLOOKUP($A150,AWstandards,VLOOKUP(D154,Age,2,FALSE),FALSE)&lt;0,"","aw"))</f>
        <v>#N/A</v>
      </c>
    </row>
    <row r="155" spans="1:25" ht="0.75" hidden="1" customHeight="1" x14ac:dyDescent="0.25">
      <c r="A155" s="19"/>
      <c r="B155" s="43">
        <v>5</v>
      </c>
      <c r="C155" s="52" t="str">
        <f t="shared" si="32"/>
        <v/>
      </c>
      <c r="D155" s="52" t="str">
        <f>IF(A155="","",VLOOKUP($A150,IF(LEN(A155)=2,FSB,FSA),VLOOKUP(LEFT(A155,1),Fteams,7,FALSE),FALSE))</f>
        <v/>
      </c>
      <c r="E155" s="52" t="str">
        <f t="shared" si="33"/>
        <v/>
      </c>
      <c r="F155" s="26"/>
      <c r="G155" s="39">
        <f>IF(Dec!$G$2-4&lt;0,0,Dec!$G$2-4)</f>
        <v>8</v>
      </c>
      <c r="H155" s="29"/>
      <c r="I155" s="9" t="str">
        <f t="shared" si="34"/>
        <v/>
      </c>
      <c r="J155" s="9" t="str">
        <f t="shared" si="34"/>
        <v/>
      </c>
      <c r="K155" s="9" t="str">
        <f t="shared" si="34"/>
        <v/>
      </c>
      <c r="L155" s="9" t="str">
        <f t="shared" si="34"/>
        <v/>
      </c>
      <c r="M155" s="9" t="str">
        <f t="shared" si="34"/>
        <v/>
      </c>
      <c r="N155" s="9" t="str">
        <f t="shared" si="34"/>
        <v/>
      </c>
      <c r="O155" s="9" t="str">
        <f t="shared" si="34"/>
        <v/>
      </c>
      <c r="P155" s="9" t="str">
        <f t="shared" si="34"/>
        <v/>
      </c>
      <c r="Q155" s="9" t="str">
        <f t="shared" si="34"/>
        <v/>
      </c>
      <c r="R155" s="9" t="str">
        <f t="shared" si="34"/>
        <v/>
      </c>
      <c r="S155" s="9" t="str">
        <f t="shared" si="34"/>
        <v/>
      </c>
      <c r="T155" s="9" t="str">
        <f t="shared" si="34"/>
        <v/>
      </c>
      <c r="U155" s="9" t="str">
        <f t="shared" si="34"/>
        <v/>
      </c>
      <c r="V155" s="9" t="str">
        <f t="shared" si="22"/>
        <v/>
      </c>
      <c r="W155" s="9"/>
      <c r="X155" s="2"/>
      <c r="Y155" s="14" t="str">
        <f>IF(F155="","",IF(F155-VLOOKUP($A150,AWstandards,VLOOKUP(D155,Age,2,FALSE),FALSE)&lt;0,"","aw"))</f>
        <v/>
      </c>
    </row>
    <row r="156" spans="1:25" hidden="1" x14ac:dyDescent="0.25">
      <c r="A156" s="19"/>
      <c r="B156" s="43">
        <v>6</v>
      </c>
      <c r="C156" s="52" t="str">
        <f t="shared" si="32"/>
        <v/>
      </c>
      <c r="D156" s="52" t="str">
        <f>IF(A156="","",VLOOKUP($A150,IF(LEN(A156)=2,FSB,FSA),VLOOKUP(LEFT(A156,1),Fteams,7,FALSE),FALSE))</f>
        <v/>
      </c>
      <c r="E156" s="52" t="str">
        <f t="shared" si="33"/>
        <v/>
      </c>
      <c r="F156" s="26"/>
      <c r="G156" s="39">
        <f>IF(Dec!$G$2-5&lt;0,0,Dec!$G$2-5)</f>
        <v>7</v>
      </c>
      <c r="H156" s="29"/>
      <c r="I156" s="9" t="str">
        <f t="shared" si="34"/>
        <v/>
      </c>
      <c r="J156" s="9" t="str">
        <f t="shared" si="34"/>
        <v/>
      </c>
      <c r="K156" s="9" t="str">
        <f t="shared" si="34"/>
        <v/>
      </c>
      <c r="L156" s="9" t="str">
        <f t="shared" si="34"/>
        <v/>
      </c>
      <c r="M156" s="9" t="str">
        <f t="shared" si="34"/>
        <v/>
      </c>
      <c r="N156" s="9" t="str">
        <f t="shared" si="34"/>
        <v/>
      </c>
      <c r="O156" s="9" t="str">
        <f t="shared" si="34"/>
        <v/>
      </c>
      <c r="P156" s="9" t="str">
        <f t="shared" si="34"/>
        <v/>
      </c>
      <c r="Q156" s="9" t="str">
        <f t="shared" si="34"/>
        <v/>
      </c>
      <c r="R156" s="9" t="str">
        <f t="shared" si="34"/>
        <v/>
      </c>
      <c r="S156" s="9" t="str">
        <f t="shared" si="34"/>
        <v/>
      </c>
      <c r="T156" s="9" t="str">
        <f t="shared" si="34"/>
        <v/>
      </c>
      <c r="U156" s="9" t="str">
        <f t="shared" si="34"/>
        <v/>
      </c>
      <c r="V156" s="9" t="str">
        <f t="shared" si="22"/>
        <v/>
      </c>
      <c r="W156" s="9"/>
      <c r="X156" s="2"/>
      <c r="Y156" s="14" t="str">
        <f>IF(F156="","",IF(F156-VLOOKUP($A150,AWstandards,VLOOKUP(D156,Age,2,FALSE),FALSE)&lt;0,"","aw"))</f>
        <v/>
      </c>
    </row>
    <row r="157" spans="1:25" hidden="1" x14ac:dyDescent="0.25">
      <c r="A157" s="19"/>
      <c r="B157" s="43">
        <v>7</v>
      </c>
      <c r="C157" s="52" t="str">
        <f t="shared" si="32"/>
        <v/>
      </c>
      <c r="D157" s="52" t="str">
        <f>IF(A157="","",VLOOKUP($A150,IF(LEN(A157)=2,FSB,FSA),VLOOKUP(LEFT(A157,1),Fteams,7,FALSE),FALSE))</f>
        <v/>
      </c>
      <c r="E157" s="52" t="str">
        <f t="shared" si="33"/>
        <v/>
      </c>
      <c r="F157" s="26"/>
      <c r="G157" s="39">
        <f>IF(Dec!$G$2-6&lt;0,0,Dec!$G$2-6)</f>
        <v>6</v>
      </c>
      <c r="H157" s="29"/>
      <c r="I157" s="9" t="str">
        <f t="shared" si="34"/>
        <v/>
      </c>
      <c r="J157" s="9" t="str">
        <f t="shared" si="34"/>
        <v/>
      </c>
      <c r="K157" s="9" t="str">
        <f t="shared" si="34"/>
        <v/>
      </c>
      <c r="L157" s="9" t="str">
        <f t="shared" si="34"/>
        <v/>
      </c>
      <c r="M157" s="9" t="str">
        <f t="shared" si="34"/>
        <v/>
      </c>
      <c r="N157" s="9" t="str">
        <f t="shared" si="34"/>
        <v/>
      </c>
      <c r="O157" s="9" t="str">
        <f t="shared" si="34"/>
        <v/>
      </c>
      <c r="P157" s="9" t="str">
        <f t="shared" si="34"/>
        <v/>
      </c>
      <c r="Q157" s="9" t="str">
        <f t="shared" si="34"/>
        <v/>
      </c>
      <c r="R157" s="9" t="str">
        <f t="shared" si="34"/>
        <v/>
      </c>
      <c r="S157" s="9" t="str">
        <f t="shared" si="34"/>
        <v/>
      </c>
      <c r="T157" s="9" t="str">
        <f t="shared" si="34"/>
        <v/>
      </c>
      <c r="U157" s="9" t="str">
        <f t="shared" si="34"/>
        <v/>
      </c>
      <c r="V157" s="9" t="str">
        <f t="shared" si="22"/>
        <v/>
      </c>
      <c r="W157" s="9"/>
      <c r="X157" s="2"/>
      <c r="Y157" s="14" t="str">
        <f>IF(F157="","",IF(F157-VLOOKUP($A150,AWstandards,VLOOKUP(D157,Age,2,FALSE),FALSE)&lt;0,"","aw"))</f>
        <v/>
      </c>
    </row>
    <row r="158" spans="1:25" hidden="1" x14ac:dyDescent="0.25">
      <c r="A158" s="19"/>
      <c r="B158" s="43">
        <v>8</v>
      </c>
      <c r="C158" s="52" t="str">
        <f t="shared" si="32"/>
        <v/>
      </c>
      <c r="D158" s="52" t="str">
        <f>IF(A158="","",VLOOKUP($A150,IF(LEN(A158)=2,FSB,FSA),VLOOKUP(LEFT(A158,1),Fteams,7,FALSE),FALSE))</f>
        <v/>
      </c>
      <c r="E158" s="52" t="str">
        <f t="shared" si="33"/>
        <v/>
      </c>
      <c r="F158" s="26"/>
      <c r="G158" s="39">
        <f>IF(Dec!$G$2-7&lt;0,0,Dec!$G$2-7)</f>
        <v>5</v>
      </c>
      <c r="H158" s="29"/>
      <c r="I158" s="9" t="str">
        <f t="shared" si="34"/>
        <v/>
      </c>
      <c r="J158" s="9" t="str">
        <f t="shared" si="34"/>
        <v/>
      </c>
      <c r="K158" s="9" t="str">
        <f t="shared" si="34"/>
        <v/>
      </c>
      <c r="L158" s="9" t="str">
        <f t="shared" si="34"/>
        <v/>
      </c>
      <c r="M158" s="9" t="str">
        <f t="shared" si="34"/>
        <v/>
      </c>
      <c r="N158" s="9" t="str">
        <f t="shared" si="34"/>
        <v/>
      </c>
      <c r="O158" s="9" t="str">
        <f t="shared" si="34"/>
        <v/>
      </c>
      <c r="P158" s="9" t="str">
        <f t="shared" si="34"/>
        <v/>
      </c>
      <c r="Q158" s="9" t="str">
        <f t="shared" si="34"/>
        <v/>
      </c>
      <c r="R158" s="9" t="str">
        <f t="shared" si="34"/>
        <v/>
      </c>
      <c r="S158" s="9" t="str">
        <f t="shared" si="34"/>
        <v/>
      </c>
      <c r="T158" s="9" t="str">
        <f t="shared" si="34"/>
        <v/>
      </c>
      <c r="U158" s="9" t="str">
        <f t="shared" si="34"/>
        <v/>
      </c>
      <c r="V158" s="9" t="str">
        <f t="shared" si="22"/>
        <v/>
      </c>
      <c r="W158" s="9"/>
      <c r="X158" s="2"/>
      <c r="Y158" s="14" t="str">
        <f>IF(F158="","",IF(F158-VLOOKUP($A150,AWstandards,VLOOKUP(D158,Age,2,FALSE),FALSE)&lt;0,"","aw"))</f>
        <v/>
      </c>
    </row>
    <row r="159" spans="1:25" hidden="1" x14ac:dyDescent="0.25">
      <c r="A159" s="19"/>
      <c r="B159" s="43" t="s">
        <v>278</v>
      </c>
      <c r="C159" s="52" t="str">
        <f t="shared" si="32"/>
        <v/>
      </c>
      <c r="D159" s="52" t="str">
        <f>IF(A159="","",VLOOKUP($A152,IF(LEN(A159)=2,FSB,FSA),VLOOKUP(LEFT(A159,1),Fteams,7,FALSE),FALSE))</f>
        <v/>
      </c>
      <c r="E159" s="52" t="str">
        <f t="shared" si="33"/>
        <v/>
      </c>
      <c r="F159" s="26"/>
      <c r="G159" s="39">
        <f>IF(Dec!$G$2-8&lt;0,0,Dec!$G$2-8)</f>
        <v>4</v>
      </c>
      <c r="H159" s="29"/>
      <c r="I159" s="9" t="str">
        <f t="shared" si="34"/>
        <v/>
      </c>
      <c r="J159" s="9" t="str">
        <f t="shared" si="34"/>
        <v/>
      </c>
      <c r="K159" s="9" t="str">
        <f t="shared" si="34"/>
        <v/>
      </c>
      <c r="L159" s="9" t="str">
        <f t="shared" si="34"/>
        <v/>
      </c>
      <c r="M159" s="9" t="str">
        <f t="shared" si="34"/>
        <v/>
      </c>
      <c r="N159" s="9" t="str">
        <f t="shared" si="34"/>
        <v/>
      </c>
      <c r="O159" s="9" t="str">
        <f t="shared" si="34"/>
        <v/>
      </c>
      <c r="P159" s="9" t="str">
        <f t="shared" si="34"/>
        <v/>
      </c>
      <c r="Q159" s="9" t="str">
        <f t="shared" si="34"/>
        <v/>
      </c>
      <c r="R159" s="9" t="str">
        <f t="shared" si="34"/>
        <v/>
      </c>
      <c r="S159" s="9" t="str">
        <f t="shared" si="34"/>
        <v/>
      </c>
      <c r="T159" s="9" t="str">
        <f t="shared" si="34"/>
        <v/>
      </c>
      <c r="U159" s="9" t="str">
        <f t="shared" si="34"/>
        <v/>
      </c>
      <c r="V159" s="9" t="str">
        <f t="shared" si="22"/>
        <v/>
      </c>
      <c r="W159" s="9"/>
      <c r="X159" s="2"/>
      <c r="Y159" s="14"/>
    </row>
    <row r="160" spans="1:25" hidden="1" x14ac:dyDescent="0.25">
      <c r="A160" s="19"/>
      <c r="B160" s="43" t="s">
        <v>275</v>
      </c>
      <c r="C160" s="52" t="str">
        <f t="shared" si="32"/>
        <v/>
      </c>
      <c r="D160" s="52" t="str">
        <f>IF(A160="","",VLOOKUP($A153,IF(LEN(A160)=2,FSB,FSA),VLOOKUP(LEFT(A160,1),Fteams,7,FALSE),FALSE))</f>
        <v/>
      </c>
      <c r="E160" s="52" t="str">
        <f t="shared" si="33"/>
        <v/>
      </c>
      <c r="F160" s="26"/>
      <c r="G160" s="39">
        <f>IF(Dec!$G$2-9&lt;0,0,Dec!$G$2-9)</f>
        <v>3</v>
      </c>
      <c r="H160" s="29"/>
      <c r="I160" s="9" t="str">
        <f t="shared" si="34"/>
        <v/>
      </c>
      <c r="J160" s="9" t="str">
        <f t="shared" si="34"/>
        <v/>
      </c>
      <c r="K160" s="9" t="str">
        <f t="shared" si="34"/>
        <v/>
      </c>
      <c r="L160" s="9" t="str">
        <f t="shared" si="34"/>
        <v/>
      </c>
      <c r="M160" s="9" t="str">
        <f t="shared" si="34"/>
        <v/>
      </c>
      <c r="N160" s="9" t="str">
        <f t="shared" si="34"/>
        <v/>
      </c>
      <c r="O160" s="9" t="str">
        <f t="shared" si="34"/>
        <v/>
      </c>
      <c r="P160" s="9" t="str">
        <f t="shared" si="34"/>
        <v/>
      </c>
      <c r="Q160" s="9" t="str">
        <f t="shared" si="34"/>
        <v/>
      </c>
      <c r="R160" s="9" t="str">
        <f t="shared" si="34"/>
        <v/>
      </c>
      <c r="S160" s="9" t="str">
        <f t="shared" si="34"/>
        <v/>
      </c>
      <c r="T160" s="9" t="str">
        <f t="shared" si="34"/>
        <v/>
      </c>
      <c r="U160" s="9" t="str">
        <f t="shared" si="34"/>
        <v/>
      </c>
      <c r="V160" s="9" t="str">
        <f t="shared" si="22"/>
        <v/>
      </c>
      <c r="W160" s="9"/>
      <c r="X160" s="2"/>
      <c r="Y160" s="14"/>
    </row>
    <row r="161" spans="1:25" hidden="1" x14ac:dyDescent="0.25">
      <c r="A161" s="19"/>
      <c r="B161" s="43" t="s">
        <v>276</v>
      </c>
      <c r="C161" s="52" t="str">
        <f t="shared" si="32"/>
        <v/>
      </c>
      <c r="D161" s="52" t="str">
        <f>IF(A161="","",VLOOKUP($A150,IF(LEN(A161)=2,FSB,FSA),VLOOKUP(LEFT(A161,1),Fteams,7,FALSE),FALSE))</f>
        <v/>
      </c>
      <c r="E161" s="52" t="str">
        <f>IF(A161="","",VLOOKUP(LEFT(A161,1),Fteams,2,FALSE))</f>
        <v/>
      </c>
      <c r="F161" s="26"/>
      <c r="G161" s="39">
        <f>IF(Dec!$G$2-10&lt;0,0,Dec!$G$2-10)</f>
        <v>2</v>
      </c>
      <c r="H161" s="29"/>
      <c r="I161" s="9" t="str">
        <f t="shared" si="34"/>
        <v/>
      </c>
      <c r="J161" s="9" t="str">
        <f t="shared" si="34"/>
        <v/>
      </c>
      <c r="K161" s="9" t="str">
        <f t="shared" si="34"/>
        <v/>
      </c>
      <c r="L161" s="9" t="str">
        <f t="shared" si="34"/>
        <v/>
      </c>
      <c r="M161" s="9" t="str">
        <f t="shared" si="34"/>
        <v/>
      </c>
      <c r="N161" s="9" t="str">
        <f t="shared" si="34"/>
        <v/>
      </c>
      <c r="O161" s="9" t="str">
        <f t="shared" si="34"/>
        <v/>
      </c>
      <c r="P161" s="9" t="str">
        <f t="shared" si="34"/>
        <v/>
      </c>
      <c r="Q161" s="9" t="str">
        <f t="shared" si="34"/>
        <v/>
      </c>
      <c r="R161" s="9" t="str">
        <f t="shared" si="34"/>
        <v/>
      </c>
      <c r="S161" s="9" t="str">
        <f t="shared" si="34"/>
        <v/>
      </c>
      <c r="T161" s="9" t="str">
        <f t="shared" si="34"/>
        <v/>
      </c>
      <c r="U161" s="9" t="str">
        <f t="shared" si="34"/>
        <v/>
      </c>
      <c r="V161" s="9" t="str">
        <f t="shared" si="22"/>
        <v/>
      </c>
      <c r="W161" s="9"/>
      <c r="X161" s="2"/>
      <c r="Y161" s="14" t="str">
        <f>IF(F161="","",IF(F161-VLOOKUP($A150,AWstandards,VLOOKUP(D161,Age,2,FALSE),FALSE)&lt;0,"","aw"))</f>
        <v/>
      </c>
    </row>
    <row r="162" spans="1:25" ht="0.75" hidden="1" customHeight="1" x14ac:dyDescent="0.25">
      <c r="A162" s="19"/>
      <c r="B162" s="43" t="s">
        <v>277</v>
      </c>
      <c r="C162" s="52" t="str">
        <f t="shared" si="32"/>
        <v/>
      </c>
      <c r="D162" s="52" t="str">
        <f>IF(A162="","",VLOOKUP($A150,IF(LEN(A162)=2,FSB,FSA),VLOOKUP(LEFT(A162,1),Fteams,7,FALSE),FALSE))</f>
        <v/>
      </c>
      <c r="E162" s="52" t="str">
        <f>IF(A162="","",VLOOKUP(LEFT(A162,1),Fteams,2,FALSE))</f>
        <v/>
      </c>
      <c r="F162" s="26"/>
      <c r="G162" s="39">
        <f>IF(Dec!$G$2-11&lt;0,0,Dec!$G$2-11)</f>
        <v>1</v>
      </c>
      <c r="H162" s="29"/>
      <c r="I162" s="9" t="str">
        <f t="shared" si="34"/>
        <v/>
      </c>
      <c r="J162" s="9" t="str">
        <f t="shared" si="34"/>
        <v/>
      </c>
      <c r="K162" s="9" t="str">
        <f t="shared" si="34"/>
        <v/>
      </c>
      <c r="L162" s="9" t="str">
        <f t="shared" si="34"/>
        <v/>
      </c>
      <c r="M162" s="9" t="str">
        <f t="shared" si="34"/>
        <v/>
      </c>
      <c r="N162" s="9" t="str">
        <f t="shared" si="34"/>
        <v/>
      </c>
      <c r="O162" s="9" t="str">
        <f t="shared" si="34"/>
        <v/>
      </c>
      <c r="P162" s="9" t="str">
        <f t="shared" si="34"/>
        <v/>
      </c>
      <c r="Q162" s="9" t="str">
        <f t="shared" si="34"/>
        <v/>
      </c>
      <c r="R162" s="9" t="str">
        <f t="shared" si="34"/>
        <v/>
      </c>
      <c r="S162" s="9" t="str">
        <f t="shared" si="34"/>
        <v/>
      </c>
      <c r="T162" s="9" t="str">
        <f t="shared" si="34"/>
        <v/>
      </c>
      <c r="U162" s="9" t="str">
        <f t="shared" si="34"/>
        <v/>
      </c>
      <c r="V162" s="9" t="str">
        <f t="shared" si="22"/>
        <v/>
      </c>
      <c r="W162" s="9">
        <f>(Dec!$G$2+1)*Dec!$G$2/2-SUM(I151:T162)</f>
        <v>36</v>
      </c>
      <c r="X162" s="2"/>
      <c r="Y162" s="14" t="str">
        <f>IF(F162="","",IF(F162-VLOOKUP($A150,AWstandards,VLOOKUP(D162,Age,2,FALSE),FALSE)&lt;0,"","aw"))</f>
        <v/>
      </c>
    </row>
    <row r="163" spans="1:25" ht="13" x14ac:dyDescent="0.3">
      <c r="A163" s="18" t="s">
        <v>0</v>
      </c>
      <c r="B163" s="34"/>
      <c r="C163" s="53" t="s">
        <v>231</v>
      </c>
      <c r="D163" s="54"/>
      <c r="E163" s="55"/>
      <c r="F163" s="23"/>
      <c r="G163" s="38"/>
      <c r="H163" s="2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 t="str">
        <f t="shared" si="34"/>
        <v/>
      </c>
      <c r="V163" s="9"/>
      <c r="W163" s="9"/>
      <c r="X163" s="2" t="s">
        <v>18</v>
      </c>
      <c r="Y163" s="2"/>
    </row>
    <row r="164" spans="1:25" x14ac:dyDescent="0.25">
      <c r="A164" s="19" t="s">
        <v>550</v>
      </c>
      <c r="B164" s="43">
        <v>1</v>
      </c>
      <c r="C164" s="52" t="str">
        <f t="shared" ref="C164:C175" si="35">IF(A164="","",VLOOKUP($A$163,IF(LEN(A164)=2,FSB,FSA),VLOOKUP(LEFT(A164,1),Fteams,6,FALSE),FALSE))</f>
        <v>Matty Porter</v>
      </c>
      <c r="D164" s="52">
        <f>IF(A164="","",VLOOKUP($A163,IF(LEN(A164)=2,FSB,FSA),VLOOKUP(LEFT(A164,1),Fteams,7,FALSE),FALSE))</f>
        <v>0</v>
      </c>
      <c r="E164" s="52" t="str">
        <f t="shared" ref="E164:E173" si="36">IF(A164="","",VLOOKUP(LEFT(A164,1),Fteams,2,FALSE))</f>
        <v>Crawley</v>
      </c>
      <c r="F164" s="26" t="s">
        <v>633</v>
      </c>
      <c r="G164" s="39">
        <f>Dec!$G$2</f>
        <v>12</v>
      </c>
      <c r="H164" s="29"/>
      <c r="I164" s="9" t="str">
        <f t="shared" ref="I164:U179" si="37">IF($A164="","",IF(LEFT($A164,1)=I$20,$G164,""))</f>
        <v/>
      </c>
      <c r="J164" s="9">
        <f t="shared" si="37"/>
        <v>12</v>
      </c>
      <c r="K164" s="9" t="str">
        <f t="shared" si="37"/>
        <v/>
      </c>
      <c r="L164" s="9" t="str">
        <f t="shared" si="37"/>
        <v/>
      </c>
      <c r="M164" s="9" t="str">
        <f t="shared" si="37"/>
        <v/>
      </c>
      <c r="N164" s="9" t="str">
        <f t="shared" si="37"/>
        <v/>
      </c>
      <c r="O164" s="9" t="str">
        <f t="shared" si="37"/>
        <v/>
      </c>
      <c r="P164" s="9" t="str">
        <f t="shared" si="37"/>
        <v/>
      </c>
      <c r="Q164" s="9" t="str">
        <f t="shared" si="37"/>
        <v/>
      </c>
      <c r="R164" s="9" t="str">
        <f t="shared" si="37"/>
        <v/>
      </c>
      <c r="S164" s="9" t="str">
        <f t="shared" si="37"/>
        <v/>
      </c>
      <c r="T164" s="9" t="str">
        <f t="shared" si="37"/>
        <v/>
      </c>
      <c r="U164" s="9" t="str">
        <f t="shared" si="34"/>
        <v/>
      </c>
      <c r="V164" s="9" t="str">
        <f t="shared" si="22"/>
        <v/>
      </c>
      <c r="W164" s="9"/>
      <c r="X164" s="2"/>
      <c r="Y164" s="14" t="e">
        <f>IF(F164="","",IF(F164-VLOOKUP($A163,AWstandards,VLOOKUP(D164,Age,2,FALSE),FALSE)&lt;0,"","aw"))</f>
        <v>#N/A</v>
      </c>
    </row>
    <row r="165" spans="1:25" x14ac:dyDescent="0.25">
      <c r="A165" s="19" t="s">
        <v>552</v>
      </c>
      <c r="B165" s="43">
        <v>2</v>
      </c>
      <c r="C165" s="52" t="str">
        <f t="shared" si="35"/>
        <v>Charlie Mason</v>
      </c>
      <c r="D165" s="52">
        <f>IF(A165="","",VLOOKUP($A163,IF(LEN(A165)=2,FSB,FSA),VLOOKUP(LEFT(A165,1),Fteams,7,FALSE),FALSE))</f>
        <v>0</v>
      </c>
      <c r="E165" s="52" t="str">
        <f t="shared" si="36"/>
        <v>Brighton &amp; Hove</v>
      </c>
      <c r="F165" s="26" t="s">
        <v>104</v>
      </c>
      <c r="G165" s="39">
        <f>IF(Dec!$G$2-1&lt;0,0,Dec!$G$2-1)</f>
        <v>11</v>
      </c>
      <c r="H165" s="29"/>
      <c r="I165" s="9">
        <f t="shared" si="37"/>
        <v>11</v>
      </c>
      <c r="J165" s="9" t="str">
        <f t="shared" si="37"/>
        <v/>
      </c>
      <c r="K165" s="9" t="str">
        <f t="shared" si="37"/>
        <v/>
      </c>
      <c r="L165" s="9" t="str">
        <f t="shared" si="37"/>
        <v/>
      </c>
      <c r="M165" s="9" t="str">
        <f t="shared" si="37"/>
        <v/>
      </c>
      <c r="N165" s="9" t="str">
        <f t="shared" si="37"/>
        <v/>
      </c>
      <c r="O165" s="9" t="str">
        <f t="shared" si="37"/>
        <v/>
      </c>
      <c r="P165" s="9" t="str">
        <f t="shared" si="37"/>
        <v/>
      </c>
      <c r="Q165" s="9" t="str">
        <f t="shared" si="37"/>
        <v/>
      </c>
      <c r="R165" s="9" t="str">
        <f t="shared" si="37"/>
        <v/>
      </c>
      <c r="S165" s="9" t="str">
        <f t="shared" si="37"/>
        <v/>
      </c>
      <c r="T165" s="9" t="str">
        <f t="shared" si="37"/>
        <v/>
      </c>
      <c r="U165" s="9" t="str">
        <f t="shared" si="34"/>
        <v/>
      </c>
      <c r="V165" s="9" t="str">
        <f t="shared" ref="V165:V228" si="38">IF($A165="","",IF(LEFT($A165,1)=V$20,$G165,""))</f>
        <v/>
      </c>
      <c r="W165" s="9"/>
      <c r="X165" s="2"/>
      <c r="Y165" s="14" t="e">
        <f>IF(F165="","",IF(F165-VLOOKUP($A163,AWstandards,VLOOKUP(D165,Age,2,FALSE),FALSE)&lt;0,"","aw"))</f>
        <v>#N/A</v>
      </c>
    </row>
    <row r="166" spans="1:25" ht="12" customHeight="1" x14ac:dyDescent="0.25">
      <c r="A166" s="19" t="s">
        <v>558</v>
      </c>
      <c r="B166" s="43">
        <v>3</v>
      </c>
      <c r="C166" s="52" t="str">
        <f t="shared" si="35"/>
        <v>Jack Ford</v>
      </c>
      <c r="D166" s="52">
        <f>IF(A166="","",VLOOKUP($A163,IF(LEN(A166)=2,FSB,FSA),VLOOKUP(LEFT(A166,1),Fteams,7,FALSE),FALSE))</f>
        <v>0</v>
      </c>
      <c r="E166" s="52" t="str">
        <f t="shared" si="36"/>
        <v>Chichester</v>
      </c>
      <c r="F166" s="26" t="s">
        <v>104</v>
      </c>
      <c r="G166" s="39">
        <f>IF(Dec!$G$2-2&lt;0,0,Dec!$G$2-2)</f>
        <v>10</v>
      </c>
      <c r="H166" s="29"/>
      <c r="I166" s="9" t="str">
        <f t="shared" si="37"/>
        <v/>
      </c>
      <c r="J166" s="9" t="str">
        <f t="shared" si="37"/>
        <v/>
      </c>
      <c r="K166" s="9">
        <f t="shared" si="37"/>
        <v>10</v>
      </c>
      <c r="L166" s="9" t="str">
        <f t="shared" si="37"/>
        <v/>
      </c>
      <c r="M166" s="9" t="str">
        <f t="shared" si="37"/>
        <v/>
      </c>
      <c r="N166" s="9" t="str">
        <f t="shared" si="37"/>
        <v/>
      </c>
      <c r="O166" s="9" t="str">
        <f t="shared" si="37"/>
        <v/>
      </c>
      <c r="P166" s="9" t="str">
        <f t="shared" si="37"/>
        <v/>
      </c>
      <c r="Q166" s="9" t="str">
        <f t="shared" si="37"/>
        <v/>
      </c>
      <c r="R166" s="9" t="str">
        <f t="shared" si="37"/>
        <v/>
      </c>
      <c r="S166" s="9" t="str">
        <f t="shared" si="37"/>
        <v/>
      </c>
      <c r="T166" s="9" t="str">
        <f t="shared" si="37"/>
        <v/>
      </c>
      <c r="U166" s="9" t="str">
        <f t="shared" si="34"/>
        <v/>
      </c>
      <c r="V166" s="9" t="str">
        <f t="shared" si="38"/>
        <v/>
      </c>
      <c r="W166" s="9"/>
      <c r="X166" s="2"/>
      <c r="Y166" s="14" t="e">
        <f>IF(F166="","",IF(F166-VLOOKUP($A163,AWstandards,VLOOKUP(D166,Age,2,FALSE),FALSE)&lt;0,"","aw"))</f>
        <v>#N/A</v>
      </c>
    </row>
    <row r="167" spans="1:25" hidden="1" x14ac:dyDescent="0.25">
      <c r="A167" s="19"/>
      <c r="B167" s="43">
        <v>4</v>
      </c>
      <c r="C167" s="52" t="str">
        <f t="shared" si="35"/>
        <v/>
      </c>
      <c r="D167" s="52" t="str">
        <f>IF(A167="","",VLOOKUP($A163,IF(LEN(A167)=2,FSB,FSA),VLOOKUP(LEFT(A167,1),Fteams,7,FALSE),FALSE))</f>
        <v/>
      </c>
      <c r="E167" s="52" t="str">
        <f t="shared" si="36"/>
        <v/>
      </c>
      <c r="F167" s="26"/>
      <c r="G167" s="39">
        <f>IF(Dec!$G$2-3&lt;0,0,Dec!$G$2-3)</f>
        <v>9</v>
      </c>
      <c r="H167" s="29"/>
      <c r="I167" s="9" t="str">
        <f t="shared" si="37"/>
        <v/>
      </c>
      <c r="J167" s="9" t="str">
        <f t="shared" si="37"/>
        <v/>
      </c>
      <c r="K167" s="9" t="str">
        <f t="shared" si="37"/>
        <v/>
      </c>
      <c r="L167" s="9" t="str">
        <f t="shared" si="37"/>
        <v/>
      </c>
      <c r="M167" s="9" t="str">
        <f t="shared" si="37"/>
        <v/>
      </c>
      <c r="N167" s="9" t="str">
        <f t="shared" si="37"/>
        <v/>
      </c>
      <c r="O167" s="9" t="str">
        <f t="shared" si="37"/>
        <v/>
      </c>
      <c r="P167" s="9" t="str">
        <f t="shared" si="37"/>
        <v/>
      </c>
      <c r="Q167" s="9" t="str">
        <f t="shared" si="37"/>
        <v/>
      </c>
      <c r="R167" s="9" t="str">
        <f t="shared" si="37"/>
        <v/>
      </c>
      <c r="S167" s="9" t="str">
        <f t="shared" si="37"/>
        <v/>
      </c>
      <c r="T167" s="9" t="str">
        <f t="shared" si="37"/>
        <v/>
      </c>
      <c r="U167" s="9" t="str">
        <f t="shared" si="37"/>
        <v/>
      </c>
      <c r="V167" s="9" t="str">
        <f t="shared" si="38"/>
        <v/>
      </c>
      <c r="W167" s="9"/>
      <c r="X167" s="2"/>
      <c r="Y167" s="14" t="str">
        <f>IF(F167="","",IF(F167-VLOOKUP($A163,AWstandards,VLOOKUP(D167,Age,2,FALSE),FALSE)&lt;0,"","aw"))</f>
        <v/>
      </c>
    </row>
    <row r="168" spans="1:25" hidden="1" x14ac:dyDescent="0.25">
      <c r="A168" s="19"/>
      <c r="B168" s="43">
        <v>5</v>
      </c>
      <c r="C168" s="52" t="str">
        <f t="shared" si="35"/>
        <v/>
      </c>
      <c r="D168" s="52" t="str">
        <f>IF(A168="","",VLOOKUP($A163,IF(LEN(A168)=2,FSB,FSA),VLOOKUP(LEFT(A168,1),Fteams,7,FALSE),FALSE))</f>
        <v/>
      </c>
      <c r="E168" s="52" t="str">
        <f t="shared" si="36"/>
        <v/>
      </c>
      <c r="F168" s="26"/>
      <c r="G168" s="39">
        <f>IF(Dec!$G$2-4&lt;0,0,Dec!$G$2-4)</f>
        <v>8</v>
      </c>
      <c r="H168" s="29"/>
      <c r="I168" s="9" t="str">
        <f t="shared" si="37"/>
        <v/>
      </c>
      <c r="J168" s="9" t="str">
        <f t="shared" si="37"/>
        <v/>
      </c>
      <c r="K168" s="9" t="str">
        <f t="shared" si="37"/>
        <v/>
      </c>
      <c r="L168" s="9" t="str">
        <f t="shared" si="37"/>
        <v/>
      </c>
      <c r="M168" s="9" t="str">
        <f t="shared" si="37"/>
        <v/>
      </c>
      <c r="N168" s="9" t="str">
        <f t="shared" si="37"/>
        <v/>
      </c>
      <c r="O168" s="9" t="str">
        <f t="shared" si="37"/>
        <v/>
      </c>
      <c r="P168" s="9" t="str">
        <f t="shared" si="37"/>
        <v/>
      </c>
      <c r="Q168" s="9" t="str">
        <f t="shared" si="37"/>
        <v/>
      </c>
      <c r="R168" s="9" t="str">
        <f t="shared" si="37"/>
        <v/>
      </c>
      <c r="S168" s="9" t="str">
        <f t="shared" si="37"/>
        <v/>
      </c>
      <c r="T168" s="9" t="str">
        <f t="shared" si="37"/>
        <v/>
      </c>
      <c r="U168" s="9" t="str">
        <f t="shared" si="37"/>
        <v/>
      </c>
      <c r="V168" s="9" t="str">
        <f t="shared" si="38"/>
        <v/>
      </c>
      <c r="W168" s="9"/>
      <c r="X168" s="2"/>
      <c r="Y168" s="14" t="str">
        <f>IF(F168="","",IF(F168-VLOOKUP($A163,AWstandards,VLOOKUP(D168,Age,2,FALSE),FALSE)&lt;0,"","aw"))</f>
        <v/>
      </c>
    </row>
    <row r="169" spans="1:25" hidden="1" x14ac:dyDescent="0.25">
      <c r="A169" s="19"/>
      <c r="B169" s="43">
        <v>6</v>
      </c>
      <c r="C169" s="52" t="str">
        <f t="shared" si="35"/>
        <v/>
      </c>
      <c r="D169" s="52" t="str">
        <f>IF(A169="","",VLOOKUP($A163,IF(LEN(A169)=2,FSB,FSA),VLOOKUP(LEFT(A169,1),Fteams,7,FALSE),FALSE))</f>
        <v/>
      </c>
      <c r="E169" s="52" t="str">
        <f t="shared" si="36"/>
        <v/>
      </c>
      <c r="F169" s="26"/>
      <c r="G169" s="39">
        <f>IF(Dec!$G$2-5&lt;0,0,Dec!$G$2-5)</f>
        <v>7</v>
      </c>
      <c r="H169" s="29"/>
      <c r="I169" s="9" t="str">
        <f t="shared" si="37"/>
        <v/>
      </c>
      <c r="J169" s="9" t="str">
        <f t="shared" si="37"/>
        <v/>
      </c>
      <c r="K169" s="9" t="str">
        <f t="shared" si="37"/>
        <v/>
      </c>
      <c r="L169" s="9" t="str">
        <f t="shared" si="37"/>
        <v/>
      </c>
      <c r="M169" s="9" t="str">
        <f t="shared" si="37"/>
        <v/>
      </c>
      <c r="N169" s="9" t="str">
        <f t="shared" si="37"/>
        <v/>
      </c>
      <c r="O169" s="9" t="str">
        <f t="shared" si="37"/>
        <v/>
      </c>
      <c r="P169" s="9" t="str">
        <f t="shared" si="37"/>
        <v/>
      </c>
      <c r="Q169" s="9" t="str">
        <f t="shared" si="37"/>
        <v/>
      </c>
      <c r="R169" s="9" t="str">
        <f t="shared" si="37"/>
        <v/>
      </c>
      <c r="S169" s="9" t="str">
        <f t="shared" si="37"/>
        <v/>
      </c>
      <c r="T169" s="9" t="str">
        <f t="shared" si="37"/>
        <v/>
      </c>
      <c r="U169" s="9" t="str">
        <f t="shared" si="37"/>
        <v/>
      </c>
      <c r="V169" s="9" t="str">
        <f t="shared" si="38"/>
        <v/>
      </c>
      <c r="W169" s="9"/>
      <c r="X169" s="2"/>
      <c r="Y169" s="14" t="str">
        <f>IF(F169="","",IF(F169-VLOOKUP($A163,AWstandards,VLOOKUP(D169,Age,2,FALSE),FALSE)&lt;0,"","aw"))</f>
        <v/>
      </c>
    </row>
    <row r="170" spans="1:25" hidden="1" x14ac:dyDescent="0.25">
      <c r="A170" s="19"/>
      <c r="B170" s="43">
        <v>7</v>
      </c>
      <c r="C170" s="52" t="str">
        <f t="shared" si="35"/>
        <v/>
      </c>
      <c r="D170" s="52" t="str">
        <f>IF(A170="","",VLOOKUP($A163,IF(LEN(A170)=2,FSB,FSA),VLOOKUP(LEFT(A170,1),Fteams,7,FALSE),FALSE))</f>
        <v/>
      </c>
      <c r="E170" s="52" t="str">
        <f t="shared" si="36"/>
        <v/>
      </c>
      <c r="F170" s="26"/>
      <c r="G170" s="39">
        <f>IF(Dec!$G$2-6&lt;0,0,Dec!$G$2-6)</f>
        <v>6</v>
      </c>
      <c r="H170" s="29"/>
      <c r="I170" s="9" t="str">
        <f t="shared" si="37"/>
        <v/>
      </c>
      <c r="J170" s="9" t="str">
        <f t="shared" si="37"/>
        <v/>
      </c>
      <c r="K170" s="9" t="str">
        <f t="shared" si="37"/>
        <v/>
      </c>
      <c r="L170" s="9" t="str">
        <f t="shared" si="37"/>
        <v/>
      </c>
      <c r="M170" s="9" t="str">
        <f t="shared" si="37"/>
        <v/>
      </c>
      <c r="N170" s="9" t="str">
        <f t="shared" si="37"/>
        <v/>
      </c>
      <c r="O170" s="9" t="str">
        <f t="shared" si="37"/>
        <v/>
      </c>
      <c r="P170" s="9" t="str">
        <f t="shared" si="37"/>
        <v/>
      </c>
      <c r="Q170" s="9" t="str">
        <f t="shared" si="37"/>
        <v/>
      </c>
      <c r="R170" s="9" t="str">
        <f t="shared" si="37"/>
        <v/>
      </c>
      <c r="S170" s="9" t="str">
        <f t="shared" si="37"/>
        <v/>
      </c>
      <c r="T170" s="9" t="str">
        <f t="shared" si="37"/>
        <v/>
      </c>
      <c r="U170" s="9" t="str">
        <f t="shared" si="37"/>
        <v/>
      </c>
      <c r="V170" s="9" t="str">
        <f t="shared" si="38"/>
        <v/>
      </c>
      <c r="W170" s="9"/>
      <c r="X170" s="2"/>
      <c r="Y170" s="14" t="str">
        <f>IF(F170="","",IF(F170-VLOOKUP($A163,AWstandards,VLOOKUP(D170,Age,2,FALSE),FALSE)&lt;0,"","aw"))</f>
        <v/>
      </c>
    </row>
    <row r="171" spans="1:25" hidden="1" x14ac:dyDescent="0.25">
      <c r="A171" s="19"/>
      <c r="B171" s="43">
        <v>8</v>
      </c>
      <c r="C171" s="52" t="str">
        <f t="shared" si="35"/>
        <v/>
      </c>
      <c r="D171" s="52" t="str">
        <f>IF(A171="","",VLOOKUP($A163,IF(LEN(A171)=2,FSB,FSA),VLOOKUP(LEFT(A171,1),Fteams,7,FALSE),FALSE))</f>
        <v/>
      </c>
      <c r="E171" s="52" t="str">
        <f t="shared" si="36"/>
        <v/>
      </c>
      <c r="F171" s="26"/>
      <c r="G171" s="39">
        <f>IF(Dec!$G$2-7&lt;0,0,Dec!$G$2-7)</f>
        <v>5</v>
      </c>
      <c r="H171" s="29"/>
      <c r="I171" s="9" t="str">
        <f t="shared" si="37"/>
        <v/>
      </c>
      <c r="J171" s="9" t="str">
        <f t="shared" si="37"/>
        <v/>
      </c>
      <c r="K171" s="9" t="str">
        <f t="shared" si="37"/>
        <v/>
      </c>
      <c r="L171" s="9" t="str">
        <f t="shared" si="37"/>
        <v/>
      </c>
      <c r="M171" s="9" t="str">
        <f t="shared" si="37"/>
        <v/>
      </c>
      <c r="N171" s="9" t="str">
        <f t="shared" si="37"/>
        <v/>
      </c>
      <c r="O171" s="9" t="str">
        <f t="shared" si="37"/>
        <v/>
      </c>
      <c r="P171" s="9" t="str">
        <f t="shared" si="37"/>
        <v/>
      </c>
      <c r="Q171" s="9" t="str">
        <f t="shared" si="37"/>
        <v/>
      </c>
      <c r="R171" s="9" t="str">
        <f t="shared" si="37"/>
        <v/>
      </c>
      <c r="S171" s="9" t="str">
        <f t="shared" si="37"/>
        <v/>
      </c>
      <c r="T171" s="9" t="str">
        <f t="shared" si="37"/>
        <v/>
      </c>
      <c r="U171" s="9" t="str">
        <f t="shared" si="37"/>
        <v/>
      </c>
      <c r="V171" s="9" t="str">
        <f t="shared" si="38"/>
        <v/>
      </c>
      <c r="W171" s="9"/>
      <c r="X171" s="2"/>
      <c r="Y171" s="14" t="str">
        <f>IF(F171="","",IF(F171-VLOOKUP($A163,AWstandards,VLOOKUP(D171,Age,2,FALSE),FALSE)&lt;0,"","aw"))</f>
        <v/>
      </c>
    </row>
    <row r="172" spans="1:25" hidden="1" x14ac:dyDescent="0.25">
      <c r="A172" s="19"/>
      <c r="B172" s="43" t="s">
        <v>278</v>
      </c>
      <c r="C172" s="52" t="str">
        <f t="shared" si="35"/>
        <v/>
      </c>
      <c r="D172" s="52" t="str">
        <f>IF(A172="","",VLOOKUP($A165,IF(LEN(A172)=2,FSB,FSA),VLOOKUP(LEFT(A172,1),Fteams,7,FALSE),FALSE))</f>
        <v/>
      </c>
      <c r="E172" s="52" t="str">
        <f t="shared" si="36"/>
        <v/>
      </c>
      <c r="F172" s="26"/>
      <c r="G172" s="39">
        <f>IF(Dec!$G$2-8&lt;0,0,Dec!$G$2-8)</f>
        <v>4</v>
      </c>
      <c r="H172" s="29"/>
      <c r="I172" s="9" t="str">
        <f t="shared" si="37"/>
        <v/>
      </c>
      <c r="J172" s="9" t="str">
        <f t="shared" si="37"/>
        <v/>
      </c>
      <c r="K172" s="9" t="str">
        <f t="shared" si="37"/>
        <v/>
      </c>
      <c r="L172" s="9" t="str">
        <f t="shared" si="37"/>
        <v/>
      </c>
      <c r="M172" s="9" t="str">
        <f t="shared" si="37"/>
        <v/>
      </c>
      <c r="N172" s="9" t="str">
        <f t="shared" si="37"/>
        <v/>
      </c>
      <c r="O172" s="9" t="str">
        <f t="shared" si="37"/>
        <v/>
      </c>
      <c r="P172" s="9" t="str">
        <f t="shared" si="37"/>
        <v/>
      </c>
      <c r="Q172" s="9" t="str">
        <f t="shared" si="37"/>
        <v/>
      </c>
      <c r="R172" s="9" t="str">
        <f t="shared" si="37"/>
        <v/>
      </c>
      <c r="S172" s="9" t="str">
        <f t="shared" si="37"/>
        <v/>
      </c>
      <c r="T172" s="9" t="str">
        <f t="shared" si="37"/>
        <v/>
      </c>
      <c r="U172" s="9" t="str">
        <f t="shared" si="37"/>
        <v/>
      </c>
      <c r="V172" s="9" t="str">
        <f t="shared" si="38"/>
        <v/>
      </c>
      <c r="W172" s="9"/>
      <c r="X172" s="2"/>
      <c r="Y172" s="14"/>
    </row>
    <row r="173" spans="1:25" hidden="1" x14ac:dyDescent="0.25">
      <c r="A173" s="19"/>
      <c r="B173" s="43" t="s">
        <v>275</v>
      </c>
      <c r="C173" s="52" t="str">
        <f t="shared" si="35"/>
        <v/>
      </c>
      <c r="D173" s="52" t="str">
        <f>IF(A173="","",VLOOKUP($A166,IF(LEN(A173)=2,FSB,FSA),VLOOKUP(LEFT(A173,1),Fteams,7,FALSE),FALSE))</f>
        <v/>
      </c>
      <c r="E173" s="52" t="str">
        <f t="shared" si="36"/>
        <v/>
      </c>
      <c r="F173" s="26"/>
      <c r="G173" s="39">
        <f>IF(Dec!$G$2-9&lt;0,0,Dec!$G$2-9)</f>
        <v>3</v>
      </c>
      <c r="H173" s="29"/>
      <c r="I173" s="9" t="str">
        <f t="shared" si="37"/>
        <v/>
      </c>
      <c r="J173" s="9" t="str">
        <f t="shared" si="37"/>
        <v/>
      </c>
      <c r="K173" s="9" t="str">
        <f t="shared" si="37"/>
        <v/>
      </c>
      <c r="L173" s="9" t="str">
        <f t="shared" si="37"/>
        <v/>
      </c>
      <c r="M173" s="9" t="str">
        <f t="shared" si="37"/>
        <v/>
      </c>
      <c r="N173" s="9" t="str">
        <f t="shared" si="37"/>
        <v/>
      </c>
      <c r="O173" s="9" t="str">
        <f t="shared" si="37"/>
        <v/>
      </c>
      <c r="P173" s="9" t="str">
        <f t="shared" si="37"/>
        <v/>
      </c>
      <c r="Q173" s="9" t="str">
        <f t="shared" si="37"/>
        <v/>
      </c>
      <c r="R173" s="9" t="str">
        <f t="shared" si="37"/>
        <v/>
      </c>
      <c r="S173" s="9" t="str">
        <f t="shared" si="37"/>
        <v/>
      </c>
      <c r="T173" s="9" t="str">
        <f t="shared" si="37"/>
        <v/>
      </c>
      <c r="U173" s="9" t="str">
        <f t="shared" si="37"/>
        <v/>
      </c>
      <c r="V173" s="9" t="str">
        <f t="shared" si="38"/>
        <v/>
      </c>
      <c r="W173" s="9"/>
      <c r="X173" s="2"/>
      <c r="Y173" s="14"/>
    </row>
    <row r="174" spans="1:25" ht="13.5" hidden="1" customHeight="1" x14ac:dyDescent="0.25">
      <c r="A174" s="19"/>
      <c r="B174" s="43" t="s">
        <v>276</v>
      </c>
      <c r="C174" s="52" t="str">
        <f t="shared" si="35"/>
        <v/>
      </c>
      <c r="D174" s="52" t="str">
        <f>IF(A174="","",VLOOKUP($A163,IF(LEN(A174)=2,FSB,FSA),VLOOKUP(LEFT(A174,1),Fteams,7,FALSE),FALSE))</f>
        <v/>
      </c>
      <c r="E174" s="52" t="str">
        <f>IF(A174="","",VLOOKUP(LEFT(A174,1),Fteams,2,FALSE))</f>
        <v/>
      </c>
      <c r="F174" s="26"/>
      <c r="G174" s="39">
        <f>IF(Dec!$G$2-10&lt;0,0,Dec!$G$2-10)</f>
        <v>2</v>
      </c>
      <c r="H174" s="29"/>
      <c r="I174" s="9" t="str">
        <f t="shared" si="37"/>
        <v/>
      </c>
      <c r="J174" s="9" t="str">
        <f t="shared" si="37"/>
        <v/>
      </c>
      <c r="K174" s="9" t="str">
        <f t="shared" si="37"/>
        <v/>
      </c>
      <c r="L174" s="9" t="str">
        <f t="shared" si="37"/>
        <v/>
      </c>
      <c r="M174" s="9" t="str">
        <f t="shared" si="37"/>
        <v/>
      </c>
      <c r="N174" s="9" t="str">
        <f t="shared" si="37"/>
        <v/>
      </c>
      <c r="O174" s="9" t="str">
        <f t="shared" si="37"/>
        <v/>
      </c>
      <c r="P174" s="9" t="str">
        <f t="shared" si="37"/>
        <v/>
      </c>
      <c r="Q174" s="9" t="str">
        <f t="shared" si="37"/>
        <v/>
      </c>
      <c r="R174" s="9" t="str">
        <f t="shared" si="37"/>
        <v/>
      </c>
      <c r="S174" s="9" t="str">
        <f t="shared" si="37"/>
        <v/>
      </c>
      <c r="T174" s="9" t="str">
        <f t="shared" si="37"/>
        <v/>
      </c>
      <c r="U174" s="9" t="str">
        <f t="shared" si="37"/>
        <v/>
      </c>
      <c r="V174" s="9" t="str">
        <f t="shared" si="38"/>
        <v/>
      </c>
      <c r="W174" s="9"/>
      <c r="X174" s="2"/>
      <c r="Y174" s="14" t="str">
        <f>IF(F174="","",IF(F174-VLOOKUP($A163,AWstandards,VLOOKUP(D174,Age,2,FALSE),FALSE)&lt;0,"","aw"))</f>
        <v/>
      </c>
    </row>
    <row r="175" spans="1:25" ht="12" hidden="1" customHeight="1" x14ac:dyDescent="0.25">
      <c r="A175" s="19"/>
      <c r="B175" s="43" t="s">
        <v>277</v>
      </c>
      <c r="C175" s="52" t="str">
        <f t="shared" si="35"/>
        <v/>
      </c>
      <c r="D175" s="52" t="str">
        <f>IF(A175="","",VLOOKUP($A163,IF(LEN(A175)=2,FSB,FSA),VLOOKUP(LEFT(A175,1),Fteams,7,FALSE),FALSE))</f>
        <v/>
      </c>
      <c r="E175" s="52" t="str">
        <f>IF(A175="","",VLOOKUP(LEFT(A175,1),Fteams,2,FALSE))</f>
        <v/>
      </c>
      <c r="F175" s="26"/>
      <c r="G175" s="39">
        <f>IF(Dec!$G$2-11&lt;0,0,Dec!$G$2-11)</f>
        <v>1</v>
      </c>
      <c r="H175" s="29"/>
      <c r="I175" s="9" t="str">
        <f t="shared" si="37"/>
        <v/>
      </c>
      <c r="J175" s="9" t="str">
        <f t="shared" si="37"/>
        <v/>
      </c>
      <c r="K175" s="9" t="str">
        <f t="shared" si="37"/>
        <v/>
      </c>
      <c r="L175" s="9" t="str">
        <f t="shared" si="37"/>
        <v/>
      </c>
      <c r="M175" s="9" t="str">
        <f t="shared" si="37"/>
        <v/>
      </c>
      <c r="N175" s="9" t="str">
        <f t="shared" si="37"/>
        <v/>
      </c>
      <c r="O175" s="9" t="str">
        <f t="shared" si="37"/>
        <v/>
      </c>
      <c r="P175" s="9" t="str">
        <f t="shared" si="37"/>
        <v/>
      </c>
      <c r="Q175" s="9" t="str">
        <f t="shared" si="37"/>
        <v/>
      </c>
      <c r="R175" s="9" t="str">
        <f t="shared" si="37"/>
        <v/>
      </c>
      <c r="S175" s="9" t="str">
        <f t="shared" si="37"/>
        <v/>
      </c>
      <c r="T175" s="9" t="str">
        <f t="shared" si="37"/>
        <v/>
      </c>
      <c r="U175" s="9" t="str">
        <f t="shared" si="37"/>
        <v/>
      </c>
      <c r="V175" s="9" t="str">
        <f t="shared" si="38"/>
        <v/>
      </c>
      <c r="W175" s="9">
        <f>(Dec!$G$2+1)*Dec!$G$2/2-SUM(I164:T175)</f>
        <v>45</v>
      </c>
      <c r="X175" s="2"/>
      <c r="Y175" s="14" t="str">
        <f>IF(F175="","",IF(F175-VLOOKUP($A163,AWstandards,VLOOKUP(D175,Age,2,FALSE),FALSE)&lt;0,"","aw"))</f>
        <v/>
      </c>
    </row>
    <row r="176" spans="1:25" ht="13" x14ac:dyDescent="0.3">
      <c r="A176" s="18" t="s">
        <v>1</v>
      </c>
      <c r="B176" s="34"/>
      <c r="C176" s="53" t="s">
        <v>232</v>
      </c>
      <c r="D176" s="54"/>
      <c r="E176" s="55"/>
      <c r="F176" s="23"/>
      <c r="G176" s="38"/>
      <c r="H176" s="29" t="s">
        <v>163</v>
      </c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 t="str">
        <f t="shared" si="37"/>
        <v/>
      </c>
      <c r="V176" s="9" t="str">
        <f t="shared" si="38"/>
        <v/>
      </c>
      <c r="W176" s="9"/>
      <c r="X176" s="2" t="s">
        <v>19</v>
      </c>
      <c r="Y176" s="2"/>
    </row>
    <row r="177" spans="1:25" x14ac:dyDescent="0.25">
      <c r="A177" s="19" t="s">
        <v>514</v>
      </c>
      <c r="B177" s="43">
        <v>1</v>
      </c>
      <c r="C177" s="52" t="str">
        <f t="shared" ref="C177:C188" si="39">IF(A177="","",VLOOKUP($A$176,IF(LEN(A177)=2,FSB,FSA),VLOOKUP(LEFT(A177,1),Fteams,6,FALSE),FALSE))</f>
        <v>Branden Reid</v>
      </c>
      <c r="D177" s="52">
        <f>IF(A177="","",VLOOKUP($A176,IF(LEN(A177)=2,FSB,FSA),VLOOKUP(LEFT(A177,1),Fteams,7,FALSE),FALSE))</f>
        <v>0</v>
      </c>
      <c r="E177" s="52" t="str">
        <f t="shared" ref="E177:E186" si="40">IF(A177="","",VLOOKUP(LEFT(A177,1),Fteams,2,FALSE))</f>
        <v>Crawley</v>
      </c>
      <c r="F177" s="26" t="s">
        <v>823</v>
      </c>
      <c r="G177" s="39">
        <f>Dec!$G$2</f>
        <v>12</v>
      </c>
      <c r="H177" s="41">
        <v>0.2</v>
      </c>
      <c r="I177" s="9" t="str">
        <f t="shared" ref="I177:U192" si="41">IF($A177="","",IF(LEFT($A177,1)=I$20,$G177,""))</f>
        <v/>
      </c>
      <c r="J177" s="9">
        <f t="shared" si="41"/>
        <v>12</v>
      </c>
      <c r="K177" s="9" t="str">
        <f t="shared" si="41"/>
        <v/>
      </c>
      <c r="L177" s="9" t="str">
        <f t="shared" si="41"/>
        <v/>
      </c>
      <c r="M177" s="9" t="str">
        <f t="shared" si="41"/>
        <v/>
      </c>
      <c r="N177" s="9" t="str">
        <f t="shared" si="41"/>
        <v/>
      </c>
      <c r="O177" s="9" t="str">
        <f t="shared" si="41"/>
        <v/>
      </c>
      <c r="P177" s="9" t="str">
        <f t="shared" si="41"/>
        <v/>
      </c>
      <c r="Q177" s="9" t="str">
        <f t="shared" si="41"/>
        <v/>
      </c>
      <c r="R177" s="9" t="str">
        <f t="shared" si="41"/>
        <v/>
      </c>
      <c r="S177" s="9" t="str">
        <f t="shared" si="41"/>
        <v/>
      </c>
      <c r="T177" s="9" t="str">
        <f t="shared" si="41"/>
        <v/>
      </c>
      <c r="U177" s="9" t="str">
        <f t="shared" si="37"/>
        <v/>
      </c>
      <c r="V177" s="9" t="str">
        <f t="shared" si="38"/>
        <v/>
      </c>
      <c r="W177" s="9"/>
      <c r="X177" s="2"/>
      <c r="Y177" s="14" t="e">
        <f>IF(F177="","",IF(F177-VLOOKUP($A176,AWstandards,VLOOKUP(D177,Age,2,FALSE),FALSE)&lt;0,"","aw"))</f>
        <v>#N/A</v>
      </c>
    </row>
    <row r="178" spans="1:25" x14ac:dyDescent="0.25">
      <c r="A178" s="19" t="s">
        <v>558</v>
      </c>
      <c r="B178" s="43">
        <v>2</v>
      </c>
      <c r="C178" s="52" t="str">
        <f t="shared" si="39"/>
        <v xml:space="preserve">Finlay Carroll </v>
      </c>
      <c r="D178" s="52">
        <f>IF(A178="","",VLOOKUP($A176,IF(LEN(A178)=2,FSB,FSA),VLOOKUP(LEFT(A178,1),Fteams,7,FALSE),FALSE))</f>
        <v>0</v>
      </c>
      <c r="E178" s="52" t="str">
        <f t="shared" si="40"/>
        <v>Chichester</v>
      </c>
      <c r="F178" s="26" t="s">
        <v>824</v>
      </c>
      <c r="G178" s="39">
        <f>IF(Dec!$G$2-1&lt;0,0,Dec!$G$2-1)</f>
        <v>11</v>
      </c>
      <c r="H178" s="41">
        <v>0.2</v>
      </c>
      <c r="I178" s="9" t="str">
        <f t="shared" si="41"/>
        <v/>
      </c>
      <c r="J178" s="9" t="str">
        <f t="shared" si="41"/>
        <v/>
      </c>
      <c r="K178" s="9">
        <f t="shared" si="41"/>
        <v>11</v>
      </c>
      <c r="L178" s="9" t="str">
        <f t="shared" si="41"/>
        <v/>
      </c>
      <c r="M178" s="9" t="str">
        <f t="shared" si="41"/>
        <v/>
      </c>
      <c r="N178" s="9" t="str">
        <f t="shared" si="41"/>
        <v/>
      </c>
      <c r="O178" s="9" t="str">
        <f t="shared" si="41"/>
        <v/>
      </c>
      <c r="P178" s="9" t="str">
        <f t="shared" si="41"/>
        <v/>
      </c>
      <c r="Q178" s="9" t="str">
        <f t="shared" si="41"/>
        <v/>
      </c>
      <c r="R178" s="9" t="str">
        <f t="shared" si="41"/>
        <v/>
      </c>
      <c r="S178" s="9" t="str">
        <f t="shared" si="41"/>
        <v/>
      </c>
      <c r="T178" s="9" t="str">
        <f t="shared" si="41"/>
        <v/>
      </c>
      <c r="U178" s="9" t="str">
        <f t="shared" si="37"/>
        <v/>
      </c>
      <c r="V178" s="9" t="str">
        <f t="shared" si="38"/>
        <v/>
      </c>
      <c r="W178" s="9"/>
      <c r="X178" s="2"/>
      <c r="Y178" s="14" t="e">
        <f>IF(F178="","",IF(F178-VLOOKUP($A176,AWstandards,VLOOKUP(D178,Age,2,FALSE),FALSE)&lt;0,"","aw"))</f>
        <v>#N/A</v>
      </c>
    </row>
    <row r="179" spans="1:25" x14ac:dyDescent="0.25">
      <c r="A179" s="19" t="s">
        <v>516</v>
      </c>
      <c r="B179" s="43">
        <v>3</v>
      </c>
      <c r="C179" s="52" t="str">
        <f t="shared" si="39"/>
        <v>William Hollaway</v>
      </c>
      <c r="D179" s="52">
        <f>IF(A179="","",VLOOKUP($A176,IF(LEN(A179)=2,FSB,FSA),VLOOKUP(LEFT(A179,1),Fteams,7,FALSE),FALSE))</f>
        <v>0</v>
      </c>
      <c r="E179" s="52" t="str">
        <f t="shared" si="40"/>
        <v>Eastbourne</v>
      </c>
      <c r="F179" s="26" t="s">
        <v>825</v>
      </c>
      <c r="G179" s="39">
        <f>IF(Dec!$G$2-2&lt;0,0,Dec!$G$2-2)</f>
        <v>10</v>
      </c>
      <c r="H179" s="41">
        <v>0.2</v>
      </c>
      <c r="I179" s="9" t="str">
        <f t="shared" si="41"/>
        <v/>
      </c>
      <c r="J179" s="9" t="str">
        <f t="shared" si="41"/>
        <v/>
      </c>
      <c r="K179" s="9" t="str">
        <f t="shared" si="41"/>
        <v/>
      </c>
      <c r="L179" s="9">
        <f t="shared" si="41"/>
        <v>10</v>
      </c>
      <c r="M179" s="9" t="str">
        <f t="shared" si="41"/>
        <v/>
      </c>
      <c r="N179" s="9" t="str">
        <f t="shared" si="41"/>
        <v/>
      </c>
      <c r="O179" s="9" t="str">
        <f t="shared" si="41"/>
        <v/>
      </c>
      <c r="P179" s="9" t="str">
        <f t="shared" si="41"/>
        <v/>
      </c>
      <c r="Q179" s="9" t="str">
        <f t="shared" si="41"/>
        <v/>
      </c>
      <c r="R179" s="9" t="str">
        <f t="shared" si="41"/>
        <v/>
      </c>
      <c r="S179" s="9" t="str">
        <f t="shared" si="41"/>
        <v/>
      </c>
      <c r="T179" s="9" t="str">
        <f t="shared" si="41"/>
        <v/>
      </c>
      <c r="U179" s="9" t="str">
        <f t="shared" si="37"/>
        <v/>
      </c>
      <c r="V179" s="9" t="str">
        <f t="shared" si="38"/>
        <v/>
      </c>
      <c r="W179" s="9"/>
      <c r="X179" s="2"/>
      <c r="Y179" s="14" t="e">
        <f>IF(F179="","",IF(F179-VLOOKUP($A176,AWstandards,VLOOKUP(D179,Age,2,FALSE),FALSE)&lt;0,"","aw"))</f>
        <v>#N/A</v>
      </c>
    </row>
    <row r="180" spans="1:25" x14ac:dyDescent="0.25">
      <c r="A180" s="19" t="s">
        <v>513</v>
      </c>
      <c r="B180" s="43">
        <v>4</v>
      </c>
      <c r="C180" s="52" t="str">
        <f t="shared" si="39"/>
        <v xml:space="preserve">Rory Grant </v>
      </c>
      <c r="D180" s="52">
        <f>IF(A180="","",VLOOKUP($A176,IF(LEN(A180)=2,FSB,FSA),VLOOKUP(LEFT(A180,1),Fteams,7,FALSE),FALSE))</f>
        <v>0</v>
      </c>
      <c r="E180" s="52" t="str">
        <f t="shared" si="40"/>
        <v>Brighton &amp; Hove</v>
      </c>
      <c r="F180" s="26" t="s">
        <v>826</v>
      </c>
      <c r="G180" s="39">
        <f>IF(Dec!$G$2-3&lt;0,0,Dec!$G$2-3)</f>
        <v>9</v>
      </c>
      <c r="H180" s="41">
        <v>1</v>
      </c>
      <c r="I180" s="9">
        <f t="shared" si="41"/>
        <v>9</v>
      </c>
      <c r="J180" s="9" t="str">
        <f t="shared" si="41"/>
        <v/>
      </c>
      <c r="K180" s="9" t="str">
        <f t="shared" si="41"/>
        <v/>
      </c>
      <c r="L180" s="9" t="str">
        <f t="shared" si="41"/>
        <v/>
      </c>
      <c r="M180" s="9" t="str">
        <f t="shared" si="41"/>
        <v/>
      </c>
      <c r="N180" s="9" t="str">
        <f t="shared" si="41"/>
        <v/>
      </c>
      <c r="O180" s="9" t="str">
        <f t="shared" si="41"/>
        <v/>
      </c>
      <c r="P180" s="9" t="str">
        <f t="shared" si="41"/>
        <v/>
      </c>
      <c r="Q180" s="9" t="str">
        <f t="shared" si="41"/>
        <v/>
      </c>
      <c r="R180" s="9" t="str">
        <f t="shared" si="41"/>
        <v/>
      </c>
      <c r="S180" s="9" t="str">
        <f t="shared" si="41"/>
        <v/>
      </c>
      <c r="T180" s="9" t="str">
        <f t="shared" si="41"/>
        <v/>
      </c>
      <c r="U180" s="9" t="str">
        <f t="shared" si="41"/>
        <v/>
      </c>
      <c r="V180" s="9" t="str">
        <f t="shared" si="38"/>
        <v/>
      </c>
      <c r="W180" s="9"/>
      <c r="X180" s="2"/>
      <c r="Y180" s="14" t="e">
        <f>IF(F180="","",IF(F180-VLOOKUP($A176,AWstandards,VLOOKUP(D180,Age,2,FALSE),FALSE)&lt;0,"","aw"))</f>
        <v>#N/A</v>
      </c>
    </row>
    <row r="181" spans="1:25" x14ac:dyDescent="0.25">
      <c r="A181" s="19" t="s">
        <v>517</v>
      </c>
      <c r="B181" s="43">
        <v>5</v>
      </c>
      <c r="C181" s="52" t="str">
        <f t="shared" si="39"/>
        <v>Ewan Welford</v>
      </c>
      <c r="D181" s="52">
        <f>IF(A181="","",VLOOKUP($A176,IF(LEN(A181)=2,FSB,FSA),VLOOKUP(LEFT(A181,1),Fteams,7,FALSE),FALSE))</f>
        <v>0</v>
      </c>
      <c r="E181" s="52" t="str">
        <f t="shared" si="40"/>
        <v>Horsham BS</v>
      </c>
      <c r="F181" s="26" t="s">
        <v>827</v>
      </c>
      <c r="G181" s="39">
        <f>IF(Dec!$G$2-4&lt;0,0,Dec!$G$2-4)</f>
        <v>8</v>
      </c>
      <c r="H181" s="41">
        <v>0.3</v>
      </c>
      <c r="I181" s="9" t="str">
        <f t="shared" si="41"/>
        <v/>
      </c>
      <c r="J181" s="9" t="str">
        <f t="shared" si="41"/>
        <v/>
      </c>
      <c r="K181" s="9" t="str">
        <f t="shared" si="41"/>
        <v/>
      </c>
      <c r="L181" s="9" t="str">
        <f t="shared" si="41"/>
        <v/>
      </c>
      <c r="M181" s="9">
        <f t="shared" si="41"/>
        <v>8</v>
      </c>
      <c r="N181" s="9" t="str">
        <f t="shared" si="41"/>
        <v/>
      </c>
      <c r="O181" s="9" t="str">
        <f t="shared" si="41"/>
        <v/>
      </c>
      <c r="P181" s="9" t="str">
        <f t="shared" si="41"/>
        <v/>
      </c>
      <c r="Q181" s="9" t="str">
        <f t="shared" si="41"/>
        <v/>
      </c>
      <c r="R181" s="9" t="str">
        <f t="shared" si="41"/>
        <v/>
      </c>
      <c r="S181" s="9" t="str">
        <f t="shared" si="41"/>
        <v/>
      </c>
      <c r="T181" s="9" t="str">
        <f t="shared" si="41"/>
        <v/>
      </c>
      <c r="U181" s="9" t="str">
        <f t="shared" si="41"/>
        <v/>
      </c>
      <c r="V181" s="9" t="str">
        <f t="shared" si="38"/>
        <v/>
      </c>
      <c r="W181" s="9"/>
      <c r="X181" s="2"/>
      <c r="Y181" s="14" t="e">
        <f>IF(F181="","",IF(F181-VLOOKUP($A176,AWstandards,VLOOKUP(D181,Age,2,FALSE),FALSE)&lt;0,"","aw"))</f>
        <v>#N/A</v>
      </c>
    </row>
    <row r="182" spans="1:25" x14ac:dyDescent="0.25">
      <c r="A182" s="19" t="s">
        <v>512</v>
      </c>
      <c r="B182" s="43">
        <v>6</v>
      </c>
      <c r="C182" s="52" t="str">
        <f t="shared" si="39"/>
        <v>Edwin Chapman</v>
      </c>
      <c r="D182" s="52">
        <f>IF(A182="","",VLOOKUP($A176,IF(LEN(A182)=2,FSB,FSA),VLOOKUP(LEFT(A182,1),Fteams,7,FALSE),FALSE))</f>
        <v>0</v>
      </c>
      <c r="E182" s="52" t="str">
        <f t="shared" si="40"/>
        <v>Hastings</v>
      </c>
      <c r="F182" s="26" t="s">
        <v>112</v>
      </c>
      <c r="G182" s="39">
        <f>IF(Dec!$G$2-5&lt;0,0,Dec!$G$2-5)</f>
        <v>7</v>
      </c>
      <c r="H182" s="41">
        <v>0.4</v>
      </c>
      <c r="I182" s="9" t="str">
        <f t="shared" si="41"/>
        <v/>
      </c>
      <c r="J182" s="9" t="str">
        <f t="shared" si="41"/>
        <v/>
      </c>
      <c r="K182" s="9" t="str">
        <f t="shared" si="41"/>
        <v/>
      </c>
      <c r="L182" s="9" t="str">
        <f t="shared" si="41"/>
        <v/>
      </c>
      <c r="M182" s="9" t="str">
        <f t="shared" si="41"/>
        <v/>
      </c>
      <c r="N182" s="9" t="str">
        <f t="shared" si="41"/>
        <v/>
      </c>
      <c r="O182" s="9" t="str">
        <f t="shared" si="41"/>
        <v/>
      </c>
      <c r="P182" s="9" t="str">
        <f t="shared" si="41"/>
        <v/>
      </c>
      <c r="Q182" s="9" t="str">
        <f t="shared" si="41"/>
        <v/>
      </c>
      <c r="R182" s="9" t="str">
        <f t="shared" si="41"/>
        <v/>
      </c>
      <c r="S182" s="9">
        <f t="shared" si="41"/>
        <v>7</v>
      </c>
      <c r="T182" s="9" t="str">
        <f t="shared" si="41"/>
        <v/>
      </c>
      <c r="U182" s="9">
        <f t="shared" si="41"/>
        <v>7</v>
      </c>
      <c r="V182" s="9" t="str">
        <f t="shared" si="38"/>
        <v/>
      </c>
      <c r="W182" s="9"/>
      <c r="X182" s="2"/>
      <c r="Y182" s="14" t="e">
        <f>IF(F182="","",IF(F182-VLOOKUP($A176,AWstandards,VLOOKUP(D182,Age,2,FALSE),FALSE)&lt;0,"","aw"))</f>
        <v>#N/A</v>
      </c>
    </row>
    <row r="183" spans="1:25" x14ac:dyDescent="0.25">
      <c r="A183" s="19" t="s">
        <v>522</v>
      </c>
      <c r="B183" s="43">
        <v>7</v>
      </c>
      <c r="C183" s="52" t="str">
        <f t="shared" si="39"/>
        <v>Finn Lagdon</v>
      </c>
      <c r="D183" s="52">
        <f>IF(A183="","",VLOOKUP($A176,IF(LEN(A183)=2,FSB,FSA),VLOOKUP(LEFT(A183,1),Fteams,7,FALSE),FALSE))</f>
        <v>0</v>
      </c>
      <c r="E183" s="52" t="str">
        <f t="shared" si="40"/>
        <v>Worthing</v>
      </c>
      <c r="F183" s="26" t="s">
        <v>828</v>
      </c>
      <c r="G183" s="39">
        <f>IF(Dec!$G$2-6&lt;0,0,Dec!$G$2-6)</f>
        <v>6</v>
      </c>
      <c r="H183" s="41">
        <v>0.2</v>
      </c>
      <c r="I183" s="9" t="str">
        <f t="shared" si="41"/>
        <v/>
      </c>
      <c r="J183" s="9" t="str">
        <f t="shared" si="41"/>
        <v/>
      </c>
      <c r="K183" s="9" t="str">
        <f t="shared" si="41"/>
        <v/>
      </c>
      <c r="L183" s="9" t="str">
        <f t="shared" si="41"/>
        <v/>
      </c>
      <c r="M183" s="9" t="str">
        <f t="shared" si="41"/>
        <v/>
      </c>
      <c r="N183" s="9" t="str">
        <f t="shared" si="41"/>
        <v/>
      </c>
      <c r="O183" s="9" t="str">
        <f t="shared" si="41"/>
        <v/>
      </c>
      <c r="P183" s="9" t="str">
        <f t="shared" si="41"/>
        <v/>
      </c>
      <c r="Q183" s="9">
        <f t="shared" si="41"/>
        <v>6</v>
      </c>
      <c r="R183" s="9" t="str">
        <f t="shared" si="41"/>
        <v/>
      </c>
      <c r="S183" s="9" t="str">
        <f t="shared" si="41"/>
        <v/>
      </c>
      <c r="T183" s="9" t="str">
        <f t="shared" si="41"/>
        <v/>
      </c>
      <c r="U183" s="9" t="str">
        <f t="shared" si="41"/>
        <v/>
      </c>
      <c r="V183" s="9" t="str">
        <f t="shared" si="38"/>
        <v/>
      </c>
      <c r="W183" s="9"/>
      <c r="X183" s="2"/>
      <c r="Y183" s="14" t="e">
        <f>IF(F183="","",IF(F183-VLOOKUP($A176,AWstandards,VLOOKUP(D183,Age,2,FALSE),FALSE)&lt;0,"","aw"))</f>
        <v>#N/A</v>
      </c>
    </row>
    <row r="184" spans="1:25" x14ac:dyDescent="0.25">
      <c r="A184" s="19" t="s">
        <v>523</v>
      </c>
      <c r="B184" s="43">
        <v>8</v>
      </c>
      <c r="C184" s="52" t="str">
        <f t="shared" si="39"/>
        <v>Reuben Nicholson</v>
      </c>
      <c r="D184" s="52">
        <f>IF(A184="","",VLOOKUP($A176,IF(LEN(A184)=2,FSB,FSA),VLOOKUP(LEFT(A184,1),Fteams,7,FALSE),FALSE))</f>
        <v>0</v>
      </c>
      <c r="E184" s="52" t="str">
        <f t="shared" si="40"/>
        <v>Haywards Heath</v>
      </c>
      <c r="F184" s="26" t="s">
        <v>829</v>
      </c>
      <c r="G184" s="39">
        <f>IF(Dec!$G$2-7&lt;0,0,Dec!$G$2-7)</f>
        <v>5</v>
      </c>
      <c r="H184" s="41">
        <v>0.2</v>
      </c>
      <c r="I184" s="9" t="str">
        <f t="shared" si="41"/>
        <v/>
      </c>
      <c r="J184" s="9" t="str">
        <f t="shared" si="41"/>
        <v/>
      </c>
      <c r="K184" s="9" t="str">
        <f t="shared" si="41"/>
        <v/>
      </c>
      <c r="L184" s="9" t="str">
        <f t="shared" si="41"/>
        <v/>
      </c>
      <c r="M184" s="9" t="str">
        <f t="shared" si="41"/>
        <v/>
      </c>
      <c r="N184" s="9" t="str">
        <f t="shared" si="41"/>
        <v/>
      </c>
      <c r="O184" s="9" t="str">
        <f t="shared" si="41"/>
        <v/>
      </c>
      <c r="P184" s="9" t="str">
        <f t="shared" si="41"/>
        <v/>
      </c>
      <c r="Q184" s="9" t="str">
        <f t="shared" si="41"/>
        <v/>
      </c>
      <c r="R184" s="9">
        <f t="shared" si="41"/>
        <v>5</v>
      </c>
      <c r="S184" s="9" t="str">
        <f t="shared" si="41"/>
        <v/>
      </c>
      <c r="T184" s="9" t="str">
        <f t="shared" si="41"/>
        <v/>
      </c>
      <c r="U184" s="9" t="str">
        <f t="shared" si="41"/>
        <v/>
      </c>
      <c r="V184" s="9" t="str">
        <f t="shared" si="38"/>
        <v/>
      </c>
      <c r="W184" s="9"/>
      <c r="X184" s="2"/>
      <c r="Y184" s="14" t="e">
        <f>IF(F184="","",IF(F184-VLOOKUP($A176,AWstandards,VLOOKUP(D184,Age,2,FALSE),FALSE)&lt;0,"","aw"))</f>
        <v>#N/A</v>
      </c>
    </row>
    <row r="185" spans="1:25" x14ac:dyDescent="0.25">
      <c r="A185" s="19" t="s">
        <v>520</v>
      </c>
      <c r="B185" s="43" t="s">
        <v>278</v>
      </c>
      <c r="C185" s="52" t="str">
        <f t="shared" si="39"/>
        <v>Daniel Tennant</v>
      </c>
      <c r="D185" s="52" t="e">
        <f>IF(A185="","",VLOOKUP($A178,IF(LEN(A185)=2,FSB,FSA),VLOOKUP(LEFT(A185,1),Fteams,7,FALSE),FALSE))</f>
        <v>#N/A</v>
      </c>
      <c r="E185" s="52" t="str">
        <f t="shared" si="40"/>
        <v>Lewes</v>
      </c>
      <c r="F185" s="26" t="s">
        <v>830</v>
      </c>
      <c r="G185" s="39">
        <f>IF(Dec!$G$2-8&lt;0,0,Dec!$G$2-8)</f>
        <v>4</v>
      </c>
      <c r="H185" s="41">
        <v>0.2</v>
      </c>
      <c r="I185" s="9" t="str">
        <f t="shared" si="41"/>
        <v/>
      </c>
      <c r="J185" s="9" t="str">
        <f t="shared" si="41"/>
        <v/>
      </c>
      <c r="K185" s="9" t="str">
        <f t="shared" si="41"/>
        <v/>
      </c>
      <c r="L185" s="9" t="str">
        <f t="shared" si="41"/>
        <v/>
      </c>
      <c r="M185" s="9" t="str">
        <f t="shared" si="41"/>
        <v/>
      </c>
      <c r="N185" s="9" t="str">
        <f t="shared" si="41"/>
        <v/>
      </c>
      <c r="O185" s="9">
        <f t="shared" si="41"/>
        <v>4</v>
      </c>
      <c r="P185" s="9" t="str">
        <f t="shared" si="41"/>
        <v/>
      </c>
      <c r="Q185" s="9" t="str">
        <f t="shared" si="41"/>
        <v/>
      </c>
      <c r="R185" s="9" t="str">
        <f t="shared" si="41"/>
        <v/>
      </c>
      <c r="S185" s="9" t="str">
        <f t="shared" si="41"/>
        <v/>
      </c>
      <c r="T185" s="9" t="str">
        <f t="shared" si="41"/>
        <v/>
      </c>
      <c r="U185" s="9" t="str">
        <f t="shared" si="41"/>
        <v/>
      </c>
      <c r="V185" s="9" t="str">
        <f t="shared" si="38"/>
        <v/>
      </c>
      <c r="W185" s="9"/>
      <c r="X185" s="2"/>
      <c r="Y185" s="14"/>
    </row>
    <row r="186" spans="1:25" x14ac:dyDescent="0.25">
      <c r="A186" s="19" t="s">
        <v>519</v>
      </c>
      <c r="B186" s="43" t="s">
        <v>275</v>
      </c>
      <c r="C186" s="52" t="str">
        <f t="shared" si="39"/>
        <v>Tommy Mills</v>
      </c>
      <c r="D186" s="52" t="e">
        <f>IF(A186="","",VLOOKUP($A179,IF(LEN(A186)=2,FSB,FSA),VLOOKUP(LEFT(A186,1),Fteams,7,FALSE),FALSE))</f>
        <v>#N/A</v>
      </c>
      <c r="E186" s="52" t="str">
        <f t="shared" si="40"/>
        <v>HYAC</v>
      </c>
      <c r="F186" s="26" t="s">
        <v>831</v>
      </c>
      <c r="G186" s="39">
        <f>IF(Dec!$G$2-9&lt;0,0,Dec!$G$2-9)</f>
        <v>3</v>
      </c>
      <c r="H186" s="41">
        <v>0.4</v>
      </c>
      <c r="I186" s="9" t="str">
        <f t="shared" si="41"/>
        <v/>
      </c>
      <c r="J186" s="9" t="str">
        <f t="shared" si="41"/>
        <v/>
      </c>
      <c r="K186" s="9" t="str">
        <f t="shared" si="41"/>
        <v/>
      </c>
      <c r="L186" s="9" t="str">
        <f t="shared" si="41"/>
        <v/>
      </c>
      <c r="M186" s="9" t="str">
        <f t="shared" si="41"/>
        <v/>
      </c>
      <c r="N186" s="9" t="str">
        <f t="shared" si="41"/>
        <v/>
      </c>
      <c r="O186" s="9" t="str">
        <f t="shared" si="41"/>
        <v/>
      </c>
      <c r="P186" s="9" t="str">
        <f t="shared" si="41"/>
        <v/>
      </c>
      <c r="Q186" s="9" t="str">
        <f t="shared" si="41"/>
        <v/>
      </c>
      <c r="R186" s="9" t="str">
        <f t="shared" si="41"/>
        <v/>
      </c>
      <c r="S186" s="9" t="str">
        <f t="shared" si="41"/>
        <v/>
      </c>
      <c r="T186" s="9">
        <f t="shared" si="41"/>
        <v>3</v>
      </c>
      <c r="U186" s="9" t="str">
        <f t="shared" si="41"/>
        <v/>
      </c>
      <c r="V186" s="9">
        <f t="shared" si="38"/>
        <v>3</v>
      </c>
      <c r="W186" s="9"/>
      <c r="X186" s="2"/>
      <c r="Y186" s="14"/>
    </row>
    <row r="187" spans="1:25" hidden="1" x14ac:dyDescent="0.25">
      <c r="A187" s="19"/>
      <c r="B187" s="43" t="s">
        <v>276</v>
      </c>
      <c r="C187" s="52" t="str">
        <f t="shared" si="39"/>
        <v/>
      </c>
      <c r="D187" s="52" t="str">
        <f>IF(A187="","",VLOOKUP($A176,IF(LEN(A187)=2,FSB,FSA),VLOOKUP(LEFT(A187,1),Fteams,7,FALSE),FALSE))</f>
        <v/>
      </c>
      <c r="E187" s="52" t="str">
        <f>IF(A187="","",VLOOKUP(LEFT(A187,1),Fteams,2,FALSE))</f>
        <v/>
      </c>
      <c r="F187" s="26"/>
      <c r="G187" s="39">
        <f>IF(Dec!$G$2-10&lt;0,0,Dec!$G$2-10)</f>
        <v>2</v>
      </c>
      <c r="H187" s="41"/>
      <c r="I187" s="9" t="str">
        <f t="shared" si="41"/>
        <v/>
      </c>
      <c r="J187" s="9" t="str">
        <f t="shared" si="41"/>
        <v/>
      </c>
      <c r="K187" s="9" t="str">
        <f t="shared" si="41"/>
        <v/>
      </c>
      <c r="L187" s="9" t="str">
        <f t="shared" si="41"/>
        <v/>
      </c>
      <c r="M187" s="9" t="str">
        <f t="shared" si="41"/>
        <v/>
      </c>
      <c r="N187" s="9" t="str">
        <f t="shared" si="41"/>
        <v/>
      </c>
      <c r="O187" s="9" t="str">
        <f t="shared" si="41"/>
        <v/>
      </c>
      <c r="P187" s="9" t="str">
        <f t="shared" si="41"/>
        <v/>
      </c>
      <c r="Q187" s="9" t="str">
        <f t="shared" si="41"/>
        <v/>
      </c>
      <c r="R187" s="9" t="str">
        <f t="shared" si="41"/>
        <v/>
      </c>
      <c r="S187" s="9" t="str">
        <f t="shared" si="41"/>
        <v/>
      </c>
      <c r="T187" s="9" t="str">
        <f t="shared" si="41"/>
        <v/>
      </c>
      <c r="U187" s="9" t="str">
        <f t="shared" si="41"/>
        <v/>
      </c>
      <c r="V187" s="9" t="str">
        <f t="shared" si="38"/>
        <v/>
      </c>
      <c r="W187" s="9"/>
      <c r="X187" s="2"/>
      <c r="Y187" s="14" t="str">
        <f>IF(F187="","",IF(F187-VLOOKUP($A176,AWstandards,VLOOKUP(D187,Age,2,FALSE),FALSE)&lt;0,"","aw"))</f>
        <v/>
      </c>
    </row>
    <row r="188" spans="1:25" ht="11.25" hidden="1" customHeight="1" x14ac:dyDescent="0.25">
      <c r="A188" s="19"/>
      <c r="B188" s="43" t="s">
        <v>277</v>
      </c>
      <c r="C188" s="52" t="str">
        <f t="shared" si="39"/>
        <v/>
      </c>
      <c r="D188" s="52" t="str">
        <f>IF(A188="","",VLOOKUP($A176,IF(LEN(A188)=2,FSB,FSA),VLOOKUP(LEFT(A188,1),Fteams,7,FALSE),FALSE))</f>
        <v/>
      </c>
      <c r="E188" s="52" t="str">
        <f>IF(A188="","",VLOOKUP(LEFT(A188,1),Fteams,2,FALSE))</f>
        <v/>
      </c>
      <c r="F188" s="26"/>
      <c r="G188" s="39">
        <f>IF(Dec!$G$2-11&lt;0,0,Dec!$G$2-11)</f>
        <v>1</v>
      </c>
      <c r="H188" s="41"/>
      <c r="I188" s="9" t="str">
        <f t="shared" si="41"/>
        <v/>
      </c>
      <c r="J188" s="9" t="str">
        <f t="shared" si="41"/>
        <v/>
      </c>
      <c r="K188" s="9" t="str">
        <f t="shared" si="41"/>
        <v/>
      </c>
      <c r="L188" s="9" t="str">
        <f t="shared" si="41"/>
        <v/>
      </c>
      <c r="M188" s="9" t="str">
        <f t="shared" si="41"/>
        <v/>
      </c>
      <c r="N188" s="9" t="str">
        <f t="shared" si="41"/>
        <v/>
      </c>
      <c r="O188" s="9" t="str">
        <f t="shared" si="41"/>
        <v/>
      </c>
      <c r="P188" s="9" t="str">
        <f t="shared" si="41"/>
        <v/>
      </c>
      <c r="Q188" s="9" t="str">
        <f t="shared" si="41"/>
        <v/>
      </c>
      <c r="R188" s="9" t="str">
        <f t="shared" si="41"/>
        <v/>
      </c>
      <c r="S188" s="9" t="str">
        <f t="shared" si="41"/>
        <v/>
      </c>
      <c r="T188" s="9" t="str">
        <f t="shared" si="41"/>
        <v/>
      </c>
      <c r="U188" s="9" t="str">
        <f t="shared" si="41"/>
        <v/>
      </c>
      <c r="V188" s="9" t="str">
        <f t="shared" si="38"/>
        <v/>
      </c>
      <c r="W188" s="9">
        <f>(Dec!$G$2+1)*Dec!$G$2/2-SUM(I177:T188)</f>
        <v>3</v>
      </c>
      <c r="X188" s="2"/>
      <c r="Y188" s="14" t="str">
        <f>IF(F188="","",IF(F188-VLOOKUP($A176,AWstandards,VLOOKUP(D188,Age,2,FALSE),FALSE)&lt;0,"","aw"))</f>
        <v/>
      </c>
    </row>
    <row r="189" spans="1:25" ht="13" x14ac:dyDescent="0.3">
      <c r="A189" s="18" t="s">
        <v>1</v>
      </c>
      <c r="B189" s="34"/>
      <c r="C189" s="53" t="s">
        <v>233</v>
      </c>
      <c r="D189" s="54"/>
      <c r="E189" s="55"/>
      <c r="F189" s="23"/>
      <c r="G189" s="38"/>
      <c r="H189" s="29" t="s">
        <v>163</v>
      </c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 t="str">
        <f t="shared" si="41"/>
        <v/>
      </c>
      <c r="V189" s="9" t="str">
        <f t="shared" si="38"/>
        <v/>
      </c>
      <c r="W189" s="9"/>
      <c r="X189" s="2" t="s">
        <v>20</v>
      </c>
      <c r="Y189" s="2"/>
    </row>
    <row r="190" spans="1:25" x14ac:dyDescent="0.25">
      <c r="A190" s="19" t="s">
        <v>553</v>
      </c>
      <c r="B190" s="43">
        <v>1</v>
      </c>
      <c r="C190" s="52" t="str">
        <f t="shared" ref="C190:C201" si="42">IF(A190="","",VLOOKUP($A$189,IF(LEN(A190)=2,FSB,FSA),VLOOKUP(LEFT(A190,1),Fteams,6,FALSE),FALSE))</f>
        <v>Jackson Walker</v>
      </c>
      <c r="D190" s="52">
        <f>IF(A190="","",VLOOKUP($A189,IF(LEN(A190)=2,FSB,FSA),VLOOKUP(LEFT(A190,1),Fteams,7,FALSE),FALSE))</f>
        <v>0</v>
      </c>
      <c r="E190" s="52" t="str">
        <f t="shared" ref="E190:E199" si="43">IF(A190="","",VLOOKUP(LEFT(A190,1),Fteams,2,FALSE))</f>
        <v>Eastbourne</v>
      </c>
      <c r="F190" s="26" t="s">
        <v>833</v>
      </c>
      <c r="G190" s="39">
        <f>Dec!$G$2</f>
        <v>12</v>
      </c>
      <c r="H190" s="41">
        <v>0.2</v>
      </c>
      <c r="I190" s="9" t="str">
        <f t="shared" ref="I190:U205" si="44">IF($A190="","",IF(LEFT($A190,1)=I$20,$G190,""))</f>
        <v/>
      </c>
      <c r="J190" s="9" t="str">
        <f t="shared" si="44"/>
        <v/>
      </c>
      <c r="K190" s="9" t="str">
        <f t="shared" si="44"/>
        <v/>
      </c>
      <c r="L190" s="9">
        <f t="shared" si="44"/>
        <v>12</v>
      </c>
      <c r="M190" s="9" t="str">
        <f t="shared" si="44"/>
        <v/>
      </c>
      <c r="N190" s="9" t="str">
        <f t="shared" si="44"/>
        <v/>
      </c>
      <c r="O190" s="9" t="str">
        <f t="shared" si="44"/>
        <v/>
      </c>
      <c r="P190" s="9" t="str">
        <f t="shared" si="44"/>
        <v/>
      </c>
      <c r="Q190" s="9" t="str">
        <f t="shared" si="44"/>
        <v/>
      </c>
      <c r="R190" s="9" t="str">
        <f t="shared" si="44"/>
        <v/>
      </c>
      <c r="S190" s="9" t="str">
        <f t="shared" si="44"/>
        <v/>
      </c>
      <c r="T190" s="9" t="str">
        <f t="shared" si="44"/>
        <v/>
      </c>
      <c r="U190" s="9" t="str">
        <f t="shared" si="41"/>
        <v/>
      </c>
      <c r="V190" s="9" t="str">
        <f t="shared" si="38"/>
        <v/>
      </c>
      <c r="W190" s="9"/>
      <c r="X190" s="2"/>
      <c r="Y190" s="14" t="e">
        <f>IF(F190="","",IF(F190-VLOOKUP($A189,AWstandards,VLOOKUP(D190,Age,2,FALSE),FALSE)&lt;0,"","aw"))</f>
        <v>#N/A</v>
      </c>
    </row>
    <row r="191" spans="1:25" x14ac:dyDescent="0.25">
      <c r="A191" s="19" t="s">
        <v>515</v>
      </c>
      <c r="B191" s="43">
        <v>2</v>
      </c>
      <c r="C191" s="52" t="str">
        <f t="shared" si="42"/>
        <v>Reuben Hughes</v>
      </c>
      <c r="D191" s="52">
        <f>IF(A191="","",VLOOKUP($A189,IF(LEN(A191)=2,FSB,FSA),VLOOKUP(LEFT(A191,1),Fteams,7,FALSE),FALSE))</f>
        <v>0</v>
      </c>
      <c r="E191" s="52" t="str">
        <f t="shared" si="43"/>
        <v>Chichester</v>
      </c>
      <c r="F191" s="26" t="s">
        <v>834</v>
      </c>
      <c r="G191" s="39">
        <f>IF(Dec!$G$2-1&lt;0,0,Dec!$G$2-1)</f>
        <v>11</v>
      </c>
      <c r="H191" s="41">
        <v>0.2</v>
      </c>
      <c r="I191" s="9" t="str">
        <f t="shared" si="44"/>
        <v/>
      </c>
      <c r="J191" s="9" t="str">
        <f t="shared" si="44"/>
        <v/>
      </c>
      <c r="K191" s="9">
        <f t="shared" si="44"/>
        <v>11</v>
      </c>
      <c r="L191" s="9" t="str">
        <f t="shared" si="44"/>
        <v/>
      </c>
      <c r="M191" s="9" t="str">
        <f t="shared" si="44"/>
        <v/>
      </c>
      <c r="N191" s="9" t="str">
        <f t="shared" si="44"/>
        <v/>
      </c>
      <c r="O191" s="9" t="str">
        <f t="shared" si="44"/>
        <v/>
      </c>
      <c r="P191" s="9" t="str">
        <f t="shared" si="44"/>
        <v/>
      </c>
      <c r="Q191" s="9" t="str">
        <f t="shared" si="44"/>
        <v/>
      </c>
      <c r="R191" s="9" t="str">
        <f t="shared" si="44"/>
        <v/>
      </c>
      <c r="S191" s="9" t="str">
        <f t="shared" si="44"/>
        <v/>
      </c>
      <c r="T191" s="9" t="str">
        <f t="shared" si="44"/>
        <v/>
      </c>
      <c r="U191" s="9" t="str">
        <f t="shared" si="41"/>
        <v/>
      </c>
      <c r="V191" s="9" t="str">
        <f t="shared" si="38"/>
        <v/>
      </c>
      <c r="W191" s="9"/>
      <c r="X191" s="2"/>
      <c r="Y191" s="14" t="e">
        <f>IF(F191="","",IF(F191-VLOOKUP($A189,AWstandards,VLOOKUP(D191,Age,2,FALSE),FALSE)&lt;0,"","aw"))</f>
        <v>#N/A</v>
      </c>
    </row>
    <row r="192" spans="1:25" x14ac:dyDescent="0.25">
      <c r="A192" s="19" t="s">
        <v>557</v>
      </c>
      <c r="B192" s="43">
        <v>3</v>
      </c>
      <c r="C192" s="52" t="str">
        <f t="shared" si="42"/>
        <v>Maxwell Stedman</v>
      </c>
      <c r="D192" s="52">
        <f>IF(A192="","",VLOOKUP($A189,IF(LEN(A192)=2,FSB,FSA),VLOOKUP(LEFT(A192,1),Fteams,7,FALSE),FALSE))</f>
        <v>0</v>
      </c>
      <c r="E192" s="52" t="str">
        <f t="shared" si="43"/>
        <v>Worthing</v>
      </c>
      <c r="F192" s="26" t="s">
        <v>835</v>
      </c>
      <c r="G192" s="39">
        <f>IF(Dec!$G$2-2&lt;0,0,Dec!$G$2-2)</f>
        <v>10</v>
      </c>
      <c r="H192" s="41">
        <v>0.2</v>
      </c>
      <c r="I192" s="9" t="str">
        <f t="shared" si="44"/>
        <v/>
      </c>
      <c r="J192" s="9" t="str">
        <f t="shared" si="44"/>
        <v/>
      </c>
      <c r="K192" s="9" t="str">
        <f t="shared" si="44"/>
        <v/>
      </c>
      <c r="L192" s="9" t="str">
        <f t="shared" si="44"/>
        <v/>
      </c>
      <c r="M192" s="9" t="str">
        <f t="shared" si="44"/>
        <v/>
      </c>
      <c r="N192" s="9" t="str">
        <f t="shared" si="44"/>
        <v/>
      </c>
      <c r="O192" s="9" t="str">
        <f t="shared" si="44"/>
        <v/>
      </c>
      <c r="P192" s="9" t="str">
        <f t="shared" si="44"/>
        <v/>
      </c>
      <c r="Q192" s="9">
        <f t="shared" si="44"/>
        <v>10</v>
      </c>
      <c r="R192" s="9" t="str">
        <f t="shared" si="44"/>
        <v/>
      </c>
      <c r="S192" s="9" t="str">
        <f t="shared" si="44"/>
        <v/>
      </c>
      <c r="T192" s="9" t="str">
        <f t="shared" si="44"/>
        <v/>
      </c>
      <c r="U192" s="9" t="str">
        <f t="shared" si="41"/>
        <v/>
      </c>
      <c r="V192" s="9" t="str">
        <f t="shared" si="38"/>
        <v/>
      </c>
      <c r="W192" s="9"/>
      <c r="X192" s="2"/>
      <c r="Y192" s="14" t="e">
        <f>IF(F192="","",IF(F192-VLOOKUP($A189,AWstandards,VLOOKUP(D192,Age,2,FALSE),FALSE)&lt;0,"","aw"))</f>
        <v>#N/A</v>
      </c>
    </row>
    <row r="193" spans="1:25" x14ac:dyDescent="0.25">
      <c r="A193" s="19" t="s">
        <v>587</v>
      </c>
      <c r="B193" s="43">
        <v>4</v>
      </c>
      <c r="C193" s="52" t="str">
        <f t="shared" si="42"/>
        <v>Miles Levy</v>
      </c>
      <c r="D193" s="52">
        <f>IF(A193="","",VLOOKUP($A189,IF(LEN(A193)=2,FSB,FSA),VLOOKUP(LEFT(A193,1),Fteams,7,FALSE),FALSE))</f>
        <v>0</v>
      </c>
      <c r="E193" s="52" t="str">
        <f t="shared" si="43"/>
        <v>Lewes</v>
      </c>
      <c r="F193" s="26" t="s">
        <v>836</v>
      </c>
      <c r="G193" s="39">
        <f>IF(Dec!$G$2-3&lt;0,0,Dec!$G$2-3)</f>
        <v>9</v>
      </c>
      <c r="H193" s="41">
        <v>0.2</v>
      </c>
      <c r="I193" s="9" t="str">
        <f t="shared" si="44"/>
        <v/>
      </c>
      <c r="J193" s="9" t="str">
        <f t="shared" si="44"/>
        <v/>
      </c>
      <c r="K193" s="9" t="str">
        <f t="shared" si="44"/>
        <v/>
      </c>
      <c r="L193" s="9" t="str">
        <f t="shared" si="44"/>
        <v/>
      </c>
      <c r="M193" s="9" t="str">
        <f t="shared" si="44"/>
        <v/>
      </c>
      <c r="N193" s="9" t="str">
        <f t="shared" si="44"/>
        <v/>
      </c>
      <c r="O193" s="9">
        <f t="shared" si="44"/>
        <v>9</v>
      </c>
      <c r="P193" s="9" t="str">
        <f t="shared" si="44"/>
        <v/>
      </c>
      <c r="Q193" s="9" t="str">
        <f t="shared" si="44"/>
        <v/>
      </c>
      <c r="R193" s="9" t="str">
        <f t="shared" si="44"/>
        <v/>
      </c>
      <c r="S193" s="9" t="str">
        <f t="shared" si="44"/>
        <v/>
      </c>
      <c r="T193" s="9" t="str">
        <f t="shared" si="44"/>
        <v/>
      </c>
      <c r="U193" s="9" t="str">
        <f t="shared" si="44"/>
        <v/>
      </c>
      <c r="V193" s="9" t="str">
        <f t="shared" si="38"/>
        <v/>
      </c>
      <c r="W193" s="9"/>
      <c r="X193" s="2"/>
      <c r="Y193" s="14" t="e">
        <f>IF(F193="","",IF(F193-VLOOKUP($A189,AWstandards,VLOOKUP(D193,Age,2,FALSE),FALSE)&lt;0,"","aw"))</f>
        <v>#N/A</v>
      </c>
    </row>
    <row r="194" spans="1:25" x14ac:dyDescent="0.25">
      <c r="A194" s="19" t="s">
        <v>551</v>
      </c>
      <c r="B194" s="43">
        <v>5</v>
      </c>
      <c r="C194" s="52" t="str">
        <f t="shared" si="42"/>
        <v>Nathanael Craig</v>
      </c>
      <c r="D194" s="52">
        <f>IF(A194="","",VLOOKUP($A189,IF(LEN(A194)=2,FSB,FSA),VLOOKUP(LEFT(A194,1),Fteams,7,FALSE),FALSE))</f>
        <v>0</v>
      </c>
      <c r="E194" s="52" t="str">
        <f t="shared" si="43"/>
        <v>Horsham BS</v>
      </c>
      <c r="F194" s="26" t="s">
        <v>837</v>
      </c>
      <c r="G194" s="39">
        <f>IF(Dec!$G$2-4&lt;0,0,Dec!$G$2-4)</f>
        <v>8</v>
      </c>
      <c r="H194" s="41">
        <v>0.8</v>
      </c>
      <c r="I194" s="9" t="str">
        <f t="shared" si="44"/>
        <v/>
      </c>
      <c r="J194" s="9" t="str">
        <f t="shared" si="44"/>
        <v/>
      </c>
      <c r="K194" s="9" t="str">
        <f t="shared" si="44"/>
        <v/>
      </c>
      <c r="L194" s="9" t="str">
        <f t="shared" si="44"/>
        <v/>
      </c>
      <c r="M194" s="9">
        <f t="shared" si="44"/>
        <v>8</v>
      </c>
      <c r="N194" s="9" t="str">
        <f t="shared" si="44"/>
        <v/>
      </c>
      <c r="O194" s="9" t="str">
        <f t="shared" si="44"/>
        <v/>
      </c>
      <c r="P194" s="9" t="str">
        <f t="shared" si="44"/>
        <v/>
      </c>
      <c r="Q194" s="9" t="str">
        <f t="shared" si="44"/>
        <v/>
      </c>
      <c r="R194" s="9" t="str">
        <f t="shared" si="44"/>
        <v/>
      </c>
      <c r="S194" s="9" t="str">
        <f t="shared" si="44"/>
        <v/>
      </c>
      <c r="T194" s="9" t="str">
        <f t="shared" si="44"/>
        <v/>
      </c>
      <c r="U194" s="9" t="str">
        <f t="shared" si="44"/>
        <v/>
      </c>
      <c r="V194" s="9" t="str">
        <f t="shared" si="38"/>
        <v/>
      </c>
      <c r="W194" s="9"/>
      <c r="X194" s="2"/>
      <c r="Y194" s="14" t="e">
        <f>IF(F194="","",IF(F194-VLOOKUP($A189,AWstandards,VLOOKUP(D194,Age,2,FALSE),FALSE)&lt;0,"","aw"))</f>
        <v>#N/A</v>
      </c>
    </row>
    <row r="195" spans="1:25" x14ac:dyDescent="0.25">
      <c r="A195" s="19" t="s">
        <v>636</v>
      </c>
      <c r="B195" s="43">
        <v>6</v>
      </c>
      <c r="C195" s="52" t="str">
        <f t="shared" si="42"/>
        <v>Noah Mayhew</v>
      </c>
      <c r="D195" s="52">
        <f>IF(A195="","",VLOOKUP($A189,IF(LEN(A195)=2,FSB,FSA),VLOOKUP(LEFT(A195,1),Fteams,7,FALSE),FALSE))</f>
        <v>0</v>
      </c>
      <c r="E195" s="52" t="str">
        <f t="shared" si="43"/>
        <v>HYAC</v>
      </c>
      <c r="F195" s="26" t="s">
        <v>630</v>
      </c>
      <c r="G195" s="39">
        <f>IF(Dec!$G$2-5&lt;0,0,Dec!$G$2-5)</f>
        <v>7</v>
      </c>
      <c r="H195" s="41">
        <v>0.2</v>
      </c>
      <c r="I195" s="9" t="str">
        <f t="shared" si="44"/>
        <v/>
      </c>
      <c r="J195" s="9" t="str">
        <f t="shared" si="44"/>
        <v/>
      </c>
      <c r="K195" s="9" t="str">
        <f t="shared" si="44"/>
        <v/>
      </c>
      <c r="L195" s="9" t="str">
        <f t="shared" si="44"/>
        <v/>
      </c>
      <c r="M195" s="9" t="str">
        <f t="shared" si="44"/>
        <v/>
      </c>
      <c r="N195" s="9" t="str">
        <f t="shared" si="44"/>
        <v/>
      </c>
      <c r="O195" s="9" t="str">
        <f t="shared" si="44"/>
        <v/>
      </c>
      <c r="P195" s="9" t="str">
        <f t="shared" si="44"/>
        <v/>
      </c>
      <c r="Q195" s="9" t="str">
        <f t="shared" si="44"/>
        <v/>
      </c>
      <c r="R195" s="9" t="str">
        <f t="shared" si="44"/>
        <v/>
      </c>
      <c r="S195" s="9" t="str">
        <f t="shared" si="44"/>
        <v/>
      </c>
      <c r="T195" s="9">
        <f t="shared" si="44"/>
        <v>7</v>
      </c>
      <c r="U195" s="9" t="str">
        <f t="shared" si="44"/>
        <v/>
      </c>
      <c r="V195" s="9">
        <f t="shared" si="38"/>
        <v>7</v>
      </c>
      <c r="W195" s="9"/>
      <c r="X195" s="2"/>
      <c r="Y195" s="14" t="e">
        <f>IF(F195="","",IF(F195-VLOOKUP($A189,AWstandards,VLOOKUP(D195,Age,2,FALSE),FALSE)&lt;0,"","aw"))</f>
        <v>#N/A</v>
      </c>
    </row>
    <row r="196" spans="1:25" x14ac:dyDescent="0.25">
      <c r="A196" s="19" t="s">
        <v>555</v>
      </c>
      <c r="B196" s="43">
        <v>7</v>
      </c>
      <c r="C196" s="52" t="str">
        <f t="shared" si="42"/>
        <v>Isaac Farmer</v>
      </c>
      <c r="D196" s="52">
        <f>IF(A196="","",VLOOKUP($A189,IF(LEN(A196)=2,FSB,FSA),VLOOKUP(LEFT(A196,1),Fteams,7,FALSE),FALSE))</f>
        <v>0</v>
      </c>
      <c r="E196" s="52" t="str">
        <f t="shared" si="43"/>
        <v>Haywards Heath</v>
      </c>
      <c r="F196" s="26" t="s">
        <v>838</v>
      </c>
      <c r="G196" s="39">
        <f>IF(Dec!$G$2-6&lt;0,0,Dec!$G$2-6)</f>
        <v>6</v>
      </c>
      <c r="H196" s="41">
        <v>0.2</v>
      </c>
      <c r="I196" s="9" t="str">
        <f t="shared" si="44"/>
        <v/>
      </c>
      <c r="J196" s="9" t="str">
        <f t="shared" si="44"/>
        <v/>
      </c>
      <c r="K196" s="9" t="str">
        <f t="shared" si="44"/>
        <v/>
      </c>
      <c r="L196" s="9" t="str">
        <f t="shared" si="44"/>
        <v/>
      </c>
      <c r="M196" s="9" t="str">
        <f t="shared" si="44"/>
        <v/>
      </c>
      <c r="N196" s="9" t="str">
        <f t="shared" si="44"/>
        <v/>
      </c>
      <c r="O196" s="9" t="str">
        <f t="shared" si="44"/>
        <v/>
      </c>
      <c r="P196" s="9" t="str">
        <f t="shared" si="44"/>
        <v/>
      </c>
      <c r="Q196" s="9" t="str">
        <f t="shared" si="44"/>
        <v/>
      </c>
      <c r="R196" s="9">
        <f t="shared" si="44"/>
        <v>6</v>
      </c>
      <c r="S196" s="9" t="str">
        <f t="shared" si="44"/>
        <v/>
      </c>
      <c r="T196" s="9" t="str">
        <f t="shared" si="44"/>
        <v/>
      </c>
      <c r="U196" s="9" t="str">
        <f t="shared" si="44"/>
        <v/>
      </c>
      <c r="V196" s="9" t="str">
        <f t="shared" si="38"/>
        <v/>
      </c>
      <c r="W196" s="9"/>
      <c r="X196" s="2"/>
      <c r="Y196" s="14" t="e">
        <f>IF(F196="","",IF(F196-VLOOKUP($A189,AWstandards,VLOOKUP(D196,Age,2,FALSE),FALSE)&lt;0,"","aw"))</f>
        <v>#N/A</v>
      </c>
    </row>
    <row r="197" spans="1:25" x14ac:dyDescent="0.25">
      <c r="A197" s="19" t="s">
        <v>832</v>
      </c>
      <c r="B197" s="43">
        <v>8</v>
      </c>
      <c r="C197" s="52" t="str">
        <f t="shared" si="42"/>
        <v>Caleb Buckley</v>
      </c>
      <c r="D197" s="52">
        <f>IF(A197="","",VLOOKUP($A189,IF(LEN(A197)=2,FSB,FSA),VLOOKUP(LEFT(A197,1),Fteams,7,FALSE),FALSE))</f>
        <v>0</v>
      </c>
      <c r="E197" s="52" t="str">
        <f t="shared" si="43"/>
        <v>Hastings</v>
      </c>
      <c r="F197" s="26" t="s">
        <v>839</v>
      </c>
      <c r="G197" s="39">
        <f>IF(Dec!$G$2-7&lt;0,0,Dec!$G$2-7)</f>
        <v>5</v>
      </c>
      <c r="H197" s="41">
        <v>0.2</v>
      </c>
      <c r="I197" s="9" t="str">
        <f t="shared" si="44"/>
        <v/>
      </c>
      <c r="J197" s="9" t="str">
        <f t="shared" si="44"/>
        <v/>
      </c>
      <c r="K197" s="9" t="str">
        <f t="shared" si="44"/>
        <v/>
      </c>
      <c r="L197" s="9" t="str">
        <f t="shared" si="44"/>
        <v/>
      </c>
      <c r="M197" s="9" t="str">
        <f t="shared" si="44"/>
        <v/>
      </c>
      <c r="N197" s="9" t="str">
        <f t="shared" si="44"/>
        <v/>
      </c>
      <c r="O197" s="9" t="str">
        <f t="shared" si="44"/>
        <v/>
      </c>
      <c r="P197" s="9" t="str">
        <f t="shared" si="44"/>
        <v/>
      </c>
      <c r="Q197" s="9" t="str">
        <f t="shared" si="44"/>
        <v/>
      </c>
      <c r="R197" s="9" t="str">
        <f t="shared" si="44"/>
        <v/>
      </c>
      <c r="S197" s="9">
        <f t="shared" si="44"/>
        <v>5</v>
      </c>
      <c r="T197" s="9" t="str">
        <f t="shared" si="44"/>
        <v/>
      </c>
      <c r="U197" s="9">
        <f t="shared" si="44"/>
        <v>5</v>
      </c>
      <c r="V197" s="9" t="str">
        <f t="shared" si="38"/>
        <v/>
      </c>
      <c r="W197" s="9"/>
      <c r="X197" s="2"/>
      <c r="Y197" s="14" t="e">
        <f>IF(F197="","",IF(F197-VLOOKUP($A189,AWstandards,VLOOKUP(D197,Age,2,FALSE),FALSE)&lt;0,"","aw"))</f>
        <v>#N/A</v>
      </c>
    </row>
    <row r="198" spans="1:25" x14ac:dyDescent="0.25">
      <c r="A198" s="19" t="s">
        <v>550</v>
      </c>
      <c r="B198" s="43" t="s">
        <v>278</v>
      </c>
      <c r="C198" s="52" t="str">
        <f t="shared" si="42"/>
        <v>Alex Rutledge-Hart</v>
      </c>
      <c r="D198" s="52" t="e">
        <f>IF(A198="","",VLOOKUP($A191,IF(LEN(A198)=2,FSB,FSA),VLOOKUP(LEFT(A198,1),Fteams,7,FALSE),FALSE))</f>
        <v>#N/A</v>
      </c>
      <c r="E198" s="52" t="str">
        <f t="shared" si="43"/>
        <v>Crawley</v>
      </c>
      <c r="F198" s="26" t="s">
        <v>645</v>
      </c>
      <c r="G198" s="39">
        <f>IF(Dec!$G$2-8&lt;0,0,Dec!$G$2-8)</f>
        <v>4</v>
      </c>
      <c r="H198" s="41">
        <v>0.2</v>
      </c>
      <c r="I198" s="9" t="str">
        <f t="shared" si="44"/>
        <v/>
      </c>
      <c r="J198" s="9">
        <f t="shared" si="44"/>
        <v>4</v>
      </c>
      <c r="K198" s="9" t="str">
        <f t="shared" si="44"/>
        <v/>
      </c>
      <c r="L198" s="9" t="str">
        <f t="shared" si="44"/>
        <v/>
      </c>
      <c r="M198" s="9" t="str">
        <f t="shared" si="44"/>
        <v/>
      </c>
      <c r="N198" s="9" t="str">
        <f t="shared" si="44"/>
        <v/>
      </c>
      <c r="O198" s="9" t="str">
        <f t="shared" si="44"/>
        <v/>
      </c>
      <c r="P198" s="9" t="str">
        <f t="shared" si="44"/>
        <v/>
      </c>
      <c r="Q198" s="9" t="str">
        <f t="shared" si="44"/>
        <v/>
      </c>
      <c r="R198" s="9" t="str">
        <f t="shared" si="44"/>
        <v/>
      </c>
      <c r="S198" s="9" t="str">
        <f t="shared" si="44"/>
        <v/>
      </c>
      <c r="T198" s="9" t="str">
        <f t="shared" si="44"/>
        <v/>
      </c>
      <c r="U198" s="9" t="str">
        <f t="shared" si="44"/>
        <v/>
      </c>
      <c r="V198" s="9" t="str">
        <f t="shared" si="38"/>
        <v/>
      </c>
      <c r="W198" s="9"/>
      <c r="X198" s="2"/>
      <c r="Y198" s="14"/>
    </row>
    <row r="199" spans="1:25" hidden="1" x14ac:dyDescent="0.25">
      <c r="A199" s="19"/>
      <c r="B199" s="43" t="s">
        <v>275</v>
      </c>
      <c r="C199" s="52" t="str">
        <f t="shared" si="42"/>
        <v/>
      </c>
      <c r="D199" s="52" t="str">
        <f>IF(A199="","",VLOOKUP($A192,IF(LEN(A199)=2,FSB,FSA),VLOOKUP(LEFT(A199,1),Fteams,7,FALSE),FALSE))</f>
        <v/>
      </c>
      <c r="E199" s="52" t="str">
        <f t="shared" si="43"/>
        <v/>
      </c>
      <c r="F199" s="26"/>
      <c r="G199" s="39">
        <f>IF(Dec!$G$2-9&lt;0,0,Dec!$G$2-9)</f>
        <v>3</v>
      </c>
      <c r="H199" s="41"/>
      <c r="I199" s="9" t="str">
        <f t="shared" si="44"/>
        <v/>
      </c>
      <c r="J199" s="9" t="str">
        <f t="shared" si="44"/>
        <v/>
      </c>
      <c r="K199" s="9" t="str">
        <f t="shared" si="44"/>
        <v/>
      </c>
      <c r="L199" s="9" t="str">
        <f t="shared" si="44"/>
        <v/>
      </c>
      <c r="M199" s="9" t="str">
        <f t="shared" si="44"/>
        <v/>
      </c>
      <c r="N199" s="9" t="str">
        <f t="shared" si="44"/>
        <v/>
      </c>
      <c r="O199" s="9" t="str">
        <f t="shared" si="44"/>
        <v/>
      </c>
      <c r="P199" s="9" t="str">
        <f t="shared" si="44"/>
        <v/>
      </c>
      <c r="Q199" s="9" t="str">
        <f t="shared" si="44"/>
        <v/>
      </c>
      <c r="R199" s="9" t="str">
        <f t="shared" si="44"/>
        <v/>
      </c>
      <c r="S199" s="9" t="str">
        <f t="shared" si="44"/>
        <v/>
      </c>
      <c r="T199" s="9" t="str">
        <f t="shared" si="44"/>
        <v/>
      </c>
      <c r="U199" s="9" t="str">
        <f t="shared" si="44"/>
        <v/>
      </c>
      <c r="V199" s="9" t="str">
        <f t="shared" si="38"/>
        <v/>
      </c>
      <c r="W199" s="9"/>
      <c r="X199" s="2"/>
      <c r="Y199" s="14"/>
    </row>
    <row r="200" spans="1:25" hidden="1" x14ac:dyDescent="0.25">
      <c r="A200" s="19"/>
      <c r="B200" s="43" t="s">
        <v>276</v>
      </c>
      <c r="C200" s="52" t="str">
        <f t="shared" si="42"/>
        <v/>
      </c>
      <c r="D200" s="52" t="str">
        <f>IF(A200="","",VLOOKUP($A189,IF(LEN(A200)=2,FSB,FSA),VLOOKUP(LEFT(A200,1),Fteams,7,FALSE),FALSE))</f>
        <v/>
      </c>
      <c r="E200" s="52" t="str">
        <f>IF(A200="","",VLOOKUP(LEFT(A200,1),Fteams,2,FALSE))</f>
        <v/>
      </c>
      <c r="F200" s="26"/>
      <c r="G200" s="39">
        <f>IF(Dec!$G$2-10&lt;0,0,Dec!$G$2-10)</f>
        <v>2</v>
      </c>
      <c r="H200" s="41"/>
      <c r="I200" s="9" t="str">
        <f t="shared" si="44"/>
        <v/>
      </c>
      <c r="J200" s="9" t="str">
        <f t="shared" si="44"/>
        <v/>
      </c>
      <c r="K200" s="9" t="str">
        <f t="shared" si="44"/>
        <v/>
      </c>
      <c r="L200" s="9" t="str">
        <f t="shared" si="44"/>
        <v/>
      </c>
      <c r="M200" s="9" t="str">
        <f t="shared" si="44"/>
        <v/>
      </c>
      <c r="N200" s="9" t="str">
        <f t="shared" si="44"/>
        <v/>
      </c>
      <c r="O200" s="9" t="str">
        <f t="shared" si="44"/>
        <v/>
      </c>
      <c r="P200" s="9" t="str">
        <f t="shared" si="44"/>
        <v/>
      </c>
      <c r="Q200" s="9" t="str">
        <f t="shared" si="44"/>
        <v/>
      </c>
      <c r="R200" s="9" t="str">
        <f t="shared" si="44"/>
        <v/>
      </c>
      <c r="S200" s="9" t="str">
        <f t="shared" si="44"/>
        <v/>
      </c>
      <c r="T200" s="9" t="str">
        <f t="shared" si="44"/>
        <v/>
      </c>
      <c r="U200" s="9" t="str">
        <f t="shared" si="44"/>
        <v/>
      </c>
      <c r="V200" s="9" t="str">
        <f t="shared" si="38"/>
        <v/>
      </c>
      <c r="W200" s="9"/>
      <c r="X200" s="2"/>
      <c r="Y200" s="14" t="str">
        <f>IF(F200="","",IF(F200-VLOOKUP($A189,AWstandards,VLOOKUP(D200,Age,2,FALSE),FALSE)&lt;0,"","aw"))</f>
        <v/>
      </c>
    </row>
    <row r="201" spans="1:25" ht="12" hidden="1" customHeight="1" x14ac:dyDescent="0.25">
      <c r="A201" s="19"/>
      <c r="B201" s="43" t="s">
        <v>277</v>
      </c>
      <c r="C201" s="52" t="str">
        <f t="shared" si="42"/>
        <v/>
      </c>
      <c r="D201" s="52" t="str">
        <f>IF(A201="","",VLOOKUP($A189,IF(LEN(A201)=2,FSB,FSA),VLOOKUP(LEFT(A201,1),Fteams,7,FALSE),FALSE))</f>
        <v/>
      </c>
      <c r="E201" s="52" t="str">
        <f>IF(A201="","",VLOOKUP(LEFT(A201,1),Fteams,2,FALSE))</f>
        <v/>
      </c>
      <c r="F201" s="26"/>
      <c r="G201" s="39">
        <f>IF(Dec!$G$2-11&lt;0,0,Dec!$G$2-11)</f>
        <v>1</v>
      </c>
      <c r="H201" s="41"/>
      <c r="I201" s="9" t="str">
        <f t="shared" si="44"/>
        <v/>
      </c>
      <c r="J201" s="9" t="str">
        <f t="shared" si="44"/>
        <v/>
      </c>
      <c r="K201" s="9" t="str">
        <f t="shared" si="44"/>
        <v/>
      </c>
      <c r="L201" s="9" t="str">
        <f t="shared" si="44"/>
        <v/>
      </c>
      <c r="M201" s="9" t="str">
        <f t="shared" si="44"/>
        <v/>
      </c>
      <c r="N201" s="9" t="str">
        <f t="shared" si="44"/>
        <v/>
      </c>
      <c r="O201" s="9" t="str">
        <f t="shared" si="44"/>
        <v/>
      </c>
      <c r="P201" s="9" t="str">
        <f t="shared" si="44"/>
        <v/>
      </c>
      <c r="Q201" s="9" t="str">
        <f t="shared" si="44"/>
        <v/>
      </c>
      <c r="R201" s="9" t="str">
        <f t="shared" si="44"/>
        <v/>
      </c>
      <c r="S201" s="9" t="str">
        <f t="shared" si="44"/>
        <v/>
      </c>
      <c r="T201" s="9" t="str">
        <f t="shared" si="44"/>
        <v/>
      </c>
      <c r="U201" s="9" t="str">
        <f t="shared" si="44"/>
        <v/>
      </c>
      <c r="V201" s="9" t="str">
        <f t="shared" si="38"/>
        <v/>
      </c>
      <c r="W201" s="9">
        <f>(Dec!$G$2+1)*Dec!$G$2/2-SUM(I190:T201)</f>
        <v>6</v>
      </c>
      <c r="X201" s="2"/>
      <c r="Y201" s="14" t="str">
        <f>IF(F201="","",IF(F201-VLOOKUP($A189,AWstandards,VLOOKUP(D201,Age,2,FALSE),FALSE)&lt;0,"","aw"))</f>
        <v/>
      </c>
    </row>
    <row r="202" spans="1:25" ht="13" x14ac:dyDescent="0.3">
      <c r="A202" s="18" t="s">
        <v>3</v>
      </c>
      <c r="B202" s="34"/>
      <c r="C202" s="53" t="s">
        <v>234</v>
      </c>
      <c r="D202" s="54"/>
      <c r="E202" s="55"/>
      <c r="F202" s="23"/>
      <c r="G202" s="38"/>
      <c r="H202" s="2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 t="str">
        <f t="shared" si="44"/>
        <v/>
      </c>
      <c r="V202" s="9" t="str">
        <f t="shared" si="38"/>
        <v/>
      </c>
      <c r="W202" s="9"/>
      <c r="X202" s="2" t="s">
        <v>21</v>
      </c>
      <c r="Y202" s="2"/>
    </row>
    <row r="203" spans="1:25" x14ac:dyDescent="0.25">
      <c r="A203" s="19" t="s">
        <v>514</v>
      </c>
      <c r="B203" s="43">
        <v>1</v>
      </c>
      <c r="C203" s="52" t="str">
        <f t="shared" ref="C203:C214" si="45">IF(A203="","",VLOOKUP($A$202,IF(LEN(A203)=2,FSB,FSA),VLOOKUP(LEFT(A203,1),Fteams,6,FALSE),FALSE))</f>
        <v>Jake Dobson</v>
      </c>
      <c r="D203" s="52">
        <f>IF(A203="","",VLOOKUP($A202,IF(LEN(A203)=2,FSB,FSA),VLOOKUP(LEFT(A203,1),Fteams,7,FALSE),FALSE))</f>
        <v>0</v>
      </c>
      <c r="E203" s="52" t="str">
        <f t="shared" ref="E203:E212" si="46">IF(A203="","",VLOOKUP(LEFT(A203,1),Fteams,2,FALSE))</f>
        <v>Crawley</v>
      </c>
      <c r="F203" s="26" t="s">
        <v>735</v>
      </c>
      <c r="G203" s="39">
        <f>Dec!$G$2</f>
        <v>12</v>
      </c>
      <c r="H203" s="29"/>
      <c r="I203" s="9" t="str">
        <f t="shared" ref="I203:U218" si="47">IF($A203="","",IF(LEFT($A203,1)=I$20,$G203,""))</f>
        <v/>
      </c>
      <c r="J203" s="9">
        <f t="shared" si="47"/>
        <v>12</v>
      </c>
      <c r="K203" s="9" t="str">
        <f t="shared" si="47"/>
        <v/>
      </c>
      <c r="L203" s="9" t="str">
        <f t="shared" si="47"/>
        <v/>
      </c>
      <c r="M203" s="9" t="str">
        <f t="shared" si="47"/>
        <v/>
      </c>
      <c r="N203" s="9" t="str">
        <f t="shared" si="47"/>
        <v/>
      </c>
      <c r="O203" s="9" t="str">
        <f t="shared" si="47"/>
        <v/>
      </c>
      <c r="P203" s="9" t="str">
        <f t="shared" si="47"/>
        <v/>
      </c>
      <c r="Q203" s="9" t="str">
        <f t="shared" si="47"/>
        <v/>
      </c>
      <c r="R203" s="9" t="str">
        <f t="shared" si="47"/>
        <v/>
      </c>
      <c r="S203" s="9" t="str">
        <f t="shared" si="47"/>
        <v/>
      </c>
      <c r="T203" s="9" t="str">
        <f t="shared" si="47"/>
        <v/>
      </c>
      <c r="U203" s="9" t="str">
        <f t="shared" si="44"/>
        <v/>
      </c>
      <c r="V203" s="9" t="str">
        <f t="shared" si="38"/>
        <v/>
      </c>
      <c r="W203" s="9"/>
      <c r="X203" s="2"/>
      <c r="Y203" s="14" t="e">
        <f>IF(F203="","",IF(F203-VLOOKUP($A202,AWstandards,VLOOKUP(D203,Age,2,FALSE),FALSE)&lt;0,"","aw"))</f>
        <v>#N/A</v>
      </c>
    </row>
    <row r="204" spans="1:25" x14ac:dyDescent="0.25">
      <c r="A204" s="19" t="s">
        <v>520</v>
      </c>
      <c r="B204" s="43">
        <v>2</v>
      </c>
      <c r="C204" s="52" t="str">
        <f t="shared" si="45"/>
        <v>Rainbow Love</v>
      </c>
      <c r="D204" s="52">
        <f>IF(A204="","",VLOOKUP($A202,IF(LEN(A204)=2,FSB,FSA),VLOOKUP(LEFT(A204,1),Fteams,7,FALSE),FALSE))</f>
        <v>0</v>
      </c>
      <c r="E204" s="52" t="str">
        <f t="shared" si="46"/>
        <v>Lewes</v>
      </c>
      <c r="F204" s="26" t="s">
        <v>734</v>
      </c>
      <c r="G204" s="39">
        <f>IF(Dec!$G$2-1&lt;0,0,Dec!$G$2-1)</f>
        <v>11</v>
      </c>
      <c r="H204" s="29"/>
      <c r="I204" s="9" t="str">
        <f t="shared" si="47"/>
        <v/>
      </c>
      <c r="J204" s="9" t="str">
        <f t="shared" si="47"/>
        <v/>
      </c>
      <c r="K204" s="9" t="str">
        <f t="shared" si="47"/>
        <v/>
      </c>
      <c r="L204" s="9" t="str">
        <f t="shared" si="47"/>
        <v/>
      </c>
      <c r="M204" s="9" t="str">
        <f t="shared" si="47"/>
        <v/>
      </c>
      <c r="N204" s="9" t="str">
        <f t="shared" si="47"/>
        <v/>
      </c>
      <c r="O204" s="9">
        <f t="shared" si="47"/>
        <v>11</v>
      </c>
      <c r="P204" s="9" t="str">
        <f t="shared" si="47"/>
        <v/>
      </c>
      <c r="Q204" s="9" t="str">
        <f t="shared" si="47"/>
        <v/>
      </c>
      <c r="R204" s="9" t="str">
        <f t="shared" si="47"/>
        <v/>
      </c>
      <c r="S204" s="9" t="str">
        <f t="shared" si="47"/>
        <v/>
      </c>
      <c r="T204" s="9" t="str">
        <f t="shared" si="47"/>
        <v/>
      </c>
      <c r="U204" s="9" t="str">
        <f t="shared" si="44"/>
        <v/>
      </c>
      <c r="V204" s="9" t="str">
        <f t="shared" si="38"/>
        <v/>
      </c>
      <c r="W204" s="9"/>
      <c r="X204" s="2"/>
      <c r="Y204" s="14" t="e">
        <f>IF(F204="","",IF(F204-VLOOKUP($A202,AWstandards,VLOOKUP(D204,Age,2,FALSE),FALSE)&lt;0,"","aw"))</f>
        <v>#N/A</v>
      </c>
    </row>
    <row r="205" spans="1:25" x14ac:dyDescent="0.25">
      <c r="A205" s="19" t="s">
        <v>515</v>
      </c>
      <c r="B205" s="43">
        <v>3</v>
      </c>
      <c r="C205" s="52" t="str">
        <f t="shared" si="45"/>
        <v>Alex Wilkes</v>
      </c>
      <c r="D205" s="52">
        <f>IF(A205="","",VLOOKUP($A202,IF(LEN(A205)=2,FSB,FSA),VLOOKUP(LEFT(A205,1),Fteams,7,FALSE),FALSE))</f>
        <v>0</v>
      </c>
      <c r="E205" s="52" t="str">
        <f t="shared" si="46"/>
        <v>Chichester</v>
      </c>
      <c r="F205" s="26" t="s">
        <v>736</v>
      </c>
      <c r="G205" s="39">
        <f>IF(Dec!$G$2-2&lt;0,0,Dec!$G$2-2)</f>
        <v>10</v>
      </c>
      <c r="H205" s="29"/>
      <c r="I205" s="9" t="str">
        <f t="shared" si="47"/>
        <v/>
      </c>
      <c r="J205" s="9" t="str">
        <f t="shared" si="47"/>
        <v/>
      </c>
      <c r="K205" s="9">
        <f t="shared" si="47"/>
        <v>10</v>
      </c>
      <c r="L205" s="9" t="str">
        <f t="shared" si="47"/>
        <v/>
      </c>
      <c r="M205" s="9" t="str">
        <f t="shared" si="47"/>
        <v/>
      </c>
      <c r="N205" s="9" t="str">
        <f t="shared" si="47"/>
        <v/>
      </c>
      <c r="O205" s="9" t="str">
        <f t="shared" si="47"/>
        <v/>
      </c>
      <c r="P205" s="9" t="str">
        <f t="shared" si="47"/>
        <v/>
      </c>
      <c r="Q205" s="9" t="str">
        <f t="shared" si="47"/>
        <v/>
      </c>
      <c r="R205" s="9" t="str">
        <f t="shared" si="47"/>
        <v/>
      </c>
      <c r="S205" s="9" t="str">
        <f t="shared" si="47"/>
        <v/>
      </c>
      <c r="T205" s="9" t="str">
        <f t="shared" si="47"/>
        <v/>
      </c>
      <c r="U205" s="9" t="str">
        <f t="shared" si="44"/>
        <v/>
      </c>
      <c r="V205" s="9" t="str">
        <f t="shared" si="38"/>
        <v/>
      </c>
      <c r="W205" s="9"/>
      <c r="X205" s="2"/>
      <c r="Y205" s="14" t="e">
        <f>IF(F205="","",IF(F205-VLOOKUP($A202,AWstandards,VLOOKUP(D205,Age,2,FALSE),FALSE)&lt;0,"","aw"))</f>
        <v>#N/A</v>
      </c>
    </row>
    <row r="206" spans="1:25" x14ac:dyDescent="0.25">
      <c r="A206" s="19" t="s">
        <v>523</v>
      </c>
      <c r="B206" s="43">
        <v>4</v>
      </c>
      <c r="C206" s="52" t="str">
        <f t="shared" si="45"/>
        <v>Daniel Carter</v>
      </c>
      <c r="D206" s="52">
        <f>IF(A206="","",VLOOKUP($A202,IF(LEN(A206)=2,FSB,FSA),VLOOKUP(LEFT(A206,1),Fteams,7,FALSE),FALSE))</f>
        <v>0</v>
      </c>
      <c r="E206" s="52" t="str">
        <f t="shared" si="46"/>
        <v>Haywards Heath</v>
      </c>
      <c r="F206" s="26" t="s">
        <v>737</v>
      </c>
      <c r="G206" s="39">
        <f>IF(Dec!$G$2-3&lt;0,0,Dec!$G$2-3)</f>
        <v>9</v>
      </c>
      <c r="H206" s="29"/>
      <c r="I206" s="9" t="str">
        <f t="shared" si="47"/>
        <v/>
      </c>
      <c r="J206" s="9" t="str">
        <f t="shared" si="47"/>
        <v/>
      </c>
      <c r="K206" s="9" t="str">
        <f t="shared" si="47"/>
        <v/>
      </c>
      <c r="L206" s="9" t="str">
        <f t="shared" si="47"/>
        <v/>
      </c>
      <c r="M206" s="9" t="str">
        <f t="shared" si="47"/>
        <v/>
      </c>
      <c r="N206" s="9" t="str">
        <f t="shared" si="47"/>
        <v/>
      </c>
      <c r="O206" s="9" t="str">
        <f t="shared" si="47"/>
        <v/>
      </c>
      <c r="P206" s="9" t="str">
        <f t="shared" si="47"/>
        <v/>
      </c>
      <c r="Q206" s="9" t="str">
        <f t="shared" si="47"/>
        <v/>
      </c>
      <c r="R206" s="9">
        <f t="shared" si="47"/>
        <v>9</v>
      </c>
      <c r="S206" s="9" t="str">
        <f t="shared" si="47"/>
        <v/>
      </c>
      <c r="T206" s="9" t="str">
        <f t="shared" si="47"/>
        <v/>
      </c>
      <c r="U206" s="9" t="str">
        <f t="shared" si="47"/>
        <v/>
      </c>
      <c r="V206" s="9" t="str">
        <f t="shared" si="38"/>
        <v/>
      </c>
      <c r="W206" s="9"/>
      <c r="X206" s="2"/>
      <c r="Y206" s="14" t="e">
        <f>IF(F206="","",IF(F206-VLOOKUP($A202,AWstandards,VLOOKUP(D206,Age,2,FALSE),FALSE)&lt;0,"","aw"))</f>
        <v>#N/A</v>
      </c>
    </row>
    <row r="207" spans="1:25" x14ac:dyDescent="0.25">
      <c r="A207" s="19" t="s">
        <v>513</v>
      </c>
      <c r="B207" s="43">
        <v>5</v>
      </c>
      <c r="C207" s="52" t="str">
        <f t="shared" si="45"/>
        <v>Stanley Rogers</v>
      </c>
      <c r="D207" s="52">
        <f>IF(A207="","",VLOOKUP($A202,IF(LEN(A207)=2,FSB,FSA),VLOOKUP(LEFT(A207,1),Fteams,7,FALSE),FALSE))</f>
        <v>0</v>
      </c>
      <c r="E207" s="52" t="str">
        <f t="shared" si="46"/>
        <v>Brighton &amp; Hove</v>
      </c>
      <c r="F207" s="26" t="s">
        <v>738</v>
      </c>
      <c r="G207" s="39">
        <f>IF(Dec!$G$2-4&lt;0,0,Dec!$G$2-4)</f>
        <v>8</v>
      </c>
      <c r="H207" s="29"/>
      <c r="I207" s="9">
        <f t="shared" si="47"/>
        <v>8</v>
      </c>
      <c r="J207" s="9" t="str">
        <f t="shared" si="47"/>
        <v/>
      </c>
      <c r="K207" s="9" t="str">
        <f t="shared" si="47"/>
        <v/>
      </c>
      <c r="L207" s="9" t="str">
        <f t="shared" si="47"/>
        <v/>
      </c>
      <c r="M207" s="9" t="str">
        <f t="shared" si="47"/>
        <v/>
      </c>
      <c r="N207" s="9" t="str">
        <f t="shared" si="47"/>
        <v/>
      </c>
      <c r="O207" s="9" t="str">
        <f t="shared" si="47"/>
        <v/>
      </c>
      <c r="P207" s="9" t="str">
        <f t="shared" si="47"/>
        <v/>
      </c>
      <c r="Q207" s="9" t="str">
        <f t="shared" si="47"/>
        <v/>
      </c>
      <c r="R207" s="9" t="str">
        <f t="shared" si="47"/>
        <v/>
      </c>
      <c r="S207" s="9" t="str">
        <f t="shared" si="47"/>
        <v/>
      </c>
      <c r="T207" s="9" t="str">
        <f t="shared" si="47"/>
        <v/>
      </c>
      <c r="U207" s="9" t="str">
        <f t="shared" si="47"/>
        <v/>
      </c>
      <c r="V207" s="9" t="str">
        <f t="shared" si="38"/>
        <v/>
      </c>
      <c r="W207" s="9"/>
      <c r="X207" s="2"/>
      <c r="Y207" s="14" t="e">
        <f>IF(F207="","",IF(F207-VLOOKUP($A202,AWstandards,VLOOKUP(D207,Age,2,FALSE),FALSE)&lt;0,"","aw"))</f>
        <v>#N/A</v>
      </c>
    </row>
    <row r="208" spans="1:25" x14ac:dyDescent="0.25">
      <c r="A208" s="19" t="s">
        <v>516</v>
      </c>
      <c r="B208" s="43">
        <v>6</v>
      </c>
      <c r="C208" s="52" t="str">
        <f t="shared" si="45"/>
        <v>Harley Hoad</v>
      </c>
      <c r="D208" s="52">
        <f>IF(A208="","",VLOOKUP($A202,IF(LEN(A208)=2,FSB,FSA),VLOOKUP(LEFT(A208,1),Fteams,7,FALSE),FALSE))</f>
        <v>0</v>
      </c>
      <c r="E208" s="52" t="str">
        <f t="shared" si="46"/>
        <v>Eastbourne</v>
      </c>
      <c r="F208" s="26" t="s">
        <v>109</v>
      </c>
      <c r="G208" s="39">
        <f>IF(Dec!$G$2-5&lt;0,0,Dec!$G$2-5)</f>
        <v>7</v>
      </c>
      <c r="H208" s="29"/>
      <c r="I208" s="9" t="str">
        <f t="shared" si="47"/>
        <v/>
      </c>
      <c r="J208" s="9" t="str">
        <f t="shared" si="47"/>
        <v/>
      </c>
      <c r="K208" s="9" t="str">
        <f t="shared" si="47"/>
        <v/>
      </c>
      <c r="L208" s="9">
        <f t="shared" si="47"/>
        <v>7</v>
      </c>
      <c r="M208" s="9" t="str">
        <f t="shared" si="47"/>
        <v/>
      </c>
      <c r="N208" s="9" t="str">
        <f t="shared" si="47"/>
        <v/>
      </c>
      <c r="O208" s="9" t="str">
        <f t="shared" si="47"/>
        <v/>
      </c>
      <c r="P208" s="9" t="str">
        <f t="shared" si="47"/>
        <v/>
      </c>
      <c r="Q208" s="9" t="str">
        <f t="shared" si="47"/>
        <v/>
      </c>
      <c r="R208" s="9" t="str">
        <f t="shared" si="47"/>
        <v/>
      </c>
      <c r="S208" s="9" t="str">
        <f t="shared" si="47"/>
        <v/>
      </c>
      <c r="T208" s="9" t="str">
        <f t="shared" si="47"/>
        <v/>
      </c>
      <c r="U208" s="9" t="str">
        <f t="shared" si="47"/>
        <v/>
      </c>
      <c r="V208" s="9" t="str">
        <f t="shared" si="38"/>
        <v/>
      </c>
      <c r="W208" s="9"/>
      <c r="X208" s="2"/>
      <c r="Y208" s="14" t="e">
        <f>IF(F208="","",IF(F208-VLOOKUP($A202,AWstandards,VLOOKUP(D208,Age,2,FALSE),FALSE)&lt;0,"","aw"))</f>
        <v>#N/A</v>
      </c>
    </row>
    <row r="209" spans="1:25" x14ac:dyDescent="0.25">
      <c r="A209" s="19" t="s">
        <v>517</v>
      </c>
      <c r="B209" s="43">
        <v>7</v>
      </c>
      <c r="C209" s="52" t="str">
        <f t="shared" si="45"/>
        <v>Dylan Rice</v>
      </c>
      <c r="D209" s="52">
        <f>IF(A209="","",VLOOKUP($A202,IF(LEN(A209)=2,FSB,FSA),VLOOKUP(LEFT(A209,1),Fteams,7,FALSE),FALSE))</f>
        <v>0</v>
      </c>
      <c r="E209" s="52" t="str">
        <f t="shared" si="46"/>
        <v>Horsham BS</v>
      </c>
      <c r="F209" s="26" t="s">
        <v>739</v>
      </c>
      <c r="G209" s="39">
        <f>IF(Dec!$G$2-6&lt;0,0,Dec!$G$2-6)</f>
        <v>6</v>
      </c>
      <c r="H209" s="29"/>
      <c r="I209" s="9" t="str">
        <f t="shared" si="47"/>
        <v/>
      </c>
      <c r="J209" s="9" t="str">
        <f t="shared" si="47"/>
        <v/>
      </c>
      <c r="K209" s="9" t="str">
        <f t="shared" si="47"/>
        <v/>
      </c>
      <c r="L209" s="9" t="str">
        <f t="shared" si="47"/>
        <v/>
      </c>
      <c r="M209" s="9">
        <f t="shared" si="47"/>
        <v>6</v>
      </c>
      <c r="N209" s="9" t="str">
        <f t="shared" si="47"/>
        <v/>
      </c>
      <c r="O209" s="9" t="str">
        <f t="shared" si="47"/>
        <v/>
      </c>
      <c r="P209" s="9" t="str">
        <f t="shared" si="47"/>
        <v/>
      </c>
      <c r="Q209" s="9" t="str">
        <f t="shared" si="47"/>
        <v/>
      </c>
      <c r="R209" s="9" t="str">
        <f t="shared" si="47"/>
        <v/>
      </c>
      <c r="S209" s="9" t="str">
        <f t="shared" si="47"/>
        <v/>
      </c>
      <c r="T209" s="9" t="str">
        <f t="shared" si="47"/>
        <v/>
      </c>
      <c r="U209" s="9" t="str">
        <f t="shared" si="47"/>
        <v/>
      </c>
      <c r="V209" s="9" t="str">
        <f t="shared" si="38"/>
        <v/>
      </c>
      <c r="W209" s="9"/>
      <c r="X209" s="2"/>
      <c r="Y209" s="14" t="e">
        <f>IF(F209="","",IF(F209-VLOOKUP($A202,AWstandards,VLOOKUP(D209,Age,2,FALSE),FALSE)&lt;0,"","aw"))</f>
        <v>#N/A</v>
      </c>
    </row>
    <row r="210" spans="1:25" hidden="1" x14ac:dyDescent="0.25">
      <c r="A210" s="19"/>
      <c r="B210" s="43">
        <v>8</v>
      </c>
      <c r="C210" s="52" t="str">
        <f t="shared" si="45"/>
        <v/>
      </c>
      <c r="D210" s="52" t="str">
        <f>IF(A210="","",VLOOKUP($A202,IF(LEN(A210)=2,FSB,FSA),VLOOKUP(LEFT(A210,1),Fteams,7,FALSE),FALSE))</f>
        <v/>
      </c>
      <c r="E210" s="52" t="str">
        <f t="shared" si="46"/>
        <v/>
      </c>
      <c r="F210" s="26"/>
      <c r="G210" s="39">
        <f>IF(Dec!$G$2-7&lt;0,0,Dec!$G$2-7)</f>
        <v>5</v>
      </c>
      <c r="H210" s="29"/>
      <c r="I210" s="9" t="str">
        <f t="shared" si="47"/>
        <v/>
      </c>
      <c r="J210" s="9" t="str">
        <f t="shared" si="47"/>
        <v/>
      </c>
      <c r="K210" s="9" t="str">
        <f t="shared" si="47"/>
        <v/>
      </c>
      <c r="L210" s="9" t="str">
        <f t="shared" si="47"/>
        <v/>
      </c>
      <c r="M210" s="9" t="str">
        <f t="shared" si="47"/>
        <v/>
      </c>
      <c r="N210" s="9" t="str">
        <f t="shared" si="47"/>
        <v/>
      </c>
      <c r="O210" s="9" t="str">
        <f t="shared" si="47"/>
        <v/>
      </c>
      <c r="P210" s="9" t="str">
        <f t="shared" si="47"/>
        <v/>
      </c>
      <c r="Q210" s="9" t="str">
        <f t="shared" si="47"/>
        <v/>
      </c>
      <c r="R210" s="9" t="str">
        <f t="shared" si="47"/>
        <v/>
      </c>
      <c r="S210" s="9" t="str">
        <f t="shared" si="47"/>
        <v/>
      </c>
      <c r="T210" s="9" t="str">
        <f t="shared" si="47"/>
        <v/>
      </c>
      <c r="U210" s="9" t="str">
        <f t="shared" si="47"/>
        <v/>
      </c>
      <c r="V210" s="9" t="str">
        <f t="shared" si="38"/>
        <v/>
      </c>
      <c r="W210" s="9"/>
      <c r="X210" s="2"/>
      <c r="Y210" s="14" t="str">
        <f>IF(F210="","",IF(F210-VLOOKUP($A202,AWstandards,VLOOKUP(D210,Age,2,FALSE),FALSE)&lt;0,"","aw"))</f>
        <v/>
      </c>
    </row>
    <row r="211" spans="1:25" hidden="1" x14ac:dyDescent="0.25">
      <c r="A211" s="19"/>
      <c r="B211" s="43" t="s">
        <v>278</v>
      </c>
      <c r="C211" s="52" t="str">
        <f t="shared" si="45"/>
        <v/>
      </c>
      <c r="D211" s="52" t="str">
        <f>IF(A211="","",VLOOKUP($A204,IF(LEN(A211)=2,FSB,FSA),VLOOKUP(LEFT(A211,1),Fteams,7,FALSE),FALSE))</f>
        <v/>
      </c>
      <c r="E211" s="52" t="str">
        <f t="shared" si="46"/>
        <v/>
      </c>
      <c r="F211" s="26"/>
      <c r="G211" s="39">
        <f>IF(Dec!$G$2-8&lt;0,0,Dec!$G$2-8)</f>
        <v>4</v>
      </c>
      <c r="H211" s="29"/>
      <c r="I211" s="9" t="str">
        <f t="shared" si="47"/>
        <v/>
      </c>
      <c r="J211" s="9" t="str">
        <f t="shared" si="47"/>
        <v/>
      </c>
      <c r="K211" s="9" t="str">
        <f t="shared" si="47"/>
        <v/>
      </c>
      <c r="L211" s="9" t="str">
        <f t="shared" si="47"/>
        <v/>
      </c>
      <c r="M211" s="9" t="str">
        <f t="shared" si="47"/>
        <v/>
      </c>
      <c r="N211" s="9" t="str">
        <f t="shared" si="47"/>
        <v/>
      </c>
      <c r="O211" s="9" t="str">
        <f t="shared" si="47"/>
        <v/>
      </c>
      <c r="P211" s="9" t="str">
        <f t="shared" si="47"/>
        <v/>
      </c>
      <c r="Q211" s="9" t="str">
        <f t="shared" si="47"/>
        <v/>
      </c>
      <c r="R211" s="9" t="str">
        <f t="shared" si="47"/>
        <v/>
      </c>
      <c r="S211" s="9" t="str">
        <f t="shared" si="47"/>
        <v/>
      </c>
      <c r="T211" s="9" t="str">
        <f t="shared" si="47"/>
        <v/>
      </c>
      <c r="U211" s="9" t="str">
        <f t="shared" si="47"/>
        <v/>
      </c>
      <c r="V211" s="9" t="str">
        <f t="shared" si="38"/>
        <v/>
      </c>
      <c r="W211" s="9"/>
      <c r="X211" s="2"/>
      <c r="Y211" s="14"/>
    </row>
    <row r="212" spans="1:25" hidden="1" x14ac:dyDescent="0.25">
      <c r="A212" s="19"/>
      <c r="B212" s="43" t="s">
        <v>275</v>
      </c>
      <c r="C212" s="52" t="str">
        <f t="shared" si="45"/>
        <v/>
      </c>
      <c r="D212" s="52" t="str">
        <f>IF(A212="","",VLOOKUP($A205,IF(LEN(A212)=2,FSB,FSA),VLOOKUP(LEFT(A212,1),Fteams,7,FALSE),FALSE))</f>
        <v/>
      </c>
      <c r="E212" s="52" t="str">
        <f t="shared" si="46"/>
        <v/>
      </c>
      <c r="F212" s="26"/>
      <c r="G212" s="39">
        <f>IF(Dec!$G$2-9&lt;0,0,Dec!$G$2-9)</f>
        <v>3</v>
      </c>
      <c r="H212" s="29"/>
      <c r="I212" s="9" t="str">
        <f t="shared" si="47"/>
        <v/>
      </c>
      <c r="J212" s="9" t="str">
        <f t="shared" si="47"/>
        <v/>
      </c>
      <c r="K212" s="9" t="str">
        <f t="shared" si="47"/>
        <v/>
      </c>
      <c r="L212" s="9" t="str">
        <f t="shared" si="47"/>
        <v/>
      </c>
      <c r="M212" s="9" t="str">
        <f t="shared" si="47"/>
        <v/>
      </c>
      <c r="N212" s="9" t="str">
        <f t="shared" si="47"/>
        <v/>
      </c>
      <c r="O212" s="9" t="str">
        <f t="shared" si="47"/>
        <v/>
      </c>
      <c r="P212" s="9" t="str">
        <f t="shared" si="47"/>
        <v/>
      </c>
      <c r="Q212" s="9" t="str">
        <f t="shared" si="47"/>
        <v/>
      </c>
      <c r="R212" s="9" t="str">
        <f t="shared" si="47"/>
        <v/>
      </c>
      <c r="S212" s="9" t="str">
        <f t="shared" si="47"/>
        <v/>
      </c>
      <c r="T212" s="9" t="str">
        <f t="shared" si="47"/>
        <v/>
      </c>
      <c r="U212" s="9" t="str">
        <f t="shared" si="47"/>
        <v/>
      </c>
      <c r="V212" s="9" t="str">
        <f t="shared" si="38"/>
        <v/>
      </c>
      <c r="W212" s="9"/>
      <c r="X212" s="2"/>
      <c r="Y212" s="14"/>
    </row>
    <row r="213" spans="1:25" hidden="1" x14ac:dyDescent="0.25">
      <c r="A213" s="19"/>
      <c r="B213" s="43" t="s">
        <v>276</v>
      </c>
      <c r="C213" s="52" t="str">
        <f t="shared" si="45"/>
        <v/>
      </c>
      <c r="D213" s="52" t="str">
        <f>IF(A213="","",VLOOKUP($A202,IF(LEN(A213)=2,FSB,FSA),VLOOKUP(LEFT(A213,1),Fteams,7,FALSE),FALSE))</f>
        <v/>
      </c>
      <c r="E213" s="52" t="str">
        <f>IF(A213="","",VLOOKUP(LEFT(A213,1),Fteams,2,FALSE))</f>
        <v/>
      </c>
      <c r="F213" s="26"/>
      <c r="G213" s="39">
        <f>IF(Dec!$G$2-10&lt;0,0,Dec!$G$2-10)</f>
        <v>2</v>
      </c>
      <c r="H213" s="29"/>
      <c r="I213" s="9" t="str">
        <f t="shared" si="47"/>
        <v/>
      </c>
      <c r="J213" s="9" t="str">
        <f t="shared" si="47"/>
        <v/>
      </c>
      <c r="K213" s="9" t="str">
        <f t="shared" si="47"/>
        <v/>
      </c>
      <c r="L213" s="9" t="str">
        <f t="shared" si="47"/>
        <v/>
      </c>
      <c r="M213" s="9" t="str">
        <f t="shared" si="47"/>
        <v/>
      </c>
      <c r="N213" s="9" t="str">
        <f t="shared" si="47"/>
        <v/>
      </c>
      <c r="O213" s="9" t="str">
        <f t="shared" si="47"/>
        <v/>
      </c>
      <c r="P213" s="9" t="str">
        <f t="shared" si="47"/>
        <v/>
      </c>
      <c r="Q213" s="9" t="str">
        <f t="shared" si="47"/>
        <v/>
      </c>
      <c r="R213" s="9" t="str">
        <f t="shared" si="47"/>
        <v/>
      </c>
      <c r="S213" s="9" t="str">
        <f t="shared" si="47"/>
        <v/>
      </c>
      <c r="T213" s="9" t="str">
        <f t="shared" si="47"/>
        <v/>
      </c>
      <c r="U213" s="9" t="str">
        <f t="shared" si="47"/>
        <v/>
      </c>
      <c r="V213" s="9" t="str">
        <f t="shared" si="38"/>
        <v/>
      </c>
      <c r="W213" s="9"/>
      <c r="X213" s="2"/>
      <c r="Y213" s="14" t="str">
        <f>IF(F213="","",IF(F213-VLOOKUP($A202,AWstandards,VLOOKUP(D213,Age,2,FALSE),FALSE)&lt;0,"","aw"))</f>
        <v/>
      </c>
    </row>
    <row r="214" spans="1:25" hidden="1" x14ac:dyDescent="0.25">
      <c r="A214" s="19"/>
      <c r="B214" s="43" t="s">
        <v>277</v>
      </c>
      <c r="C214" s="52" t="str">
        <f t="shared" si="45"/>
        <v/>
      </c>
      <c r="D214" s="52" t="str">
        <f>IF(A214="","",VLOOKUP($A202,IF(LEN(A214)=2,FSB,FSA),VLOOKUP(LEFT(A214,1),Fteams,7,FALSE),FALSE))</f>
        <v/>
      </c>
      <c r="E214" s="52" t="str">
        <f>IF(A214="","",VLOOKUP(LEFT(A214,1),Fteams,2,FALSE))</f>
        <v/>
      </c>
      <c r="F214" s="26"/>
      <c r="G214" s="39">
        <f>IF(Dec!$G$2-11&lt;0,0,Dec!$G$2-11)</f>
        <v>1</v>
      </c>
      <c r="H214" s="29"/>
      <c r="I214" s="9" t="str">
        <f t="shared" si="47"/>
        <v/>
      </c>
      <c r="J214" s="9" t="str">
        <f t="shared" si="47"/>
        <v/>
      </c>
      <c r="K214" s="9" t="str">
        <f t="shared" si="47"/>
        <v/>
      </c>
      <c r="L214" s="9" t="str">
        <f t="shared" si="47"/>
        <v/>
      </c>
      <c r="M214" s="9" t="str">
        <f t="shared" si="47"/>
        <v/>
      </c>
      <c r="N214" s="9" t="str">
        <f t="shared" si="47"/>
        <v/>
      </c>
      <c r="O214" s="9" t="str">
        <f t="shared" si="47"/>
        <v/>
      </c>
      <c r="P214" s="9" t="str">
        <f t="shared" si="47"/>
        <v/>
      </c>
      <c r="Q214" s="9" t="str">
        <f t="shared" si="47"/>
        <v/>
      </c>
      <c r="R214" s="9" t="str">
        <f t="shared" si="47"/>
        <v/>
      </c>
      <c r="S214" s="9" t="str">
        <f t="shared" si="47"/>
        <v/>
      </c>
      <c r="T214" s="9" t="str">
        <f t="shared" si="47"/>
        <v/>
      </c>
      <c r="U214" s="9" t="str">
        <f t="shared" si="47"/>
        <v/>
      </c>
      <c r="V214" s="9" t="str">
        <f t="shared" si="38"/>
        <v/>
      </c>
      <c r="W214" s="9">
        <f>(Dec!$G$2+1)*Dec!$G$2/2-SUM(I203:T214)</f>
        <v>15</v>
      </c>
      <c r="X214" s="2"/>
      <c r="Y214" s="14" t="str">
        <f>IF(F214="","",IF(F214-VLOOKUP($A202,AWstandards,VLOOKUP(D214,Age,2,FALSE),FALSE)&lt;0,"","aw"))</f>
        <v/>
      </c>
    </row>
    <row r="215" spans="1:25" ht="13" x14ac:dyDescent="0.3">
      <c r="A215" s="18" t="s">
        <v>3</v>
      </c>
      <c r="B215" s="34"/>
      <c r="C215" s="53" t="s">
        <v>235</v>
      </c>
      <c r="D215" s="54"/>
      <c r="E215" s="55"/>
      <c r="F215" s="23"/>
      <c r="G215" s="38"/>
      <c r="H215" s="2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 t="str">
        <f t="shared" si="47"/>
        <v/>
      </c>
      <c r="V215" s="9" t="str">
        <f t="shared" si="38"/>
        <v/>
      </c>
      <c r="W215" s="9"/>
      <c r="X215" s="2" t="s">
        <v>22</v>
      </c>
      <c r="Y215" s="2"/>
    </row>
    <row r="216" spans="1:25" x14ac:dyDescent="0.25">
      <c r="A216" s="19" t="s">
        <v>550</v>
      </c>
      <c r="B216" s="43">
        <v>1</v>
      </c>
      <c r="C216" s="52" t="str">
        <f t="shared" ref="C216:C227" si="48">IF(A216="","",VLOOKUP($A$215,IF(LEN(A216)=2,FSB,FSA),VLOOKUP(LEFT(A216,1),Fteams,6,FALSE),FALSE))</f>
        <v>George Dace</v>
      </c>
      <c r="D216" s="52">
        <f>IF(A216="","",VLOOKUP($A215,IF(LEN(A216)=2,FSB,FSA),VLOOKUP(LEFT(A216,1),Fteams,7,FALSE),FALSE))</f>
        <v>0</v>
      </c>
      <c r="E216" s="52" t="str">
        <f t="shared" ref="E216:E225" si="49">IF(A216="","",VLOOKUP(LEFT(A216,1),Fteams,2,FALSE))</f>
        <v>Crawley</v>
      </c>
      <c r="F216" s="26" t="s">
        <v>740</v>
      </c>
      <c r="G216" s="39">
        <f>Dec!$G$2</f>
        <v>12</v>
      </c>
      <c r="H216" s="29"/>
      <c r="I216" s="9" t="str">
        <f t="shared" ref="I216:U231" si="50">IF($A216="","",IF(LEFT($A216,1)=I$20,$G216,""))</f>
        <v/>
      </c>
      <c r="J216" s="9">
        <f t="shared" si="50"/>
        <v>12</v>
      </c>
      <c r="K216" s="9" t="str">
        <f t="shared" si="50"/>
        <v/>
      </c>
      <c r="L216" s="9" t="str">
        <f t="shared" si="50"/>
        <v/>
      </c>
      <c r="M216" s="9" t="str">
        <f t="shared" si="50"/>
        <v/>
      </c>
      <c r="N216" s="9" t="str">
        <f t="shared" si="50"/>
        <v/>
      </c>
      <c r="O216" s="9" t="str">
        <f t="shared" si="50"/>
        <v/>
      </c>
      <c r="P216" s="9" t="str">
        <f t="shared" si="50"/>
        <v/>
      </c>
      <c r="Q216" s="9" t="str">
        <f t="shared" si="50"/>
        <v/>
      </c>
      <c r="R216" s="9" t="str">
        <f t="shared" si="50"/>
        <v/>
      </c>
      <c r="S216" s="9" t="str">
        <f t="shared" si="50"/>
        <v/>
      </c>
      <c r="T216" s="9" t="str">
        <f t="shared" si="50"/>
        <v/>
      </c>
      <c r="U216" s="9" t="str">
        <f t="shared" si="47"/>
        <v/>
      </c>
      <c r="V216" s="9" t="str">
        <f t="shared" si="38"/>
        <v/>
      </c>
      <c r="W216" s="9"/>
      <c r="X216" s="2"/>
      <c r="Y216" s="14" t="e">
        <f>IF(F216="","",IF(F216-VLOOKUP($A215,AWstandards,VLOOKUP(D216,Age,2,FALSE),FALSE)&lt;0,"","aw"))</f>
        <v>#N/A</v>
      </c>
    </row>
    <row r="217" spans="1:25" x14ac:dyDescent="0.25">
      <c r="A217" s="19" t="s">
        <v>587</v>
      </c>
      <c r="B217" s="43">
        <v>2</v>
      </c>
      <c r="C217" s="52" t="str">
        <f t="shared" si="48"/>
        <v>Seth Muddle</v>
      </c>
      <c r="D217" s="52">
        <f>IF(A217="","",VLOOKUP($A215,IF(LEN(A217)=2,FSB,FSA),VLOOKUP(LEFT(A217,1),Fteams,7,FALSE),FALSE))</f>
        <v>0</v>
      </c>
      <c r="E217" s="52" t="str">
        <f t="shared" si="49"/>
        <v>Lewes</v>
      </c>
      <c r="F217" s="26" t="s">
        <v>741</v>
      </c>
      <c r="G217" s="39">
        <f>IF(Dec!$G$2-1&lt;0,0,Dec!$G$2-1)</f>
        <v>11</v>
      </c>
      <c r="H217" s="29"/>
      <c r="I217" s="9" t="str">
        <f t="shared" si="50"/>
        <v/>
      </c>
      <c r="J217" s="9" t="str">
        <f t="shared" si="50"/>
        <v/>
      </c>
      <c r="K217" s="9" t="str">
        <f t="shared" si="50"/>
        <v/>
      </c>
      <c r="L217" s="9" t="str">
        <f t="shared" si="50"/>
        <v/>
      </c>
      <c r="M217" s="9" t="str">
        <f t="shared" si="50"/>
        <v/>
      </c>
      <c r="N217" s="9" t="str">
        <f t="shared" si="50"/>
        <v/>
      </c>
      <c r="O217" s="9">
        <f t="shared" si="50"/>
        <v>11</v>
      </c>
      <c r="P217" s="9" t="str">
        <f t="shared" si="50"/>
        <v/>
      </c>
      <c r="Q217" s="9" t="str">
        <f t="shared" si="50"/>
        <v/>
      </c>
      <c r="R217" s="9" t="str">
        <f t="shared" si="50"/>
        <v/>
      </c>
      <c r="S217" s="9" t="str">
        <f t="shared" si="50"/>
        <v/>
      </c>
      <c r="T217" s="9" t="str">
        <f t="shared" si="50"/>
        <v/>
      </c>
      <c r="U217" s="9" t="str">
        <f t="shared" si="47"/>
        <v/>
      </c>
      <c r="V217" s="9" t="str">
        <f t="shared" si="38"/>
        <v/>
      </c>
      <c r="W217" s="9"/>
      <c r="X217" s="2"/>
      <c r="Y217" s="14" t="e">
        <f>IF(F217="","",IF(F217-VLOOKUP($A215,AWstandards,VLOOKUP(D217,Age,2,FALSE),FALSE)&lt;0,"","aw"))</f>
        <v>#N/A</v>
      </c>
    </row>
    <row r="218" spans="1:25" x14ac:dyDescent="0.25">
      <c r="A218" s="19" t="s">
        <v>558</v>
      </c>
      <c r="B218" s="43">
        <v>3</v>
      </c>
      <c r="C218" s="52" t="str">
        <f t="shared" si="48"/>
        <v>Rocco Hodges</v>
      </c>
      <c r="D218" s="52">
        <f>IF(A218="","",VLOOKUP($A215,IF(LEN(A218)=2,FSB,FSA),VLOOKUP(LEFT(A218,1),Fteams,7,FALSE),FALSE))</f>
        <v>0</v>
      </c>
      <c r="E218" s="52" t="str">
        <f t="shared" si="49"/>
        <v>Chichester</v>
      </c>
      <c r="F218" s="26" t="s">
        <v>742</v>
      </c>
      <c r="G218" s="39">
        <f>IF(Dec!$G$2-2&lt;0,0,Dec!$G$2-2)</f>
        <v>10</v>
      </c>
      <c r="H218" s="29"/>
      <c r="I218" s="9" t="str">
        <f t="shared" si="50"/>
        <v/>
      </c>
      <c r="J218" s="9" t="str">
        <f t="shared" si="50"/>
        <v/>
      </c>
      <c r="K218" s="9">
        <f t="shared" si="50"/>
        <v>10</v>
      </c>
      <c r="L218" s="9" t="str">
        <f t="shared" si="50"/>
        <v/>
      </c>
      <c r="M218" s="9" t="str">
        <f t="shared" si="50"/>
        <v/>
      </c>
      <c r="N218" s="9" t="str">
        <f t="shared" si="50"/>
        <v/>
      </c>
      <c r="O218" s="9" t="str">
        <f t="shared" si="50"/>
        <v/>
      </c>
      <c r="P218" s="9" t="str">
        <f t="shared" si="50"/>
        <v/>
      </c>
      <c r="Q218" s="9" t="str">
        <f t="shared" si="50"/>
        <v/>
      </c>
      <c r="R218" s="9" t="str">
        <f t="shared" si="50"/>
        <v/>
      </c>
      <c r="S218" s="9" t="str">
        <f t="shared" si="50"/>
        <v/>
      </c>
      <c r="T218" s="9" t="str">
        <f t="shared" si="50"/>
        <v/>
      </c>
      <c r="U218" s="9" t="str">
        <f t="shared" si="47"/>
        <v/>
      </c>
      <c r="V218" s="9" t="str">
        <f t="shared" si="38"/>
        <v/>
      </c>
      <c r="W218" s="9"/>
      <c r="X218" s="2"/>
      <c r="Y218" s="14" t="e">
        <f>IF(F218="","",IF(F218-VLOOKUP($A215,AWstandards,VLOOKUP(D218,Age,2,FALSE),FALSE)&lt;0,"","aw"))</f>
        <v>#N/A</v>
      </c>
    </row>
    <row r="219" spans="1:25" x14ac:dyDescent="0.25">
      <c r="A219" s="19" t="s">
        <v>552</v>
      </c>
      <c r="B219" s="43">
        <v>4</v>
      </c>
      <c r="C219" s="52" t="str">
        <f t="shared" si="48"/>
        <v>Zaky Ali</v>
      </c>
      <c r="D219" s="52">
        <f>IF(A219="","",VLOOKUP($A215,IF(LEN(A219)=2,FSB,FSA),VLOOKUP(LEFT(A219,1),Fteams,7,FALSE),FALSE))</f>
        <v>0</v>
      </c>
      <c r="E219" s="52" t="str">
        <f t="shared" si="49"/>
        <v>Brighton &amp; Hove</v>
      </c>
      <c r="F219" s="26" t="s">
        <v>634</v>
      </c>
      <c r="G219" s="39">
        <f>IF(Dec!$G$2-3&lt;0,0,Dec!$G$2-3)</f>
        <v>9</v>
      </c>
      <c r="H219" s="29"/>
      <c r="I219" s="9">
        <f t="shared" si="50"/>
        <v>9</v>
      </c>
      <c r="J219" s="9" t="str">
        <f t="shared" si="50"/>
        <v/>
      </c>
      <c r="K219" s="9" t="str">
        <f t="shared" si="50"/>
        <v/>
      </c>
      <c r="L219" s="9" t="str">
        <f t="shared" si="50"/>
        <v/>
      </c>
      <c r="M219" s="9" t="str">
        <f t="shared" si="50"/>
        <v/>
      </c>
      <c r="N219" s="9" t="str">
        <f t="shared" si="50"/>
        <v/>
      </c>
      <c r="O219" s="9" t="str">
        <f t="shared" si="50"/>
        <v/>
      </c>
      <c r="P219" s="9" t="str">
        <f t="shared" si="50"/>
        <v/>
      </c>
      <c r="Q219" s="9" t="str">
        <f t="shared" si="50"/>
        <v/>
      </c>
      <c r="R219" s="9" t="str">
        <f t="shared" si="50"/>
        <v/>
      </c>
      <c r="S219" s="9" t="str">
        <f t="shared" si="50"/>
        <v/>
      </c>
      <c r="T219" s="9" t="str">
        <f t="shared" si="50"/>
        <v/>
      </c>
      <c r="U219" s="9" t="str">
        <f t="shared" si="50"/>
        <v/>
      </c>
      <c r="V219" s="9" t="str">
        <f t="shared" si="38"/>
        <v/>
      </c>
      <c r="W219" s="9"/>
      <c r="X219" s="2"/>
      <c r="Y219" s="14" t="e">
        <f>IF(F219="","",IF(F219-VLOOKUP($A215,AWstandards,VLOOKUP(D219,Age,2,FALSE),FALSE)&lt;0,"","aw"))</f>
        <v>#N/A</v>
      </c>
    </row>
    <row r="220" spans="1:25" hidden="1" x14ac:dyDescent="0.25">
      <c r="A220" s="19"/>
      <c r="B220" s="43">
        <v>5</v>
      </c>
      <c r="C220" s="52" t="str">
        <f t="shared" si="48"/>
        <v/>
      </c>
      <c r="D220" s="52" t="str">
        <f>IF(A220="","",VLOOKUP($A215,IF(LEN(A220)=2,FSB,FSA),VLOOKUP(LEFT(A220,1),Fteams,7,FALSE),FALSE))</f>
        <v/>
      </c>
      <c r="E220" s="52" t="str">
        <f t="shared" si="49"/>
        <v/>
      </c>
      <c r="F220" s="26"/>
      <c r="G220" s="39">
        <f>IF(Dec!$G$2-4&lt;0,0,Dec!$G$2-4)</f>
        <v>8</v>
      </c>
      <c r="H220" s="29"/>
      <c r="I220" s="9" t="str">
        <f t="shared" si="50"/>
        <v/>
      </c>
      <c r="J220" s="9" t="str">
        <f t="shared" si="50"/>
        <v/>
      </c>
      <c r="K220" s="9" t="str">
        <f t="shared" si="50"/>
        <v/>
      </c>
      <c r="L220" s="9" t="str">
        <f t="shared" si="50"/>
        <v/>
      </c>
      <c r="M220" s="9" t="str">
        <f t="shared" si="50"/>
        <v/>
      </c>
      <c r="N220" s="9" t="str">
        <f t="shared" si="50"/>
        <v/>
      </c>
      <c r="O220" s="9" t="str">
        <f t="shared" si="50"/>
        <v/>
      </c>
      <c r="P220" s="9" t="str">
        <f t="shared" si="50"/>
        <v/>
      </c>
      <c r="Q220" s="9" t="str">
        <f t="shared" si="50"/>
        <v/>
      </c>
      <c r="R220" s="9" t="str">
        <f t="shared" si="50"/>
        <v/>
      </c>
      <c r="S220" s="9" t="str">
        <f t="shared" si="50"/>
        <v/>
      </c>
      <c r="T220" s="9" t="str">
        <f t="shared" si="50"/>
        <v/>
      </c>
      <c r="U220" s="9" t="str">
        <f t="shared" si="50"/>
        <v/>
      </c>
      <c r="V220" s="9" t="str">
        <f t="shared" si="38"/>
        <v/>
      </c>
      <c r="W220" s="9"/>
      <c r="X220" s="2"/>
      <c r="Y220" s="14" t="str">
        <f>IF(F220="","",IF(F220-VLOOKUP($A215,AWstandards,VLOOKUP(D220,Age,2,FALSE),FALSE)&lt;0,"","aw"))</f>
        <v/>
      </c>
    </row>
    <row r="221" spans="1:25" hidden="1" x14ac:dyDescent="0.25">
      <c r="A221" s="19"/>
      <c r="B221" s="43">
        <v>6</v>
      </c>
      <c r="C221" s="52" t="str">
        <f t="shared" si="48"/>
        <v/>
      </c>
      <c r="D221" s="52" t="str">
        <f>IF(A221="","",VLOOKUP($A215,IF(LEN(A221)=2,FSB,FSA),VLOOKUP(LEFT(A221,1),Fteams,7,FALSE),FALSE))</f>
        <v/>
      </c>
      <c r="E221" s="52" t="str">
        <f t="shared" si="49"/>
        <v/>
      </c>
      <c r="F221" s="26"/>
      <c r="G221" s="39">
        <f>IF(Dec!$G$2-5&lt;0,0,Dec!$G$2-5)</f>
        <v>7</v>
      </c>
      <c r="H221" s="29"/>
      <c r="I221" s="9" t="str">
        <f t="shared" si="50"/>
        <v/>
      </c>
      <c r="J221" s="9" t="str">
        <f t="shared" si="50"/>
        <v/>
      </c>
      <c r="K221" s="9" t="str">
        <f t="shared" si="50"/>
        <v/>
      </c>
      <c r="L221" s="9" t="str">
        <f t="shared" si="50"/>
        <v/>
      </c>
      <c r="M221" s="9" t="str">
        <f t="shared" si="50"/>
        <v/>
      </c>
      <c r="N221" s="9" t="str">
        <f t="shared" si="50"/>
        <v/>
      </c>
      <c r="O221" s="9" t="str">
        <f t="shared" si="50"/>
        <v/>
      </c>
      <c r="P221" s="9" t="str">
        <f t="shared" si="50"/>
        <v/>
      </c>
      <c r="Q221" s="9" t="str">
        <f t="shared" si="50"/>
        <v/>
      </c>
      <c r="R221" s="9" t="str">
        <f t="shared" si="50"/>
        <v/>
      </c>
      <c r="S221" s="9" t="str">
        <f t="shared" si="50"/>
        <v/>
      </c>
      <c r="T221" s="9" t="str">
        <f t="shared" si="50"/>
        <v/>
      </c>
      <c r="U221" s="9" t="str">
        <f t="shared" si="50"/>
        <v/>
      </c>
      <c r="V221" s="9" t="str">
        <f t="shared" si="38"/>
        <v/>
      </c>
      <c r="W221" s="9"/>
      <c r="X221" s="2"/>
      <c r="Y221" s="14" t="str">
        <f>IF(F221="","",IF(F221-VLOOKUP($A215,AWstandards,VLOOKUP(D221,Age,2,FALSE),FALSE)&lt;0,"","aw"))</f>
        <v/>
      </c>
    </row>
    <row r="222" spans="1:25" hidden="1" x14ac:dyDescent="0.25">
      <c r="A222" s="19"/>
      <c r="B222" s="43">
        <v>7</v>
      </c>
      <c r="C222" s="52" t="str">
        <f t="shared" si="48"/>
        <v/>
      </c>
      <c r="D222" s="52" t="str">
        <f>IF(A222="","",VLOOKUP($A215,IF(LEN(A222)=2,FSB,FSA),VLOOKUP(LEFT(A222,1),Fteams,7,FALSE),FALSE))</f>
        <v/>
      </c>
      <c r="E222" s="52" t="str">
        <f t="shared" si="49"/>
        <v/>
      </c>
      <c r="F222" s="26"/>
      <c r="G222" s="39">
        <f>IF(Dec!$G$2-6&lt;0,0,Dec!$G$2-6)</f>
        <v>6</v>
      </c>
      <c r="H222" s="29"/>
      <c r="I222" s="9" t="str">
        <f t="shared" si="50"/>
        <v/>
      </c>
      <c r="J222" s="9" t="str">
        <f t="shared" si="50"/>
        <v/>
      </c>
      <c r="K222" s="9" t="str">
        <f t="shared" si="50"/>
        <v/>
      </c>
      <c r="L222" s="9" t="str">
        <f t="shared" si="50"/>
        <v/>
      </c>
      <c r="M222" s="9" t="str">
        <f t="shared" si="50"/>
        <v/>
      </c>
      <c r="N222" s="9" t="str">
        <f t="shared" si="50"/>
        <v/>
      </c>
      <c r="O222" s="9" t="str">
        <f t="shared" si="50"/>
        <v/>
      </c>
      <c r="P222" s="9" t="str">
        <f t="shared" si="50"/>
        <v/>
      </c>
      <c r="Q222" s="9" t="str">
        <f t="shared" si="50"/>
        <v/>
      </c>
      <c r="R222" s="9" t="str">
        <f t="shared" si="50"/>
        <v/>
      </c>
      <c r="S222" s="9" t="str">
        <f t="shared" si="50"/>
        <v/>
      </c>
      <c r="T222" s="9" t="str">
        <f t="shared" si="50"/>
        <v/>
      </c>
      <c r="U222" s="9" t="str">
        <f t="shared" si="50"/>
        <v/>
      </c>
      <c r="V222" s="9" t="str">
        <f t="shared" si="38"/>
        <v/>
      </c>
      <c r="W222" s="9"/>
      <c r="X222" s="2"/>
      <c r="Y222" s="14" t="str">
        <f>IF(F222="","",IF(F222-VLOOKUP($A215,AWstandards,VLOOKUP(D222,Age,2,FALSE),FALSE)&lt;0,"","aw"))</f>
        <v/>
      </c>
    </row>
    <row r="223" spans="1:25" hidden="1" x14ac:dyDescent="0.25">
      <c r="A223" s="19"/>
      <c r="B223" s="43">
        <v>8</v>
      </c>
      <c r="C223" s="52" t="str">
        <f t="shared" si="48"/>
        <v/>
      </c>
      <c r="D223" s="52" t="str">
        <f>IF(A223="","",VLOOKUP($A215,IF(LEN(A223)=2,FSB,FSA),VLOOKUP(LEFT(A223,1),Fteams,7,FALSE),FALSE))</f>
        <v/>
      </c>
      <c r="E223" s="52" t="str">
        <f t="shared" si="49"/>
        <v/>
      </c>
      <c r="F223" s="26"/>
      <c r="G223" s="39">
        <f>IF(Dec!$G$2-7&lt;0,0,Dec!$G$2-7)</f>
        <v>5</v>
      </c>
      <c r="H223" s="29"/>
      <c r="I223" s="9" t="str">
        <f t="shared" si="50"/>
        <v/>
      </c>
      <c r="J223" s="9" t="str">
        <f t="shared" si="50"/>
        <v/>
      </c>
      <c r="K223" s="9" t="str">
        <f t="shared" si="50"/>
        <v/>
      </c>
      <c r="L223" s="9" t="str">
        <f t="shared" si="50"/>
        <v/>
      </c>
      <c r="M223" s="9" t="str">
        <f t="shared" si="50"/>
        <v/>
      </c>
      <c r="N223" s="9" t="str">
        <f t="shared" si="50"/>
        <v/>
      </c>
      <c r="O223" s="9" t="str">
        <f t="shared" si="50"/>
        <v/>
      </c>
      <c r="P223" s="9" t="str">
        <f t="shared" si="50"/>
        <v/>
      </c>
      <c r="Q223" s="9" t="str">
        <f t="shared" si="50"/>
        <v/>
      </c>
      <c r="R223" s="9" t="str">
        <f t="shared" si="50"/>
        <v/>
      </c>
      <c r="S223" s="9" t="str">
        <f t="shared" si="50"/>
        <v/>
      </c>
      <c r="T223" s="9" t="str">
        <f t="shared" si="50"/>
        <v/>
      </c>
      <c r="U223" s="9" t="str">
        <f t="shared" si="50"/>
        <v/>
      </c>
      <c r="V223" s="9" t="str">
        <f t="shared" si="38"/>
        <v/>
      </c>
      <c r="W223" s="9"/>
      <c r="X223" s="2"/>
      <c r="Y223" s="14" t="str">
        <f>IF(F223="","",IF(F223-VLOOKUP($A215,AWstandards,VLOOKUP(D223,Age,2,FALSE),FALSE)&lt;0,"","aw"))</f>
        <v/>
      </c>
    </row>
    <row r="224" spans="1:25" hidden="1" x14ac:dyDescent="0.25">
      <c r="A224" s="19"/>
      <c r="B224" s="43" t="s">
        <v>278</v>
      </c>
      <c r="C224" s="52" t="str">
        <f t="shared" si="48"/>
        <v/>
      </c>
      <c r="D224" s="52" t="str">
        <f>IF(A224="","",VLOOKUP($A217,IF(LEN(A224)=2,FSB,FSA),VLOOKUP(LEFT(A224,1),Fteams,7,FALSE),FALSE))</f>
        <v/>
      </c>
      <c r="E224" s="52" t="str">
        <f t="shared" si="49"/>
        <v/>
      </c>
      <c r="F224" s="26"/>
      <c r="G224" s="39">
        <f>IF(Dec!$G$2-8&lt;0,0,Dec!$G$2-8)</f>
        <v>4</v>
      </c>
      <c r="H224" s="29"/>
      <c r="I224" s="9" t="str">
        <f t="shared" si="50"/>
        <v/>
      </c>
      <c r="J224" s="9" t="str">
        <f t="shared" si="50"/>
        <v/>
      </c>
      <c r="K224" s="9" t="str">
        <f t="shared" si="50"/>
        <v/>
      </c>
      <c r="L224" s="9" t="str">
        <f t="shared" si="50"/>
        <v/>
      </c>
      <c r="M224" s="9" t="str">
        <f t="shared" si="50"/>
        <v/>
      </c>
      <c r="N224" s="9" t="str">
        <f t="shared" si="50"/>
        <v/>
      </c>
      <c r="O224" s="9" t="str">
        <f t="shared" si="50"/>
        <v/>
      </c>
      <c r="P224" s="9" t="str">
        <f t="shared" si="50"/>
        <v/>
      </c>
      <c r="Q224" s="9" t="str">
        <f t="shared" si="50"/>
        <v/>
      </c>
      <c r="R224" s="9" t="str">
        <f t="shared" si="50"/>
        <v/>
      </c>
      <c r="S224" s="9" t="str">
        <f t="shared" si="50"/>
        <v/>
      </c>
      <c r="T224" s="9" t="str">
        <f t="shared" si="50"/>
        <v/>
      </c>
      <c r="U224" s="9" t="str">
        <f t="shared" si="50"/>
        <v/>
      </c>
      <c r="V224" s="9" t="str">
        <f t="shared" si="38"/>
        <v/>
      </c>
      <c r="W224" s="9"/>
      <c r="X224" s="2"/>
      <c r="Y224" s="14"/>
    </row>
    <row r="225" spans="1:25" hidden="1" x14ac:dyDescent="0.25">
      <c r="A225" s="19"/>
      <c r="B225" s="43" t="s">
        <v>275</v>
      </c>
      <c r="C225" s="52" t="str">
        <f t="shared" si="48"/>
        <v/>
      </c>
      <c r="D225" s="52" t="str">
        <f>IF(A225="","",VLOOKUP($A218,IF(LEN(A225)=2,FSB,FSA),VLOOKUP(LEFT(A225,1),Fteams,7,FALSE),FALSE))</f>
        <v/>
      </c>
      <c r="E225" s="52" t="str">
        <f t="shared" si="49"/>
        <v/>
      </c>
      <c r="F225" s="26"/>
      <c r="G225" s="39">
        <f>IF(Dec!$G$2-9&lt;0,0,Dec!$G$2-9)</f>
        <v>3</v>
      </c>
      <c r="H225" s="29"/>
      <c r="I225" s="9" t="str">
        <f t="shared" si="50"/>
        <v/>
      </c>
      <c r="J225" s="9" t="str">
        <f t="shared" si="50"/>
        <v/>
      </c>
      <c r="K225" s="9" t="str">
        <f t="shared" si="50"/>
        <v/>
      </c>
      <c r="L225" s="9" t="str">
        <f t="shared" si="50"/>
        <v/>
      </c>
      <c r="M225" s="9" t="str">
        <f t="shared" si="50"/>
        <v/>
      </c>
      <c r="N225" s="9" t="str">
        <f t="shared" si="50"/>
        <v/>
      </c>
      <c r="O225" s="9" t="str">
        <f t="shared" si="50"/>
        <v/>
      </c>
      <c r="P225" s="9" t="str">
        <f t="shared" si="50"/>
        <v/>
      </c>
      <c r="Q225" s="9" t="str">
        <f t="shared" si="50"/>
        <v/>
      </c>
      <c r="R225" s="9" t="str">
        <f t="shared" si="50"/>
        <v/>
      </c>
      <c r="S225" s="9" t="str">
        <f t="shared" si="50"/>
        <v/>
      </c>
      <c r="T225" s="9" t="str">
        <f t="shared" si="50"/>
        <v/>
      </c>
      <c r="U225" s="9" t="str">
        <f t="shared" si="50"/>
        <v/>
      </c>
      <c r="V225" s="9" t="str">
        <f t="shared" si="38"/>
        <v/>
      </c>
      <c r="W225" s="9"/>
      <c r="X225" s="2"/>
      <c r="Y225" s="14"/>
    </row>
    <row r="226" spans="1:25" hidden="1" x14ac:dyDescent="0.25">
      <c r="A226" s="19"/>
      <c r="B226" s="43" t="s">
        <v>276</v>
      </c>
      <c r="C226" s="52" t="str">
        <f t="shared" si="48"/>
        <v/>
      </c>
      <c r="D226" s="52" t="str">
        <f>IF(A226="","",VLOOKUP($A215,IF(LEN(A226)=2,FSB,FSA),VLOOKUP(LEFT(A226,1),Fteams,7,FALSE),FALSE))</f>
        <v/>
      </c>
      <c r="E226" s="52" t="str">
        <f>IF(A226="","",VLOOKUP(LEFT(A226,1),Fteams,2,FALSE))</f>
        <v/>
      </c>
      <c r="F226" s="26"/>
      <c r="G226" s="39">
        <f>IF(Dec!$G$2-10&lt;0,0,Dec!$G$2-10)</f>
        <v>2</v>
      </c>
      <c r="H226" s="29"/>
      <c r="I226" s="9" t="str">
        <f t="shared" si="50"/>
        <v/>
      </c>
      <c r="J226" s="9" t="str">
        <f t="shared" si="50"/>
        <v/>
      </c>
      <c r="K226" s="9" t="str">
        <f t="shared" si="50"/>
        <v/>
      </c>
      <c r="L226" s="9" t="str">
        <f t="shared" si="50"/>
        <v/>
      </c>
      <c r="M226" s="9" t="str">
        <f t="shared" si="50"/>
        <v/>
      </c>
      <c r="N226" s="9" t="str">
        <f t="shared" si="50"/>
        <v/>
      </c>
      <c r="O226" s="9" t="str">
        <f t="shared" si="50"/>
        <v/>
      </c>
      <c r="P226" s="9" t="str">
        <f t="shared" si="50"/>
        <v/>
      </c>
      <c r="Q226" s="9" t="str">
        <f t="shared" si="50"/>
        <v/>
      </c>
      <c r="R226" s="9" t="str">
        <f t="shared" si="50"/>
        <v/>
      </c>
      <c r="S226" s="9" t="str">
        <f t="shared" si="50"/>
        <v/>
      </c>
      <c r="T226" s="9" t="str">
        <f t="shared" si="50"/>
        <v/>
      </c>
      <c r="U226" s="9" t="str">
        <f t="shared" si="50"/>
        <v/>
      </c>
      <c r="V226" s="9" t="str">
        <f t="shared" si="38"/>
        <v/>
      </c>
      <c r="W226" s="9"/>
      <c r="X226" s="2"/>
      <c r="Y226" s="14" t="str">
        <f>IF(F226="","",IF(F226-VLOOKUP($A215,AWstandards,VLOOKUP(D226,Age,2,FALSE),FALSE)&lt;0,"","aw"))</f>
        <v/>
      </c>
    </row>
    <row r="227" spans="1:25" ht="12" hidden="1" customHeight="1" x14ac:dyDescent="0.25">
      <c r="A227" s="19"/>
      <c r="B227" s="43" t="s">
        <v>277</v>
      </c>
      <c r="C227" s="52" t="str">
        <f t="shared" si="48"/>
        <v/>
      </c>
      <c r="D227" s="52" t="str">
        <f>IF(A227="","",VLOOKUP($A215,IF(LEN(A227)=2,FSB,FSA),VLOOKUP(LEFT(A227,1),Fteams,7,FALSE),FALSE))</f>
        <v/>
      </c>
      <c r="E227" s="52" t="str">
        <f>IF(A227="","",VLOOKUP(LEFT(A227,1),Fteams,2,FALSE))</f>
        <v/>
      </c>
      <c r="F227" s="26"/>
      <c r="G227" s="39">
        <f>IF(Dec!$G$2-11&lt;0,0,Dec!$G$2-11)</f>
        <v>1</v>
      </c>
      <c r="H227" s="29"/>
      <c r="I227" s="9" t="str">
        <f t="shared" si="50"/>
        <v/>
      </c>
      <c r="J227" s="9" t="str">
        <f t="shared" si="50"/>
        <v/>
      </c>
      <c r="K227" s="9" t="str">
        <f t="shared" si="50"/>
        <v/>
      </c>
      <c r="L227" s="9" t="str">
        <f t="shared" si="50"/>
        <v/>
      </c>
      <c r="M227" s="9" t="str">
        <f t="shared" si="50"/>
        <v/>
      </c>
      <c r="N227" s="9" t="str">
        <f t="shared" si="50"/>
        <v/>
      </c>
      <c r="O227" s="9" t="str">
        <f t="shared" si="50"/>
        <v/>
      </c>
      <c r="P227" s="9" t="str">
        <f t="shared" si="50"/>
        <v/>
      </c>
      <c r="Q227" s="9" t="str">
        <f t="shared" si="50"/>
        <v/>
      </c>
      <c r="R227" s="9" t="str">
        <f t="shared" si="50"/>
        <v/>
      </c>
      <c r="S227" s="9" t="str">
        <f t="shared" si="50"/>
        <v/>
      </c>
      <c r="T227" s="9" t="str">
        <f t="shared" si="50"/>
        <v/>
      </c>
      <c r="U227" s="9" t="str">
        <f t="shared" si="50"/>
        <v/>
      </c>
      <c r="V227" s="9" t="str">
        <f t="shared" si="38"/>
        <v/>
      </c>
      <c r="W227" s="9">
        <f>(Dec!$G$2+1)*Dec!$G$2/2-SUM(I216:T227)</f>
        <v>36</v>
      </c>
      <c r="X227" s="2"/>
      <c r="Y227" s="14" t="str">
        <f>IF(F227="","",IF(F227-VLOOKUP($A215,AWstandards,VLOOKUP(D227,Age,2,FALSE),FALSE)&lt;0,"","aw"))</f>
        <v/>
      </c>
    </row>
    <row r="228" spans="1:25" ht="13" x14ac:dyDescent="0.3">
      <c r="A228" s="18" t="s">
        <v>4</v>
      </c>
      <c r="B228" s="34"/>
      <c r="C228" s="53" t="s">
        <v>236</v>
      </c>
      <c r="D228" s="54"/>
      <c r="E228" s="55"/>
      <c r="F228" s="23"/>
      <c r="G228" s="38"/>
      <c r="H228" s="2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 t="str">
        <f t="shared" si="50"/>
        <v/>
      </c>
      <c r="V228" s="9" t="str">
        <f t="shared" si="38"/>
        <v/>
      </c>
      <c r="W228" s="9"/>
      <c r="X228" s="2" t="s">
        <v>23</v>
      </c>
      <c r="Y228" s="2"/>
    </row>
    <row r="229" spans="1:25" x14ac:dyDescent="0.25">
      <c r="A229" s="19" t="s">
        <v>514</v>
      </c>
      <c r="B229" s="43">
        <v>1</v>
      </c>
      <c r="C229" s="52" t="str">
        <f t="shared" ref="C229:C240" si="51">IF(A229="","",VLOOKUP($A$228,IF(LEN(A229)=2,FSB,FSA),VLOOKUP(LEFT(A229,1),Fteams,6,FALSE),FALSE))</f>
        <v>Archie Green</v>
      </c>
      <c r="D229" s="52">
        <f>IF(A229="","",VLOOKUP($A228,IF(LEN(A229)=2,FSB,FSA),VLOOKUP(LEFT(A229,1),Fteams,7,FALSE),FALSE))</f>
        <v>0</v>
      </c>
      <c r="E229" s="52" t="str">
        <f t="shared" ref="E229:E238" si="52">IF(A229="","",VLOOKUP(LEFT(A229,1),Fteams,2,FALSE))</f>
        <v>Crawley</v>
      </c>
      <c r="F229" s="26" t="s">
        <v>848</v>
      </c>
      <c r="G229" s="39">
        <f>Dec!$G$2</f>
        <v>12</v>
      </c>
      <c r="H229" s="29"/>
      <c r="I229" s="9" t="str">
        <f t="shared" ref="I229:V244" si="53">IF($A229="","",IF(LEFT($A229,1)=I$20,$G229,""))</f>
        <v/>
      </c>
      <c r="J229" s="9">
        <f t="shared" si="53"/>
        <v>12</v>
      </c>
      <c r="K229" s="9" t="str">
        <f t="shared" si="53"/>
        <v/>
      </c>
      <c r="L229" s="9" t="str">
        <f t="shared" si="53"/>
        <v/>
      </c>
      <c r="M229" s="9" t="str">
        <f t="shared" si="53"/>
        <v/>
      </c>
      <c r="N229" s="9" t="str">
        <f t="shared" si="53"/>
        <v/>
      </c>
      <c r="O229" s="9" t="str">
        <f t="shared" si="53"/>
        <v/>
      </c>
      <c r="P229" s="9" t="str">
        <f t="shared" si="53"/>
        <v/>
      </c>
      <c r="Q229" s="9" t="str">
        <f t="shared" si="53"/>
        <v/>
      </c>
      <c r="R229" s="9" t="str">
        <f t="shared" si="53"/>
        <v/>
      </c>
      <c r="S229" s="9" t="str">
        <f t="shared" si="53"/>
        <v/>
      </c>
      <c r="T229" s="9" t="str">
        <f t="shared" si="53"/>
        <v/>
      </c>
      <c r="U229" s="9" t="str">
        <f t="shared" si="50"/>
        <v/>
      </c>
      <c r="V229" s="9" t="str">
        <f t="shared" si="53"/>
        <v/>
      </c>
      <c r="W229" s="9"/>
      <c r="X229" s="2"/>
      <c r="Y229" s="14" t="e">
        <f>IF(F229="","",IF(F229-VLOOKUP($A228,AWstandards,VLOOKUP(D229,Age,2,FALSE),FALSE)&lt;0,"","aw"))</f>
        <v>#N/A</v>
      </c>
    </row>
    <row r="230" spans="1:25" x14ac:dyDescent="0.25">
      <c r="A230" s="19" t="s">
        <v>513</v>
      </c>
      <c r="B230" s="43">
        <v>2</v>
      </c>
      <c r="C230" s="52" t="str">
        <f t="shared" si="51"/>
        <v>Monty Rowland</v>
      </c>
      <c r="D230" s="52">
        <f>IF(A230="","",VLOOKUP($A228,IF(LEN(A230)=2,FSB,FSA),VLOOKUP(LEFT(A230,1),Fteams,7,FALSE),FALSE))</f>
        <v>0</v>
      </c>
      <c r="E230" s="52" t="str">
        <f t="shared" si="52"/>
        <v>Brighton &amp; Hove</v>
      </c>
      <c r="F230" s="26" t="s">
        <v>849</v>
      </c>
      <c r="G230" s="39">
        <f>IF(Dec!$G$2-1&lt;0,0,Dec!$G$2-1)</f>
        <v>11</v>
      </c>
      <c r="H230" s="29"/>
      <c r="I230" s="9">
        <f t="shared" si="53"/>
        <v>11</v>
      </c>
      <c r="J230" s="9" t="str">
        <f t="shared" si="53"/>
        <v/>
      </c>
      <c r="K230" s="9" t="str">
        <f t="shared" si="53"/>
        <v/>
      </c>
      <c r="L230" s="9" t="str">
        <f t="shared" si="53"/>
        <v/>
      </c>
      <c r="M230" s="9" t="str">
        <f t="shared" si="53"/>
        <v/>
      </c>
      <c r="N230" s="9" t="str">
        <f t="shared" si="53"/>
        <v/>
      </c>
      <c r="O230" s="9" t="str">
        <f t="shared" si="53"/>
        <v/>
      </c>
      <c r="P230" s="9" t="str">
        <f t="shared" si="53"/>
        <v/>
      </c>
      <c r="Q230" s="9" t="str">
        <f t="shared" si="53"/>
        <v/>
      </c>
      <c r="R230" s="9" t="str">
        <f t="shared" si="53"/>
        <v/>
      </c>
      <c r="S230" s="9" t="str">
        <f t="shared" si="53"/>
        <v/>
      </c>
      <c r="T230" s="9" t="str">
        <f t="shared" si="53"/>
        <v/>
      </c>
      <c r="U230" s="9" t="str">
        <f t="shared" si="50"/>
        <v/>
      </c>
      <c r="V230" s="9" t="str">
        <f t="shared" si="53"/>
        <v/>
      </c>
      <c r="W230" s="9"/>
      <c r="X230" s="2"/>
      <c r="Y230" s="14" t="e">
        <f>IF(F230="","",IF(F230-VLOOKUP($A228,AWstandards,VLOOKUP(D230,Age,2,FALSE),FALSE)&lt;0,"","aw"))</f>
        <v>#N/A</v>
      </c>
    </row>
    <row r="231" spans="1:25" x14ac:dyDescent="0.25">
      <c r="A231" s="19" t="s">
        <v>522</v>
      </c>
      <c r="B231" s="43">
        <v>3</v>
      </c>
      <c r="C231" s="52" t="str">
        <f t="shared" si="51"/>
        <v>Finn Lagdon</v>
      </c>
      <c r="D231" s="52">
        <f>IF(A231="","",VLOOKUP($A228,IF(LEN(A231)=2,FSB,FSA),VLOOKUP(LEFT(A231,1),Fteams,7,FALSE),FALSE))</f>
        <v>0</v>
      </c>
      <c r="E231" s="52" t="str">
        <f t="shared" si="52"/>
        <v>Worthing</v>
      </c>
      <c r="F231" s="26" t="s">
        <v>850</v>
      </c>
      <c r="G231" s="39">
        <f>IF(Dec!$G$2-2&lt;0,0,Dec!$G$2-2)</f>
        <v>10</v>
      </c>
      <c r="H231" s="29"/>
      <c r="I231" s="9" t="str">
        <f t="shared" si="53"/>
        <v/>
      </c>
      <c r="J231" s="9" t="str">
        <f t="shared" si="53"/>
        <v/>
      </c>
      <c r="K231" s="9" t="str">
        <f t="shared" si="53"/>
        <v/>
      </c>
      <c r="L231" s="9" t="str">
        <f t="shared" si="53"/>
        <v/>
      </c>
      <c r="M231" s="9" t="str">
        <f t="shared" si="53"/>
        <v/>
      </c>
      <c r="N231" s="9" t="str">
        <f t="shared" si="53"/>
        <v/>
      </c>
      <c r="O231" s="9" t="str">
        <f t="shared" si="53"/>
        <v/>
      </c>
      <c r="P231" s="9" t="str">
        <f t="shared" si="53"/>
        <v/>
      </c>
      <c r="Q231" s="9">
        <f t="shared" si="53"/>
        <v>10</v>
      </c>
      <c r="R231" s="9" t="str">
        <f t="shared" si="53"/>
        <v/>
      </c>
      <c r="S231" s="9" t="str">
        <f t="shared" si="53"/>
        <v/>
      </c>
      <c r="T231" s="9" t="str">
        <f t="shared" si="53"/>
        <v/>
      </c>
      <c r="U231" s="9" t="str">
        <f t="shared" si="50"/>
        <v/>
      </c>
      <c r="V231" s="9" t="str">
        <f t="shared" si="53"/>
        <v/>
      </c>
      <c r="W231" s="9"/>
      <c r="X231" s="2"/>
      <c r="Y231" s="14" t="e">
        <f>IF(F231="","",IF(F231-VLOOKUP($A228,AWstandards,VLOOKUP(D231,Age,2,FALSE),FALSE)&lt;0,"","aw"))</f>
        <v>#N/A</v>
      </c>
    </row>
    <row r="232" spans="1:25" x14ac:dyDescent="0.25">
      <c r="A232" s="19" t="s">
        <v>515</v>
      </c>
      <c r="B232" s="43">
        <v>4</v>
      </c>
      <c r="C232" s="52" t="str">
        <f t="shared" si="51"/>
        <v>Mehmet Coskun</v>
      </c>
      <c r="D232" s="52">
        <f>IF(A232="","",VLOOKUP($A228,IF(LEN(A232)=2,FSB,FSA),VLOOKUP(LEFT(A232,1),Fteams,7,FALSE),FALSE))</f>
        <v>0</v>
      </c>
      <c r="E232" s="52" t="str">
        <f t="shared" si="52"/>
        <v>Chichester</v>
      </c>
      <c r="F232" s="26" t="s">
        <v>851</v>
      </c>
      <c r="G232" s="39">
        <f>IF(Dec!$G$2-3&lt;0,0,Dec!$G$2-3)</f>
        <v>9</v>
      </c>
      <c r="H232" s="29"/>
      <c r="I232" s="9" t="str">
        <f t="shared" si="53"/>
        <v/>
      </c>
      <c r="J232" s="9" t="str">
        <f t="shared" si="53"/>
        <v/>
      </c>
      <c r="K232" s="9">
        <f t="shared" si="53"/>
        <v>9</v>
      </c>
      <c r="L232" s="9" t="str">
        <f t="shared" si="53"/>
        <v/>
      </c>
      <c r="M232" s="9" t="str">
        <f t="shared" si="53"/>
        <v/>
      </c>
      <c r="N232" s="9" t="str">
        <f t="shared" si="53"/>
        <v/>
      </c>
      <c r="O232" s="9" t="str">
        <f t="shared" si="53"/>
        <v/>
      </c>
      <c r="P232" s="9" t="str">
        <f t="shared" si="53"/>
        <v/>
      </c>
      <c r="Q232" s="9" t="str">
        <f t="shared" si="53"/>
        <v/>
      </c>
      <c r="R232" s="9" t="str">
        <f t="shared" si="53"/>
        <v/>
      </c>
      <c r="S232" s="9" t="str">
        <f t="shared" si="53"/>
        <v/>
      </c>
      <c r="T232" s="9" t="str">
        <f t="shared" si="53"/>
        <v/>
      </c>
      <c r="U232" s="9" t="str">
        <f t="shared" si="53"/>
        <v/>
      </c>
      <c r="V232" s="9" t="str">
        <f t="shared" si="53"/>
        <v/>
      </c>
      <c r="W232" s="9"/>
      <c r="X232" s="2"/>
      <c r="Y232" s="14" t="e">
        <f>IF(F232="","",IF(F232-VLOOKUP($A228,AWstandards,VLOOKUP(D232,Age,2,FALSE),FALSE)&lt;0,"","aw"))</f>
        <v>#N/A</v>
      </c>
    </row>
    <row r="233" spans="1:25" x14ac:dyDescent="0.25">
      <c r="A233" s="19" t="s">
        <v>523</v>
      </c>
      <c r="B233" s="43">
        <v>5</v>
      </c>
      <c r="C233" s="52" t="str">
        <f t="shared" si="51"/>
        <v>Daniel Carter</v>
      </c>
      <c r="D233" s="52">
        <f>IF(A233="","",VLOOKUP($A228,IF(LEN(A233)=2,FSB,FSA),VLOOKUP(LEFT(A233,1),Fteams,7,FALSE),FALSE))</f>
        <v>0</v>
      </c>
      <c r="E233" s="52" t="str">
        <f t="shared" si="52"/>
        <v>Haywards Heath</v>
      </c>
      <c r="F233" s="26" t="s">
        <v>852</v>
      </c>
      <c r="G233" s="39">
        <f>IF(Dec!$G$2-4&lt;0,0,Dec!$G$2-4)</f>
        <v>8</v>
      </c>
      <c r="H233" s="29"/>
      <c r="I233" s="9" t="str">
        <f t="shared" si="53"/>
        <v/>
      </c>
      <c r="J233" s="9" t="str">
        <f t="shared" si="53"/>
        <v/>
      </c>
      <c r="K233" s="9" t="str">
        <f t="shared" si="53"/>
        <v/>
      </c>
      <c r="L233" s="9" t="str">
        <f t="shared" si="53"/>
        <v/>
      </c>
      <c r="M233" s="9" t="str">
        <f t="shared" si="53"/>
        <v/>
      </c>
      <c r="N233" s="9" t="str">
        <f t="shared" si="53"/>
        <v/>
      </c>
      <c r="O233" s="9" t="str">
        <f t="shared" si="53"/>
        <v/>
      </c>
      <c r="P233" s="9" t="str">
        <f t="shared" si="53"/>
        <v/>
      </c>
      <c r="Q233" s="9" t="str">
        <f t="shared" si="53"/>
        <v/>
      </c>
      <c r="R233" s="9">
        <f t="shared" si="53"/>
        <v>8</v>
      </c>
      <c r="S233" s="9" t="str">
        <f t="shared" si="53"/>
        <v/>
      </c>
      <c r="T233" s="9" t="str">
        <f t="shared" si="53"/>
        <v/>
      </c>
      <c r="U233" s="9" t="str">
        <f t="shared" si="53"/>
        <v/>
      </c>
      <c r="V233" s="9" t="str">
        <f t="shared" si="53"/>
        <v/>
      </c>
      <c r="W233" s="9"/>
      <c r="X233" s="2"/>
      <c r="Y233" s="14" t="e">
        <f>IF(F233="","",IF(F233-VLOOKUP($A228,AWstandards,VLOOKUP(D233,Age,2,FALSE),FALSE)&lt;0,"","aw"))</f>
        <v>#N/A</v>
      </c>
    </row>
    <row r="234" spans="1:25" hidden="1" x14ac:dyDescent="0.25">
      <c r="A234" s="19"/>
      <c r="B234" s="43">
        <v>6</v>
      </c>
      <c r="C234" s="52" t="str">
        <f t="shared" si="51"/>
        <v/>
      </c>
      <c r="D234" s="52" t="str">
        <f>IF(A234="","",VLOOKUP($A228,IF(LEN(A234)=2,FSB,FSA),VLOOKUP(LEFT(A234,1),Fteams,7,FALSE),FALSE))</f>
        <v/>
      </c>
      <c r="E234" s="52" t="str">
        <f t="shared" si="52"/>
        <v/>
      </c>
      <c r="F234" s="26"/>
      <c r="G234" s="39">
        <f>IF(Dec!$G$2-5&lt;0,0,Dec!$G$2-5)</f>
        <v>7</v>
      </c>
      <c r="H234" s="29"/>
      <c r="I234" s="9" t="str">
        <f t="shared" si="53"/>
        <v/>
      </c>
      <c r="J234" s="9" t="str">
        <f t="shared" si="53"/>
        <v/>
      </c>
      <c r="K234" s="9" t="str">
        <f t="shared" si="53"/>
        <v/>
      </c>
      <c r="L234" s="9" t="str">
        <f t="shared" si="53"/>
        <v/>
      </c>
      <c r="M234" s="9" t="str">
        <f t="shared" si="53"/>
        <v/>
      </c>
      <c r="N234" s="9" t="str">
        <f t="shared" si="53"/>
        <v/>
      </c>
      <c r="O234" s="9" t="str">
        <f t="shared" si="53"/>
        <v/>
      </c>
      <c r="P234" s="9" t="str">
        <f t="shared" si="53"/>
        <v/>
      </c>
      <c r="Q234" s="9" t="str">
        <f t="shared" si="53"/>
        <v/>
      </c>
      <c r="R234" s="9" t="str">
        <f t="shared" si="53"/>
        <v/>
      </c>
      <c r="S234" s="9" t="str">
        <f t="shared" si="53"/>
        <v/>
      </c>
      <c r="T234" s="9" t="str">
        <f t="shared" si="53"/>
        <v/>
      </c>
      <c r="U234" s="9" t="str">
        <f t="shared" si="53"/>
        <v/>
      </c>
      <c r="V234" s="9" t="str">
        <f t="shared" si="53"/>
        <v/>
      </c>
      <c r="W234" s="9"/>
      <c r="X234" s="2"/>
      <c r="Y234" s="14" t="str">
        <f>IF(F234="","",IF(F234-VLOOKUP($A228,AWstandards,VLOOKUP(D234,Age,2,FALSE),FALSE)&lt;0,"","aw"))</f>
        <v/>
      </c>
    </row>
    <row r="235" spans="1:25" hidden="1" x14ac:dyDescent="0.25">
      <c r="A235" s="19"/>
      <c r="B235" s="43">
        <v>7</v>
      </c>
      <c r="C235" s="52" t="str">
        <f t="shared" si="51"/>
        <v/>
      </c>
      <c r="D235" s="52" t="str">
        <f>IF(A235="","",VLOOKUP($A228,IF(LEN(A235)=2,FSB,FSA),VLOOKUP(LEFT(A235,1),Fteams,7,FALSE),FALSE))</f>
        <v/>
      </c>
      <c r="E235" s="52" t="str">
        <f t="shared" si="52"/>
        <v/>
      </c>
      <c r="F235" s="26"/>
      <c r="G235" s="39">
        <f>IF(Dec!$G$2-6&lt;0,0,Dec!$G$2-6)</f>
        <v>6</v>
      </c>
      <c r="H235" s="29"/>
      <c r="I235" s="9" t="str">
        <f t="shared" si="53"/>
        <v/>
      </c>
      <c r="J235" s="9" t="str">
        <f t="shared" si="53"/>
        <v/>
      </c>
      <c r="K235" s="9" t="str">
        <f t="shared" si="53"/>
        <v/>
      </c>
      <c r="L235" s="9" t="str">
        <f t="shared" si="53"/>
        <v/>
      </c>
      <c r="M235" s="9" t="str">
        <f t="shared" si="53"/>
        <v/>
      </c>
      <c r="N235" s="9" t="str">
        <f t="shared" si="53"/>
        <v/>
      </c>
      <c r="O235" s="9" t="str">
        <f t="shared" si="53"/>
        <v/>
      </c>
      <c r="P235" s="9" t="str">
        <f t="shared" si="53"/>
        <v/>
      </c>
      <c r="Q235" s="9" t="str">
        <f t="shared" si="53"/>
        <v/>
      </c>
      <c r="R235" s="9" t="str">
        <f t="shared" si="53"/>
        <v/>
      </c>
      <c r="S235" s="9" t="str">
        <f t="shared" si="53"/>
        <v/>
      </c>
      <c r="T235" s="9" t="str">
        <f t="shared" si="53"/>
        <v/>
      </c>
      <c r="U235" s="9" t="str">
        <f t="shared" si="53"/>
        <v/>
      </c>
      <c r="V235" s="9" t="str">
        <f t="shared" si="53"/>
        <v/>
      </c>
      <c r="W235" s="9"/>
      <c r="X235" s="2"/>
      <c r="Y235" s="14" t="str">
        <f>IF(F235="","",IF(F235-VLOOKUP($A228,AWstandards,VLOOKUP(D235,Age,2,FALSE),FALSE)&lt;0,"","aw"))</f>
        <v/>
      </c>
    </row>
    <row r="236" spans="1:25" hidden="1" x14ac:dyDescent="0.25">
      <c r="A236" s="19"/>
      <c r="B236" s="43">
        <v>8</v>
      </c>
      <c r="C236" s="52" t="str">
        <f t="shared" si="51"/>
        <v/>
      </c>
      <c r="D236" s="52" t="str">
        <f>IF(A236="","",VLOOKUP($A228,IF(LEN(A236)=2,FSB,FSA),VLOOKUP(LEFT(A236,1),Fteams,7,FALSE),FALSE))</f>
        <v/>
      </c>
      <c r="E236" s="52" t="str">
        <f t="shared" si="52"/>
        <v/>
      </c>
      <c r="F236" s="26"/>
      <c r="G236" s="39">
        <f>IF(Dec!$G$2-7&lt;0,0,Dec!$G$2-7)</f>
        <v>5</v>
      </c>
      <c r="H236" s="29"/>
      <c r="I236" s="9" t="str">
        <f t="shared" si="53"/>
        <v/>
      </c>
      <c r="J236" s="9" t="str">
        <f t="shared" si="53"/>
        <v/>
      </c>
      <c r="K236" s="9" t="str">
        <f t="shared" si="53"/>
        <v/>
      </c>
      <c r="L236" s="9" t="str">
        <f t="shared" si="53"/>
        <v/>
      </c>
      <c r="M236" s="9" t="str">
        <f t="shared" si="53"/>
        <v/>
      </c>
      <c r="N236" s="9" t="str">
        <f t="shared" si="53"/>
        <v/>
      </c>
      <c r="O236" s="9" t="str">
        <f t="shared" si="53"/>
        <v/>
      </c>
      <c r="P236" s="9" t="str">
        <f t="shared" si="53"/>
        <v/>
      </c>
      <c r="Q236" s="9" t="str">
        <f t="shared" si="53"/>
        <v/>
      </c>
      <c r="R236" s="9" t="str">
        <f t="shared" si="53"/>
        <v/>
      </c>
      <c r="S236" s="9" t="str">
        <f t="shared" si="53"/>
        <v/>
      </c>
      <c r="T236" s="9" t="str">
        <f t="shared" si="53"/>
        <v/>
      </c>
      <c r="U236" s="9" t="str">
        <f t="shared" si="53"/>
        <v/>
      </c>
      <c r="V236" s="9" t="str">
        <f t="shared" si="53"/>
        <v/>
      </c>
      <c r="W236" s="9"/>
      <c r="X236" s="2"/>
      <c r="Y236" s="14" t="str">
        <f>IF(F236="","",IF(F236-VLOOKUP($A228,AWstandards,VLOOKUP(D236,Age,2,FALSE),FALSE)&lt;0,"","aw"))</f>
        <v/>
      </c>
    </row>
    <row r="237" spans="1:25" hidden="1" x14ac:dyDescent="0.25">
      <c r="A237" s="19"/>
      <c r="B237" s="43" t="s">
        <v>278</v>
      </c>
      <c r="C237" s="52" t="str">
        <f t="shared" si="51"/>
        <v/>
      </c>
      <c r="D237" s="52" t="str">
        <f>IF(A237="","",VLOOKUP($A230,IF(LEN(A237)=2,FSB,FSA),VLOOKUP(LEFT(A237,1),Fteams,7,FALSE),FALSE))</f>
        <v/>
      </c>
      <c r="E237" s="52" t="str">
        <f t="shared" si="52"/>
        <v/>
      </c>
      <c r="F237" s="26"/>
      <c r="G237" s="39">
        <f>IF(Dec!$G$2-8&lt;0,0,Dec!$G$2-8)</f>
        <v>4</v>
      </c>
      <c r="H237" s="29"/>
      <c r="I237" s="9" t="str">
        <f t="shared" si="53"/>
        <v/>
      </c>
      <c r="J237" s="9" t="str">
        <f t="shared" si="53"/>
        <v/>
      </c>
      <c r="K237" s="9" t="str">
        <f t="shared" si="53"/>
        <v/>
      </c>
      <c r="L237" s="9" t="str">
        <f t="shared" si="53"/>
        <v/>
      </c>
      <c r="M237" s="9" t="str">
        <f t="shared" si="53"/>
        <v/>
      </c>
      <c r="N237" s="9" t="str">
        <f t="shared" si="53"/>
        <v/>
      </c>
      <c r="O237" s="9" t="str">
        <f t="shared" si="53"/>
        <v/>
      </c>
      <c r="P237" s="9" t="str">
        <f t="shared" si="53"/>
        <v/>
      </c>
      <c r="Q237" s="9" t="str">
        <f t="shared" si="53"/>
        <v/>
      </c>
      <c r="R237" s="9" t="str">
        <f t="shared" si="53"/>
        <v/>
      </c>
      <c r="S237" s="9" t="str">
        <f t="shared" si="53"/>
        <v/>
      </c>
      <c r="T237" s="9" t="str">
        <f t="shared" si="53"/>
        <v/>
      </c>
      <c r="U237" s="9" t="str">
        <f t="shared" si="53"/>
        <v/>
      </c>
      <c r="V237" s="9" t="str">
        <f t="shared" si="53"/>
        <v/>
      </c>
      <c r="W237" s="9"/>
      <c r="X237" s="2"/>
      <c r="Y237" s="14"/>
    </row>
    <row r="238" spans="1:25" hidden="1" x14ac:dyDescent="0.25">
      <c r="A238" s="19"/>
      <c r="B238" s="43" t="s">
        <v>275</v>
      </c>
      <c r="C238" s="52" t="str">
        <f t="shared" si="51"/>
        <v/>
      </c>
      <c r="D238" s="52" t="str">
        <f>IF(A238="","",VLOOKUP($A231,IF(LEN(A238)=2,FSB,FSA),VLOOKUP(LEFT(A238,1),Fteams,7,FALSE),FALSE))</f>
        <v/>
      </c>
      <c r="E238" s="52" t="str">
        <f t="shared" si="52"/>
        <v/>
      </c>
      <c r="F238" s="26"/>
      <c r="G238" s="39">
        <f>IF(Dec!$G$2-9&lt;0,0,Dec!$G$2-9)</f>
        <v>3</v>
      </c>
      <c r="H238" s="29"/>
      <c r="I238" s="9" t="str">
        <f t="shared" si="53"/>
        <v/>
      </c>
      <c r="J238" s="9" t="str">
        <f t="shared" si="53"/>
        <v/>
      </c>
      <c r="K238" s="9" t="str">
        <f t="shared" si="53"/>
        <v/>
      </c>
      <c r="L238" s="9" t="str">
        <f t="shared" si="53"/>
        <v/>
      </c>
      <c r="M238" s="9" t="str">
        <f t="shared" si="53"/>
        <v/>
      </c>
      <c r="N238" s="9" t="str">
        <f t="shared" si="53"/>
        <v/>
      </c>
      <c r="O238" s="9" t="str">
        <f t="shared" si="53"/>
        <v/>
      </c>
      <c r="P238" s="9" t="str">
        <f t="shared" si="53"/>
        <v/>
      </c>
      <c r="Q238" s="9" t="str">
        <f t="shared" si="53"/>
        <v/>
      </c>
      <c r="R238" s="9" t="str">
        <f t="shared" si="53"/>
        <v/>
      </c>
      <c r="S238" s="9" t="str">
        <f t="shared" si="53"/>
        <v/>
      </c>
      <c r="T238" s="9" t="str">
        <f t="shared" si="53"/>
        <v/>
      </c>
      <c r="U238" s="9" t="str">
        <f t="shared" si="53"/>
        <v/>
      </c>
      <c r="V238" s="9" t="str">
        <f t="shared" si="53"/>
        <v/>
      </c>
      <c r="W238" s="9"/>
      <c r="X238" s="2"/>
      <c r="Y238" s="14"/>
    </row>
    <row r="239" spans="1:25" hidden="1" x14ac:dyDescent="0.25">
      <c r="A239" s="19"/>
      <c r="B239" s="43" t="s">
        <v>276</v>
      </c>
      <c r="C239" s="52" t="str">
        <f t="shared" si="51"/>
        <v/>
      </c>
      <c r="D239" s="52" t="str">
        <f>IF(A239="","",VLOOKUP($A228,IF(LEN(A239)=2,FSB,FSA),VLOOKUP(LEFT(A239,1),Fteams,7,FALSE),FALSE))</f>
        <v/>
      </c>
      <c r="E239" s="52" t="str">
        <f>IF(A239="","",VLOOKUP(LEFT(A239,1),Fteams,2,FALSE))</f>
        <v/>
      </c>
      <c r="F239" s="26"/>
      <c r="G239" s="39">
        <f>IF(Dec!$G$2-10&lt;0,0,Dec!$G$2-10)</f>
        <v>2</v>
      </c>
      <c r="H239" s="29"/>
      <c r="I239" s="9" t="str">
        <f t="shared" si="53"/>
        <v/>
      </c>
      <c r="J239" s="9" t="str">
        <f t="shared" si="53"/>
        <v/>
      </c>
      <c r="K239" s="9" t="str">
        <f t="shared" si="53"/>
        <v/>
      </c>
      <c r="L239" s="9" t="str">
        <f t="shared" si="53"/>
        <v/>
      </c>
      <c r="M239" s="9" t="str">
        <f t="shared" si="53"/>
        <v/>
      </c>
      <c r="N239" s="9" t="str">
        <f t="shared" si="53"/>
        <v/>
      </c>
      <c r="O239" s="9" t="str">
        <f t="shared" si="53"/>
        <v/>
      </c>
      <c r="P239" s="9" t="str">
        <f t="shared" si="53"/>
        <v/>
      </c>
      <c r="Q239" s="9" t="str">
        <f t="shared" si="53"/>
        <v/>
      </c>
      <c r="R239" s="9" t="str">
        <f t="shared" si="53"/>
        <v/>
      </c>
      <c r="S239" s="9" t="str">
        <f t="shared" si="53"/>
        <v/>
      </c>
      <c r="T239" s="9" t="str">
        <f t="shared" si="53"/>
        <v/>
      </c>
      <c r="U239" s="9" t="str">
        <f t="shared" si="53"/>
        <v/>
      </c>
      <c r="V239" s="9" t="str">
        <f t="shared" si="53"/>
        <v/>
      </c>
      <c r="W239" s="9"/>
      <c r="X239" s="2"/>
      <c r="Y239" s="14" t="str">
        <f>IF(F239="","",IF(F239-VLOOKUP($A228,AWstandards,VLOOKUP(D239,Age,2,FALSE),FALSE)&lt;0,"","aw"))</f>
        <v/>
      </c>
    </row>
    <row r="240" spans="1:25" hidden="1" x14ac:dyDescent="0.25">
      <c r="A240" s="19"/>
      <c r="B240" s="43" t="s">
        <v>277</v>
      </c>
      <c r="C240" s="52" t="str">
        <f t="shared" si="51"/>
        <v/>
      </c>
      <c r="D240" s="52" t="str">
        <f>IF(A240="","",VLOOKUP($A228,IF(LEN(A240)=2,FSB,FSA),VLOOKUP(LEFT(A240,1),Fteams,7,FALSE),FALSE))</f>
        <v/>
      </c>
      <c r="E240" s="52" t="str">
        <f>IF(A240="","",VLOOKUP(LEFT(A240,1),Fteams,2,FALSE))</f>
        <v/>
      </c>
      <c r="F240" s="26"/>
      <c r="G240" s="39">
        <f>IF(Dec!$G$2-11&lt;0,0,Dec!$G$2-11)</f>
        <v>1</v>
      </c>
      <c r="H240" s="29"/>
      <c r="I240" s="9" t="str">
        <f t="shared" si="53"/>
        <v/>
      </c>
      <c r="J240" s="9" t="str">
        <f t="shared" si="53"/>
        <v/>
      </c>
      <c r="K240" s="9" t="str">
        <f t="shared" si="53"/>
        <v/>
      </c>
      <c r="L240" s="9" t="str">
        <f t="shared" si="53"/>
        <v/>
      </c>
      <c r="M240" s="9" t="str">
        <f t="shared" si="53"/>
        <v/>
      </c>
      <c r="N240" s="9" t="str">
        <f t="shared" si="53"/>
        <v/>
      </c>
      <c r="O240" s="9" t="str">
        <f t="shared" si="53"/>
        <v/>
      </c>
      <c r="P240" s="9" t="str">
        <f t="shared" si="53"/>
        <v/>
      </c>
      <c r="Q240" s="9" t="str">
        <f t="shared" si="53"/>
        <v/>
      </c>
      <c r="R240" s="9" t="str">
        <f t="shared" si="53"/>
        <v/>
      </c>
      <c r="S240" s="9" t="str">
        <f t="shared" si="53"/>
        <v/>
      </c>
      <c r="T240" s="9" t="str">
        <f t="shared" si="53"/>
        <v/>
      </c>
      <c r="U240" s="9" t="str">
        <f t="shared" si="53"/>
        <v/>
      </c>
      <c r="V240" s="9" t="str">
        <f t="shared" si="53"/>
        <v/>
      </c>
      <c r="W240" s="9">
        <f>(Dec!$G$2+1)*Dec!$G$2/2-SUM(I229:T240)</f>
        <v>28</v>
      </c>
      <c r="X240" s="2"/>
      <c r="Y240" s="14" t="str">
        <f>IF(F240="","",IF(F240-VLOOKUP($A228,AWstandards,VLOOKUP(D240,Age,2,FALSE),FALSE)&lt;0,"","aw"))</f>
        <v/>
      </c>
    </row>
    <row r="241" spans="1:25" ht="13" x14ac:dyDescent="0.3">
      <c r="A241" s="18" t="s">
        <v>4</v>
      </c>
      <c r="B241" s="34"/>
      <c r="C241" s="53" t="s">
        <v>237</v>
      </c>
      <c r="D241" s="54"/>
      <c r="E241" s="55"/>
      <c r="F241" s="23"/>
      <c r="G241" s="38"/>
      <c r="H241" s="2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 t="str">
        <f t="shared" si="53"/>
        <v/>
      </c>
      <c r="V241" s="9" t="str">
        <f t="shared" si="53"/>
        <v/>
      </c>
      <c r="W241" s="9"/>
      <c r="X241" s="2" t="s">
        <v>24</v>
      </c>
      <c r="Y241" s="2"/>
    </row>
    <row r="242" spans="1:25" x14ac:dyDescent="0.25">
      <c r="A242" s="19" t="s">
        <v>550</v>
      </c>
      <c r="B242" s="43">
        <v>1</v>
      </c>
      <c r="C242" s="52" t="str">
        <f t="shared" ref="C242:C253" si="54">IF(A242="","",VLOOKUP($A$241,IF(LEN(A242)=2,FSB,FSA),VLOOKUP(LEFT(A242,1),Fteams,6,FALSE),FALSE))</f>
        <v>George Dace</v>
      </c>
      <c r="D242" s="52">
        <f>IF(A242="","",VLOOKUP($A241,IF(LEN(A242)=2,FSB,FSA),VLOOKUP(LEFT(A242,1),Fteams,7,FALSE),FALSE))</f>
        <v>0</v>
      </c>
      <c r="E242" s="52" t="str">
        <f t="shared" ref="E242:E251" si="55">IF(A242="","",VLOOKUP(LEFT(A242,1),Fteams,2,FALSE))</f>
        <v>Crawley</v>
      </c>
      <c r="F242" s="26" t="s">
        <v>853</v>
      </c>
      <c r="G242" s="39">
        <f>Dec!$G$2</f>
        <v>12</v>
      </c>
      <c r="H242" s="29"/>
      <c r="I242" s="9" t="str">
        <f t="shared" ref="I242:U257" si="56">IF($A242="","",IF(LEFT($A242,1)=I$20,$G242,""))</f>
        <v/>
      </c>
      <c r="J242" s="9">
        <f t="shared" si="56"/>
        <v>12</v>
      </c>
      <c r="K242" s="9" t="str">
        <f t="shared" si="56"/>
        <v/>
      </c>
      <c r="L242" s="9" t="str">
        <f t="shared" si="56"/>
        <v/>
      </c>
      <c r="M242" s="9" t="str">
        <f t="shared" si="56"/>
        <v/>
      </c>
      <c r="N242" s="9" t="str">
        <f t="shared" si="56"/>
        <v/>
      </c>
      <c r="O242" s="9" t="str">
        <f t="shared" si="56"/>
        <v/>
      </c>
      <c r="P242" s="9" t="str">
        <f t="shared" si="56"/>
        <v/>
      </c>
      <c r="Q242" s="9" t="str">
        <f t="shared" si="56"/>
        <v/>
      </c>
      <c r="R242" s="9" t="str">
        <f t="shared" si="56"/>
        <v/>
      </c>
      <c r="S242" s="9" t="str">
        <f t="shared" si="56"/>
        <v/>
      </c>
      <c r="T242" s="9" t="str">
        <f t="shared" si="56"/>
        <v/>
      </c>
      <c r="U242" s="9" t="str">
        <f t="shared" si="53"/>
        <v/>
      </c>
      <c r="V242" s="9" t="str">
        <f t="shared" si="53"/>
        <v/>
      </c>
      <c r="W242" s="9"/>
      <c r="X242" s="2"/>
      <c r="Y242" s="14" t="e">
        <f>IF(F242="","",IF(F242-VLOOKUP($A241,AWstandards,VLOOKUP(D242,Age,2,FALSE),FALSE)&lt;0,"","aw"))</f>
        <v>#N/A</v>
      </c>
    </row>
    <row r="243" spans="1:25" x14ac:dyDescent="0.25">
      <c r="A243" s="19" t="s">
        <v>552</v>
      </c>
      <c r="B243" s="43">
        <v>2</v>
      </c>
      <c r="C243" s="52" t="str">
        <f t="shared" si="54"/>
        <v>Stanley Rogers</v>
      </c>
      <c r="D243" s="52">
        <f>IF(A243="","",VLOOKUP($A241,IF(LEN(A243)=2,FSB,FSA),VLOOKUP(LEFT(A243,1),Fteams,7,FALSE),FALSE))</f>
        <v>0</v>
      </c>
      <c r="E243" s="52" t="str">
        <f t="shared" si="55"/>
        <v>Brighton &amp; Hove</v>
      </c>
      <c r="F243" s="26" t="s">
        <v>854</v>
      </c>
      <c r="G243" s="39">
        <f>IF(Dec!$G$2-1&lt;0,0,Dec!$G$2-1)</f>
        <v>11</v>
      </c>
      <c r="H243" s="29"/>
      <c r="I243" s="9">
        <f t="shared" si="56"/>
        <v>11</v>
      </c>
      <c r="J243" s="9" t="str">
        <f t="shared" si="56"/>
        <v/>
      </c>
      <c r="K243" s="9" t="str">
        <f t="shared" si="56"/>
        <v/>
      </c>
      <c r="L243" s="9" t="str">
        <f t="shared" si="56"/>
        <v/>
      </c>
      <c r="M243" s="9" t="str">
        <f t="shared" si="56"/>
        <v/>
      </c>
      <c r="N243" s="9" t="str">
        <f t="shared" si="56"/>
        <v/>
      </c>
      <c r="O243" s="9" t="str">
        <f t="shared" si="56"/>
        <v/>
      </c>
      <c r="P243" s="9" t="str">
        <f t="shared" si="56"/>
        <v/>
      </c>
      <c r="Q243" s="9" t="str">
        <f t="shared" si="56"/>
        <v/>
      </c>
      <c r="R243" s="9" t="str">
        <f t="shared" si="56"/>
        <v/>
      </c>
      <c r="S243" s="9" t="str">
        <f t="shared" si="56"/>
        <v/>
      </c>
      <c r="T243" s="9" t="str">
        <f t="shared" si="56"/>
        <v/>
      </c>
      <c r="U243" s="9" t="str">
        <f t="shared" si="53"/>
        <v/>
      </c>
      <c r="V243" s="9" t="str">
        <f t="shared" si="53"/>
        <v/>
      </c>
      <c r="W243" s="9"/>
      <c r="X243" s="2"/>
      <c r="Y243" s="14" t="e">
        <f>IF(F243="","",IF(F243-VLOOKUP($A241,AWstandards,VLOOKUP(D243,Age,2,FALSE),FALSE)&lt;0,"","aw"))</f>
        <v>#N/A</v>
      </c>
    </row>
    <row r="244" spans="1:25" x14ac:dyDescent="0.25">
      <c r="A244" s="19" t="s">
        <v>557</v>
      </c>
      <c r="B244" s="43">
        <v>3</v>
      </c>
      <c r="C244" s="52" t="str">
        <f t="shared" si="54"/>
        <v>Maxwell Stedman</v>
      </c>
      <c r="D244" s="52">
        <f>IF(A244="","",VLOOKUP($A241,IF(LEN(A244)=2,FSB,FSA),VLOOKUP(LEFT(A244,1),Fteams,7,FALSE),FALSE))</f>
        <v>0</v>
      </c>
      <c r="E244" s="52" t="str">
        <f t="shared" si="55"/>
        <v>Worthing</v>
      </c>
      <c r="F244" s="26" t="s">
        <v>855</v>
      </c>
      <c r="G244" s="39">
        <f>IF(Dec!$G$2-2&lt;0,0,Dec!$G$2-2)</f>
        <v>10</v>
      </c>
      <c r="H244" s="29"/>
      <c r="I244" s="9" t="str">
        <f t="shared" si="56"/>
        <v/>
      </c>
      <c r="J244" s="9" t="str">
        <f t="shared" si="56"/>
        <v/>
      </c>
      <c r="K244" s="9" t="str">
        <f t="shared" si="56"/>
        <v/>
      </c>
      <c r="L244" s="9" t="str">
        <f t="shared" si="56"/>
        <v/>
      </c>
      <c r="M244" s="9" t="str">
        <f t="shared" si="56"/>
        <v/>
      </c>
      <c r="N244" s="9" t="str">
        <f t="shared" si="56"/>
        <v/>
      </c>
      <c r="O244" s="9" t="str">
        <f t="shared" si="56"/>
        <v/>
      </c>
      <c r="P244" s="9" t="str">
        <f t="shared" si="56"/>
        <v/>
      </c>
      <c r="Q244" s="9">
        <f t="shared" si="56"/>
        <v>10</v>
      </c>
      <c r="R244" s="9" t="str">
        <f t="shared" si="56"/>
        <v/>
      </c>
      <c r="S244" s="9" t="str">
        <f t="shared" si="56"/>
        <v/>
      </c>
      <c r="T244" s="9" t="str">
        <f t="shared" si="56"/>
        <v/>
      </c>
      <c r="U244" s="9" t="str">
        <f t="shared" si="53"/>
        <v/>
      </c>
      <c r="V244" s="9" t="str">
        <f t="shared" si="53"/>
        <v/>
      </c>
      <c r="W244" s="9"/>
      <c r="X244" s="2"/>
      <c r="Y244" s="14" t="e">
        <f>IF(F244="","",IF(F244-VLOOKUP($A241,AWstandards,VLOOKUP(D244,Age,2,FALSE),FALSE)&lt;0,"","aw"))</f>
        <v>#N/A</v>
      </c>
    </row>
    <row r="245" spans="1:25" x14ac:dyDescent="0.25">
      <c r="A245" s="19" t="s">
        <v>558</v>
      </c>
      <c r="B245" s="43">
        <v>4</v>
      </c>
      <c r="C245" s="52" t="str">
        <f t="shared" si="54"/>
        <v>Alfie Luxford</v>
      </c>
      <c r="D245" s="52">
        <f>IF(A245="","",VLOOKUP($A241,IF(LEN(A245)=2,FSB,FSA),VLOOKUP(LEFT(A245,1),Fteams,7,FALSE),FALSE))</f>
        <v>0</v>
      </c>
      <c r="E245" s="52" t="str">
        <f t="shared" si="55"/>
        <v>Chichester</v>
      </c>
      <c r="F245" s="26" t="s">
        <v>856</v>
      </c>
      <c r="G245" s="39">
        <f>IF(Dec!$G$2-3&lt;0,0,Dec!$G$2-3)</f>
        <v>9</v>
      </c>
      <c r="H245" s="29"/>
      <c r="I245" s="9" t="str">
        <f t="shared" si="56"/>
        <v/>
      </c>
      <c r="J245" s="9" t="str">
        <f t="shared" si="56"/>
        <v/>
      </c>
      <c r="K245" s="9">
        <f t="shared" si="56"/>
        <v>9</v>
      </c>
      <c r="L245" s="9" t="str">
        <f t="shared" si="56"/>
        <v/>
      </c>
      <c r="M245" s="9" t="str">
        <f t="shared" si="56"/>
        <v/>
      </c>
      <c r="N245" s="9" t="str">
        <f t="shared" si="56"/>
        <v/>
      </c>
      <c r="O245" s="9" t="str">
        <f t="shared" si="56"/>
        <v/>
      </c>
      <c r="P245" s="9" t="str">
        <f t="shared" si="56"/>
        <v/>
      </c>
      <c r="Q245" s="9" t="str">
        <f t="shared" si="56"/>
        <v/>
      </c>
      <c r="R245" s="9" t="str">
        <f t="shared" si="56"/>
        <v/>
      </c>
      <c r="S245" s="9" t="str">
        <f t="shared" si="56"/>
        <v/>
      </c>
      <c r="T245" s="9" t="str">
        <f t="shared" si="56"/>
        <v/>
      </c>
      <c r="U245" s="9" t="str">
        <f t="shared" si="56"/>
        <v/>
      </c>
      <c r="V245" s="9" t="str">
        <f t="shared" ref="V245:V308" si="57">IF($A245="","",IF(LEFT($A245,1)=V$20,$G245,""))</f>
        <v/>
      </c>
      <c r="W245" s="9"/>
      <c r="X245" s="2"/>
      <c r="Y245" s="14" t="e">
        <f>IF(F245="","",IF(F245-VLOOKUP($A241,AWstandards,VLOOKUP(D245,Age,2,FALSE),FALSE)&lt;0,"","aw"))</f>
        <v>#N/A</v>
      </c>
    </row>
    <row r="246" spans="1:25" hidden="1" x14ac:dyDescent="0.25">
      <c r="A246" s="19"/>
      <c r="B246" s="43">
        <v>5</v>
      </c>
      <c r="C246" s="52" t="str">
        <f t="shared" si="54"/>
        <v/>
      </c>
      <c r="D246" s="52" t="str">
        <f>IF(A246="","",VLOOKUP($A241,IF(LEN(A246)=2,FSB,FSA),VLOOKUP(LEFT(A246,1),Fteams,7,FALSE),FALSE))</f>
        <v/>
      </c>
      <c r="E246" s="52" t="str">
        <f t="shared" si="55"/>
        <v/>
      </c>
      <c r="F246" s="26"/>
      <c r="G246" s="39">
        <f>IF(Dec!$G$2-4&lt;0,0,Dec!$G$2-4)</f>
        <v>8</v>
      </c>
      <c r="H246" s="29"/>
      <c r="I246" s="9" t="str">
        <f t="shared" si="56"/>
        <v/>
      </c>
      <c r="J246" s="9" t="str">
        <f t="shared" si="56"/>
        <v/>
      </c>
      <c r="K246" s="9" t="str">
        <f t="shared" si="56"/>
        <v/>
      </c>
      <c r="L246" s="9" t="str">
        <f t="shared" si="56"/>
        <v/>
      </c>
      <c r="M246" s="9" t="str">
        <f t="shared" si="56"/>
        <v/>
      </c>
      <c r="N246" s="9" t="str">
        <f t="shared" si="56"/>
        <v/>
      </c>
      <c r="O246" s="9" t="str">
        <f t="shared" si="56"/>
        <v/>
      </c>
      <c r="P246" s="9" t="str">
        <f t="shared" si="56"/>
        <v/>
      </c>
      <c r="Q246" s="9" t="str">
        <f t="shared" si="56"/>
        <v/>
      </c>
      <c r="R246" s="9" t="str">
        <f t="shared" si="56"/>
        <v/>
      </c>
      <c r="S246" s="9" t="str">
        <f t="shared" si="56"/>
        <v/>
      </c>
      <c r="T246" s="9" t="str">
        <f t="shared" si="56"/>
        <v/>
      </c>
      <c r="U246" s="9" t="str">
        <f t="shared" si="56"/>
        <v/>
      </c>
      <c r="V246" s="9" t="str">
        <f t="shared" si="57"/>
        <v/>
      </c>
      <c r="W246" s="9"/>
      <c r="X246" s="2"/>
      <c r="Y246" s="14" t="str">
        <f>IF(F246="","",IF(F246-VLOOKUP($A241,AWstandards,VLOOKUP(D246,Age,2,FALSE),FALSE)&lt;0,"","aw"))</f>
        <v/>
      </c>
    </row>
    <row r="247" spans="1:25" hidden="1" x14ac:dyDescent="0.25">
      <c r="A247" s="19"/>
      <c r="B247" s="43">
        <v>6</v>
      </c>
      <c r="C247" s="52" t="str">
        <f t="shared" si="54"/>
        <v/>
      </c>
      <c r="D247" s="52" t="str">
        <f>IF(A247="","",VLOOKUP($A241,IF(LEN(A247)=2,FSB,FSA),VLOOKUP(LEFT(A247,1),Fteams,7,FALSE),FALSE))</f>
        <v/>
      </c>
      <c r="E247" s="52" t="str">
        <f t="shared" si="55"/>
        <v/>
      </c>
      <c r="F247" s="26"/>
      <c r="G247" s="39">
        <f>IF(Dec!$G$2-5&lt;0,0,Dec!$G$2-5)</f>
        <v>7</v>
      </c>
      <c r="H247" s="29"/>
      <c r="I247" s="9" t="str">
        <f t="shared" si="56"/>
        <v/>
      </c>
      <c r="J247" s="9" t="str">
        <f t="shared" si="56"/>
        <v/>
      </c>
      <c r="K247" s="9" t="str">
        <f t="shared" si="56"/>
        <v/>
      </c>
      <c r="L247" s="9" t="str">
        <f t="shared" si="56"/>
        <v/>
      </c>
      <c r="M247" s="9" t="str">
        <f t="shared" si="56"/>
        <v/>
      </c>
      <c r="N247" s="9" t="str">
        <f t="shared" si="56"/>
        <v/>
      </c>
      <c r="O247" s="9" t="str">
        <f t="shared" si="56"/>
        <v/>
      </c>
      <c r="P247" s="9" t="str">
        <f t="shared" si="56"/>
        <v/>
      </c>
      <c r="Q247" s="9" t="str">
        <f t="shared" si="56"/>
        <v/>
      </c>
      <c r="R247" s="9" t="str">
        <f t="shared" si="56"/>
        <v/>
      </c>
      <c r="S247" s="9" t="str">
        <f t="shared" si="56"/>
        <v/>
      </c>
      <c r="T247" s="9" t="str">
        <f t="shared" si="56"/>
        <v/>
      </c>
      <c r="U247" s="9" t="str">
        <f t="shared" si="56"/>
        <v/>
      </c>
      <c r="V247" s="9" t="str">
        <f t="shared" si="57"/>
        <v/>
      </c>
      <c r="W247" s="9"/>
      <c r="X247" s="2"/>
      <c r="Y247" s="14" t="str">
        <f>IF(F247="","",IF(F247-VLOOKUP($A241,AWstandards,VLOOKUP(D247,Age,2,FALSE),FALSE)&lt;0,"","aw"))</f>
        <v/>
      </c>
    </row>
    <row r="248" spans="1:25" hidden="1" x14ac:dyDescent="0.25">
      <c r="A248" s="19"/>
      <c r="B248" s="43">
        <v>7</v>
      </c>
      <c r="C248" s="52" t="str">
        <f t="shared" si="54"/>
        <v/>
      </c>
      <c r="D248" s="52" t="str">
        <f>IF(A248="","",VLOOKUP($A241,IF(LEN(A248)=2,FSB,FSA),VLOOKUP(LEFT(A248,1),Fteams,7,FALSE),FALSE))</f>
        <v/>
      </c>
      <c r="E248" s="52" t="str">
        <f t="shared" si="55"/>
        <v/>
      </c>
      <c r="F248" s="26"/>
      <c r="G248" s="39">
        <f>IF(Dec!$G$2-6&lt;0,0,Dec!$G$2-6)</f>
        <v>6</v>
      </c>
      <c r="H248" s="29"/>
      <c r="I248" s="9" t="str">
        <f t="shared" si="56"/>
        <v/>
      </c>
      <c r="J248" s="9" t="str">
        <f t="shared" si="56"/>
        <v/>
      </c>
      <c r="K248" s="9" t="str">
        <f t="shared" si="56"/>
        <v/>
      </c>
      <c r="L248" s="9" t="str">
        <f t="shared" si="56"/>
        <v/>
      </c>
      <c r="M248" s="9" t="str">
        <f t="shared" si="56"/>
        <v/>
      </c>
      <c r="N248" s="9" t="str">
        <f t="shared" si="56"/>
        <v/>
      </c>
      <c r="O248" s="9" t="str">
        <f t="shared" si="56"/>
        <v/>
      </c>
      <c r="P248" s="9" t="str">
        <f t="shared" si="56"/>
        <v/>
      </c>
      <c r="Q248" s="9" t="str">
        <f t="shared" si="56"/>
        <v/>
      </c>
      <c r="R248" s="9" t="str">
        <f t="shared" si="56"/>
        <v/>
      </c>
      <c r="S248" s="9" t="str">
        <f t="shared" si="56"/>
        <v/>
      </c>
      <c r="T248" s="9" t="str">
        <f t="shared" si="56"/>
        <v/>
      </c>
      <c r="U248" s="9" t="str">
        <f t="shared" si="56"/>
        <v/>
      </c>
      <c r="V248" s="9" t="str">
        <f t="shared" si="57"/>
        <v/>
      </c>
      <c r="W248" s="9"/>
      <c r="X248" s="2"/>
      <c r="Y248" s="14" t="str">
        <f>IF(F248="","",IF(F248-VLOOKUP($A241,AWstandards,VLOOKUP(D248,Age,2,FALSE),FALSE)&lt;0,"","aw"))</f>
        <v/>
      </c>
    </row>
    <row r="249" spans="1:25" hidden="1" x14ac:dyDescent="0.25">
      <c r="A249" s="19"/>
      <c r="B249" s="43">
        <v>8</v>
      </c>
      <c r="C249" s="52" t="str">
        <f t="shared" si="54"/>
        <v/>
      </c>
      <c r="D249" s="52" t="str">
        <f>IF(A249="","",VLOOKUP($A241,IF(LEN(A249)=2,FSB,FSA),VLOOKUP(LEFT(A249,1),Fteams,7,FALSE),FALSE))</f>
        <v/>
      </c>
      <c r="E249" s="52" t="str">
        <f t="shared" si="55"/>
        <v/>
      </c>
      <c r="F249" s="26"/>
      <c r="G249" s="39">
        <f>IF(Dec!$G$2-7&lt;0,0,Dec!$G$2-7)</f>
        <v>5</v>
      </c>
      <c r="H249" s="29"/>
      <c r="I249" s="9" t="str">
        <f t="shared" si="56"/>
        <v/>
      </c>
      <c r="J249" s="9" t="str">
        <f t="shared" si="56"/>
        <v/>
      </c>
      <c r="K249" s="9" t="str">
        <f t="shared" si="56"/>
        <v/>
      </c>
      <c r="L249" s="9" t="str">
        <f t="shared" si="56"/>
        <v/>
      </c>
      <c r="M249" s="9" t="str">
        <f t="shared" si="56"/>
        <v/>
      </c>
      <c r="N249" s="9" t="str">
        <f t="shared" si="56"/>
        <v/>
      </c>
      <c r="O249" s="9" t="str">
        <f t="shared" si="56"/>
        <v/>
      </c>
      <c r="P249" s="9" t="str">
        <f t="shared" si="56"/>
        <v/>
      </c>
      <c r="Q249" s="9" t="str">
        <f t="shared" si="56"/>
        <v/>
      </c>
      <c r="R249" s="9" t="str">
        <f t="shared" si="56"/>
        <v/>
      </c>
      <c r="S249" s="9" t="str">
        <f t="shared" si="56"/>
        <v/>
      </c>
      <c r="T249" s="9" t="str">
        <f t="shared" si="56"/>
        <v/>
      </c>
      <c r="U249" s="9" t="str">
        <f t="shared" si="56"/>
        <v/>
      </c>
      <c r="V249" s="9" t="str">
        <f t="shared" si="57"/>
        <v/>
      </c>
      <c r="W249" s="9"/>
      <c r="X249" s="2"/>
      <c r="Y249" s="14" t="str">
        <f>IF(F249="","",IF(F249-VLOOKUP($A241,AWstandards,VLOOKUP(D249,Age,2,FALSE),FALSE)&lt;0,"","aw"))</f>
        <v/>
      </c>
    </row>
    <row r="250" spans="1:25" hidden="1" x14ac:dyDescent="0.25">
      <c r="A250" s="19"/>
      <c r="B250" s="43" t="s">
        <v>278</v>
      </c>
      <c r="C250" s="52" t="str">
        <f t="shared" si="54"/>
        <v/>
      </c>
      <c r="D250" s="52" t="str">
        <f>IF(A250="","",VLOOKUP($A243,IF(LEN(A250)=2,FSB,FSA),VLOOKUP(LEFT(A250,1),Fteams,7,FALSE),FALSE))</f>
        <v/>
      </c>
      <c r="E250" s="52" t="str">
        <f t="shared" si="55"/>
        <v/>
      </c>
      <c r="F250" s="26"/>
      <c r="G250" s="39">
        <f>IF(Dec!$G$2-8&lt;0,0,Dec!$G$2-8)</f>
        <v>4</v>
      </c>
      <c r="H250" s="29"/>
      <c r="I250" s="9" t="str">
        <f t="shared" si="56"/>
        <v/>
      </c>
      <c r="J250" s="9" t="str">
        <f t="shared" si="56"/>
        <v/>
      </c>
      <c r="K250" s="9" t="str">
        <f t="shared" si="56"/>
        <v/>
      </c>
      <c r="L250" s="9" t="str">
        <f t="shared" si="56"/>
        <v/>
      </c>
      <c r="M250" s="9" t="str">
        <f t="shared" si="56"/>
        <v/>
      </c>
      <c r="N250" s="9" t="str">
        <f t="shared" si="56"/>
        <v/>
      </c>
      <c r="O250" s="9" t="str">
        <f t="shared" si="56"/>
        <v/>
      </c>
      <c r="P250" s="9" t="str">
        <f t="shared" si="56"/>
        <v/>
      </c>
      <c r="Q250" s="9" t="str">
        <f t="shared" si="56"/>
        <v/>
      </c>
      <c r="R250" s="9" t="str">
        <f t="shared" si="56"/>
        <v/>
      </c>
      <c r="S250" s="9" t="str">
        <f t="shared" si="56"/>
        <v/>
      </c>
      <c r="T250" s="9" t="str">
        <f t="shared" si="56"/>
        <v/>
      </c>
      <c r="U250" s="9" t="str">
        <f t="shared" si="56"/>
        <v/>
      </c>
      <c r="V250" s="9" t="str">
        <f t="shared" si="57"/>
        <v/>
      </c>
      <c r="W250" s="9"/>
      <c r="X250" s="2"/>
      <c r="Y250" s="14"/>
    </row>
    <row r="251" spans="1:25" hidden="1" x14ac:dyDescent="0.25">
      <c r="A251" s="19"/>
      <c r="B251" s="43" t="s">
        <v>275</v>
      </c>
      <c r="C251" s="52" t="str">
        <f t="shared" si="54"/>
        <v/>
      </c>
      <c r="D251" s="52" t="str">
        <f>IF(A251="","",VLOOKUP($A244,IF(LEN(A251)=2,FSB,FSA),VLOOKUP(LEFT(A251,1),Fteams,7,FALSE),FALSE))</f>
        <v/>
      </c>
      <c r="E251" s="52" t="str">
        <f t="shared" si="55"/>
        <v/>
      </c>
      <c r="F251" s="26"/>
      <c r="G251" s="39">
        <f>IF(Dec!$G$2-9&lt;0,0,Dec!$G$2-9)</f>
        <v>3</v>
      </c>
      <c r="H251" s="29"/>
      <c r="I251" s="9" t="str">
        <f t="shared" si="56"/>
        <v/>
      </c>
      <c r="J251" s="9" t="str">
        <f t="shared" si="56"/>
        <v/>
      </c>
      <c r="K251" s="9" t="str">
        <f t="shared" si="56"/>
        <v/>
      </c>
      <c r="L251" s="9" t="str">
        <f t="shared" si="56"/>
        <v/>
      </c>
      <c r="M251" s="9" t="str">
        <f t="shared" si="56"/>
        <v/>
      </c>
      <c r="N251" s="9" t="str">
        <f t="shared" si="56"/>
        <v/>
      </c>
      <c r="O251" s="9" t="str">
        <f t="shared" si="56"/>
        <v/>
      </c>
      <c r="P251" s="9" t="str">
        <f t="shared" si="56"/>
        <v/>
      </c>
      <c r="Q251" s="9" t="str">
        <f t="shared" si="56"/>
        <v/>
      </c>
      <c r="R251" s="9" t="str">
        <f t="shared" si="56"/>
        <v/>
      </c>
      <c r="S251" s="9" t="str">
        <f t="shared" si="56"/>
        <v/>
      </c>
      <c r="T251" s="9" t="str">
        <f t="shared" si="56"/>
        <v/>
      </c>
      <c r="U251" s="9" t="str">
        <f t="shared" si="56"/>
        <v/>
      </c>
      <c r="V251" s="9" t="str">
        <f t="shared" si="57"/>
        <v/>
      </c>
      <c r="W251" s="9"/>
      <c r="X251" s="2"/>
      <c r="Y251" s="14"/>
    </row>
    <row r="252" spans="1:25" hidden="1" x14ac:dyDescent="0.25">
      <c r="A252" s="19"/>
      <c r="B252" s="43" t="s">
        <v>276</v>
      </c>
      <c r="C252" s="52" t="str">
        <f t="shared" si="54"/>
        <v/>
      </c>
      <c r="D252" s="52" t="str">
        <f>IF(A252="","",VLOOKUP($A241,IF(LEN(A252)=2,FSB,FSA),VLOOKUP(LEFT(A252,1),Fteams,7,FALSE),FALSE))</f>
        <v/>
      </c>
      <c r="E252" s="52" t="str">
        <f>IF(A252="","",VLOOKUP(LEFT(A252,1),Fteams,2,FALSE))</f>
        <v/>
      </c>
      <c r="F252" s="26"/>
      <c r="G252" s="39">
        <f>IF(Dec!$G$2-10&lt;0,0,Dec!$G$2-10)</f>
        <v>2</v>
      </c>
      <c r="H252" s="29"/>
      <c r="I252" s="9" t="str">
        <f t="shared" si="56"/>
        <v/>
      </c>
      <c r="J252" s="9" t="str">
        <f t="shared" si="56"/>
        <v/>
      </c>
      <c r="K252" s="9" t="str">
        <f t="shared" si="56"/>
        <v/>
      </c>
      <c r="L252" s="9" t="str">
        <f t="shared" si="56"/>
        <v/>
      </c>
      <c r="M252" s="9" t="str">
        <f t="shared" si="56"/>
        <v/>
      </c>
      <c r="N252" s="9" t="str">
        <f t="shared" si="56"/>
        <v/>
      </c>
      <c r="O252" s="9" t="str">
        <f t="shared" si="56"/>
        <v/>
      </c>
      <c r="P252" s="9" t="str">
        <f t="shared" si="56"/>
        <v/>
      </c>
      <c r="Q252" s="9" t="str">
        <f t="shared" si="56"/>
        <v/>
      </c>
      <c r="R252" s="9" t="str">
        <f t="shared" si="56"/>
        <v/>
      </c>
      <c r="S252" s="9" t="str">
        <f t="shared" si="56"/>
        <v/>
      </c>
      <c r="T252" s="9" t="str">
        <f t="shared" si="56"/>
        <v/>
      </c>
      <c r="U252" s="9" t="str">
        <f t="shared" si="56"/>
        <v/>
      </c>
      <c r="V252" s="9" t="str">
        <f t="shared" si="57"/>
        <v/>
      </c>
      <c r="W252" s="9"/>
      <c r="X252" s="2"/>
      <c r="Y252" s="14" t="str">
        <f>IF(F252="","",IF(F252-VLOOKUP($A241,AWstandards,VLOOKUP(D252,Age,2,FALSE),FALSE)&lt;0,"","aw"))</f>
        <v/>
      </c>
    </row>
    <row r="253" spans="1:25" hidden="1" x14ac:dyDescent="0.25">
      <c r="A253" s="19"/>
      <c r="B253" s="43" t="s">
        <v>277</v>
      </c>
      <c r="C253" s="52" t="str">
        <f t="shared" si="54"/>
        <v/>
      </c>
      <c r="D253" s="52" t="str">
        <f>IF(A253="","",VLOOKUP($A241,IF(LEN(A253)=2,FSB,FSA),VLOOKUP(LEFT(A253,1),Fteams,7,FALSE),FALSE))</f>
        <v/>
      </c>
      <c r="E253" s="52" t="str">
        <f>IF(A253="","",VLOOKUP(LEFT(A253,1),Fteams,2,FALSE))</f>
        <v/>
      </c>
      <c r="F253" s="26"/>
      <c r="G253" s="39">
        <f>IF(Dec!$G$2-11&lt;0,0,Dec!$G$2-11)</f>
        <v>1</v>
      </c>
      <c r="H253" s="29"/>
      <c r="I253" s="9" t="str">
        <f t="shared" si="56"/>
        <v/>
      </c>
      <c r="J253" s="9" t="str">
        <f t="shared" si="56"/>
        <v/>
      </c>
      <c r="K253" s="9" t="str">
        <f t="shared" si="56"/>
        <v/>
      </c>
      <c r="L253" s="9" t="str">
        <f t="shared" si="56"/>
        <v/>
      </c>
      <c r="M253" s="9" t="str">
        <f t="shared" si="56"/>
        <v/>
      </c>
      <c r="N253" s="9" t="str">
        <f t="shared" si="56"/>
        <v/>
      </c>
      <c r="O253" s="9" t="str">
        <f t="shared" si="56"/>
        <v/>
      </c>
      <c r="P253" s="9" t="str">
        <f t="shared" si="56"/>
        <v/>
      </c>
      <c r="Q253" s="9" t="str">
        <f t="shared" si="56"/>
        <v/>
      </c>
      <c r="R253" s="9" t="str">
        <f t="shared" si="56"/>
        <v/>
      </c>
      <c r="S253" s="9" t="str">
        <f t="shared" si="56"/>
        <v/>
      </c>
      <c r="T253" s="9" t="str">
        <f t="shared" si="56"/>
        <v/>
      </c>
      <c r="U253" s="9" t="str">
        <f t="shared" si="56"/>
        <v/>
      </c>
      <c r="V253" s="9" t="str">
        <f t="shared" si="57"/>
        <v/>
      </c>
      <c r="W253" s="9">
        <f>(Dec!$G$2+1)*Dec!$G$2/2-SUM(I242:T253)</f>
        <v>36</v>
      </c>
      <c r="X253" s="2"/>
      <c r="Y253" s="14" t="str">
        <f>IF(F253="","",IF(F253-VLOOKUP($A241,AWstandards,VLOOKUP(D253,Age,2,FALSE),FALSE)&lt;0,"","aw"))</f>
        <v/>
      </c>
    </row>
    <row r="254" spans="1:25" ht="13" x14ac:dyDescent="0.3">
      <c r="A254" s="18" t="s">
        <v>5</v>
      </c>
      <c r="B254" s="34"/>
      <c r="C254" s="53" t="s">
        <v>238</v>
      </c>
      <c r="D254" s="54"/>
      <c r="E254" s="55"/>
      <c r="F254" s="23"/>
      <c r="G254" s="38"/>
      <c r="H254" s="2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 t="str">
        <f t="shared" si="56"/>
        <v/>
      </c>
      <c r="V254" s="9" t="str">
        <f t="shared" si="57"/>
        <v/>
      </c>
      <c r="W254" s="9"/>
      <c r="X254" s="2" t="s">
        <v>25</v>
      </c>
      <c r="Y254" s="2"/>
    </row>
    <row r="255" spans="1:25" x14ac:dyDescent="0.25">
      <c r="A255" s="19" t="s">
        <v>520</v>
      </c>
      <c r="B255" s="43">
        <v>1</v>
      </c>
      <c r="C255" s="52" t="str">
        <f t="shared" ref="C255:C266" si="58">IF(A255="","",VLOOKUP($A$254,IF(LEN(A255)=2,FSB,FSA),VLOOKUP(LEFT(A255,1),Fteams,6,FALSE),FALSE))</f>
        <v>Rex Hastings</v>
      </c>
      <c r="D255" s="52">
        <f>IF(A255="","",VLOOKUP($A254,IF(LEN(A255)=2,FSB,FSA),VLOOKUP(LEFT(A255,1),Fteams,7,FALSE),FALSE))</f>
        <v>0</v>
      </c>
      <c r="E255" s="52" t="str">
        <f t="shared" ref="E255:E264" si="59">IF(A255="","",VLOOKUP(LEFT(A255,1),Fteams,2,FALSE))</f>
        <v>Lewes</v>
      </c>
      <c r="F255" s="26" t="s">
        <v>810</v>
      </c>
      <c r="G255" s="39">
        <f>Dec!$G$2</f>
        <v>12</v>
      </c>
      <c r="H255" s="29"/>
      <c r="I255" s="9" t="str">
        <f t="shared" ref="I255:U270" si="60">IF($A255="","",IF(LEFT($A255,1)=I$20,$G255,""))</f>
        <v/>
      </c>
      <c r="J255" s="9" t="str">
        <f t="shared" si="60"/>
        <v/>
      </c>
      <c r="K255" s="9" t="str">
        <f t="shared" si="60"/>
        <v/>
      </c>
      <c r="L255" s="9" t="str">
        <f t="shared" si="60"/>
        <v/>
      </c>
      <c r="M255" s="9" t="str">
        <f t="shared" si="60"/>
        <v/>
      </c>
      <c r="N255" s="9" t="str">
        <f t="shared" si="60"/>
        <v/>
      </c>
      <c r="O255" s="9">
        <f t="shared" si="60"/>
        <v>12</v>
      </c>
      <c r="P255" s="9" t="str">
        <f t="shared" si="60"/>
        <v/>
      </c>
      <c r="Q255" s="9" t="str">
        <f t="shared" si="60"/>
        <v/>
      </c>
      <c r="R255" s="9" t="str">
        <f t="shared" si="60"/>
        <v/>
      </c>
      <c r="S255" s="9" t="str">
        <f t="shared" si="60"/>
        <v/>
      </c>
      <c r="T255" s="9" t="str">
        <f t="shared" si="60"/>
        <v/>
      </c>
      <c r="U255" s="9" t="str">
        <f t="shared" si="56"/>
        <v/>
      </c>
      <c r="V255" s="9" t="str">
        <f t="shared" si="57"/>
        <v/>
      </c>
      <c r="W255" s="9"/>
      <c r="X255" s="2"/>
      <c r="Y255" s="14" t="e">
        <f>IF(F255="","",IF(F255-VLOOKUP($A254,AWstandards,VLOOKUP(D255,Age,2,FALSE),FALSE)&lt;0,"","aw"))</f>
        <v>#N/A</v>
      </c>
    </row>
    <row r="256" spans="1:25" x14ac:dyDescent="0.25">
      <c r="A256" s="19" t="s">
        <v>513</v>
      </c>
      <c r="B256" s="43">
        <v>2</v>
      </c>
      <c r="C256" s="52" t="str">
        <f t="shared" si="58"/>
        <v>Monty Rowland</v>
      </c>
      <c r="D256" s="52">
        <f>IF(A256="","",VLOOKUP($A254,IF(LEN(A256)=2,FSB,FSA),VLOOKUP(LEFT(A256,1),Fteams,7,FALSE),FALSE))</f>
        <v>0</v>
      </c>
      <c r="E256" s="52" t="str">
        <f t="shared" si="59"/>
        <v>Brighton &amp; Hove</v>
      </c>
      <c r="F256" s="26" t="s">
        <v>811</v>
      </c>
      <c r="G256" s="39">
        <f>IF(Dec!$G$2-1&lt;0,0,Dec!$G$2-1)</f>
        <v>11</v>
      </c>
      <c r="H256" s="29"/>
      <c r="I256" s="9">
        <f t="shared" si="60"/>
        <v>11</v>
      </c>
      <c r="J256" s="9" t="str">
        <f t="shared" si="60"/>
        <v/>
      </c>
      <c r="K256" s="9" t="str">
        <f t="shared" si="60"/>
        <v/>
      </c>
      <c r="L256" s="9" t="str">
        <f t="shared" si="60"/>
        <v/>
      </c>
      <c r="M256" s="9" t="str">
        <f t="shared" si="60"/>
        <v/>
      </c>
      <c r="N256" s="9" t="str">
        <f t="shared" si="60"/>
        <v/>
      </c>
      <c r="O256" s="9" t="str">
        <f t="shared" si="60"/>
        <v/>
      </c>
      <c r="P256" s="9" t="str">
        <f t="shared" si="60"/>
        <v/>
      </c>
      <c r="Q256" s="9" t="str">
        <f t="shared" si="60"/>
        <v/>
      </c>
      <c r="R256" s="9" t="str">
        <f t="shared" si="60"/>
        <v/>
      </c>
      <c r="S256" s="9" t="str">
        <f t="shared" si="60"/>
        <v/>
      </c>
      <c r="T256" s="9" t="str">
        <f t="shared" si="60"/>
        <v/>
      </c>
      <c r="U256" s="9" t="str">
        <f t="shared" si="56"/>
        <v/>
      </c>
      <c r="V256" s="9" t="str">
        <f t="shared" si="57"/>
        <v/>
      </c>
      <c r="W256" s="9"/>
      <c r="X256" s="2"/>
      <c r="Y256" s="14" t="e">
        <f>IF(F256="","",IF(F256-VLOOKUP($A254,AWstandards,VLOOKUP(D256,Age,2,FALSE),FALSE)&lt;0,"","aw"))</f>
        <v>#N/A</v>
      </c>
    </row>
    <row r="257" spans="1:25" x14ac:dyDescent="0.25">
      <c r="A257" s="19" t="s">
        <v>514</v>
      </c>
      <c r="B257" s="43">
        <v>3</v>
      </c>
      <c r="C257" s="52" t="str">
        <f t="shared" si="58"/>
        <v>Archie Green</v>
      </c>
      <c r="D257" s="52">
        <f>IF(A257="","",VLOOKUP($A254,IF(LEN(A257)=2,FSB,FSA),VLOOKUP(LEFT(A257,1),Fteams,7,FALSE),FALSE))</f>
        <v>0</v>
      </c>
      <c r="E257" s="52" t="str">
        <f t="shared" si="59"/>
        <v>Crawley</v>
      </c>
      <c r="F257" s="26" t="s">
        <v>812</v>
      </c>
      <c r="G257" s="39">
        <f>IF(Dec!$G$2-2&lt;0,0,Dec!$G$2-2)</f>
        <v>10</v>
      </c>
      <c r="H257" s="29"/>
      <c r="I257" s="9" t="str">
        <f t="shared" si="60"/>
        <v/>
      </c>
      <c r="J257" s="9">
        <f t="shared" si="60"/>
        <v>10</v>
      </c>
      <c r="K257" s="9" t="str">
        <f t="shared" si="60"/>
        <v/>
      </c>
      <c r="L257" s="9" t="str">
        <f t="shared" si="60"/>
        <v/>
      </c>
      <c r="M257" s="9" t="str">
        <f t="shared" si="60"/>
        <v/>
      </c>
      <c r="N257" s="9" t="str">
        <f t="shared" si="60"/>
        <v/>
      </c>
      <c r="O257" s="9" t="str">
        <f t="shared" si="60"/>
        <v/>
      </c>
      <c r="P257" s="9" t="str">
        <f t="shared" si="60"/>
        <v/>
      </c>
      <c r="Q257" s="9" t="str">
        <f t="shared" si="60"/>
        <v/>
      </c>
      <c r="R257" s="9" t="str">
        <f t="shared" si="60"/>
        <v/>
      </c>
      <c r="S257" s="9" t="str">
        <f t="shared" si="60"/>
        <v/>
      </c>
      <c r="T257" s="9" t="str">
        <f t="shared" si="60"/>
        <v/>
      </c>
      <c r="U257" s="9" t="str">
        <f t="shared" si="56"/>
        <v/>
      </c>
      <c r="V257" s="9" t="str">
        <f t="shared" si="57"/>
        <v/>
      </c>
      <c r="W257" s="9"/>
      <c r="X257" s="2"/>
      <c r="Y257" s="14" t="e">
        <f>IF(F257="","",IF(F257-VLOOKUP($A254,AWstandards,VLOOKUP(D257,Age,2,FALSE),FALSE)&lt;0,"","aw"))</f>
        <v>#N/A</v>
      </c>
    </row>
    <row r="258" spans="1:25" x14ac:dyDescent="0.25">
      <c r="A258" s="19" t="s">
        <v>523</v>
      </c>
      <c r="B258" s="43">
        <v>4</v>
      </c>
      <c r="C258" s="52" t="str">
        <f t="shared" si="58"/>
        <v>Ethan Rowen</v>
      </c>
      <c r="D258" s="52">
        <f>IF(A258="","",VLOOKUP($A254,IF(LEN(A258)=2,FSB,FSA),VLOOKUP(LEFT(A258,1),Fteams,7,FALSE),FALSE))</f>
        <v>0</v>
      </c>
      <c r="E258" s="52" t="str">
        <f t="shared" si="59"/>
        <v>Haywards Heath</v>
      </c>
      <c r="F258" s="26" t="s">
        <v>813</v>
      </c>
      <c r="G258" s="39">
        <f>IF(Dec!$G$2-3&lt;0,0,Dec!$G$2-3)</f>
        <v>9</v>
      </c>
      <c r="H258" s="29"/>
      <c r="I258" s="9" t="str">
        <f t="shared" si="60"/>
        <v/>
      </c>
      <c r="J258" s="9" t="str">
        <f t="shared" si="60"/>
        <v/>
      </c>
      <c r="K258" s="9" t="str">
        <f t="shared" si="60"/>
        <v/>
      </c>
      <c r="L258" s="9" t="str">
        <f t="shared" si="60"/>
        <v/>
      </c>
      <c r="M258" s="9" t="str">
        <f t="shared" si="60"/>
        <v/>
      </c>
      <c r="N258" s="9" t="str">
        <f t="shared" si="60"/>
        <v/>
      </c>
      <c r="O258" s="9" t="str">
        <f t="shared" si="60"/>
        <v/>
      </c>
      <c r="P258" s="9" t="str">
        <f t="shared" si="60"/>
        <v/>
      </c>
      <c r="Q258" s="9" t="str">
        <f t="shared" si="60"/>
        <v/>
      </c>
      <c r="R258" s="9">
        <f t="shared" si="60"/>
        <v>9</v>
      </c>
      <c r="S258" s="9" t="str">
        <f t="shared" si="60"/>
        <v/>
      </c>
      <c r="T258" s="9" t="str">
        <f t="shared" si="60"/>
        <v/>
      </c>
      <c r="U258" s="9" t="str">
        <f t="shared" si="60"/>
        <v/>
      </c>
      <c r="V258" s="9" t="str">
        <f t="shared" si="57"/>
        <v/>
      </c>
      <c r="W258" s="9"/>
      <c r="X258" s="2"/>
      <c r="Y258" s="14" t="e">
        <f>IF(F258="","",IF(F258-VLOOKUP($A254,AWstandards,VLOOKUP(D258,Age,2,FALSE),FALSE)&lt;0,"","aw"))</f>
        <v>#N/A</v>
      </c>
    </row>
    <row r="259" spans="1:25" x14ac:dyDescent="0.25">
      <c r="A259" s="19" t="s">
        <v>512</v>
      </c>
      <c r="B259" s="43">
        <v>5</v>
      </c>
      <c r="C259" s="52" t="str">
        <f t="shared" si="58"/>
        <v>Cobey Buckley</v>
      </c>
      <c r="D259" s="52">
        <f>IF(A259="","",VLOOKUP($A254,IF(LEN(A259)=2,FSB,FSA),VLOOKUP(LEFT(A259,1),Fteams,7,FALSE),FALSE))</f>
        <v>0</v>
      </c>
      <c r="E259" s="52" t="str">
        <f t="shared" si="59"/>
        <v>Hastings</v>
      </c>
      <c r="F259" s="26" t="s">
        <v>814</v>
      </c>
      <c r="G259" s="39">
        <f>IF(Dec!$G$2-4&lt;0,0,Dec!$G$2-4)</f>
        <v>8</v>
      </c>
      <c r="H259" s="29"/>
      <c r="I259" s="9" t="str">
        <f t="shared" si="60"/>
        <v/>
      </c>
      <c r="J259" s="9" t="str">
        <f t="shared" si="60"/>
        <v/>
      </c>
      <c r="K259" s="9" t="str">
        <f t="shared" si="60"/>
        <v/>
      </c>
      <c r="L259" s="9" t="str">
        <f t="shared" si="60"/>
        <v/>
      </c>
      <c r="M259" s="9" t="str">
        <f t="shared" si="60"/>
        <v/>
      </c>
      <c r="N259" s="9" t="str">
        <f t="shared" si="60"/>
        <v/>
      </c>
      <c r="O259" s="9" t="str">
        <f t="shared" si="60"/>
        <v/>
      </c>
      <c r="P259" s="9" t="str">
        <f t="shared" si="60"/>
        <v/>
      </c>
      <c r="Q259" s="9" t="str">
        <f t="shared" si="60"/>
        <v/>
      </c>
      <c r="R259" s="9" t="str">
        <f t="shared" si="60"/>
        <v/>
      </c>
      <c r="S259" s="9">
        <f t="shared" si="60"/>
        <v>8</v>
      </c>
      <c r="T259" s="9" t="str">
        <f t="shared" si="60"/>
        <v/>
      </c>
      <c r="U259" s="9">
        <f t="shared" si="60"/>
        <v>8</v>
      </c>
      <c r="V259" s="9" t="str">
        <f t="shared" si="57"/>
        <v/>
      </c>
      <c r="W259" s="9"/>
      <c r="X259" s="2"/>
      <c r="Y259" s="14" t="e">
        <f>IF(F259="","",IF(F259-VLOOKUP($A254,AWstandards,VLOOKUP(D259,Age,2,FALSE),FALSE)&lt;0,"","aw"))</f>
        <v>#N/A</v>
      </c>
    </row>
    <row r="260" spans="1:25" x14ac:dyDescent="0.25">
      <c r="A260" s="19" t="s">
        <v>515</v>
      </c>
      <c r="B260" s="43">
        <v>6</v>
      </c>
      <c r="C260" s="52" t="str">
        <f t="shared" si="58"/>
        <v>Mehmet Coskun</v>
      </c>
      <c r="D260" s="52">
        <f>IF(A260="","",VLOOKUP($A254,IF(LEN(A260)=2,FSB,FSA),VLOOKUP(LEFT(A260,1),Fteams,7,FALSE),FALSE))</f>
        <v>0</v>
      </c>
      <c r="E260" s="52" t="str">
        <f t="shared" si="59"/>
        <v>Chichester</v>
      </c>
      <c r="F260" s="26" t="s">
        <v>815</v>
      </c>
      <c r="G260" s="39">
        <f>IF(Dec!$G$2-5&lt;0,0,Dec!$G$2-5)</f>
        <v>7</v>
      </c>
      <c r="H260" s="29"/>
      <c r="I260" s="9" t="str">
        <f t="shared" si="60"/>
        <v/>
      </c>
      <c r="J260" s="9" t="str">
        <f t="shared" si="60"/>
        <v/>
      </c>
      <c r="K260" s="9">
        <f t="shared" si="60"/>
        <v>7</v>
      </c>
      <c r="L260" s="9" t="str">
        <f t="shared" si="60"/>
        <v/>
      </c>
      <c r="M260" s="9" t="str">
        <f t="shared" si="60"/>
        <v/>
      </c>
      <c r="N260" s="9" t="str">
        <f t="shared" si="60"/>
        <v/>
      </c>
      <c r="O260" s="9" t="str">
        <f t="shared" si="60"/>
        <v/>
      </c>
      <c r="P260" s="9" t="str">
        <f t="shared" si="60"/>
        <v/>
      </c>
      <c r="Q260" s="9" t="str">
        <f t="shared" si="60"/>
        <v/>
      </c>
      <c r="R260" s="9" t="str">
        <f t="shared" si="60"/>
        <v/>
      </c>
      <c r="S260" s="9" t="str">
        <f t="shared" si="60"/>
        <v/>
      </c>
      <c r="T260" s="9" t="str">
        <f t="shared" si="60"/>
        <v/>
      </c>
      <c r="U260" s="9" t="str">
        <f t="shared" si="60"/>
        <v/>
      </c>
      <c r="V260" s="9" t="str">
        <f t="shared" si="57"/>
        <v/>
      </c>
      <c r="W260" s="9"/>
      <c r="X260" s="2"/>
      <c r="Y260" s="14" t="e">
        <f>IF(F260="","",IF(F260-VLOOKUP($A254,AWstandards,VLOOKUP(D260,Age,2,FALSE),FALSE)&lt;0,"","aw"))</f>
        <v>#N/A</v>
      </c>
    </row>
    <row r="261" spans="1:25" x14ac:dyDescent="0.25">
      <c r="A261" s="19" t="s">
        <v>517</v>
      </c>
      <c r="B261" s="43">
        <v>7</v>
      </c>
      <c r="C261" s="52" t="str">
        <f t="shared" si="58"/>
        <v>Lucas Taylor</v>
      </c>
      <c r="D261" s="52">
        <f>IF(A261="","",VLOOKUP($A254,IF(LEN(A261)=2,FSB,FSA),VLOOKUP(LEFT(A261,1),Fteams,7,FALSE),FALSE))</f>
        <v>0</v>
      </c>
      <c r="E261" s="52" t="str">
        <f t="shared" si="59"/>
        <v>Horsham BS</v>
      </c>
      <c r="F261" s="26" t="s">
        <v>816</v>
      </c>
      <c r="G261" s="39">
        <f>IF(Dec!$G$2-6&lt;0,0,Dec!$G$2-6)</f>
        <v>6</v>
      </c>
      <c r="H261" s="29"/>
      <c r="I261" s="9" t="str">
        <f t="shared" si="60"/>
        <v/>
      </c>
      <c r="J261" s="9" t="str">
        <f t="shared" si="60"/>
        <v/>
      </c>
      <c r="K261" s="9" t="str">
        <f t="shared" si="60"/>
        <v/>
      </c>
      <c r="L261" s="9" t="str">
        <f t="shared" si="60"/>
        <v/>
      </c>
      <c r="M261" s="9">
        <f t="shared" si="60"/>
        <v>6</v>
      </c>
      <c r="N261" s="9" t="str">
        <f t="shared" si="60"/>
        <v/>
      </c>
      <c r="O261" s="9" t="str">
        <f t="shared" si="60"/>
        <v/>
      </c>
      <c r="P261" s="9" t="str">
        <f t="shared" si="60"/>
        <v/>
      </c>
      <c r="Q261" s="9" t="str">
        <f t="shared" si="60"/>
        <v/>
      </c>
      <c r="R261" s="9" t="str">
        <f t="shared" si="60"/>
        <v/>
      </c>
      <c r="S261" s="9" t="str">
        <f t="shared" si="60"/>
        <v/>
      </c>
      <c r="T261" s="9" t="str">
        <f t="shared" si="60"/>
        <v/>
      </c>
      <c r="U261" s="9" t="str">
        <f t="shared" si="60"/>
        <v/>
      </c>
      <c r="V261" s="9" t="str">
        <f t="shared" si="57"/>
        <v/>
      </c>
      <c r="W261" s="9"/>
      <c r="X261" s="2"/>
      <c r="Y261" s="14" t="e">
        <f>IF(F261="","",IF(F261-VLOOKUP($A254,AWstandards,VLOOKUP(D261,Age,2,FALSE),FALSE)&lt;0,"","aw"))</f>
        <v>#N/A</v>
      </c>
    </row>
    <row r="262" spans="1:25" x14ac:dyDescent="0.25">
      <c r="A262" s="19" t="s">
        <v>516</v>
      </c>
      <c r="B262" s="43">
        <v>8</v>
      </c>
      <c r="C262" s="52" t="str">
        <f t="shared" si="58"/>
        <v>Max Smith</v>
      </c>
      <c r="D262" s="52">
        <f>IF(A262="","",VLOOKUP($A254,IF(LEN(A262)=2,FSB,FSA),VLOOKUP(LEFT(A262,1),Fteams,7,FALSE),FALSE))</f>
        <v>0</v>
      </c>
      <c r="E262" s="52" t="str">
        <f t="shared" si="59"/>
        <v>Eastbourne</v>
      </c>
      <c r="F262" s="26" t="s">
        <v>817</v>
      </c>
      <c r="G262" s="39">
        <f>IF(Dec!$G$2-7&lt;0,0,Dec!$G$2-7)</f>
        <v>5</v>
      </c>
      <c r="H262" s="29"/>
      <c r="I262" s="9" t="str">
        <f t="shared" si="60"/>
        <v/>
      </c>
      <c r="J262" s="9" t="str">
        <f t="shared" si="60"/>
        <v/>
      </c>
      <c r="K262" s="9" t="str">
        <f t="shared" si="60"/>
        <v/>
      </c>
      <c r="L262" s="9">
        <f t="shared" si="60"/>
        <v>5</v>
      </c>
      <c r="M262" s="9" t="str">
        <f t="shared" si="60"/>
        <v/>
      </c>
      <c r="N262" s="9" t="str">
        <f t="shared" si="60"/>
        <v/>
      </c>
      <c r="O262" s="9" t="str">
        <f t="shared" si="60"/>
        <v/>
      </c>
      <c r="P262" s="9" t="str">
        <f t="shared" si="60"/>
        <v/>
      </c>
      <c r="Q262" s="9" t="str">
        <f t="shared" si="60"/>
        <v/>
      </c>
      <c r="R262" s="9" t="str">
        <f t="shared" si="60"/>
        <v/>
      </c>
      <c r="S262" s="9" t="str">
        <f t="shared" si="60"/>
        <v/>
      </c>
      <c r="T262" s="9" t="str">
        <f t="shared" si="60"/>
        <v/>
      </c>
      <c r="U262" s="9" t="str">
        <f t="shared" si="60"/>
        <v/>
      </c>
      <c r="V262" s="9" t="str">
        <f t="shared" si="57"/>
        <v/>
      </c>
      <c r="W262" s="9"/>
      <c r="X262" s="2"/>
      <c r="Y262" s="14" t="e">
        <f>IF(F262="","",IF(F262-VLOOKUP($A254,AWstandards,VLOOKUP(D262,Age,2,FALSE),FALSE)&lt;0,"","aw"))</f>
        <v>#N/A</v>
      </c>
    </row>
    <row r="263" spans="1:25" hidden="1" x14ac:dyDescent="0.25">
      <c r="A263" s="19"/>
      <c r="B263" s="43" t="s">
        <v>278</v>
      </c>
      <c r="C263" s="52" t="str">
        <f t="shared" si="58"/>
        <v/>
      </c>
      <c r="D263" s="52" t="str">
        <f>IF(A263="","",VLOOKUP($A256,IF(LEN(A263)=2,FSB,FSA),VLOOKUP(LEFT(A263,1),Fteams,7,FALSE),FALSE))</f>
        <v/>
      </c>
      <c r="E263" s="52" t="str">
        <f t="shared" si="59"/>
        <v/>
      </c>
      <c r="F263" s="26"/>
      <c r="G263" s="39">
        <f>IF(Dec!$G$2-8&lt;0,0,Dec!$G$2-8)</f>
        <v>4</v>
      </c>
      <c r="H263" s="29"/>
      <c r="I263" s="9" t="str">
        <f t="shared" si="60"/>
        <v/>
      </c>
      <c r="J263" s="9" t="str">
        <f t="shared" si="60"/>
        <v/>
      </c>
      <c r="K263" s="9" t="str">
        <f t="shared" si="60"/>
        <v/>
      </c>
      <c r="L263" s="9" t="str">
        <f t="shared" si="60"/>
        <v/>
      </c>
      <c r="M263" s="9" t="str">
        <f t="shared" si="60"/>
        <v/>
      </c>
      <c r="N263" s="9" t="str">
        <f t="shared" si="60"/>
        <v/>
      </c>
      <c r="O263" s="9" t="str">
        <f t="shared" si="60"/>
        <v/>
      </c>
      <c r="P263" s="9" t="str">
        <f t="shared" si="60"/>
        <v/>
      </c>
      <c r="Q263" s="9" t="str">
        <f t="shared" si="60"/>
        <v/>
      </c>
      <c r="R263" s="9" t="str">
        <f t="shared" si="60"/>
        <v/>
      </c>
      <c r="S263" s="9" t="str">
        <f t="shared" si="60"/>
        <v/>
      </c>
      <c r="T263" s="9" t="str">
        <f t="shared" si="60"/>
        <v/>
      </c>
      <c r="U263" s="9" t="str">
        <f t="shared" si="60"/>
        <v/>
      </c>
      <c r="V263" s="9" t="str">
        <f t="shared" si="57"/>
        <v/>
      </c>
      <c r="W263" s="9"/>
      <c r="X263" s="2"/>
      <c r="Y263" s="14"/>
    </row>
    <row r="264" spans="1:25" hidden="1" x14ac:dyDescent="0.25">
      <c r="A264" s="19"/>
      <c r="B264" s="43" t="s">
        <v>275</v>
      </c>
      <c r="C264" s="52" t="str">
        <f t="shared" si="58"/>
        <v/>
      </c>
      <c r="D264" s="52" t="str">
        <f>IF(A264="","",VLOOKUP($A257,IF(LEN(A264)=2,FSB,FSA),VLOOKUP(LEFT(A264,1),Fteams,7,FALSE),FALSE))</f>
        <v/>
      </c>
      <c r="E264" s="52" t="str">
        <f t="shared" si="59"/>
        <v/>
      </c>
      <c r="F264" s="26"/>
      <c r="G264" s="39">
        <f>IF(Dec!$G$2-9&lt;0,0,Dec!$G$2-9)</f>
        <v>3</v>
      </c>
      <c r="H264" s="29"/>
      <c r="I264" s="9" t="str">
        <f t="shared" si="60"/>
        <v/>
      </c>
      <c r="J264" s="9" t="str">
        <f t="shared" si="60"/>
        <v/>
      </c>
      <c r="K264" s="9" t="str">
        <f t="shared" si="60"/>
        <v/>
      </c>
      <c r="L264" s="9" t="str">
        <f t="shared" si="60"/>
        <v/>
      </c>
      <c r="M264" s="9" t="str">
        <f t="shared" si="60"/>
        <v/>
      </c>
      <c r="N264" s="9" t="str">
        <f t="shared" si="60"/>
        <v/>
      </c>
      <c r="O264" s="9" t="str">
        <f t="shared" si="60"/>
        <v/>
      </c>
      <c r="P264" s="9" t="str">
        <f t="shared" si="60"/>
        <v/>
      </c>
      <c r="Q264" s="9" t="str">
        <f t="shared" si="60"/>
        <v/>
      </c>
      <c r="R264" s="9" t="str">
        <f t="shared" si="60"/>
        <v/>
      </c>
      <c r="S264" s="9" t="str">
        <f t="shared" si="60"/>
        <v/>
      </c>
      <c r="T264" s="9" t="str">
        <f t="shared" si="60"/>
        <v/>
      </c>
      <c r="U264" s="9" t="str">
        <f t="shared" si="60"/>
        <v/>
      </c>
      <c r="V264" s="9" t="str">
        <f t="shared" si="57"/>
        <v/>
      </c>
      <c r="W264" s="9"/>
      <c r="X264" s="2"/>
      <c r="Y264" s="14"/>
    </row>
    <row r="265" spans="1:25" hidden="1" x14ac:dyDescent="0.25">
      <c r="A265" s="19"/>
      <c r="B265" s="43" t="s">
        <v>276</v>
      </c>
      <c r="C265" s="52" t="str">
        <f t="shared" si="58"/>
        <v/>
      </c>
      <c r="D265" s="52" t="str">
        <f>IF(A265="","",VLOOKUP($A254,IF(LEN(A265)=2,FSB,FSA),VLOOKUP(LEFT(A265,1),Fteams,7,FALSE),FALSE))</f>
        <v/>
      </c>
      <c r="E265" s="52" t="str">
        <f>IF(A265="","",VLOOKUP(LEFT(A265,1),Fteams,2,FALSE))</f>
        <v/>
      </c>
      <c r="F265" s="26"/>
      <c r="G265" s="39">
        <f>IF(Dec!$G$2-10&lt;0,0,Dec!$G$2-10)</f>
        <v>2</v>
      </c>
      <c r="H265" s="29"/>
      <c r="I265" s="9" t="str">
        <f t="shared" si="60"/>
        <v/>
      </c>
      <c r="J265" s="9" t="str">
        <f t="shared" si="60"/>
        <v/>
      </c>
      <c r="K265" s="9" t="str">
        <f t="shared" si="60"/>
        <v/>
      </c>
      <c r="L265" s="9" t="str">
        <f t="shared" si="60"/>
        <v/>
      </c>
      <c r="M265" s="9" t="str">
        <f t="shared" si="60"/>
        <v/>
      </c>
      <c r="N265" s="9" t="str">
        <f t="shared" si="60"/>
        <v/>
      </c>
      <c r="O265" s="9" t="str">
        <f t="shared" si="60"/>
        <v/>
      </c>
      <c r="P265" s="9" t="str">
        <f t="shared" si="60"/>
        <v/>
      </c>
      <c r="Q265" s="9" t="str">
        <f t="shared" si="60"/>
        <v/>
      </c>
      <c r="R265" s="9" t="str">
        <f t="shared" si="60"/>
        <v/>
      </c>
      <c r="S265" s="9" t="str">
        <f t="shared" si="60"/>
        <v/>
      </c>
      <c r="T265" s="9" t="str">
        <f t="shared" si="60"/>
        <v/>
      </c>
      <c r="U265" s="9" t="str">
        <f t="shared" si="60"/>
        <v/>
      </c>
      <c r="V265" s="9" t="str">
        <f t="shared" si="57"/>
        <v/>
      </c>
      <c r="W265" s="9"/>
      <c r="X265" s="2"/>
      <c r="Y265" s="14" t="str">
        <f>IF(F265="","",IF(F265-VLOOKUP($A254,AWstandards,VLOOKUP(D265,Age,2,FALSE),FALSE)&lt;0,"","aw"))</f>
        <v/>
      </c>
    </row>
    <row r="266" spans="1:25" hidden="1" x14ac:dyDescent="0.25">
      <c r="A266" s="19"/>
      <c r="B266" s="43" t="s">
        <v>277</v>
      </c>
      <c r="C266" s="52" t="str">
        <f t="shared" si="58"/>
        <v/>
      </c>
      <c r="D266" s="52" t="str">
        <f>IF(A266="","",VLOOKUP($A254,IF(LEN(A266)=2,FSB,FSA),VLOOKUP(LEFT(A266,1),Fteams,7,FALSE),FALSE))</f>
        <v/>
      </c>
      <c r="E266" s="52" t="str">
        <f>IF(A266="","",VLOOKUP(LEFT(A266,1),Fteams,2,FALSE))</f>
        <v/>
      </c>
      <c r="F266" s="26"/>
      <c r="G266" s="39">
        <f>IF(Dec!$G$2-11&lt;0,0,Dec!$G$2-11)</f>
        <v>1</v>
      </c>
      <c r="H266" s="29"/>
      <c r="I266" s="9" t="str">
        <f t="shared" si="60"/>
        <v/>
      </c>
      <c r="J266" s="9" t="str">
        <f t="shared" si="60"/>
        <v/>
      </c>
      <c r="K266" s="9" t="str">
        <f t="shared" si="60"/>
        <v/>
      </c>
      <c r="L266" s="9" t="str">
        <f t="shared" si="60"/>
        <v/>
      </c>
      <c r="M266" s="9" t="str">
        <f t="shared" si="60"/>
        <v/>
      </c>
      <c r="N266" s="9" t="str">
        <f t="shared" si="60"/>
        <v/>
      </c>
      <c r="O266" s="9" t="str">
        <f t="shared" si="60"/>
        <v/>
      </c>
      <c r="P266" s="9" t="str">
        <f t="shared" si="60"/>
        <v/>
      </c>
      <c r="Q266" s="9" t="str">
        <f t="shared" si="60"/>
        <v/>
      </c>
      <c r="R266" s="9" t="str">
        <f t="shared" si="60"/>
        <v/>
      </c>
      <c r="S266" s="9" t="str">
        <f t="shared" si="60"/>
        <v/>
      </c>
      <c r="T266" s="9" t="str">
        <f t="shared" si="60"/>
        <v/>
      </c>
      <c r="U266" s="9" t="str">
        <f t="shared" si="60"/>
        <v/>
      </c>
      <c r="V266" s="9" t="str">
        <f t="shared" si="57"/>
        <v/>
      </c>
      <c r="W266" s="9">
        <f>(Dec!$G$2+1)*Dec!$G$2/2-SUM(I255:T266)</f>
        <v>10</v>
      </c>
      <c r="X266" s="2"/>
      <c r="Y266" s="14" t="str">
        <f>IF(F266="","",IF(F266-VLOOKUP($A254,AWstandards,VLOOKUP(D266,Age,2,FALSE),FALSE)&lt;0,"","aw"))</f>
        <v/>
      </c>
    </row>
    <row r="267" spans="1:25" ht="13" x14ac:dyDescent="0.3">
      <c r="A267" s="18" t="s">
        <v>5</v>
      </c>
      <c r="B267" s="34"/>
      <c r="C267" s="53" t="s">
        <v>239</v>
      </c>
      <c r="D267" s="54"/>
      <c r="E267" s="55"/>
      <c r="F267" s="23"/>
      <c r="G267" s="38"/>
      <c r="H267" s="2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 t="str">
        <f t="shared" si="60"/>
        <v/>
      </c>
      <c r="V267" s="9" t="str">
        <f t="shared" si="57"/>
        <v/>
      </c>
      <c r="W267" s="9"/>
      <c r="X267" s="2" t="s">
        <v>26</v>
      </c>
      <c r="Y267" s="2"/>
    </row>
    <row r="268" spans="1:25" x14ac:dyDescent="0.25">
      <c r="A268" s="19" t="s">
        <v>552</v>
      </c>
      <c r="B268" s="43">
        <v>1</v>
      </c>
      <c r="C268" s="52" t="str">
        <f t="shared" ref="C268:C279" si="61">IF(A268="","",VLOOKUP($A$267,IF(LEN(A268)=2,FSB,FSA),VLOOKUP(LEFT(A268,1),Fteams,6,FALSE),FALSE))</f>
        <v>Rafe Millard</v>
      </c>
      <c r="D268" s="52">
        <f>IF(A268="","",VLOOKUP($A267,IF(LEN(A268)=2,FSB,FSA),VLOOKUP(LEFT(A268,1),Fteams,7,FALSE),FALSE))</f>
        <v>0</v>
      </c>
      <c r="E268" s="52" t="str">
        <f t="shared" ref="E268:E277" si="62">IF(A268="","",VLOOKUP(LEFT(A268,1),Fteams,2,FALSE))</f>
        <v>Brighton &amp; Hove</v>
      </c>
      <c r="F268" s="26" t="s">
        <v>818</v>
      </c>
      <c r="G268" s="39">
        <f>Dec!$G$2</f>
        <v>12</v>
      </c>
      <c r="H268" s="29"/>
      <c r="I268" s="9">
        <f t="shared" ref="I268:U283" si="63">IF($A268="","",IF(LEFT($A268,1)=I$20,$G268,""))</f>
        <v>12</v>
      </c>
      <c r="J268" s="9" t="str">
        <f t="shared" si="63"/>
        <v/>
      </c>
      <c r="K268" s="9" t="str">
        <f t="shared" si="63"/>
        <v/>
      </c>
      <c r="L268" s="9" t="str">
        <f t="shared" si="63"/>
        <v/>
      </c>
      <c r="M268" s="9" t="str">
        <f t="shared" si="63"/>
        <v/>
      </c>
      <c r="N268" s="9" t="str">
        <f t="shared" si="63"/>
        <v/>
      </c>
      <c r="O268" s="9" t="str">
        <f t="shared" si="63"/>
        <v/>
      </c>
      <c r="P268" s="9" t="str">
        <f t="shared" si="63"/>
        <v/>
      </c>
      <c r="Q268" s="9" t="str">
        <f t="shared" si="63"/>
        <v/>
      </c>
      <c r="R268" s="9" t="str">
        <f t="shared" si="63"/>
        <v/>
      </c>
      <c r="S268" s="9" t="str">
        <f t="shared" si="63"/>
        <v/>
      </c>
      <c r="T268" s="9" t="str">
        <f t="shared" si="63"/>
        <v/>
      </c>
      <c r="U268" s="9" t="str">
        <f t="shared" si="60"/>
        <v/>
      </c>
      <c r="V268" s="9" t="str">
        <f t="shared" si="57"/>
        <v/>
      </c>
      <c r="W268" s="9"/>
      <c r="X268" s="2"/>
      <c r="Y268" s="14" t="e">
        <f>IF(F268="","",IF(F268-VLOOKUP($A267,AWstandards,VLOOKUP(D268,Age,2,FALSE),FALSE)&lt;0,"","aw"))</f>
        <v>#N/A</v>
      </c>
    </row>
    <row r="269" spans="1:25" x14ac:dyDescent="0.25">
      <c r="A269" s="19" t="s">
        <v>550</v>
      </c>
      <c r="B269" s="43">
        <v>2</v>
      </c>
      <c r="C269" s="52" t="str">
        <f t="shared" si="61"/>
        <v>Lionel Fernandes</v>
      </c>
      <c r="D269" s="52">
        <f>IF(A269="","",VLOOKUP($A267,IF(LEN(A269)=2,FSB,FSA),VLOOKUP(LEFT(A269,1),Fteams,7,FALSE),FALSE))</f>
        <v>0</v>
      </c>
      <c r="E269" s="52" t="str">
        <f t="shared" si="62"/>
        <v>Crawley</v>
      </c>
      <c r="F269" s="26" t="s">
        <v>819</v>
      </c>
      <c r="G269" s="39">
        <f>IF(Dec!$G$2-1&lt;0,0,Dec!$G$2-1)</f>
        <v>11</v>
      </c>
      <c r="H269" s="29"/>
      <c r="I269" s="9" t="str">
        <f t="shared" si="63"/>
        <v/>
      </c>
      <c r="J269" s="9">
        <f t="shared" si="63"/>
        <v>11</v>
      </c>
      <c r="K269" s="9" t="str">
        <f t="shared" si="63"/>
        <v/>
      </c>
      <c r="L269" s="9" t="str">
        <f t="shared" si="63"/>
        <v/>
      </c>
      <c r="M269" s="9" t="str">
        <f t="shared" si="63"/>
        <v/>
      </c>
      <c r="N269" s="9" t="str">
        <f t="shared" si="63"/>
        <v/>
      </c>
      <c r="O269" s="9" t="str">
        <f t="shared" si="63"/>
        <v/>
      </c>
      <c r="P269" s="9" t="str">
        <f t="shared" si="63"/>
        <v/>
      </c>
      <c r="Q269" s="9" t="str">
        <f t="shared" si="63"/>
        <v/>
      </c>
      <c r="R269" s="9" t="str">
        <f t="shared" si="63"/>
        <v/>
      </c>
      <c r="S269" s="9" t="str">
        <f t="shared" si="63"/>
        <v/>
      </c>
      <c r="T269" s="9" t="str">
        <f t="shared" si="63"/>
        <v/>
      </c>
      <c r="U269" s="9" t="str">
        <f t="shared" si="60"/>
        <v/>
      </c>
      <c r="V269" s="9" t="str">
        <f t="shared" si="57"/>
        <v/>
      </c>
      <c r="W269" s="9"/>
      <c r="X269" s="2"/>
      <c r="Y269" s="14" t="e">
        <f>IF(F269="","",IF(F269-VLOOKUP($A267,AWstandards,VLOOKUP(D269,Age,2,FALSE),FALSE)&lt;0,"","aw"))</f>
        <v>#N/A</v>
      </c>
    </row>
    <row r="270" spans="1:25" x14ac:dyDescent="0.25">
      <c r="A270" s="19" t="s">
        <v>555</v>
      </c>
      <c r="B270" s="43">
        <v>3</v>
      </c>
      <c r="C270" s="52" t="str">
        <f t="shared" si="61"/>
        <v>Rowan Barnes</v>
      </c>
      <c r="D270" s="52">
        <f>IF(A270="","",VLOOKUP($A267,IF(LEN(A270)=2,FSB,FSA),VLOOKUP(LEFT(A270,1),Fteams,7,FALSE),FALSE))</f>
        <v>0</v>
      </c>
      <c r="E270" s="52" t="str">
        <f t="shared" si="62"/>
        <v>Haywards Heath</v>
      </c>
      <c r="F270" s="26" t="s">
        <v>820</v>
      </c>
      <c r="G270" s="39">
        <f>IF(Dec!$G$2-2&lt;0,0,Dec!$G$2-2)</f>
        <v>10</v>
      </c>
      <c r="H270" s="29"/>
      <c r="I270" s="9" t="str">
        <f t="shared" si="63"/>
        <v/>
      </c>
      <c r="J270" s="9" t="str">
        <f t="shared" si="63"/>
        <v/>
      </c>
      <c r="K270" s="9" t="str">
        <f t="shared" si="63"/>
        <v/>
      </c>
      <c r="L270" s="9" t="str">
        <f t="shared" si="63"/>
        <v/>
      </c>
      <c r="M270" s="9" t="str">
        <f t="shared" si="63"/>
        <v/>
      </c>
      <c r="N270" s="9" t="str">
        <f t="shared" si="63"/>
        <v/>
      </c>
      <c r="O270" s="9" t="str">
        <f t="shared" si="63"/>
        <v/>
      </c>
      <c r="P270" s="9" t="str">
        <f t="shared" si="63"/>
        <v/>
      </c>
      <c r="Q270" s="9" t="str">
        <f t="shared" si="63"/>
        <v/>
      </c>
      <c r="R270" s="9">
        <f t="shared" si="63"/>
        <v>10</v>
      </c>
      <c r="S270" s="9" t="str">
        <f t="shared" si="63"/>
        <v/>
      </c>
      <c r="T270" s="9" t="str">
        <f t="shared" si="63"/>
        <v/>
      </c>
      <c r="U270" s="9" t="str">
        <f t="shared" si="60"/>
        <v/>
      </c>
      <c r="V270" s="9" t="str">
        <f t="shared" si="57"/>
        <v/>
      </c>
      <c r="W270" s="9"/>
      <c r="X270" s="2"/>
      <c r="Y270" s="14" t="e">
        <f>IF(F270="","",IF(F270-VLOOKUP($A267,AWstandards,VLOOKUP(D270,Age,2,FALSE),FALSE)&lt;0,"","aw"))</f>
        <v>#N/A</v>
      </c>
    </row>
    <row r="271" spans="1:25" x14ac:dyDescent="0.25">
      <c r="A271" s="19" t="s">
        <v>558</v>
      </c>
      <c r="B271" s="43">
        <v>4</v>
      </c>
      <c r="C271" s="52" t="str">
        <f t="shared" si="61"/>
        <v>Alex Wilkes</v>
      </c>
      <c r="D271" s="52">
        <f>IF(A271="","",VLOOKUP($A267,IF(LEN(A271)=2,FSB,FSA),VLOOKUP(LEFT(A271,1),Fteams,7,FALSE),FALSE))</f>
        <v>0</v>
      </c>
      <c r="E271" s="52" t="str">
        <f t="shared" si="62"/>
        <v>Chichester</v>
      </c>
      <c r="F271" s="26" t="s">
        <v>821</v>
      </c>
      <c r="G271" s="39">
        <f>IF(Dec!$G$2-3&lt;0,0,Dec!$G$2-3)</f>
        <v>9</v>
      </c>
      <c r="H271" s="29"/>
      <c r="I271" s="9" t="str">
        <f t="shared" si="63"/>
        <v/>
      </c>
      <c r="J271" s="9" t="str">
        <f t="shared" si="63"/>
        <v/>
      </c>
      <c r="K271" s="9">
        <f t="shared" si="63"/>
        <v>9</v>
      </c>
      <c r="L271" s="9" t="str">
        <f t="shared" si="63"/>
        <v/>
      </c>
      <c r="M271" s="9" t="str">
        <f t="shared" si="63"/>
        <v/>
      </c>
      <c r="N271" s="9" t="str">
        <f t="shared" si="63"/>
        <v/>
      </c>
      <c r="O271" s="9" t="str">
        <f t="shared" si="63"/>
        <v/>
      </c>
      <c r="P271" s="9" t="str">
        <f t="shared" si="63"/>
        <v/>
      </c>
      <c r="Q271" s="9" t="str">
        <f t="shared" si="63"/>
        <v/>
      </c>
      <c r="R271" s="9" t="str">
        <f t="shared" si="63"/>
        <v/>
      </c>
      <c r="S271" s="9" t="str">
        <f t="shared" si="63"/>
        <v/>
      </c>
      <c r="T271" s="9" t="str">
        <f t="shared" si="63"/>
        <v/>
      </c>
      <c r="U271" s="9" t="str">
        <f t="shared" si="63"/>
        <v/>
      </c>
      <c r="V271" s="9" t="str">
        <f t="shared" si="57"/>
        <v/>
      </c>
      <c r="W271" s="9"/>
      <c r="X271" s="2"/>
      <c r="Y271" s="14" t="e">
        <f>IF(F271="","",IF(F271-VLOOKUP($A267,AWstandards,VLOOKUP(D271,Age,2,FALSE),FALSE)&lt;0,"","aw"))</f>
        <v>#N/A</v>
      </c>
    </row>
    <row r="272" spans="1:25" hidden="1" x14ac:dyDescent="0.25">
      <c r="A272" s="19"/>
      <c r="B272" s="43">
        <v>5</v>
      </c>
      <c r="C272" s="52" t="str">
        <f t="shared" si="61"/>
        <v/>
      </c>
      <c r="D272" s="52" t="str">
        <f>IF(A272="","",VLOOKUP($A267,IF(LEN(A272)=2,FSB,FSA),VLOOKUP(LEFT(A272,1),Fteams,7,FALSE),FALSE))</f>
        <v/>
      </c>
      <c r="E272" s="52" t="str">
        <f t="shared" si="62"/>
        <v/>
      </c>
      <c r="F272" s="26"/>
      <c r="G272" s="39">
        <f>IF(Dec!$G$2-4&lt;0,0,Dec!$G$2-4)</f>
        <v>8</v>
      </c>
      <c r="H272" s="29"/>
      <c r="I272" s="9" t="str">
        <f t="shared" si="63"/>
        <v/>
      </c>
      <c r="J272" s="9" t="str">
        <f t="shared" si="63"/>
        <v/>
      </c>
      <c r="K272" s="9" t="str">
        <f t="shared" si="63"/>
        <v/>
      </c>
      <c r="L272" s="9" t="str">
        <f t="shared" si="63"/>
        <v/>
      </c>
      <c r="M272" s="9" t="str">
        <f t="shared" si="63"/>
        <v/>
      </c>
      <c r="N272" s="9" t="str">
        <f t="shared" si="63"/>
        <v/>
      </c>
      <c r="O272" s="9" t="str">
        <f t="shared" si="63"/>
        <v/>
      </c>
      <c r="P272" s="9" t="str">
        <f t="shared" si="63"/>
        <v/>
      </c>
      <c r="Q272" s="9" t="str">
        <f t="shared" si="63"/>
        <v/>
      </c>
      <c r="R272" s="9" t="str">
        <f t="shared" si="63"/>
        <v/>
      </c>
      <c r="S272" s="9" t="str">
        <f t="shared" si="63"/>
        <v/>
      </c>
      <c r="T272" s="9" t="str">
        <f t="shared" si="63"/>
        <v/>
      </c>
      <c r="U272" s="9" t="str">
        <f t="shared" si="63"/>
        <v/>
      </c>
      <c r="V272" s="9" t="str">
        <f t="shared" si="57"/>
        <v/>
      </c>
      <c r="W272" s="9"/>
      <c r="X272" s="2"/>
      <c r="Y272" s="14" t="str">
        <f>IF(F272="","",IF(F272-VLOOKUP($A267,AWstandards,VLOOKUP(D272,Age,2,FALSE),FALSE)&lt;0,"","aw"))</f>
        <v/>
      </c>
    </row>
    <row r="273" spans="1:25" hidden="1" x14ac:dyDescent="0.25">
      <c r="A273" s="19"/>
      <c r="B273" s="43">
        <v>6</v>
      </c>
      <c r="C273" s="52" t="str">
        <f t="shared" si="61"/>
        <v/>
      </c>
      <c r="D273" s="52" t="str">
        <f>IF(A273="","",VLOOKUP($A267,IF(LEN(A273)=2,FSB,FSA),VLOOKUP(LEFT(A273,1),Fteams,7,FALSE),FALSE))</f>
        <v/>
      </c>
      <c r="E273" s="52" t="str">
        <f t="shared" si="62"/>
        <v/>
      </c>
      <c r="F273" s="26"/>
      <c r="G273" s="39">
        <f>IF(Dec!$G$2-5&lt;0,0,Dec!$G$2-5)</f>
        <v>7</v>
      </c>
      <c r="H273" s="29"/>
      <c r="I273" s="9" t="str">
        <f t="shared" si="63"/>
        <v/>
      </c>
      <c r="J273" s="9" t="str">
        <f t="shared" si="63"/>
        <v/>
      </c>
      <c r="K273" s="9" t="str">
        <f t="shared" si="63"/>
        <v/>
      </c>
      <c r="L273" s="9" t="str">
        <f t="shared" si="63"/>
        <v/>
      </c>
      <c r="M273" s="9" t="str">
        <f t="shared" si="63"/>
        <v/>
      </c>
      <c r="N273" s="9" t="str">
        <f t="shared" si="63"/>
        <v/>
      </c>
      <c r="O273" s="9" t="str">
        <f t="shared" si="63"/>
        <v/>
      </c>
      <c r="P273" s="9" t="str">
        <f t="shared" si="63"/>
        <v/>
      </c>
      <c r="Q273" s="9" t="str">
        <f t="shared" si="63"/>
        <v/>
      </c>
      <c r="R273" s="9" t="str">
        <f t="shared" si="63"/>
        <v/>
      </c>
      <c r="S273" s="9" t="str">
        <f t="shared" si="63"/>
        <v/>
      </c>
      <c r="T273" s="9" t="str">
        <f t="shared" si="63"/>
        <v/>
      </c>
      <c r="U273" s="9" t="str">
        <f t="shared" si="63"/>
        <v/>
      </c>
      <c r="V273" s="9" t="str">
        <f t="shared" si="57"/>
        <v/>
      </c>
      <c r="W273" s="9"/>
      <c r="X273" s="2"/>
      <c r="Y273" s="14" t="str">
        <f>IF(F273="","",IF(F273-VLOOKUP($A267,AWstandards,VLOOKUP(D273,Age,2,FALSE),FALSE)&lt;0,"","aw"))</f>
        <v/>
      </c>
    </row>
    <row r="274" spans="1:25" hidden="1" x14ac:dyDescent="0.25">
      <c r="A274" s="19"/>
      <c r="B274" s="43">
        <v>7</v>
      </c>
      <c r="C274" s="52" t="str">
        <f t="shared" si="61"/>
        <v/>
      </c>
      <c r="D274" s="52" t="str">
        <f>IF(A274="","",VLOOKUP($A267,IF(LEN(A274)=2,FSB,FSA),VLOOKUP(LEFT(A274,1),Fteams,7,FALSE),FALSE))</f>
        <v/>
      </c>
      <c r="E274" s="52" t="str">
        <f t="shared" si="62"/>
        <v/>
      </c>
      <c r="F274" s="26"/>
      <c r="G274" s="39">
        <f>IF(Dec!$G$2-6&lt;0,0,Dec!$G$2-6)</f>
        <v>6</v>
      </c>
      <c r="H274" s="29"/>
      <c r="I274" s="9" t="str">
        <f t="shared" si="63"/>
        <v/>
      </c>
      <c r="J274" s="9" t="str">
        <f t="shared" si="63"/>
        <v/>
      </c>
      <c r="K274" s="9" t="str">
        <f t="shared" si="63"/>
        <v/>
      </c>
      <c r="L274" s="9" t="str">
        <f t="shared" si="63"/>
        <v/>
      </c>
      <c r="M274" s="9" t="str">
        <f t="shared" si="63"/>
        <v/>
      </c>
      <c r="N274" s="9" t="str">
        <f t="shared" si="63"/>
        <v/>
      </c>
      <c r="O274" s="9" t="str">
        <f t="shared" si="63"/>
        <v/>
      </c>
      <c r="P274" s="9" t="str">
        <f t="shared" si="63"/>
        <v/>
      </c>
      <c r="Q274" s="9" t="str">
        <f t="shared" si="63"/>
        <v/>
      </c>
      <c r="R274" s="9" t="str">
        <f t="shared" si="63"/>
        <v/>
      </c>
      <c r="S274" s="9" t="str">
        <f t="shared" si="63"/>
        <v/>
      </c>
      <c r="T274" s="9" t="str">
        <f t="shared" si="63"/>
        <v/>
      </c>
      <c r="U274" s="9" t="str">
        <f t="shared" si="63"/>
        <v/>
      </c>
      <c r="V274" s="9" t="str">
        <f t="shared" si="57"/>
        <v/>
      </c>
      <c r="W274" s="9"/>
      <c r="X274" s="2"/>
      <c r="Y274" s="14" t="str">
        <f>IF(F274="","",IF(F274-VLOOKUP($A267,AWstandards,VLOOKUP(D274,Age,2,FALSE),FALSE)&lt;0,"","aw"))</f>
        <v/>
      </c>
    </row>
    <row r="275" spans="1:25" hidden="1" x14ac:dyDescent="0.25">
      <c r="A275" s="19"/>
      <c r="B275" s="43">
        <v>8</v>
      </c>
      <c r="C275" s="52" t="str">
        <f t="shared" si="61"/>
        <v/>
      </c>
      <c r="D275" s="52" t="str">
        <f>IF(A275="","",VLOOKUP($A267,IF(LEN(A275)=2,FSB,FSA),VLOOKUP(LEFT(A275,1),Fteams,7,FALSE),FALSE))</f>
        <v/>
      </c>
      <c r="E275" s="52" t="str">
        <f t="shared" si="62"/>
        <v/>
      </c>
      <c r="F275" s="26"/>
      <c r="G275" s="39">
        <f>IF(Dec!$G$2-7&lt;0,0,Dec!$G$2-7)</f>
        <v>5</v>
      </c>
      <c r="H275" s="29"/>
      <c r="I275" s="9" t="str">
        <f t="shared" si="63"/>
        <v/>
      </c>
      <c r="J275" s="9" t="str">
        <f t="shared" si="63"/>
        <v/>
      </c>
      <c r="K275" s="9" t="str">
        <f t="shared" si="63"/>
        <v/>
      </c>
      <c r="L275" s="9" t="str">
        <f t="shared" si="63"/>
        <v/>
      </c>
      <c r="M275" s="9" t="str">
        <f t="shared" si="63"/>
        <v/>
      </c>
      <c r="N275" s="9" t="str">
        <f t="shared" si="63"/>
        <v/>
      </c>
      <c r="O275" s="9" t="str">
        <f t="shared" si="63"/>
        <v/>
      </c>
      <c r="P275" s="9" t="str">
        <f t="shared" si="63"/>
        <v/>
      </c>
      <c r="Q275" s="9" t="str">
        <f t="shared" si="63"/>
        <v/>
      </c>
      <c r="R275" s="9" t="str">
        <f t="shared" si="63"/>
        <v/>
      </c>
      <c r="S275" s="9" t="str">
        <f t="shared" si="63"/>
        <v/>
      </c>
      <c r="T275" s="9" t="str">
        <f t="shared" si="63"/>
        <v/>
      </c>
      <c r="U275" s="9" t="str">
        <f t="shared" si="63"/>
        <v/>
      </c>
      <c r="V275" s="9" t="str">
        <f t="shared" si="57"/>
        <v/>
      </c>
      <c r="W275" s="9"/>
      <c r="X275" s="2"/>
      <c r="Y275" s="14" t="str">
        <f>IF(F275="","",IF(F275-VLOOKUP($A267,AWstandards,VLOOKUP(D275,Age,2,FALSE),FALSE)&lt;0,"","aw"))</f>
        <v/>
      </c>
    </row>
    <row r="276" spans="1:25" hidden="1" x14ac:dyDescent="0.25">
      <c r="A276" s="19"/>
      <c r="B276" s="43" t="s">
        <v>278</v>
      </c>
      <c r="C276" s="52" t="str">
        <f t="shared" si="61"/>
        <v/>
      </c>
      <c r="D276" s="52" t="str">
        <f>IF(A276="","",VLOOKUP($A269,IF(LEN(A276)=2,FSB,FSA),VLOOKUP(LEFT(A276,1),Fteams,7,FALSE),FALSE))</f>
        <v/>
      </c>
      <c r="E276" s="52" t="str">
        <f t="shared" si="62"/>
        <v/>
      </c>
      <c r="F276" s="26"/>
      <c r="G276" s="39">
        <f>IF(Dec!$G$2-8&lt;0,0,Dec!$G$2-8)</f>
        <v>4</v>
      </c>
      <c r="H276" s="29"/>
      <c r="I276" s="9" t="str">
        <f t="shared" si="63"/>
        <v/>
      </c>
      <c r="J276" s="9" t="str">
        <f t="shared" si="63"/>
        <v/>
      </c>
      <c r="K276" s="9" t="str">
        <f t="shared" si="63"/>
        <v/>
      </c>
      <c r="L276" s="9" t="str">
        <f t="shared" si="63"/>
        <v/>
      </c>
      <c r="M276" s="9" t="str">
        <f t="shared" si="63"/>
        <v/>
      </c>
      <c r="N276" s="9" t="str">
        <f t="shared" si="63"/>
        <v/>
      </c>
      <c r="O276" s="9" t="str">
        <f t="shared" si="63"/>
        <v/>
      </c>
      <c r="P276" s="9" t="str">
        <f t="shared" si="63"/>
        <v/>
      </c>
      <c r="Q276" s="9" t="str">
        <f t="shared" si="63"/>
        <v/>
      </c>
      <c r="R276" s="9" t="str">
        <f t="shared" si="63"/>
        <v/>
      </c>
      <c r="S276" s="9" t="str">
        <f t="shared" si="63"/>
        <v/>
      </c>
      <c r="T276" s="9" t="str">
        <f t="shared" si="63"/>
        <v/>
      </c>
      <c r="U276" s="9" t="str">
        <f t="shared" si="63"/>
        <v/>
      </c>
      <c r="V276" s="9" t="str">
        <f t="shared" si="57"/>
        <v/>
      </c>
      <c r="W276" s="9"/>
      <c r="X276" s="2"/>
      <c r="Y276" s="14"/>
    </row>
    <row r="277" spans="1:25" hidden="1" x14ac:dyDescent="0.25">
      <c r="A277" s="19"/>
      <c r="B277" s="43" t="s">
        <v>275</v>
      </c>
      <c r="C277" s="52" t="str">
        <f t="shared" si="61"/>
        <v/>
      </c>
      <c r="D277" s="52" t="str">
        <f>IF(A277="","",VLOOKUP($A270,IF(LEN(A277)=2,FSB,FSA),VLOOKUP(LEFT(A277,1),Fteams,7,FALSE),FALSE))</f>
        <v/>
      </c>
      <c r="E277" s="52" t="str">
        <f t="shared" si="62"/>
        <v/>
      </c>
      <c r="F277" s="26"/>
      <c r="G277" s="39">
        <f>IF(Dec!$G$2-9&lt;0,0,Dec!$G$2-9)</f>
        <v>3</v>
      </c>
      <c r="H277" s="29"/>
      <c r="I277" s="9" t="str">
        <f t="shared" si="63"/>
        <v/>
      </c>
      <c r="J277" s="9" t="str">
        <f t="shared" si="63"/>
        <v/>
      </c>
      <c r="K277" s="9" t="str">
        <f t="shared" si="63"/>
        <v/>
      </c>
      <c r="L277" s="9" t="str">
        <f t="shared" si="63"/>
        <v/>
      </c>
      <c r="M277" s="9" t="str">
        <f t="shared" si="63"/>
        <v/>
      </c>
      <c r="N277" s="9" t="str">
        <f t="shared" si="63"/>
        <v/>
      </c>
      <c r="O277" s="9" t="str">
        <f t="shared" si="63"/>
        <v/>
      </c>
      <c r="P277" s="9" t="str">
        <f t="shared" si="63"/>
        <v/>
      </c>
      <c r="Q277" s="9" t="str">
        <f t="shared" si="63"/>
        <v/>
      </c>
      <c r="R277" s="9" t="str">
        <f t="shared" si="63"/>
        <v/>
      </c>
      <c r="S277" s="9" t="str">
        <f t="shared" si="63"/>
        <v/>
      </c>
      <c r="T277" s="9" t="str">
        <f t="shared" si="63"/>
        <v/>
      </c>
      <c r="U277" s="9" t="str">
        <f t="shared" si="63"/>
        <v/>
      </c>
      <c r="V277" s="9" t="str">
        <f t="shared" si="57"/>
        <v/>
      </c>
      <c r="W277" s="9"/>
      <c r="X277" s="2"/>
      <c r="Y277" s="14"/>
    </row>
    <row r="278" spans="1:25" hidden="1" x14ac:dyDescent="0.25">
      <c r="A278" s="19"/>
      <c r="B278" s="43" t="s">
        <v>276</v>
      </c>
      <c r="C278" s="52" t="str">
        <f t="shared" si="61"/>
        <v/>
      </c>
      <c r="D278" s="52" t="str">
        <f>IF(A278="","",VLOOKUP($A267,IF(LEN(A278)=2,FSB,FSA),VLOOKUP(LEFT(A278,1),Fteams,7,FALSE),FALSE))</f>
        <v/>
      </c>
      <c r="E278" s="52" t="str">
        <f>IF(A278="","",VLOOKUP(LEFT(A278,1),Fteams,2,FALSE))</f>
        <v/>
      </c>
      <c r="F278" s="26"/>
      <c r="G278" s="39">
        <f>IF(Dec!$G$2-10&lt;0,0,Dec!$G$2-10)</f>
        <v>2</v>
      </c>
      <c r="H278" s="29"/>
      <c r="I278" s="9" t="str">
        <f t="shared" si="63"/>
        <v/>
      </c>
      <c r="J278" s="9" t="str">
        <f t="shared" si="63"/>
        <v/>
      </c>
      <c r="K278" s="9" t="str">
        <f t="shared" si="63"/>
        <v/>
      </c>
      <c r="L278" s="9" t="str">
        <f t="shared" si="63"/>
        <v/>
      </c>
      <c r="M278" s="9" t="str">
        <f t="shared" si="63"/>
        <v/>
      </c>
      <c r="N278" s="9" t="str">
        <f t="shared" si="63"/>
        <v/>
      </c>
      <c r="O278" s="9" t="str">
        <f t="shared" si="63"/>
        <v/>
      </c>
      <c r="P278" s="9" t="str">
        <f t="shared" si="63"/>
        <v/>
      </c>
      <c r="Q278" s="9" t="str">
        <f t="shared" si="63"/>
        <v/>
      </c>
      <c r="R278" s="9" t="str">
        <f t="shared" si="63"/>
        <v/>
      </c>
      <c r="S278" s="9" t="str">
        <f t="shared" si="63"/>
        <v/>
      </c>
      <c r="T278" s="9" t="str">
        <f t="shared" si="63"/>
        <v/>
      </c>
      <c r="U278" s="9" t="str">
        <f t="shared" si="63"/>
        <v/>
      </c>
      <c r="V278" s="9" t="str">
        <f t="shared" si="57"/>
        <v/>
      </c>
      <c r="W278" s="9"/>
      <c r="X278" s="2"/>
      <c r="Y278" s="14" t="str">
        <f>IF(F278="","",IF(F278-VLOOKUP($A267,AWstandards,VLOOKUP(D278,Age,2,FALSE),FALSE)&lt;0,"","aw"))</f>
        <v/>
      </c>
    </row>
    <row r="279" spans="1:25" ht="12" hidden="1" customHeight="1" x14ac:dyDescent="0.25">
      <c r="A279" s="19"/>
      <c r="B279" s="43" t="s">
        <v>277</v>
      </c>
      <c r="C279" s="52" t="str">
        <f t="shared" si="61"/>
        <v/>
      </c>
      <c r="D279" s="52" t="str">
        <f>IF(A279="","",VLOOKUP($A267,IF(LEN(A279)=2,FSB,FSA),VLOOKUP(LEFT(A279,1),Fteams,7,FALSE),FALSE))</f>
        <v/>
      </c>
      <c r="E279" s="52" t="str">
        <f>IF(A279="","",VLOOKUP(LEFT(A279,1),Fteams,2,FALSE))</f>
        <v/>
      </c>
      <c r="F279" s="26"/>
      <c r="G279" s="39">
        <f>IF(Dec!$G$2-11&lt;0,0,Dec!$G$2-11)</f>
        <v>1</v>
      </c>
      <c r="H279" s="29"/>
      <c r="I279" s="9" t="str">
        <f t="shared" si="63"/>
        <v/>
      </c>
      <c r="J279" s="9" t="str">
        <f t="shared" si="63"/>
        <v/>
      </c>
      <c r="K279" s="9" t="str">
        <f t="shared" si="63"/>
        <v/>
      </c>
      <c r="L279" s="9" t="str">
        <f t="shared" si="63"/>
        <v/>
      </c>
      <c r="M279" s="9" t="str">
        <f t="shared" si="63"/>
        <v/>
      </c>
      <c r="N279" s="9" t="str">
        <f t="shared" si="63"/>
        <v/>
      </c>
      <c r="O279" s="9" t="str">
        <f t="shared" si="63"/>
        <v/>
      </c>
      <c r="P279" s="9" t="str">
        <f t="shared" si="63"/>
        <v/>
      </c>
      <c r="Q279" s="9" t="str">
        <f t="shared" si="63"/>
        <v/>
      </c>
      <c r="R279" s="9" t="str">
        <f t="shared" si="63"/>
        <v/>
      </c>
      <c r="S279" s="9" t="str">
        <f t="shared" si="63"/>
        <v/>
      </c>
      <c r="T279" s="9" t="str">
        <f t="shared" si="63"/>
        <v/>
      </c>
      <c r="U279" s="9" t="str">
        <f t="shared" si="63"/>
        <v/>
      </c>
      <c r="V279" s="9" t="str">
        <f t="shared" si="57"/>
        <v/>
      </c>
      <c r="W279" s="9">
        <f>(Dec!$G$2+1)*Dec!$G$2/2-SUM(I268:T279)</f>
        <v>36</v>
      </c>
      <c r="X279" s="2"/>
      <c r="Y279" s="14" t="str">
        <f>IF(F279="","",IF(F279-VLOOKUP($A267,AWstandards,VLOOKUP(D279,Age,2,FALSE),FALSE)&lt;0,"","aw"))</f>
        <v/>
      </c>
    </row>
    <row r="280" spans="1:25" ht="13" x14ac:dyDescent="0.3">
      <c r="A280" s="18" t="s">
        <v>15</v>
      </c>
      <c r="B280" s="34"/>
      <c r="C280" s="53" t="s">
        <v>241</v>
      </c>
      <c r="D280" s="54"/>
      <c r="E280" s="55"/>
      <c r="F280" s="23"/>
      <c r="G280" s="38"/>
      <c r="H280" s="2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 t="str">
        <f t="shared" si="63"/>
        <v/>
      </c>
      <c r="V280" s="9" t="str">
        <f t="shared" si="57"/>
        <v/>
      </c>
      <c r="W280" s="9"/>
      <c r="X280" s="2" t="s">
        <v>15</v>
      </c>
      <c r="Y280" s="3"/>
    </row>
    <row r="281" spans="1:25" x14ac:dyDescent="0.25">
      <c r="A281" s="19" t="s">
        <v>514</v>
      </c>
      <c r="B281" s="43">
        <v>1</v>
      </c>
      <c r="C281" s="52" t="str">
        <f>IF(A281="","",VLOOKUP($A280,IF(LEN(A281)=2,FSB,FSA),VLOOKUP(LEFT(A281,1),Fteams,6,FALSE),FALSE))</f>
        <v>Crawley</v>
      </c>
      <c r="D281" s="52">
        <f>IF(A281="","",VLOOKUP($A280,IF(LEN(A281)=2,FSB,FSA),VLOOKUP(LEFT(A281,1),Fteams,7,FALSE),FALSE))</f>
        <v>0</v>
      </c>
      <c r="E281" s="52" t="str">
        <f t="shared" ref="E281:E290" si="64">IF(A281="","",VLOOKUP(LEFT(A281,1),Fteams,2,FALSE))</f>
        <v>Crawley</v>
      </c>
      <c r="F281" s="26" t="s">
        <v>885</v>
      </c>
      <c r="G281" s="39">
        <f>Dec!$G$2</f>
        <v>12</v>
      </c>
      <c r="H281" s="29"/>
      <c r="I281" s="9" t="str">
        <f t="shared" ref="I281:U296" si="65">IF($A281="","",IF(LEFT($A281,1)=I$20,$G281,""))</f>
        <v/>
      </c>
      <c r="J281" s="9">
        <f t="shared" si="65"/>
        <v>12</v>
      </c>
      <c r="K281" s="9" t="str">
        <f t="shared" si="65"/>
        <v/>
      </c>
      <c r="L281" s="9" t="str">
        <f t="shared" si="65"/>
        <v/>
      </c>
      <c r="M281" s="9" t="str">
        <f t="shared" si="65"/>
        <v/>
      </c>
      <c r="N281" s="9" t="str">
        <f t="shared" si="65"/>
        <v/>
      </c>
      <c r="O281" s="9" t="str">
        <f t="shared" si="65"/>
        <v/>
      </c>
      <c r="P281" s="9" t="str">
        <f t="shared" si="65"/>
        <v/>
      </c>
      <c r="Q281" s="9" t="str">
        <f t="shared" si="65"/>
        <v/>
      </c>
      <c r="R281" s="9" t="str">
        <f t="shared" si="65"/>
        <v/>
      </c>
      <c r="S281" s="9" t="str">
        <f t="shared" si="65"/>
        <v/>
      </c>
      <c r="T281" s="9" t="str">
        <f t="shared" si="65"/>
        <v/>
      </c>
      <c r="U281" s="9" t="str">
        <f t="shared" si="63"/>
        <v/>
      </c>
      <c r="V281" s="9" t="str">
        <f t="shared" si="57"/>
        <v/>
      </c>
      <c r="W281" s="9"/>
      <c r="X281" s="2"/>
      <c r="Y281" s="14" t="e">
        <f>IF(F281="","",IF(F281-VLOOKUP($A280,AWstandards,VLOOKUP(D281,Age,2,FALSE),FALSE)&gt;0,"","aw"))</f>
        <v>#N/A</v>
      </c>
    </row>
    <row r="282" spans="1:25" x14ac:dyDescent="0.25">
      <c r="A282" s="19" t="s">
        <v>513</v>
      </c>
      <c r="B282" s="43">
        <v>2</v>
      </c>
      <c r="C282" s="52" t="str">
        <f>IF(A282="","",VLOOKUP($A280,IF(LEN(A282)=2,FSB,FSA),VLOOKUP(LEFT(A282,1),Fteams,6,FALSE),FALSE))</f>
        <v>Brighton &amp; Hove</v>
      </c>
      <c r="D282" s="52">
        <f>IF(A282="","",VLOOKUP($A280,IF(LEN(A282)=2,FSB,FSA),VLOOKUP(LEFT(A282,1),Fteams,7,FALSE),FALSE))</f>
        <v>0</v>
      </c>
      <c r="E282" s="52" t="str">
        <f t="shared" si="64"/>
        <v>Brighton &amp; Hove</v>
      </c>
      <c r="F282" s="26" t="s">
        <v>886</v>
      </c>
      <c r="G282" s="39">
        <f>IF(Dec!$G$2-1&lt;0,0,Dec!$G$2-1)</f>
        <v>11</v>
      </c>
      <c r="H282" s="29"/>
      <c r="I282" s="9">
        <f t="shared" si="65"/>
        <v>11</v>
      </c>
      <c r="J282" s="9" t="str">
        <f t="shared" si="65"/>
        <v/>
      </c>
      <c r="K282" s="9" t="str">
        <f t="shared" si="65"/>
        <v/>
      </c>
      <c r="L282" s="9" t="str">
        <f t="shared" si="65"/>
        <v/>
      </c>
      <c r="M282" s="9" t="str">
        <f t="shared" si="65"/>
        <v/>
      </c>
      <c r="N282" s="9" t="str">
        <f t="shared" si="65"/>
        <v/>
      </c>
      <c r="O282" s="9" t="str">
        <f t="shared" si="65"/>
        <v/>
      </c>
      <c r="P282" s="9" t="str">
        <f t="shared" si="65"/>
        <v/>
      </c>
      <c r="Q282" s="9" t="str">
        <f t="shared" si="65"/>
        <v/>
      </c>
      <c r="R282" s="9" t="str">
        <f t="shared" si="65"/>
        <v/>
      </c>
      <c r="S282" s="9" t="str">
        <f t="shared" si="65"/>
        <v/>
      </c>
      <c r="T282" s="9" t="str">
        <f t="shared" si="65"/>
        <v/>
      </c>
      <c r="U282" s="9" t="str">
        <f t="shared" si="63"/>
        <v/>
      </c>
      <c r="V282" s="9" t="str">
        <f t="shared" si="57"/>
        <v/>
      </c>
      <c r="W282" s="9"/>
      <c r="X282" s="2"/>
      <c r="Y282" s="14" t="e">
        <f>IF(F282="","",IF(F282-VLOOKUP($A280,AWstandards,VLOOKUP(D282,Age,2,FALSE),FALSE)&gt;0,"","aw"))</f>
        <v>#N/A</v>
      </c>
    </row>
    <row r="283" spans="1:25" x14ac:dyDescent="0.25">
      <c r="A283" s="19" t="s">
        <v>515</v>
      </c>
      <c r="B283" s="43">
        <v>3</v>
      </c>
      <c r="C283" s="52" t="str">
        <f>IF(A283="","",VLOOKUP($A280,IF(LEN(A283)=2,FSB,FSA),VLOOKUP(LEFT(A283,1),Fteams,6,FALSE),FALSE))</f>
        <v>Chichester</v>
      </c>
      <c r="D283" s="52">
        <f>IF(A283="","",VLOOKUP($A280,IF(LEN(A283)=2,FSB,FSA),VLOOKUP(LEFT(A283,1),Fteams,7,FALSE),FALSE))</f>
        <v>0</v>
      </c>
      <c r="E283" s="52" t="str">
        <f t="shared" si="64"/>
        <v>Chichester</v>
      </c>
      <c r="F283" s="26" t="s">
        <v>887</v>
      </c>
      <c r="G283" s="39">
        <f>IF(Dec!$G$2-2&lt;0,0,Dec!$G$2-2)</f>
        <v>10</v>
      </c>
      <c r="H283" s="29"/>
      <c r="I283" s="9" t="str">
        <f t="shared" si="65"/>
        <v/>
      </c>
      <c r="J283" s="9" t="str">
        <f t="shared" si="65"/>
        <v/>
      </c>
      <c r="K283" s="9">
        <f t="shared" si="65"/>
        <v>10</v>
      </c>
      <c r="L283" s="9" t="str">
        <f t="shared" si="65"/>
        <v/>
      </c>
      <c r="M283" s="9" t="str">
        <f t="shared" si="65"/>
        <v/>
      </c>
      <c r="N283" s="9" t="str">
        <f t="shared" si="65"/>
        <v/>
      </c>
      <c r="O283" s="9" t="str">
        <f t="shared" si="65"/>
        <v/>
      </c>
      <c r="P283" s="9" t="str">
        <f t="shared" si="65"/>
        <v/>
      </c>
      <c r="Q283" s="9" t="str">
        <f t="shared" si="65"/>
        <v/>
      </c>
      <c r="R283" s="9" t="str">
        <f t="shared" si="65"/>
        <v/>
      </c>
      <c r="S283" s="9" t="str">
        <f t="shared" si="65"/>
        <v/>
      </c>
      <c r="T283" s="9" t="str">
        <f t="shared" si="65"/>
        <v/>
      </c>
      <c r="U283" s="9" t="str">
        <f t="shared" si="63"/>
        <v/>
      </c>
      <c r="V283" s="9" t="str">
        <f t="shared" si="57"/>
        <v/>
      </c>
      <c r="W283" s="9"/>
      <c r="X283" s="2"/>
      <c r="Y283" s="14" t="e">
        <f>IF(F283="","",IF(F283-VLOOKUP($A280,AWstandards,VLOOKUP(D283,Age,2,FALSE),FALSE)&gt;0,"","aw"))</f>
        <v>#N/A</v>
      </c>
    </row>
    <row r="284" spans="1:25" x14ac:dyDescent="0.25">
      <c r="A284" s="19" t="s">
        <v>516</v>
      </c>
      <c r="B284" s="43">
        <v>4</v>
      </c>
      <c r="C284" s="52" t="str">
        <f>IF(A284="","",VLOOKUP($A280,IF(LEN(A284)=2,FSB,FSA),VLOOKUP(LEFT(A284,1),Fteams,6,FALSE),FALSE))</f>
        <v>Eastbourne</v>
      </c>
      <c r="D284" s="52">
        <f>IF(A284="","",VLOOKUP($A280,IF(LEN(A284)=2,FSB,FSA),VLOOKUP(LEFT(A284,1),Fteams,7,FALSE),FALSE))</f>
        <v>0</v>
      </c>
      <c r="E284" s="52" t="str">
        <f t="shared" si="64"/>
        <v>Eastbourne</v>
      </c>
      <c r="F284" s="26" t="s">
        <v>888</v>
      </c>
      <c r="G284" s="39">
        <f>IF(Dec!$G$2-3&lt;0,0,Dec!$G$2-3)</f>
        <v>9</v>
      </c>
      <c r="H284" s="29"/>
      <c r="I284" s="9" t="str">
        <f t="shared" si="65"/>
        <v/>
      </c>
      <c r="J284" s="9" t="str">
        <f t="shared" si="65"/>
        <v/>
      </c>
      <c r="K284" s="9" t="str">
        <f t="shared" si="65"/>
        <v/>
      </c>
      <c r="L284" s="9">
        <f t="shared" si="65"/>
        <v>9</v>
      </c>
      <c r="M284" s="9" t="str">
        <f t="shared" si="65"/>
        <v/>
      </c>
      <c r="N284" s="9" t="str">
        <f t="shared" si="65"/>
        <v/>
      </c>
      <c r="O284" s="9" t="str">
        <f t="shared" si="65"/>
        <v/>
      </c>
      <c r="P284" s="9" t="str">
        <f t="shared" si="65"/>
        <v/>
      </c>
      <c r="Q284" s="9" t="str">
        <f t="shared" si="65"/>
        <v/>
      </c>
      <c r="R284" s="9" t="str">
        <f t="shared" si="65"/>
        <v/>
      </c>
      <c r="S284" s="9" t="str">
        <f t="shared" si="65"/>
        <v/>
      </c>
      <c r="T284" s="9" t="str">
        <f t="shared" si="65"/>
        <v/>
      </c>
      <c r="U284" s="9" t="str">
        <f t="shared" si="65"/>
        <v/>
      </c>
      <c r="V284" s="9" t="str">
        <f t="shared" si="57"/>
        <v/>
      </c>
      <c r="W284" s="9"/>
      <c r="X284" s="2"/>
      <c r="Y284" s="14" t="e">
        <f>IF(F284="","",IF(F284-VLOOKUP($A280,AWstandards,VLOOKUP(D284,Age,2,FALSE),FALSE)&gt;0,"","aw"))</f>
        <v>#N/A</v>
      </c>
    </row>
    <row r="285" spans="1:25" x14ac:dyDescent="0.25">
      <c r="A285" s="19" t="s">
        <v>517</v>
      </c>
      <c r="B285" s="43">
        <v>5</v>
      </c>
      <c r="C285" s="52" t="str">
        <f>IF(A285="","",VLOOKUP($A280,IF(LEN(A285)=2,FSB,FSA),VLOOKUP(LEFT(A285,1),Fteams,6,FALSE),FALSE))</f>
        <v>Horsham BS</v>
      </c>
      <c r="D285" s="52">
        <f>IF(A285="","",VLOOKUP($A280,IF(LEN(A285)=2,FSB,FSA),VLOOKUP(LEFT(A285,1),Fteams,7,FALSE),FALSE))</f>
        <v>0</v>
      </c>
      <c r="E285" s="52" t="str">
        <f t="shared" si="64"/>
        <v>Horsham BS</v>
      </c>
      <c r="F285" s="26" t="s">
        <v>889</v>
      </c>
      <c r="G285" s="39">
        <f>IF(Dec!$G$2-4&lt;0,0,Dec!$G$2-4)</f>
        <v>8</v>
      </c>
      <c r="H285" s="29"/>
      <c r="I285" s="9" t="str">
        <f t="shared" si="65"/>
        <v/>
      </c>
      <c r="J285" s="9" t="str">
        <f t="shared" si="65"/>
        <v/>
      </c>
      <c r="K285" s="9" t="str">
        <f t="shared" si="65"/>
        <v/>
      </c>
      <c r="L285" s="9" t="str">
        <f t="shared" si="65"/>
        <v/>
      </c>
      <c r="M285" s="9">
        <f t="shared" si="65"/>
        <v>8</v>
      </c>
      <c r="N285" s="9" t="str">
        <f t="shared" si="65"/>
        <v/>
      </c>
      <c r="O285" s="9" t="str">
        <f t="shared" si="65"/>
        <v/>
      </c>
      <c r="P285" s="9" t="str">
        <f t="shared" si="65"/>
        <v/>
      </c>
      <c r="Q285" s="9" t="str">
        <f t="shared" si="65"/>
        <v/>
      </c>
      <c r="R285" s="9" t="str">
        <f t="shared" si="65"/>
        <v/>
      </c>
      <c r="S285" s="9" t="str">
        <f t="shared" si="65"/>
        <v/>
      </c>
      <c r="T285" s="9" t="str">
        <f t="shared" si="65"/>
        <v/>
      </c>
      <c r="U285" s="9" t="str">
        <f t="shared" si="65"/>
        <v/>
      </c>
      <c r="V285" s="9" t="str">
        <f t="shared" si="57"/>
        <v/>
      </c>
      <c r="W285" s="9"/>
      <c r="X285" s="2"/>
      <c r="Y285" s="14" t="e">
        <f>IF(F285="","",IF(F285-VLOOKUP($A280,AWstandards,VLOOKUP(D285,Age,2,FALSE),FALSE)&gt;0,"","aw"))</f>
        <v>#N/A</v>
      </c>
    </row>
    <row r="286" spans="1:25" x14ac:dyDescent="0.25">
      <c r="A286" s="19" t="s">
        <v>523</v>
      </c>
      <c r="B286" s="43">
        <v>6</v>
      </c>
      <c r="C286" s="52" t="str">
        <f>IF(A286="","",VLOOKUP($A280,IF(LEN(A286)=2,FSB,FSA),VLOOKUP(LEFT(A286,1),Fteams,6,FALSE),FALSE))</f>
        <v>Haywards</v>
      </c>
      <c r="D286" s="52">
        <f>IF(A286="","",VLOOKUP($A280,IF(LEN(A286)=2,FSB,FSA),VLOOKUP(LEFT(A286,1),Fteams,7,FALSE),FALSE))</f>
        <v>0</v>
      </c>
      <c r="E286" s="52" t="str">
        <f t="shared" si="64"/>
        <v>Haywards Heath</v>
      </c>
      <c r="F286" s="26" t="s">
        <v>890</v>
      </c>
      <c r="G286" s="39">
        <f>IF(Dec!$G$2-5&lt;0,0,Dec!$G$2-5)</f>
        <v>7</v>
      </c>
      <c r="H286" s="29"/>
      <c r="I286" s="9" t="str">
        <f t="shared" si="65"/>
        <v/>
      </c>
      <c r="J286" s="9" t="str">
        <f t="shared" si="65"/>
        <v/>
      </c>
      <c r="K286" s="9" t="str">
        <f t="shared" si="65"/>
        <v/>
      </c>
      <c r="L286" s="9" t="str">
        <f t="shared" si="65"/>
        <v/>
      </c>
      <c r="M286" s="9" t="str">
        <f t="shared" si="65"/>
        <v/>
      </c>
      <c r="N286" s="9" t="str">
        <f t="shared" si="65"/>
        <v/>
      </c>
      <c r="O286" s="9" t="str">
        <f t="shared" si="65"/>
        <v/>
      </c>
      <c r="P286" s="9" t="str">
        <f t="shared" si="65"/>
        <v/>
      </c>
      <c r="Q286" s="9" t="str">
        <f t="shared" si="65"/>
        <v/>
      </c>
      <c r="R286" s="9">
        <f t="shared" si="65"/>
        <v>7</v>
      </c>
      <c r="S286" s="9" t="str">
        <f t="shared" si="65"/>
        <v/>
      </c>
      <c r="T286" s="9" t="str">
        <f t="shared" si="65"/>
        <v/>
      </c>
      <c r="U286" s="9" t="str">
        <f t="shared" si="65"/>
        <v/>
      </c>
      <c r="V286" s="9" t="str">
        <f t="shared" si="57"/>
        <v/>
      </c>
      <c r="W286" s="9"/>
      <c r="X286" s="2"/>
      <c r="Y286" s="14" t="e">
        <f>IF(F286="","",IF(F286-VLOOKUP($A280,AWstandards,VLOOKUP(D286,Age,2,FALSE),FALSE)&gt;0,"","aw"))</f>
        <v>#N/A</v>
      </c>
    </row>
    <row r="287" spans="1:25" hidden="1" x14ac:dyDescent="0.25">
      <c r="A287" s="19"/>
      <c r="B287" s="43">
        <v>7</v>
      </c>
      <c r="C287" s="52" t="str">
        <f>IF(A287="","",VLOOKUP($A280,IF(LEN(A287)=2,FSB,FSA),VLOOKUP(LEFT(A287,1),Fteams,6,FALSE),FALSE))</f>
        <v/>
      </c>
      <c r="D287" s="52" t="str">
        <f>IF(A287="","",VLOOKUP($A280,IF(LEN(A287)=2,FSB,FSA),VLOOKUP(LEFT(A287,1),Fteams,7,FALSE),FALSE))</f>
        <v/>
      </c>
      <c r="E287" s="52" t="str">
        <f t="shared" si="64"/>
        <v/>
      </c>
      <c r="F287" s="26"/>
      <c r="G287" s="39">
        <f>IF(Dec!$G$2-6&lt;0,0,Dec!$G$2-6)</f>
        <v>6</v>
      </c>
      <c r="H287" s="29"/>
      <c r="I287" s="9" t="str">
        <f t="shared" si="65"/>
        <v/>
      </c>
      <c r="J287" s="9" t="str">
        <f t="shared" si="65"/>
        <v/>
      </c>
      <c r="K287" s="9" t="str">
        <f t="shared" si="65"/>
        <v/>
      </c>
      <c r="L287" s="9" t="str">
        <f t="shared" si="65"/>
        <v/>
      </c>
      <c r="M287" s="9" t="str">
        <f t="shared" si="65"/>
        <v/>
      </c>
      <c r="N287" s="9" t="str">
        <f t="shared" si="65"/>
        <v/>
      </c>
      <c r="O287" s="9" t="str">
        <f t="shared" si="65"/>
        <v/>
      </c>
      <c r="P287" s="9" t="str">
        <f t="shared" si="65"/>
        <v/>
      </c>
      <c r="Q287" s="9" t="str">
        <f t="shared" si="65"/>
        <v/>
      </c>
      <c r="R287" s="9" t="str">
        <f t="shared" si="65"/>
        <v/>
      </c>
      <c r="S287" s="9" t="str">
        <f t="shared" si="65"/>
        <v/>
      </c>
      <c r="T287" s="9" t="str">
        <f t="shared" si="65"/>
        <v/>
      </c>
      <c r="U287" s="9" t="str">
        <f t="shared" si="65"/>
        <v/>
      </c>
      <c r="V287" s="9" t="str">
        <f t="shared" si="57"/>
        <v/>
      </c>
      <c r="W287" s="9"/>
      <c r="X287" s="2"/>
      <c r="Y287" s="14" t="str">
        <f>IF(F287="","",IF(F287-VLOOKUP($A280,AWstandards,VLOOKUP(D287,Age,2,FALSE),FALSE)&gt;0,"","aw"))</f>
        <v/>
      </c>
    </row>
    <row r="288" spans="1:25" hidden="1" x14ac:dyDescent="0.25">
      <c r="A288" s="19"/>
      <c r="B288" s="43">
        <v>8</v>
      </c>
      <c r="C288" s="52" t="str">
        <f>IF(A288="","",VLOOKUP($A280,IF(LEN(A288)=2,FSB,FSA),VLOOKUP(LEFT(A288,1),Fteams,6,FALSE),FALSE))</f>
        <v/>
      </c>
      <c r="D288" s="52" t="str">
        <f>IF(A288="","",VLOOKUP($A280,IF(LEN(A288)=2,FSB,FSA),VLOOKUP(LEFT(A288,1),Fteams,7,FALSE),FALSE))</f>
        <v/>
      </c>
      <c r="E288" s="52" t="str">
        <f t="shared" si="64"/>
        <v/>
      </c>
      <c r="F288" s="26"/>
      <c r="G288" s="39">
        <f>IF(Dec!$G$2-7&lt;0,0,Dec!$G$2-7)</f>
        <v>5</v>
      </c>
      <c r="H288" s="29"/>
      <c r="I288" s="9" t="str">
        <f t="shared" si="65"/>
        <v/>
      </c>
      <c r="J288" s="9" t="str">
        <f t="shared" si="65"/>
        <v/>
      </c>
      <c r="K288" s="9" t="str">
        <f t="shared" si="65"/>
        <v/>
      </c>
      <c r="L288" s="9" t="str">
        <f t="shared" si="65"/>
        <v/>
      </c>
      <c r="M288" s="9" t="str">
        <f t="shared" si="65"/>
        <v/>
      </c>
      <c r="N288" s="9" t="str">
        <f t="shared" si="65"/>
        <v/>
      </c>
      <c r="O288" s="9" t="str">
        <f t="shared" si="65"/>
        <v/>
      </c>
      <c r="P288" s="9" t="str">
        <f t="shared" si="65"/>
        <v/>
      </c>
      <c r="Q288" s="9" t="str">
        <f t="shared" si="65"/>
        <v/>
      </c>
      <c r="R288" s="9" t="str">
        <f t="shared" si="65"/>
        <v/>
      </c>
      <c r="S288" s="9" t="str">
        <f t="shared" si="65"/>
        <v/>
      </c>
      <c r="T288" s="9" t="str">
        <f t="shared" si="65"/>
        <v/>
      </c>
      <c r="U288" s="9" t="str">
        <f t="shared" si="65"/>
        <v/>
      </c>
      <c r="V288" s="9" t="str">
        <f t="shared" si="57"/>
        <v/>
      </c>
      <c r="W288" s="9"/>
      <c r="X288" s="2"/>
      <c r="Y288" s="14" t="str">
        <f>IF(F288="","",IF(F288-VLOOKUP($A280,AWstandards,VLOOKUP(D288,Age,2,FALSE),FALSE)&gt;0,"","aw"))</f>
        <v/>
      </c>
    </row>
    <row r="289" spans="1:25" hidden="1" x14ac:dyDescent="0.25">
      <c r="A289" s="19"/>
      <c r="B289" s="43" t="s">
        <v>278</v>
      </c>
      <c r="C289" s="52" t="str">
        <f>IF(A289="","",VLOOKUP($A280,IF(LEN(A289)=2,FSB,FSA),VLOOKUP(LEFT(A289,1),Fteams,6,FALSE),FALSE))</f>
        <v/>
      </c>
      <c r="D289" s="52" t="str">
        <f>IF(A289="","",VLOOKUP($A282,IF(LEN(A289)=2,FSB,FSA),VLOOKUP(LEFT(A289,1),Fteams,7,FALSE),FALSE))</f>
        <v/>
      </c>
      <c r="E289" s="52" t="str">
        <f t="shared" si="64"/>
        <v/>
      </c>
      <c r="F289" s="26"/>
      <c r="G289" s="39">
        <f>IF(Dec!$G$2-8&lt;0,0,Dec!$G$2-8)</f>
        <v>4</v>
      </c>
      <c r="H289" s="29"/>
      <c r="I289" s="9" t="str">
        <f t="shared" si="65"/>
        <v/>
      </c>
      <c r="J289" s="9" t="str">
        <f t="shared" si="65"/>
        <v/>
      </c>
      <c r="K289" s="9" t="str">
        <f t="shared" si="65"/>
        <v/>
      </c>
      <c r="L289" s="9" t="str">
        <f t="shared" si="65"/>
        <v/>
      </c>
      <c r="M289" s="9" t="str">
        <f t="shared" si="65"/>
        <v/>
      </c>
      <c r="N289" s="9" t="str">
        <f t="shared" si="65"/>
        <v/>
      </c>
      <c r="O289" s="9" t="str">
        <f t="shared" si="65"/>
        <v/>
      </c>
      <c r="P289" s="9" t="str">
        <f t="shared" si="65"/>
        <v/>
      </c>
      <c r="Q289" s="9" t="str">
        <f t="shared" si="65"/>
        <v/>
      </c>
      <c r="R289" s="9" t="str">
        <f t="shared" si="65"/>
        <v/>
      </c>
      <c r="S289" s="9" t="str">
        <f t="shared" si="65"/>
        <v/>
      </c>
      <c r="T289" s="9" t="str">
        <f t="shared" si="65"/>
        <v/>
      </c>
      <c r="U289" s="9" t="str">
        <f t="shared" si="65"/>
        <v/>
      </c>
      <c r="V289" s="9" t="str">
        <f t="shared" si="57"/>
        <v/>
      </c>
      <c r="W289" s="9"/>
      <c r="X289" s="2"/>
      <c r="Y289" s="14"/>
    </row>
    <row r="290" spans="1:25" hidden="1" x14ac:dyDescent="0.25">
      <c r="A290" s="19"/>
      <c r="B290" s="43" t="s">
        <v>275</v>
      </c>
      <c r="C290" s="52" t="str">
        <f>IF(A290="","",VLOOKUP($A280,IF(LEN(A290)=2,FSB,FSA),VLOOKUP(LEFT(A290,1),Fteams,6,FALSE),FALSE))</f>
        <v/>
      </c>
      <c r="D290" s="52" t="str">
        <f>IF(A290="","",VLOOKUP($A283,IF(LEN(A290)=2,FSB,FSA),VLOOKUP(LEFT(A290,1),Fteams,7,FALSE),FALSE))</f>
        <v/>
      </c>
      <c r="E290" s="52" t="str">
        <f t="shared" si="64"/>
        <v/>
      </c>
      <c r="F290" s="26"/>
      <c r="G290" s="39">
        <f>IF(Dec!$G$2-9&lt;0,0,Dec!$G$2-9)</f>
        <v>3</v>
      </c>
      <c r="H290" s="29"/>
      <c r="I290" s="9" t="str">
        <f t="shared" si="65"/>
        <v/>
      </c>
      <c r="J290" s="9" t="str">
        <f t="shared" si="65"/>
        <v/>
      </c>
      <c r="K290" s="9" t="str">
        <f t="shared" si="65"/>
        <v/>
      </c>
      <c r="L290" s="9" t="str">
        <f t="shared" si="65"/>
        <v/>
      </c>
      <c r="M290" s="9" t="str">
        <f t="shared" si="65"/>
        <v/>
      </c>
      <c r="N290" s="9" t="str">
        <f t="shared" si="65"/>
        <v/>
      </c>
      <c r="O290" s="9" t="str">
        <f t="shared" si="65"/>
        <v/>
      </c>
      <c r="P290" s="9" t="str">
        <f t="shared" si="65"/>
        <v/>
      </c>
      <c r="Q290" s="9" t="str">
        <f t="shared" si="65"/>
        <v/>
      </c>
      <c r="R290" s="9" t="str">
        <f t="shared" si="65"/>
        <v/>
      </c>
      <c r="S290" s="9" t="str">
        <f t="shared" si="65"/>
        <v/>
      </c>
      <c r="T290" s="9" t="str">
        <f t="shared" si="65"/>
        <v/>
      </c>
      <c r="U290" s="9" t="str">
        <f t="shared" si="65"/>
        <v/>
      </c>
      <c r="V290" s="9" t="str">
        <f t="shared" si="57"/>
        <v/>
      </c>
      <c r="W290" s="9"/>
      <c r="X290" s="2"/>
      <c r="Y290" s="14"/>
    </row>
    <row r="291" spans="1:25" hidden="1" x14ac:dyDescent="0.25">
      <c r="A291" s="19"/>
      <c r="B291" s="43" t="s">
        <v>276</v>
      </c>
      <c r="C291" s="52" t="str">
        <f>IF(A291="","",VLOOKUP($A280,IF(LEN(A291)=2,FSB,FSA),VLOOKUP(LEFT(A291,1),Fteams,6,FALSE),FALSE))</f>
        <v/>
      </c>
      <c r="D291" s="52" t="str">
        <f>IF(A291="","",VLOOKUP($A280,IF(LEN(A291)=2,FSB,FSA),VLOOKUP(LEFT(A291,1),Fteams,7,FALSE),FALSE))</f>
        <v/>
      </c>
      <c r="E291" s="52" t="str">
        <f>IF(A291="","",VLOOKUP(LEFT(A291,1),Fteams,2,FALSE))</f>
        <v/>
      </c>
      <c r="F291" s="26"/>
      <c r="G291" s="39">
        <f>IF(Dec!$G$2-10&lt;0,0,Dec!$G$2-10)</f>
        <v>2</v>
      </c>
      <c r="H291" s="29"/>
      <c r="I291" s="9" t="str">
        <f t="shared" si="65"/>
        <v/>
      </c>
      <c r="J291" s="9" t="str">
        <f t="shared" si="65"/>
        <v/>
      </c>
      <c r="K291" s="9" t="str">
        <f t="shared" si="65"/>
        <v/>
      </c>
      <c r="L291" s="9" t="str">
        <f t="shared" si="65"/>
        <v/>
      </c>
      <c r="M291" s="9" t="str">
        <f t="shared" si="65"/>
        <v/>
      </c>
      <c r="N291" s="9" t="str">
        <f t="shared" si="65"/>
        <v/>
      </c>
      <c r="O291" s="9" t="str">
        <f t="shared" si="65"/>
        <v/>
      </c>
      <c r="P291" s="9" t="str">
        <f t="shared" si="65"/>
        <v/>
      </c>
      <c r="Q291" s="9" t="str">
        <f t="shared" si="65"/>
        <v/>
      </c>
      <c r="R291" s="9" t="str">
        <f t="shared" si="65"/>
        <v/>
      </c>
      <c r="S291" s="9" t="str">
        <f t="shared" si="65"/>
        <v/>
      </c>
      <c r="T291" s="9" t="str">
        <f t="shared" si="65"/>
        <v/>
      </c>
      <c r="U291" s="9" t="str">
        <f t="shared" si="65"/>
        <v/>
      </c>
      <c r="V291" s="9" t="str">
        <f t="shared" si="57"/>
        <v/>
      </c>
      <c r="W291" s="9"/>
      <c r="X291" s="2"/>
      <c r="Y291" s="14" t="str">
        <f>IF(F291="","",IF(F291-VLOOKUP($A280,AWstandards,VLOOKUP(D291,Age,2,FALSE),FALSE)&gt;0,"","aw"))</f>
        <v/>
      </c>
    </row>
    <row r="292" spans="1:25" ht="12" hidden="1" customHeight="1" x14ac:dyDescent="0.25">
      <c r="A292" s="19"/>
      <c r="B292" s="43" t="s">
        <v>277</v>
      </c>
      <c r="C292" s="52" t="str">
        <f>IF(A292="","",VLOOKUP($A280,IF(LEN(A292)=2,FSB,FSA),VLOOKUP(LEFT(A292,1),Fteams,6,FALSE),FALSE))</f>
        <v/>
      </c>
      <c r="D292" s="52" t="str">
        <f>IF(A292="","",VLOOKUP($A280,IF(LEN(A292)=2,FSB,FSA),VLOOKUP(LEFT(A292,1),Fteams,7,FALSE),FALSE))</f>
        <v/>
      </c>
      <c r="E292" s="52" t="str">
        <f>IF(A292="","",VLOOKUP(LEFT(A292,1),Fteams,2,FALSE))</f>
        <v/>
      </c>
      <c r="F292" s="26"/>
      <c r="G292" s="39">
        <f>IF(Dec!$G$2-11&lt;0,0,Dec!$G$2-11)</f>
        <v>1</v>
      </c>
      <c r="H292" s="29"/>
      <c r="I292" s="9" t="str">
        <f t="shared" si="65"/>
        <v/>
      </c>
      <c r="J292" s="9" t="str">
        <f t="shared" si="65"/>
        <v/>
      </c>
      <c r="K292" s="9" t="str">
        <f t="shared" si="65"/>
        <v/>
      </c>
      <c r="L292" s="9" t="str">
        <f t="shared" si="65"/>
        <v/>
      </c>
      <c r="M292" s="9" t="str">
        <f t="shared" si="65"/>
        <v/>
      </c>
      <c r="N292" s="9" t="str">
        <f t="shared" si="65"/>
        <v/>
      </c>
      <c r="O292" s="9" t="str">
        <f t="shared" si="65"/>
        <v/>
      </c>
      <c r="P292" s="9" t="str">
        <f t="shared" si="65"/>
        <v/>
      </c>
      <c r="Q292" s="9" t="str">
        <f t="shared" si="65"/>
        <v/>
      </c>
      <c r="R292" s="9" t="str">
        <f t="shared" si="65"/>
        <v/>
      </c>
      <c r="S292" s="9" t="str">
        <f t="shared" si="65"/>
        <v/>
      </c>
      <c r="T292" s="9" t="str">
        <f t="shared" si="65"/>
        <v/>
      </c>
      <c r="U292" s="9" t="str">
        <f t="shared" si="65"/>
        <v/>
      </c>
      <c r="V292" s="9" t="str">
        <f t="shared" si="57"/>
        <v/>
      </c>
      <c r="W292" s="9">
        <f>(Dec!$G$2+1)*Dec!$G$2/2-SUM(I281:T292)</f>
        <v>21</v>
      </c>
      <c r="X292" s="2"/>
      <c r="Y292" s="14" t="str">
        <f>IF(F292="","",IF(F292-VLOOKUP($A280,AWstandards,VLOOKUP(D292,Age,2,FALSE),FALSE)&gt;0,"","aw"))</f>
        <v/>
      </c>
    </row>
    <row r="293" spans="1:25" ht="13" x14ac:dyDescent="0.3">
      <c r="A293" s="18" t="s">
        <v>15</v>
      </c>
      <c r="B293" s="34"/>
      <c r="C293" s="53" t="s">
        <v>240</v>
      </c>
      <c r="D293" s="54"/>
      <c r="E293" s="55"/>
      <c r="F293" s="23"/>
      <c r="G293" s="38"/>
      <c r="H293" s="2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 t="str">
        <f t="shared" si="65"/>
        <v/>
      </c>
      <c r="V293" s="9" t="str">
        <f t="shared" si="57"/>
        <v/>
      </c>
      <c r="W293" s="9"/>
      <c r="X293" s="2" t="s">
        <v>15</v>
      </c>
      <c r="Y293" s="3"/>
    </row>
    <row r="294" spans="1:25" x14ac:dyDescent="0.25">
      <c r="A294" s="19" t="s">
        <v>550</v>
      </c>
      <c r="B294" s="43">
        <v>1</v>
      </c>
      <c r="C294" s="52" t="s">
        <v>202</v>
      </c>
      <c r="D294" s="52" t="e">
        <f>IF(A294="","",VLOOKUP($A293,IF(LEN(A294)=2,FSB,FSA),VLOOKUP(LEFT(A294,1),Fteams,7,FALSE),FALSE))</f>
        <v>#N/A</v>
      </c>
      <c r="E294" s="52" t="str">
        <f t="shared" ref="E294:E303" si="66">IF(A294="","",VLOOKUP(LEFT(A294,1),Fteams,2,FALSE))</f>
        <v>Crawley</v>
      </c>
      <c r="F294" s="26" t="s">
        <v>891</v>
      </c>
      <c r="G294" s="39">
        <f>Dec!$G$2</f>
        <v>12</v>
      </c>
      <c r="H294" s="29"/>
      <c r="I294" s="9" t="str">
        <f t="shared" ref="I294:U309" si="67">IF($A294="","",IF(LEFT($A294,1)=I$20,$G294,""))</f>
        <v/>
      </c>
      <c r="J294" s="9">
        <f t="shared" si="67"/>
        <v>12</v>
      </c>
      <c r="K294" s="9" t="str">
        <f t="shared" si="67"/>
        <v/>
      </c>
      <c r="L294" s="9" t="str">
        <f t="shared" si="67"/>
        <v/>
      </c>
      <c r="M294" s="9" t="str">
        <f t="shared" si="67"/>
        <v/>
      </c>
      <c r="N294" s="9" t="str">
        <f t="shared" si="67"/>
        <v/>
      </c>
      <c r="O294" s="9" t="str">
        <f t="shared" si="67"/>
        <v/>
      </c>
      <c r="P294" s="9" t="str">
        <f t="shared" si="67"/>
        <v/>
      </c>
      <c r="Q294" s="9" t="str">
        <f t="shared" si="67"/>
        <v/>
      </c>
      <c r="R294" s="9" t="str">
        <f t="shared" si="67"/>
        <v/>
      </c>
      <c r="S294" s="9" t="str">
        <f t="shared" si="67"/>
        <v/>
      </c>
      <c r="T294" s="9" t="str">
        <f t="shared" si="67"/>
        <v/>
      </c>
      <c r="U294" s="9" t="str">
        <f t="shared" si="65"/>
        <v/>
      </c>
      <c r="V294" s="9" t="str">
        <f t="shared" si="57"/>
        <v/>
      </c>
      <c r="W294" s="9"/>
      <c r="X294" s="2"/>
      <c r="Y294" s="14" t="e">
        <f>IF(F294="","",IF(F294-VLOOKUP($A293,AWstandards,VLOOKUP(D294,Age,2,FALSE),FALSE)&gt;0,"","aw"))</f>
        <v>#N/A</v>
      </c>
    </row>
    <row r="295" spans="1:25" x14ac:dyDescent="0.25">
      <c r="A295" s="19" t="s">
        <v>552</v>
      </c>
      <c r="B295" s="43">
        <v>2</v>
      </c>
      <c r="C295" s="52" t="s">
        <v>200</v>
      </c>
      <c r="D295" s="52" t="e">
        <f>IF(A295="","",VLOOKUP($A293,IF(LEN(A295)=2,FSB,FSA),VLOOKUP(LEFT(A295,1),Fteams,7,FALSE),FALSE))</f>
        <v>#N/A</v>
      </c>
      <c r="E295" s="52" t="str">
        <f t="shared" si="66"/>
        <v>Brighton &amp; Hove</v>
      </c>
      <c r="F295" s="26" t="s">
        <v>892</v>
      </c>
      <c r="G295" s="39">
        <f>IF(Dec!$G$2-1&lt;0,0,Dec!$G$2-1)</f>
        <v>11</v>
      </c>
      <c r="H295" s="29"/>
      <c r="I295" s="9">
        <f t="shared" si="67"/>
        <v>11</v>
      </c>
      <c r="J295" s="9" t="str">
        <f t="shared" si="67"/>
        <v/>
      </c>
      <c r="K295" s="9" t="str">
        <f t="shared" si="67"/>
        <v/>
      </c>
      <c r="L295" s="9" t="str">
        <f t="shared" si="67"/>
        <v/>
      </c>
      <c r="M295" s="9" t="str">
        <f t="shared" si="67"/>
        <v/>
      </c>
      <c r="N295" s="9" t="str">
        <f t="shared" si="67"/>
        <v/>
      </c>
      <c r="O295" s="9" t="str">
        <f t="shared" si="67"/>
        <v/>
      </c>
      <c r="P295" s="9" t="str">
        <f t="shared" si="67"/>
        <v/>
      </c>
      <c r="Q295" s="9" t="str">
        <f t="shared" si="67"/>
        <v/>
      </c>
      <c r="R295" s="9" t="str">
        <f t="shared" si="67"/>
        <v/>
      </c>
      <c r="S295" s="9" t="str">
        <f t="shared" si="67"/>
        <v/>
      </c>
      <c r="T295" s="9" t="str">
        <f t="shared" si="67"/>
        <v/>
      </c>
      <c r="U295" s="9" t="str">
        <f t="shared" si="65"/>
        <v/>
      </c>
      <c r="V295" s="9" t="str">
        <f t="shared" si="57"/>
        <v/>
      </c>
      <c r="W295" s="9"/>
      <c r="X295" s="2"/>
      <c r="Y295" s="14" t="e">
        <f>IF(F295="","",IF(F295-VLOOKUP($A293,AWstandards,VLOOKUP(D295,Age,2,FALSE),FALSE)&gt;0,"","aw"))</f>
        <v>#N/A</v>
      </c>
    </row>
    <row r="296" spans="1:25" x14ac:dyDescent="0.25">
      <c r="A296" s="19" t="s">
        <v>558</v>
      </c>
      <c r="B296" s="43">
        <v>3</v>
      </c>
      <c r="C296" s="52" t="s">
        <v>203</v>
      </c>
      <c r="D296" s="52" t="e">
        <f>IF(A296="","",VLOOKUP($A293,IF(LEN(A296)=2,FSB,FSA),VLOOKUP(LEFT(A296,1),Fteams,7,FALSE),FALSE))</f>
        <v>#N/A</v>
      </c>
      <c r="E296" s="52" t="str">
        <f t="shared" si="66"/>
        <v>Chichester</v>
      </c>
      <c r="F296" s="26" t="s">
        <v>893</v>
      </c>
      <c r="G296" s="39">
        <f>IF(Dec!$G$2-2&lt;0,0,Dec!$G$2-2)</f>
        <v>10</v>
      </c>
      <c r="H296" s="29"/>
      <c r="I296" s="9" t="str">
        <f t="shared" si="67"/>
        <v/>
      </c>
      <c r="J296" s="9" t="str">
        <f t="shared" si="67"/>
        <v/>
      </c>
      <c r="K296" s="9">
        <f t="shared" si="67"/>
        <v>10</v>
      </c>
      <c r="L296" s="9" t="str">
        <f t="shared" si="67"/>
        <v/>
      </c>
      <c r="M296" s="9" t="str">
        <f t="shared" si="67"/>
        <v/>
      </c>
      <c r="N296" s="9" t="str">
        <f t="shared" si="67"/>
        <v/>
      </c>
      <c r="O296" s="9" t="str">
        <f t="shared" si="67"/>
        <v/>
      </c>
      <c r="P296" s="9" t="str">
        <f t="shared" si="67"/>
        <v/>
      </c>
      <c r="Q296" s="9" t="str">
        <f t="shared" si="67"/>
        <v/>
      </c>
      <c r="R296" s="9" t="str">
        <f t="shared" si="67"/>
        <v/>
      </c>
      <c r="S296" s="9" t="str">
        <f t="shared" si="67"/>
        <v/>
      </c>
      <c r="T296" s="9" t="str">
        <f t="shared" si="67"/>
        <v/>
      </c>
      <c r="U296" s="9" t="str">
        <f t="shared" si="65"/>
        <v/>
      </c>
      <c r="V296" s="9" t="str">
        <f t="shared" si="57"/>
        <v/>
      </c>
      <c r="W296" s="9"/>
      <c r="X296" s="2"/>
      <c r="Y296" s="14" t="e">
        <f>IF(F296="","",IF(F296-VLOOKUP($A293,AWstandards,VLOOKUP(D296,Age,2,FALSE),FALSE)&gt;0,"","aw"))</f>
        <v>#N/A</v>
      </c>
    </row>
    <row r="297" spans="1:25" ht="12.75" customHeight="1" x14ac:dyDescent="0.25">
      <c r="A297" s="19" t="s">
        <v>557</v>
      </c>
      <c r="B297" s="43">
        <v>4</v>
      </c>
      <c r="C297" s="52" t="s">
        <v>210</v>
      </c>
      <c r="D297" s="52" t="e">
        <f>IF(A297="","",VLOOKUP($A293,IF(LEN(A297)=2,FSB,FSA),VLOOKUP(LEFT(A297,1),Fteams,7,FALSE),FALSE))</f>
        <v>#N/A</v>
      </c>
      <c r="E297" s="52" t="str">
        <f t="shared" si="66"/>
        <v>Worthing</v>
      </c>
      <c r="F297" s="26" t="s">
        <v>894</v>
      </c>
      <c r="G297" s="39">
        <f>IF(Dec!$G$2-3&lt;0,0,Dec!$G$2-3)</f>
        <v>9</v>
      </c>
      <c r="H297" s="29"/>
      <c r="I297" s="9" t="str">
        <f t="shared" si="67"/>
        <v/>
      </c>
      <c r="J297" s="9" t="str">
        <f t="shared" si="67"/>
        <v/>
      </c>
      <c r="K297" s="9" t="str">
        <f t="shared" si="67"/>
        <v/>
      </c>
      <c r="L297" s="9" t="str">
        <f t="shared" si="67"/>
        <v/>
      </c>
      <c r="M297" s="9" t="str">
        <f t="shared" si="67"/>
        <v/>
      </c>
      <c r="N297" s="9" t="str">
        <f t="shared" si="67"/>
        <v/>
      </c>
      <c r="O297" s="9" t="str">
        <f t="shared" si="67"/>
        <v/>
      </c>
      <c r="P297" s="9" t="str">
        <f t="shared" si="67"/>
        <v/>
      </c>
      <c r="Q297" s="9">
        <f t="shared" si="67"/>
        <v>9</v>
      </c>
      <c r="R297" s="9" t="str">
        <f t="shared" si="67"/>
        <v/>
      </c>
      <c r="S297" s="9" t="str">
        <f t="shared" si="67"/>
        <v/>
      </c>
      <c r="T297" s="9" t="str">
        <f t="shared" si="67"/>
        <v/>
      </c>
      <c r="U297" s="9" t="str">
        <f t="shared" si="67"/>
        <v/>
      </c>
      <c r="V297" s="9" t="str">
        <f t="shared" si="57"/>
        <v/>
      </c>
      <c r="W297" s="9"/>
      <c r="X297" s="2"/>
      <c r="Y297" s="14" t="e">
        <f>IF(F297="","",IF(F297-VLOOKUP($A293,AWstandards,VLOOKUP(D297,Age,2,FALSE),FALSE)&gt;0,"","aw"))</f>
        <v>#N/A</v>
      </c>
    </row>
    <row r="298" spans="1:25" ht="0.75" hidden="1" customHeight="1" x14ac:dyDescent="0.25">
      <c r="A298" s="19"/>
      <c r="B298" s="43">
        <v>5</v>
      </c>
      <c r="C298" s="52" t="str">
        <f t="shared" ref="C298:C305" si="68">IF(A298="","",VLOOKUP($A$293,IF(LEN(A298)=2,FSB,FSA),VLOOKUP(LEFT(A298,1),Fteams,6,FALSE),FALSE))</f>
        <v/>
      </c>
      <c r="D298" s="52" t="str">
        <f>IF(A298="","",VLOOKUP($A293,IF(LEN(A298)=2,FSB,FSA),VLOOKUP(LEFT(A298,1),Fteams,7,FALSE),FALSE))</f>
        <v/>
      </c>
      <c r="E298" s="52" t="str">
        <f t="shared" si="66"/>
        <v/>
      </c>
      <c r="F298" s="26"/>
      <c r="G298" s="39">
        <f>IF(Dec!$G$2-4&lt;0,0,Dec!$G$2-4)</f>
        <v>8</v>
      </c>
      <c r="H298" s="29"/>
      <c r="I298" s="9" t="str">
        <f t="shared" si="67"/>
        <v/>
      </c>
      <c r="J298" s="9" t="str">
        <f t="shared" si="67"/>
        <v/>
      </c>
      <c r="K298" s="9" t="str">
        <f t="shared" si="67"/>
        <v/>
      </c>
      <c r="L298" s="9" t="str">
        <f t="shared" si="67"/>
        <v/>
      </c>
      <c r="M298" s="9" t="str">
        <f t="shared" si="67"/>
        <v/>
      </c>
      <c r="N298" s="9" t="str">
        <f t="shared" si="67"/>
        <v/>
      </c>
      <c r="O298" s="9" t="str">
        <f t="shared" si="67"/>
        <v/>
      </c>
      <c r="P298" s="9" t="str">
        <f t="shared" si="67"/>
        <v/>
      </c>
      <c r="Q298" s="9" t="str">
        <f t="shared" si="67"/>
        <v/>
      </c>
      <c r="R298" s="9" t="str">
        <f t="shared" si="67"/>
        <v/>
      </c>
      <c r="S298" s="9" t="str">
        <f t="shared" si="67"/>
        <v/>
      </c>
      <c r="T298" s="9" t="str">
        <f t="shared" si="67"/>
        <v/>
      </c>
      <c r="U298" s="9" t="str">
        <f t="shared" si="67"/>
        <v/>
      </c>
      <c r="V298" s="9" t="str">
        <f t="shared" si="57"/>
        <v/>
      </c>
      <c r="W298" s="9"/>
      <c r="X298" s="2"/>
      <c r="Y298" s="14" t="str">
        <f>IF(F298="","",IF(F298-VLOOKUP($A293,AWstandards,VLOOKUP(D298,Age,2,FALSE),FALSE)&gt;0,"","aw"))</f>
        <v/>
      </c>
    </row>
    <row r="299" spans="1:25" hidden="1" x14ac:dyDescent="0.25">
      <c r="A299" s="19"/>
      <c r="B299" s="43">
        <v>6</v>
      </c>
      <c r="C299" s="52" t="str">
        <f t="shared" si="68"/>
        <v/>
      </c>
      <c r="D299" s="52" t="str">
        <f>IF(A299="","",VLOOKUP($A293,IF(LEN(A299)=2,FSB,FSA),VLOOKUP(LEFT(A299,1),Fteams,7,FALSE),FALSE))</f>
        <v/>
      </c>
      <c r="E299" s="52" t="str">
        <f t="shared" si="66"/>
        <v/>
      </c>
      <c r="F299" s="26"/>
      <c r="G299" s="39">
        <f>IF(Dec!$G$2-5&lt;0,0,Dec!$G$2-5)</f>
        <v>7</v>
      </c>
      <c r="H299" s="29"/>
      <c r="I299" s="9" t="str">
        <f t="shared" si="67"/>
        <v/>
      </c>
      <c r="J299" s="9" t="str">
        <f t="shared" si="67"/>
        <v/>
      </c>
      <c r="K299" s="9" t="str">
        <f t="shared" si="67"/>
        <v/>
      </c>
      <c r="L299" s="9" t="str">
        <f t="shared" si="67"/>
        <v/>
      </c>
      <c r="M299" s="9" t="str">
        <f t="shared" si="67"/>
        <v/>
      </c>
      <c r="N299" s="9" t="str">
        <f t="shared" si="67"/>
        <v/>
      </c>
      <c r="O299" s="9" t="str">
        <f t="shared" si="67"/>
        <v/>
      </c>
      <c r="P299" s="9" t="str">
        <f t="shared" si="67"/>
        <v/>
      </c>
      <c r="Q299" s="9" t="str">
        <f t="shared" si="67"/>
        <v/>
      </c>
      <c r="R299" s="9" t="str">
        <f t="shared" si="67"/>
        <v/>
      </c>
      <c r="S299" s="9" t="str">
        <f t="shared" si="67"/>
        <v/>
      </c>
      <c r="T299" s="9" t="str">
        <f t="shared" si="67"/>
        <v/>
      </c>
      <c r="U299" s="9" t="str">
        <f t="shared" si="67"/>
        <v/>
      </c>
      <c r="V299" s="9" t="str">
        <f t="shared" si="57"/>
        <v/>
      </c>
      <c r="W299" s="9"/>
      <c r="X299" s="2"/>
      <c r="Y299" s="14" t="str">
        <f>IF(F299="","",IF(F299-VLOOKUP($A293,AWstandards,VLOOKUP(D299,Age,2,FALSE),FALSE)&gt;0,"","aw"))</f>
        <v/>
      </c>
    </row>
    <row r="300" spans="1:25" hidden="1" x14ac:dyDescent="0.25">
      <c r="A300" s="19"/>
      <c r="B300" s="43">
        <v>7</v>
      </c>
      <c r="C300" s="52" t="str">
        <f t="shared" si="68"/>
        <v/>
      </c>
      <c r="D300" s="52" t="str">
        <f>IF(A300="","",VLOOKUP($A293,IF(LEN(A300)=2,FSB,FSA),VLOOKUP(LEFT(A300,1),Fteams,7,FALSE),FALSE))</f>
        <v/>
      </c>
      <c r="E300" s="52" t="str">
        <f t="shared" si="66"/>
        <v/>
      </c>
      <c r="F300" s="26"/>
      <c r="G300" s="39">
        <f>IF(Dec!$G$2-6&lt;0,0,Dec!$G$2-6)</f>
        <v>6</v>
      </c>
      <c r="H300" s="29"/>
      <c r="I300" s="9" t="str">
        <f t="shared" si="67"/>
        <v/>
      </c>
      <c r="J300" s="9" t="str">
        <f t="shared" si="67"/>
        <v/>
      </c>
      <c r="K300" s="9" t="str">
        <f t="shared" si="67"/>
        <v/>
      </c>
      <c r="L300" s="9" t="str">
        <f t="shared" si="67"/>
        <v/>
      </c>
      <c r="M300" s="9" t="str">
        <f t="shared" si="67"/>
        <v/>
      </c>
      <c r="N300" s="9" t="str">
        <f t="shared" si="67"/>
        <v/>
      </c>
      <c r="O300" s="9" t="str">
        <f t="shared" si="67"/>
        <v/>
      </c>
      <c r="P300" s="9" t="str">
        <f t="shared" si="67"/>
        <v/>
      </c>
      <c r="Q300" s="9" t="str">
        <f t="shared" si="67"/>
        <v/>
      </c>
      <c r="R300" s="9" t="str">
        <f t="shared" si="67"/>
        <v/>
      </c>
      <c r="S300" s="9" t="str">
        <f t="shared" si="67"/>
        <v/>
      </c>
      <c r="T300" s="9" t="str">
        <f t="shared" si="67"/>
        <v/>
      </c>
      <c r="U300" s="9" t="str">
        <f t="shared" si="67"/>
        <v/>
      </c>
      <c r="V300" s="9" t="str">
        <f t="shared" si="57"/>
        <v/>
      </c>
      <c r="W300" s="9"/>
      <c r="X300" s="2"/>
      <c r="Y300" s="14" t="str">
        <f>IF(F300="","",IF(F300-VLOOKUP($A293,AWstandards,VLOOKUP(D300,Age,2,FALSE),FALSE)&gt;0,"","aw"))</f>
        <v/>
      </c>
    </row>
    <row r="301" spans="1:25" hidden="1" x14ac:dyDescent="0.25">
      <c r="A301" s="19"/>
      <c r="B301" s="43">
        <v>8</v>
      </c>
      <c r="C301" s="52" t="str">
        <f t="shared" si="68"/>
        <v/>
      </c>
      <c r="D301" s="52" t="str">
        <f>IF(A301="","",VLOOKUP($A293,IF(LEN(A301)=2,FSB,FSA),VLOOKUP(LEFT(A301,1),Fteams,7,FALSE),FALSE))</f>
        <v/>
      </c>
      <c r="E301" s="52" t="str">
        <f t="shared" si="66"/>
        <v/>
      </c>
      <c r="F301" s="26"/>
      <c r="G301" s="39">
        <f>IF(Dec!$G$2-7&lt;0,0,Dec!$G$2-7)</f>
        <v>5</v>
      </c>
      <c r="H301" s="29"/>
      <c r="I301" s="9" t="str">
        <f t="shared" si="67"/>
        <v/>
      </c>
      <c r="J301" s="9" t="str">
        <f t="shared" si="67"/>
        <v/>
      </c>
      <c r="K301" s="9" t="str">
        <f t="shared" si="67"/>
        <v/>
      </c>
      <c r="L301" s="9" t="str">
        <f t="shared" si="67"/>
        <v/>
      </c>
      <c r="M301" s="9" t="str">
        <f t="shared" si="67"/>
        <v/>
      </c>
      <c r="N301" s="9" t="str">
        <f t="shared" si="67"/>
        <v/>
      </c>
      <c r="O301" s="9" t="str">
        <f t="shared" si="67"/>
        <v/>
      </c>
      <c r="P301" s="9" t="str">
        <f t="shared" si="67"/>
        <v/>
      </c>
      <c r="Q301" s="9" t="str">
        <f t="shared" si="67"/>
        <v/>
      </c>
      <c r="R301" s="9" t="str">
        <f t="shared" si="67"/>
        <v/>
      </c>
      <c r="S301" s="9" t="str">
        <f t="shared" si="67"/>
        <v/>
      </c>
      <c r="T301" s="9" t="str">
        <f t="shared" si="67"/>
        <v/>
      </c>
      <c r="U301" s="9" t="str">
        <f t="shared" si="67"/>
        <v/>
      </c>
      <c r="V301" s="9" t="str">
        <f t="shared" si="57"/>
        <v/>
      </c>
      <c r="W301" s="9"/>
      <c r="X301" s="2"/>
      <c r="Y301" s="14" t="str">
        <f>IF(F301="","",IF(F301-VLOOKUP($A293,AWstandards,VLOOKUP(D301,Age,2,FALSE),FALSE)&gt;0,"","aw"))</f>
        <v/>
      </c>
    </row>
    <row r="302" spans="1:25" hidden="1" x14ac:dyDescent="0.25">
      <c r="A302" s="19"/>
      <c r="B302" s="43" t="s">
        <v>278</v>
      </c>
      <c r="C302" s="52" t="str">
        <f t="shared" si="68"/>
        <v/>
      </c>
      <c r="D302" s="52" t="str">
        <f>IF(A302="","",VLOOKUP($A295,IF(LEN(A302)=2,FSB,FSA),VLOOKUP(LEFT(A302,1),Fteams,7,FALSE),FALSE))</f>
        <v/>
      </c>
      <c r="E302" s="52" t="str">
        <f t="shared" si="66"/>
        <v/>
      </c>
      <c r="F302" s="26"/>
      <c r="G302" s="39">
        <f>IF(Dec!$G$2-8&lt;0,0,Dec!$G$2-8)</f>
        <v>4</v>
      </c>
      <c r="H302" s="29"/>
      <c r="I302" s="9" t="str">
        <f t="shared" si="67"/>
        <v/>
      </c>
      <c r="J302" s="9" t="str">
        <f t="shared" si="67"/>
        <v/>
      </c>
      <c r="K302" s="9" t="str">
        <f t="shared" si="67"/>
        <v/>
      </c>
      <c r="L302" s="9" t="str">
        <f t="shared" si="67"/>
        <v/>
      </c>
      <c r="M302" s="9" t="str">
        <f t="shared" si="67"/>
        <v/>
      </c>
      <c r="N302" s="9" t="str">
        <f t="shared" si="67"/>
        <v/>
      </c>
      <c r="O302" s="9" t="str">
        <f t="shared" si="67"/>
        <v/>
      </c>
      <c r="P302" s="9" t="str">
        <f t="shared" si="67"/>
        <v/>
      </c>
      <c r="Q302" s="9" t="str">
        <f t="shared" si="67"/>
        <v/>
      </c>
      <c r="R302" s="9" t="str">
        <f t="shared" si="67"/>
        <v/>
      </c>
      <c r="S302" s="9" t="str">
        <f t="shared" si="67"/>
        <v/>
      </c>
      <c r="T302" s="9" t="str">
        <f t="shared" si="67"/>
        <v/>
      </c>
      <c r="U302" s="9" t="str">
        <f t="shared" si="67"/>
        <v/>
      </c>
      <c r="V302" s="9" t="str">
        <f t="shared" si="57"/>
        <v/>
      </c>
      <c r="W302" s="9"/>
      <c r="X302" s="2"/>
      <c r="Y302" s="14"/>
    </row>
    <row r="303" spans="1:25" hidden="1" x14ac:dyDescent="0.25">
      <c r="A303" s="19"/>
      <c r="B303" s="43" t="s">
        <v>275</v>
      </c>
      <c r="C303" s="52" t="str">
        <f t="shared" si="68"/>
        <v/>
      </c>
      <c r="D303" s="52" t="str">
        <f>IF(A303="","",VLOOKUP($A296,IF(LEN(A303)=2,FSB,FSA),VLOOKUP(LEFT(A303,1),Fteams,7,FALSE),FALSE))</f>
        <v/>
      </c>
      <c r="E303" s="52" t="str">
        <f t="shared" si="66"/>
        <v/>
      </c>
      <c r="F303" s="26"/>
      <c r="G303" s="39">
        <f>IF(Dec!$G$2-9&lt;0,0,Dec!$G$2-9)</f>
        <v>3</v>
      </c>
      <c r="H303" s="29"/>
      <c r="I303" s="9" t="str">
        <f t="shared" si="67"/>
        <v/>
      </c>
      <c r="J303" s="9" t="str">
        <f t="shared" si="67"/>
        <v/>
      </c>
      <c r="K303" s="9" t="str">
        <f t="shared" si="67"/>
        <v/>
      </c>
      <c r="L303" s="9" t="str">
        <f t="shared" si="67"/>
        <v/>
      </c>
      <c r="M303" s="9" t="str">
        <f t="shared" si="67"/>
        <v/>
      </c>
      <c r="N303" s="9" t="str">
        <f t="shared" si="67"/>
        <v/>
      </c>
      <c r="O303" s="9" t="str">
        <f t="shared" si="67"/>
        <v/>
      </c>
      <c r="P303" s="9" t="str">
        <f t="shared" si="67"/>
        <v/>
      </c>
      <c r="Q303" s="9" t="str">
        <f t="shared" si="67"/>
        <v/>
      </c>
      <c r="R303" s="9" t="str">
        <f t="shared" si="67"/>
        <v/>
      </c>
      <c r="S303" s="9" t="str">
        <f t="shared" si="67"/>
        <v/>
      </c>
      <c r="T303" s="9" t="str">
        <f t="shared" si="67"/>
        <v/>
      </c>
      <c r="U303" s="9" t="str">
        <f t="shared" si="67"/>
        <v/>
      </c>
      <c r="V303" s="9" t="str">
        <f t="shared" si="57"/>
        <v/>
      </c>
      <c r="W303" s="9"/>
      <c r="X303" s="2"/>
      <c r="Y303" s="14"/>
    </row>
    <row r="304" spans="1:25" hidden="1" x14ac:dyDescent="0.25">
      <c r="A304" s="19"/>
      <c r="B304" s="43" t="s">
        <v>276</v>
      </c>
      <c r="C304" s="52" t="str">
        <f t="shared" si="68"/>
        <v/>
      </c>
      <c r="D304" s="52" t="str">
        <f>IF(A304="","",VLOOKUP($A293,IF(LEN(A304)=2,FSB,FSA),VLOOKUP(LEFT(A304,1),Fteams,7,FALSE),FALSE))</f>
        <v/>
      </c>
      <c r="E304" s="52" t="str">
        <f>IF(A304="","",VLOOKUP(LEFT(A304,1),Fteams,2,FALSE))</f>
        <v/>
      </c>
      <c r="F304" s="26"/>
      <c r="G304" s="39">
        <f>IF(Dec!$G$2-10&lt;0,0,Dec!$G$2-10)</f>
        <v>2</v>
      </c>
      <c r="H304" s="29"/>
      <c r="I304" s="9" t="str">
        <f t="shared" si="67"/>
        <v/>
      </c>
      <c r="J304" s="9" t="str">
        <f t="shared" si="67"/>
        <v/>
      </c>
      <c r="K304" s="9" t="str">
        <f t="shared" si="67"/>
        <v/>
      </c>
      <c r="L304" s="9" t="str">
        <f t="shared" si="67"/>
        <v/>
      </c>
      <c r="M304" s="9" t="str">
        <f t="shared" si="67"/>
        <v/>
      </c>
      <c r="N304" s="9" t="str">
        <f t="shared" si="67"/>
        <v/>
      </c>
      <c r="O304" s="9" t="str">
        <f t="shared" si="67"/>
        <v/>
      </c>
      <c r="P304" s="9" t="str">
        <f t="shared" si="67"/>
        <v/>
      </c>
      <c r="Q304" s="9" t="str">
        <f t="shared" si="67"/>
        <v/>
      </c>
      <c r="R304" s="9" t="str">
        <f t="shared" si="67"/>
        <v/>
      </c>
      <c r="S304" s="9" t="str">
        <f t="shared" si="67"/>
        <v/>
      </c>
      <c r="T304" s="9" t="str">
        <f t="shared" si="67"/>
        <v/>
      </c>
      <c r="U304" s="9" t="str">
        <f t="shared" si="67"/>
        <v/>
      </c>
      <c r="V304" s="9" t="str">
        <f t="shared" si="57"/>
        <v/>
      </c>
      <c r="W304" s="9"/>
      <c r="X304" s="2"/>
      <c r="Y304" s="14" t="str">
        <f>IF(F304="","",IF(F304-VLOOKUP($A293,AWstandards,VLOOKUP(D304,Age,2,FALSE),FALSE)&gt;0,"","aw"))</f>
        <v/>
      </c>
    </row>
    <row r="305" spans="1:25" ht="0.75" hidden="1" customHeight="1" x14ac:dyDescent="0.25">
      <c r="A305" s="19"/>
      <c r="B305" s="43" t="s">
        <v>277</v>
      </c>
      <c r="C305" s="52" t="str">
        <f t="shared" si="68"/>
        <v/>
      </c>
      <c r="D305" s="52" t="str">
        <f>IF(A305="","",VLOOKUP($A293,IF(LEN(A305)=2,FSB,FSA),VLOOKUP(LEFT(A305,1),Fteams,7,FALSE),FALSE))</f>
        <v/>
      </c>
      <c r="E305" s="52" t="str">
        <f>IF(A305="","",VLOOKUP(LEFT(A305,1),Fteams,2,FALSE))</f>
        <v/>
      </c>
      <c r="F305" s="26"/>
      <c r="G305" s="39">
        <f>IF(Dec!$G$2-11&lt;0,0,Dec!$G$2-11)</f>
        <v>1</v>
      </c>
      <c r="H305" s="29"/>
      <c r="I305" s="9" t="str">
        <f t="shared" si="67"/>
        <v/>
      </c>
      <c r="J305" s="9" t="str">
        <f t="shared" si="67"/>
        <v/>
      </c>
      <c r="K305" s="9" t="str">
        <f t="shared" si="67"/>
        <v/>
      </c>
      <c r="L305" s="9" t="str">
        <f t="shared" si="67"/>
        <v/>
      </c>
      <c r="M305" s="9" t="str">
        <f t="shared" si="67"/>
        <v/>
      </c>
      <c r="N305" s="9" t="str">
        <f t="shared" si="67"/>
        <v/>
      </c>
      <c r="O305" s="9" t="str">
        <f t="shared" si="67"/>
        <v/>
      </c>
      <c r="P305" s="9" t="str">
        <f t="shared" si="67"/>
        <v/>
      </c>
      <c r="Q305" s="9" t="str">
        <f t="shared" si="67"/>
        <v/>
      </c>
      <c r="R305" s="9" t="str">
        <f t="shared" si="67"/>
        <v/>
      </c>
      <c r="S305" s="9" t="str">
        <f t="shared" si="67"/>
        <v/>
      </c>
      <c r="T305" s="9" t="str">
        <f t="shared" si="67"/>
        <v/>
      </c>
      <c r="U305" s="9" t="str">
        <f t="shared" si="67"/>
        <v/>
      </c>
      <c r="V305" s="9" t="str">
        <f t="shared" si="57"/>
        <v/>
      </c>
      <c r="W305" s="9">
        <f>(Dec!$G$2+1)*Dec!$G$2/2-SUM(I294:T305)</f>
        <v>36</v>
      </c>
      <c r="X305" s="2"/>
      <c r="Y305" s="14" t="str">
        <f>IF(F305="","",IF(F305-VLOOKUP($A293,AWstandards,VLOOKUP(D305,Age,2,FALSE),FALSE)&gt;0,"","aw"))</f>
        <v/>
      </c>
    </row>
    <row r="306" spans="1:25" ht="13" x14ac:dyDescent="0.3">
      <c r="A306" s="18">
        <v>75</v>
      </c>
      <c r="B306" s="34"/>
      <c r="C306" s="45" t="s">
        <v>242</v>
      </c>
      <c r="D306" s="45"/>
      <c r="E306" s="51"/>
      <c r="F306" s="25"/>
      <c r="G306" s="38">
        <v>0.7</v>
      </c>
      <c r="H306" s="29" t="s">
        <v>163</v>
      </c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 t="str">
        <f t="shared" si="67"/>
        <v/>
      </c>
      <c r="V306" s="9" t="str">
        <f t="shared" si="57"/>
        <v/>
      </c>
      <c r="W306" s="9"/>
      <c r="X306" s="2" t="s">
        <v>213</v>
      </c>
      <c r="Y306" s="2"/>
    </row>
    <row r="307" spans="1:25" x14ac:dyDescent="0.25">
      <c r="A307" s="19" t="s">
        <v>514</v>
      </c>
      <c r="B307" s="43">
        <v>1</v>
      </c>
      <c r="C307" s="52" t="str">
        <f t="shared" ref="C307:C318" si="69">IF(A307="","",VLOOKUP($A$306,IF(LEN(A307)=2,F15B,F15A),VLOOKUP(LEFT(A307,1),Fteams,6,FALSE),FALSE))</f>
        <v>Isabella Carroll</v>
      </c>
      <c r="D307" s="52">
        <f>IF(A307="","",VLOOKUP($A306,IF(LEN(A307)=2,F15B,F15A),VLOOKUP(LEFT(A307,1),Fteams,7,FALSE),FALSE))</f>
        <v>0</v>
      </c>
      <c r="E307" s="52" t="str">
        <f t="shared" ref="E307:E318" si="70">IF(A307="","",VLOOKUP(LEFT(A307,1),Fteams,2,FALSE))</f>
        <v>Crawley</v>
      </c>
      <c r="F307" s="26" t="s">
        <v>529</v>
      </c>
      <c r="G307" s="39">
        <f>Dec!$G$2</f>
        <v>12</v>
      </c>
      <c r="H307" s="173"/>
      <c r="I307" s="9" t="str">
        <f t="shared" ref="I307:U322" si="71">IF($A307="","",IF(LEFT($A307,1)=I$20,$G307,""))</f>
        <v/>
      </c>
      <c r="J307" s="9">
        <f t="shared" si="71"/>
        <v>12</v>
      </c>
      <c r="K307" s="9" t="str">
        <f t="shared" si="71"/>
        <v/>
      </c>
      <c r="L307" s="9" t="str">
        <f t="shared" si="71"/>
        <v/>
      </c>
      <c r="M307" s="9" t="str">
        <f t="shared" si="71"/>
        <v/>
      </c>
      <c r="N307" s="9" t="str">
        <f t="shared" si="71"/>
        <v/>
      </c>
      <c r="O307" s="9" t="str">
        <f t="shared" si="71"/>
        <v/>
      </c>
      <c r="P307" s="9" t="str">
        <f t="shared" si="71"/>
        <v/>
      </c>
      <c r="Q307" s="9" t="str">
        <f t="shared" si="71"/>
        <v/>
      </c>
      <c r="R307" s="9" t="str">
        <f t="shared" si="71"/>
        <v/>
      </c>
      <c r="S307" s="9" t="str">
        <f t="shared" si="71"/>
        <v/>
      </c>
      <c r="T307" s="9" t="str">
        <f t="shared" si="71"/>
        <v/>
      </c>
      <c r="U307" s="9" t="str">
        <f t="shared" si="67"/>
        <v/>
      </c>
      <c r="V307" s="9" t="str">
        <f t="shared" si="57"/>
        <v/>
      </c>
      <c r="W307" s="9"/>
      <c r="X307" s="2"/>
      <c r="Y307" s="14" t="e">
        <f>IF(F307="","",IF(F307-VLOOKUP($A306,AWstandards,VLOOKUP(D307,Age,2,FALSE),FALSE)&gt;0,"","aw"))</f>
        <v>#N/A</v>
      </c>
    </row>
    <row r="308" spans="1:25" x14ac:dyDescent="0.25">
      <c r="A308" s="19" t="s">
        <v>513</v>
      </c>
      <c r="B308" s="43">
        <v>2</v>
      </c>
      <c r="C308" s="52" t="str">
        <f t="shared" si="69"/>
        <v>Betty Grice</v>
      </c>
      <c r="D308" s="52">
        <f>IF(A308="","",VLOOKUP($A306,IF(LEN(A308)=2,F15B,F15A),VLOOKUP(LEFT(A308,1),Fteams,7,FALSE),FALSE))</f>
        <v>0</v>
      </c>
      <c r="E308" s="52" t="str">
        <f t="shared" si="70"/>
        <v>Brighton &amp; Hove</v>
      </c>
      <c r="F308" s="26" t="s">
        <v>530</v>
      </c>
      <c r="G308" s="39">
        <f>IF(Dec!$G$2-1&lt;0,0,Dec!$G$2-1)</f>
        <v>11</v>
      </c>
      <c r="H308" s="173"/>
      <c r="I308" s="9">
        <f t="shared" si="71"/>
        <v>11</v>
      </c>
      <c r="J308" s="9" t="str">
        <f t="shared" si="71"/>
        <v/>
      </c>
      <c r="K308" s="9" t="str">
        <f t="shared" si="71"/>
        <v/>
      </c>
      <c r="L308" s="9" t="str">
        <f t="shared" si="71"/>
        <v/>
      </c>
      <c r="M308" s="9" t="str">
        <f t="shared" si="71"/>
        <v/>
      </c>
      <c r="N308" s="9" t="str">
        <f t="shared" si="71"/>
        <v/>
      </c>
      <c r="O308" s="9" t="str">
        <f t="shared" si="71"/>
        <v/>
      </c>
      <c r="P308" s="9" t="str">
        <f t="shared" si="71"/>
        <v/>
      </c>
      <c r="Q308" s="9" t="str">
        <f t="shared" si="71"/>
        <v/>
      </c>
      <c r="R308" s="9" t="str">
        <f t="shared" si="71"/>
        <v/>
      </c>
      <c r="S308" s="9" t="str">
        <f t="shared" si="71"/>
        <v/>
      </c>
      <c r="T308" s="9" t="str">
        <f t="shared" si="71"/>
        <v/>
      </c>
      <c r="U308" s="9" t="str">
        <f t="shared" si="67"/>
        <v/>
      </c>
      <c r="V308" s="9" t="str">
        <f t="shared" si="57"/>
        <v/>
      </c>
      <c r="W308" s="9"/>
      <c r="X308" s="2"/>
      <c r="Y308" s="14" t="e">
        <f>IF(F308="","",IF(F308-VLOOKUP($A306,AWstandards,VLOOKUP(D308,Age,2,FALSE),FALSE)&gt;0,"","aw"))</f>
        <v>#N/A</v>
      </c>
    </row>
    <row r="309" spans="1:25" x14ac:dyDescent="0.25">
      <c r="A309" s="19" t="s">
        <v>519</v>
      </c>
      <c r="B309" s="43">
        <v>3</v>
      </c>
      <c r="C309" s="52" t="str">
        <f t="shared" si="69"/>
        <v>Brianna Ripley</v>
      </c>
      <c r="D309" s="52">
        <f>IF(A309="","",VLOOKUP($A306,IF(LEN(A309)=2,F15B,F15A),VLOOKUP(LEFT(A309,1),Fteams,7,FALSE),FALSE))</f>
        <v>0</v>
      </c>
      <c r="E309" s="52" t="str">
        <f t="shared" si="70"/>
        <v>HYAC</v>
      </c>
      <c r="F309" s="26" t="s">
        <v>531</v>
      </c>
      <c r="G309" s="39">
        <f>IF(Dec!$G$2-2&lt;0,0,Dec!$G$2-2)</f>
        <v>10</v>
      </c>
      <c r="H309" s="173"/>
      <c r="I309" s="9" t="str">
        <f t="shared" si="71"/>
        <v/>
      </c>
      <c r="J309" s="9" t="str">
        <f t="shared" si="71"/>
        <v/>
      </c>
      <c r="K309" s="9" t="str">
        <f t="shared" si="71"/>
        <v/>
      </c>
      <c r="L309" s="9" t="str">
        <f t="shared" si="71"/>
        <v/>
      </c>
      <c r="M309" s="9" t="str">
        <f t="shared" si="71"/>
        <v/>
      </c>
      <c r="N309" s="9" t="str">
        <f t="shared" si="71"/>
        <v/>
      </c>
      <c r="O309" s="9" t="str">
        <f t="shared" si="71"/>
        <v/>
      </c>
      <c r="P309" s="9" t="str">
        <f t="shared" si="71"/>
        <v/>
      </c>
      <c r="Q309" s="9" t="str">
        <f t="shared" si="71"/>
        <v/>
      </c>
      <c r="R309" s="9" t="str">
        <f t="shared" si="71"/>
        <v/>
      </c>
      <c r="S309" s="9" t="str">
        <f t="shared" si="71"/>
        <v/>
      </c>
      <c r="T309" s="9">
        <f t="shared" si="71"/>
        <v>10</v>
      </c>
      <c r="U309" s="9" t="str">
        <f t="shared" si="67"/>
        <v/>
      </c>
      <c r="V309" s="9">
        <f t="shared" ref="V309:V372" si="72">IF($A309="","",IF(LEFT($A309,1)=V$20,$G309,""))</f>
        <v>10</v>
      </c>
      <c r="W309" s="9"/>
      <c r="X309" s="2"/>
      <c r="Y309" s="14" t="e">
        <f>IF(F309="","",IF(F309-VLOOKUP($A306,AWstandards,VLOOKUP(D309,Age,2,FALSE),FALSE)&gt;0,"","aw"))</f>
        <v>#N/A</v>
      </c>
    </row>
    <row r="310" spans="1:25" x14ac:dyDescent="0.25">
      <c r="A310" s="19" t="s">
        <v>521</v>
      </c>
      <c r="B310" s="43">
        <v>4</v>
      </c>
      <c r="C310" s="52" t="str">
        <f t="shared" si="69"/>
        <v>Jenaveve Lee</v>
      </c>
      <c r="D310" s="52">
        <f>IF(A310="","",VLOOKUP($A306,IF(LEN(A310)=2,F15B,F15A),VLOOKUP(LEFT(A310,1),Fteams,7,FALSE),FALSE))</f>
        <v>0</v>
      </c>
      <c r="E310" s="52" t="str">
        <f t="shared" si="70"/>
        <v>Phoenix</v>
      </c>
      <c r="F310" s="26" t="s">
        <v>532</v>
      </c>
      <c r="G310" s="39">
        <f>IF(Dec!$G$2-3&lt;0,0,Dec!$G$2-3)</f>
        <v>9</v>
      </c>
      <c r="H310" s="173"/>
      <c r="I310" s="9" t="str">
        <f t="shared" si="71"/>
        <v/>
      </c>
      <c r="J310" s="9" t="str">
        <f t="shared" si="71"/>
        <v/>
      </c>
      <c r="K310" s="9" t="str">
        <f t="shared" si="71"/>
        <v/>
      </c>
      <c r="L310" s="9" t="str">
        <f t="shared" si="71"/>
        <v/>
      </c>
      <c r="M310" s="9" t="str">
        <f t="shared" si="71"/>
        <v/>
      </c>
      <c r="N310" s="9" t="str">
        <f t="shared" si="71"/>
        <v/>
      </c>
      <c r="O310" s="9" t="str">
        <f t="shared" si="71"/>
        <v/>
      </c>
      <c r="P310" s="9">
        <f t="shared" si="71"/>
        <v>9</v>
      </c>
      <c r="Q310" s="9" t="str">
        <f t="shared" si="71"/>
        <v/>
      </c>
      <c r="R310" s="9" t="str">
        <f t="shared" si="71"/>
        <v/>
      </c>
      <c r="S310" s="9" t="str">
        <f t="shared" si="71"/>
        <v/>
      </c>
      <c r="T310" s="9" t="str">
        <f t="shared" si="71"/>
        <v/>
      </c>
      <c r="U310" s="9" t="str">
        <f t="shared" si="71"/>
        <v/>
      </c>
      <c r="V310" s="9" t="str">
        <f t="shared" si="72"/>
        <v/>
      </c>
      <c r="W310" s="9"/>
      <c r="X310" s="2"/>
      <c r="Y310" s="14" t="e">
        <f>IF(F310="","",IF(F310-VLOOKUP($A306,AWstandards,VLOOKUP(D310,Age,2,FALSE),FALSE)&gt;0,"","aw"))</f>
        <v>#N/A</v>
      </c>
    </row>
    <row r="311" spans="1:25" x14ac:dyDescent="0.25">
      <c r="A311" s="19" t="s">
        <v>516</v>
      </c>
      <c r="B311" s="43">
        <v>5</v>
      </c>
      <c r="C311" s="52" t="str">
        <f t="shared" si="69"/>
        <v>Rosalie McMahon</v>
      </c>
      <c r="D311" s="52">
        <f>IF(A311="","",VLOOKUP($A306,IF(LEN(A311)=2,F15B,F15A),VLOOKUP(LEFT(A311,1),Fteams,7,FALSE),FALSE))</f>
        <v>0</v>
      </c>
      <c r="E311" s="52" t="str">
        <f t="shared" si="70"/>
        <v>Eastbourne</v>
      </c>
      <c r="F311" s="26" t="s">
        <v>533</v>
      </c>
      <c r="G311" s="39">
        <f>IF(Dec!$G$2-4&lt;0,0,Dec!$G$2-4)</f>
        <v>8</v>
      </c>
      <c r="H311" s="173"/>
      <c r="I311" s="9" t="str">
        <f t="shared" si="71"/>
        <v/>
      </c>
      <c r="J311" s="9" t="str">
        <f t="shared" si="71"/>
        <v/>
      </c>
      <c r="K311" s="9" t="str">
        <f t="shared" si="71"/>
        <v/>
      </c>
      <c r="L311" s="9">
        <f t="shared" si="71"/>
        <v>8</v>
      </c>
      <c r="M311" s="9" t="str">
        <f t="shared" si="71"/>
        <v/>
      </c>
      <c r="N311" s="9" t="str">
        <f t="shared" si="71"/>
        <v/>
      </c>
      <c r="O311" s="9" t="str">
        <f t="shared" si="71"/>
        <v/>
      </c>
      <c r="P311" s="9" t="str">
        <f t="shared" si="71"/>
        <v/>
      </c>
      <c r="Q311" s="9" t="str">
        <f t="shared" si="71"/>
        <v/>
      </c>
      <c r="R311" s="9" t="str">
        <f t="shared" si="71"/>
        <v/>
      </c>
      <c r="S311" s="9" t="str">
        <f t="shared" si="71"/>
        <v/>
      </c>
      <c r="T311" s="9" t="str">
        <f t="shared" si="71"/>
        <v/>
      </c>
      <c r="U311" s="9" t="str">
        <f t="shared" si="71"/>
        <v/>
      </c>
      <c r="V311" s="9" t="str">
        <f t="shared" si="72"/>
        <v/>
      </c>
      <c r="W311" s="9"/>
      <c r="X311" s="2"/>
      <c r="Y311" s="14" t="e">
        <f>IF(F311="","",IF(F311-VLOOKUP($A306,AWstandards,VLOOKUP(D311,Age,2,FALSE),FALSE)&gt;0,"","aw"))</f>
        <v>#N/A</v>
      </c>
    </row>
    <row r="312" spans="1:25" x14ac:dyDescent="0.25">
      <c r="A312" s="19" t="s">
        <v>523</v>
      </c>
      <c r="B312" s="43">
        <v>6</v>
      </c>
      <c r="C312" s="52" t="str">
        <f t="shared" si="69"/>
        <v>Molly-Anne Clarke</v>
      </c>
      <c r="D312" s="52">
        <f>IF(A312="","",VLOOKUP($A306,IF(LEN(A312)=2,F15B,F15A),VLOOKUP(LEFT(A312,1),Fteams,7,FALSE),FALSE))</f>
        <v>0</v>
      </c>
      <c r="E312" s="52" t="str">
        <f t="shared" si="70"/>
        <v>Haywards Heath</v>
      </c>
      <c r="F312" s="26" t="s">
        <v>534</v>
      </c>
      <c r="G312" s="39">
        <f>IF(Dec!$G$2-5&lt;0,0,Dec!$G$2-5)</f>
        <v>7</v>
      </c>
      <c r="H312" s="173"/>
      <c r="I312" s="9" t="str">
        <f t="shared" si="71"/>
        <v/>
      </c>
      <c r="J312" s="9" t="str">
        <f t="shared" si="71"/>
        <v/>
      </c>
      <c r="K312" s="9" t="str">
        <f t="shared" si="71"/>
        <v/>
      </c>
      <c r="L312" s="9" t="str">
        <f t="shared" si="71"/>
        <v/>
      </c>
      <c r="M312" s="9" t="str">
        <f t="shared" si="71"/>
        <v/>
      </c>
      <c r="N312" s="9" t="str">
        <f t="shared" si="71"/>
        <v/>
      </c>
      <c r="O312" s="9" t="str">
        <f t="shared" si="71"/>
        <v/>
      </c>
      <c r="P312" s="9" t="str">
        <f t="shared" si="71"/>
        <v/>
      </c>
      <c r="Q312" s="9" t="str">
        <f t="shared" si="71"/>
        <v/>
      </c>
      <c r="R312" s="9">
        <f t="shared" si="71"/>
        <v>7</v>
      </c>
      <c r="S312" s="9" t="str">
        <f t="shared" si="71"/>
        <v/>
      </c>
      <c r="T312" s="9" t="str">
        <f t="shared" si="71"/>
        <v/>
      </c>
      <c r="U312" s="9" t="str">
        <f t="shared" si="71"/>
        <v/>
      </c>
      <c r="V312" s="9" t="str">
        <f t="shared" si="72"/>
        <v/>
      </c>
      <c r="W312" s="9"/>
      <c r="X312" s="2"/>
      <c r="Y312" s="14" t="e">
        <f>IF(F312="","",IF(F312-VLOOKUP($A306,AWstandards,VLOOKUP(D312,Age,2,FALSE),FALSE)&gt;0,"","aw"))</f>
        <v>#N/A</v>
      </c>
    </row>
    <row r="313" spans="1:25" x14ac:dyDescent="0.25">
      <c r="A313" s="19" t="s">
        <v>522</v>
      </c>
      <c r="B313" s="43">
        <v>7</v>
      </c>
      <c r="C313" s="52" t="str">
        <f t="shared" si="69"/>
        <v>Isabella Pineda Bissell</v>
      </c>
      <c r="D313" s="52">
        <f>IF(A313="","",VLOOKUP($A306,IF(LEN(A313)=2,F15B,F15A),VLOOKUP(LEFT(A313,1),Fteams,7,FALSE),FALSE))</f>
        <v>0</v>
      </c>
      <c r="E313" s="52" t="str">
        <f t="shared" si="70"/>
        <v>Worthing</v>
      </c>
      <c r="F313" s="26" t="s">
        <v>535</v>
      </c>
      <c r="G313" s="39">
        <f>IF(Dec!$G$2-6&lt;0,0,Dec!$G$2-6)</f>
        <v>6</v>
      </c>
      <c r="H313" s="173"/>
      <c r="I313" s="9" t="str">
        <f t="shared" si="71"/>
        <v/>
      </c>
      <c r="J313" s="9" t="str">
        <f t="shared" si="71"/>
        <v/>
      </c>
      <c r="K313" s="9" t="str">
        <f t="shared" si="71"/>
        <v/>
      </c>
      <c r="L313" s="9" t="str">
        <f t="shared" si="71"/>
        <v/>
      </c>
      <c r="M313" s="9" t="str">
        <f t="shared" si="71"/>
        <v/>
      </c>
      <c r="N313" s="9" t="str">
        <f t="shared" si="71"/>
        <v/>
      </c>
      <c r="O313" s="9" t="str">
        <f t="shared" si="71"/>
        <v/>
      </c>
      <c r="P313" s="9" t="str">
        <f t="shared" si="71"/>
        <v/>
      </c>
      <c r="Q313" s="9">
        <f t="shared" si="71"/>
        <v>6</v>
      </c>
      <c r="R313" s="9" t="str">
        <f t="shared" si="71"/>
        <v/>
      </c>
      <c r="S313" s="9" t="str">
        <f t="shared" si="71"/>
        <v/>
      </c>
      <c r="T313" s="9" t="str">
        <f t="shared" si="71"/>
        <v/>
      </c>
      <c r="U313" s="9" t="str">
        <f t="shared" si="71"/>
        <v/>
      </c>
      <c r="V313" s="9" t="str">
        <f t="shared" si="72"/>
        <v/>
      </c>
      <c r="W313" s="9"/>
      <c r="X313" s="2"/>
      <c r="Y313" s="14" t="e">
        <f>IF(F313="","",IF(F313-VLOOKUP($A306,AWstandards,VLOOKUP(D313,Age,2,FALSE),FALSE)&gt;0,"","aw"))</f>
        <v>#N/A</v>
      </c>
    </row>
    <row r="314" spans="1:25" x14ac:dyDescent="0.25">
      <c r="A314" s="19" t="s">
        <v>517</v>
      </c>
      <c r="B314" s="43">
        <v>8</v>
      </c>
      <c r="C314" s="52" t="str">
        <f t="shared" si="69"/>
        <v>Sophie Collins</v>
      </c>
      <c r="D314" s="52">
        <f>IF(A314="","",VLOOKUP($A306,IF(LEN(A314)=2,F15B,F15A),VLOOKUP(LEFT(A314,1),Fteams,7,FALSE),FALSE))</f>
        <v>0</v>
      </c>
      <c r="E314" s="52" t="str">
        <f t="shared" si="70"/>
        <v>Horsham BS</v>
      </c>
      <c r="F314" s="26" t="s">
        <v>536</v>
      </c>
      <c r="G314" s="39">
        <f>IF(Dec!$G$2-7&lt;0,0,Dec!$G$2-7)</f>
        <v>5</v>
      </c>
      <c r="H314" s="173"/>
      <c r="I314" s="9" t="str">
        <f t="shared" si="71"/>
        <v/>
      </c>
      <c r="J314" s="9" t="str">
        <f t="shared" si="71"/>
        <v/>
      </c>
      <c r="K314" s="9" t="str">
        <f t="shared" si="71"/>
        <v/>
      </c>
      <c r="L314" s="9" t="str">
        <f t="shared" si="71"/>
        <v/>
      </c>
      <c r="M314" s="9">
        <f t="shared" si="71"/>
        <v>5</v>
      </c>
      <c r="N314" s="9" t="str">
        <f t="shared" si="71"/>
        <v/>
      </c>
      <c r="O314" s="9" t="str">
        <f t="shared" si="71"/>
        <v/>
      </c>
      <c r="P314" s="9" t="str">
        <f t="shared" si="71"/>
        <v/>
      </c>
      <c r="Q314" s="9" t="str">
        <f t="shared" si="71"/>
        <v/>
      </c>
      <c r="R314" s="9" t="str">
        <f t="shared" si="71"/>
        <v/>
      </c>
      <c r="S314" s="9" t="str">
        <f t="shared" si="71"/>
        <v/>
      </c>
      <c r="T314" s="9" t="str">
        <f t="shared" si="71"/>
        <v/>
      </c>
      <c r="U314" s="9" t="str">
        <f t="shared" si="71"/>
        <v/>
      </c>
      <c r="V314" s="9" t="str">
        <f t="shared" si="72"/>
        <v/>
      </c>
      <c r="W314" s="9"/>
      <c r="X314" s="2"/>
      <c r="Y314" s="14" t="e">
        <f>IF(F314="","",IF(F314-VLOOKUP($A306,AWstandards,VLOOKUP(D314,Age,2,FALSE),FALSE)&gt;0,"","aw"))</f>
        <v>#N/A</v>
      </c>
    </row>
    <row r="315" spans="1:25" x14ac:dyDescent="0.25">
      <c r="A315" s="19" t="s">
        <v>518</v>
      </c>
      <c r="B315" s="43" t="s">
        <v>278</v>
      </c>
      <c r="C315" s="52" t="str">
        <f t="shared" si="69"/>
        <v>Harriet Walter</v>
      </c>
      <c r="D315" s="52" t="e">
        <f>IF(A315="","",VLOOKUP($A308,IF(LEN(A315)=2,FSB,FSA),VLOOKUP(LEFT(A315,1),Fteams,7,FALSE),FALSE))</f>
        <v>#N/A</v>
      </c>
      <c r="E315" s="52" t="str">
        <f t="shared" si="70"/>
        <v>East Grinstead</v>
      </c>
      <c r="F315" s="26" t="s">
        <v>537</v>
      </c>
      <c r="G315" s="39">
        <f>IF(Dec!$G$2-8&lt;0,0,Dec!$G$2-8)</f>
        <v>4</v>
      </c>
      <c r="H315" s="173"/>
      <c r="I315" s="9" t="str">
        <f t="shared" si="71"/>
        <v/>
      </c>
      <c r="J315" s="9" t="str">
        <f t="shared" si="71"/>
        <v/>
      </c>
      <c r="K315" s="9" t="str">
        <f t="shared" si="71"/>
        <v/>
      </c>
      <c r="L315" s="9" t="str">
        <f t="shared" si="71"/>
        <v/>
      </c>
      <c r="M315" s="9" t="str">
        <f t="shared" si="71"/>
        <v/>
      </c>
      <c r="N315" s="9">
        <f t="shared" si="71"/>
        <v>4</v>
      </c>
      <c r="O315" s="9" t="str">
        <f t="shared" si="71"/>
        <v/>
      </c>
      <c r="P315" s="9" t="str">
        <f t="shared" si="71"/>
        <v/>
      </c>
      <c r="Q315" s="9" t="str">
        <f t="shared" si="71"/>
        <v/>
      </c>
      <c r="R315" s="9" t="str">
        <f t="shared" si="71"/>
        <v/>
      </c>
      <c r="S315" s="9" t="str">
        <f t="shared" si="71"/>
        <v/>
      </c>
      <c r="T315" s="9" t="str">
        <f t="shared" si="71"/>
        <v/>
      </c>
      <c r="U315" s="9" t="str">
        <f t="shared" si="71"/>
        <v/>
      </c>
      <c r="V315" s="9" t="str">
        <f t="shared" si="72"/>
        <v/>
      </c>
      <c r="W315" s="9"/>
      <c r="X315" s="2"/>
      <c r="Y315" s="14"/>
    </row>
    <row r="316" spans="1:25" x14ac:dyDescent="0.25">
      <c r="A316" s="19" t="s">
        <v>515</v>
      </c>
      <c r="B316" s="43" t="s">
        <v>275</v>
      </c>
      <c r="C316" s="52" t="str">
        <f t="shared" si="69"/>
        <v>Sofia Snelling</v>
      </c>
      <c r="D316" s="52" t="e">
        <f>IF(A316="","",VLOOKUP($A309,IF(LEN(A316)=2,FSB,FSA),VLOOKUP(LEFT(A316,1),Fteams,7,FALSE),FALSE))</f>
        <v>#N/A</v>
      </c>
      <c r="E316" s="52" t="str">
        <f t="shared" si="70"/>
        <v>Chichester</v>
      </c>
      <c r="F316" s="26" t="s">
        <v>538</v>
      </c>
      <c r="G316" s="39">
        <f>IF(Dec!$G$2-9&lt;0,0,Dec!$G$2-9)</f>
        <v>3</v>
      </c>
      <c r="H316" s="173"/>
      <c r="I316" s="9" t="str">
        <f t="shared" si="71"/>
        <v/>
      </c>
      <c r="J316" s="9" t="str">
        <f t="shared" si="71"/>
        <v/>
      </c>
      <c r="K316" s="9">
        <f t="shared" si="71"/>
        <v>3</v>
      </c>
      <c r="L316" s="9" t="str">
        <f t="shared" si="71"/>
        <v/>
      </c>
      <c r="M316" s="9" t="str">
        <f t="shared" si="71"/>
        <v/>
      </c>
      <c r="N316" s="9" t="str">
        <f t="shared" si="71"/>
        <v/>
      </c>
      <c r="O316" s="9" t="str">
        <f t="shared" si="71"/>
        <v/>
      </c>
      <c r="P316" s="9" t="str">
        <f t="shared" si="71"/>
        <v/>
      </c>
      <c r="Q316" s="9" t="str">
        <f t="shared" si="71"/>
        <v/>
      </c>
      <c r="R316" s="9" t="str">
        <f t="shared" si="71"/>
        <v/>
      </c>
      <c r="S316" s="9" t="str">
        <f t="shared" si="71"/>
        <v/>
      </c>
      <c r="T316" s="9" t="str">
        <f t="shared" si="71"/>
        <v/>
      </c>
      <c r="U316" s="9" t="str">
        <f t="shared" si="71"/>
        <v/>
      </c>
      <c r="V316" s="9" t="str">
        <f t="shared" si="72"/>
        <v/>
      </c>
      <c r="W316" s="9"/>
      <c r="X316" s="2"/>
      <c r="Y316" s="14"/>
    </row>
    <row r="317" spans="1:25" hidden="1" x14ac:dyDescent="0.25">
      <c r="A317" s="19"/>
      <c r="B317" s="43" t="s">
        <v>276</v>
      </c>
      <c r="C317" s="52" t="str">
        <f t="shared" si="69"/>
        <v/>
      </c>
      <c r="D317" s="52" t="str">
        <f>IF(A317="","",VLOOKUP($A306,IF(LEN(A317)=2,F15B,F15A),VLOOKUP(LEFT(A317,1),Fteams,7,FALSE),FALSE))</f>
        <v/>
      </c>
      <c r="E317" s="52" t="str">
        <f t="shared" si="70"/>
        <v/>
      </c>
      <c r="F317" s="26"/>
      <c r="G317" s="39">
        <f>IF(Dec!$G$2-10&lt;0,0,Dec!$G$2-10)</f>
        <v>2</v>
      </c>
      <c r="H317" s="173"/>
      <c r="I317" s="9" t="str">
        <f t="shared" si="71"/>
        <v/>
      </c>
      <c r="J317" s="9" t="str">
        <f t="shared" si="71"/>
        <v/>
      </c>
      <c r="K317" s="9" t="str">
        <f t="shared" si="71"/>
        <v/>
      </c>
      <c r="L317" s="9" t="str">
        <f t="shared" si="71"/>
        <v/>
      </c>
      <c r="M317" s="9" t="str">
        <f t="shared" si="71"/>
        <v/>
      </c>
      <c r="N317" s="9" t="str">
        <f t="shared" si="71"/>
        <v/>
      </c>
      <c r="O317" s="9" t="str">
        <f t="shared" si="71"/>
        <v/>
      </c>
      <c r="P317" s="9" t="str">
        <f t="shared" si="71"/>
        <v/>
      </c>
      <c r="Q317" s="9" t="str">
        <f t="shared" si="71"/>
        <v/>
      </c>
      <c r="R317" s="9" t="str">
        <f t="shared" si="71"/>
        <v/>
      </c>
      <c r="S317" s="9" t="str">
        <f t="shared" si="71"/>
        <v/>
      </c>
      <c r="T317" s="9" t="str">
        <f t="shared" si="71"/>
        <v/>
      </c>
      <c r="U317" s="9" t="str">
        <f t="shared" si="71"/>
        <v/>
      </c>
      <c r="V317" s="9" t="str">
        <f t="shared" si="72"/>
        <v/>
      </c>
      <c r="W317" s="9"/>
      <c r="X317" s="2"/>
      <c r="Y317" s="14" t="str">
        <f>IF(F317="","",IF(F317-VLOOKUP($A306,AWstandards,VLOOKUP(D317,Age,2,FALSE),FALSE)&gt;0,"","aw"))</f>
        <v/>
      </c>
    </row>
    <row r="318" spans="1:25" ht="12" hidden="1" customHeight="1" x14ac:dyDescent="0.25">
      <c r="A318" s="19"/>
      <c r="B318" s="43" t="s">
        <v>277</v>
      </c>
      <c r="C318" s="52" t="str">
        <f t="shared" si="69"/>
        <v/>
      </c>
      <c r="D318" s="52" t="str">
        <f>IF(A318="","",VLOOKUP($A306,IF(LEN(A318)=2,F15B,F15A),VLOOKUP(LEFT(A318,1),Fteams,7,FALSE),FALSE))</f>
        <v/>
      </c>
      <c r="E318" s="52" t="str">
        <f t="shared" si="70"/>
        <v/>
      </c>
      <c r="F318" s="26"/>
      <c r="G318" s="39">
        <f>IF(Dec!$G$2-11&lt;0,0,Dec!$G$2-11)</f>
        <v>1</v>
      </c>
      <c r="H318" s="173"/>
      <c r="I318" s="9" t="str">
        <f t="shared" si="71"/>
        <v/>
      </c>
      <c r="J318" s="9" t="str">
        <f t="shared" si="71"/>
        <v/>
      </c>
      <c r="K318" s="9" t="str">
        <f t="shared" si="71"/>
        <v/>
      </c>
      <c r="L318" s="9" t="str">
        <f t="shared" si="71"/>
        <v/>
      </c>
      <c r="M318" s="9" t="str">
        <f t="shared" si="71"/>
        <v/>
      </c>
      <c r="N318" s="9" t="str">
        <f t="shared" si="71"/>
        <v/>
      </c>
      <c r="O318" s="9" t="str">
        <f t="shared" si="71"/>
        <v/>
      </c>
      <c r="P318" s="9" t="str">
        <f t="shared" si="71"/>
        <v/>
      </c>
      <c r="Q318" s="9" t="str">
        <f t="shared" si="71"/>
        <v/>
      </c>
      <c r="R318" s="9" t="str">
        <f t="shared" si="71"/>
        <v/>
      </c>
      <c r="S318" s="9" t="str">
        <f t="shared" si="71"/>
        <v/>
      </c>
      <c r="T318" s="9" t="str">
        <f t="shared" si="71"/>
        <v/>
      </c>
      <c r="U318" s="9" t="str">
        <f t="shared" si="71"/>
        <v/>
      </c>
      <c r="V318" s="9" t="str">
        <f t="shared" si="72"/>
        <v/>
      </c>
      <c r="W318" s="9">
        <f>(Dec!$G$2+1)*Dec!$G$2/2-SUM(I307:T318)</f>
        <v>3</v>
      </c>
      <c r="X318" s="2"/>
      <c r="Y318" s="14" t="str">
        <f>IF(F318="","",IF(F318-VLOOKUP($A306,AWstandards,VLOOKUP(D318,Age,2,FALSE),FALSE)&gt;0,"","aw"))</f>
        <v/>
      </c>
    </row>
    <row r="319" spans="1:25" ht="13" x14ac:dyDescent="0.3">
      <c r="A319" s="18">
        <v>75</v>
      </c>
      <c r="B319" s="34"/>
      <c r="C319" s="53" t="s">
        <v>243</v>
      </c>
      <c r="D319" s="54"/>
      <c r="E319" s="51"/>
      <c r="F319" s="25"/>
      <c r="G319" s="38">
        <v>1.4</v>
      </c>
      <c r="H319" s="173" t="s">
        <v>163</v>
      </c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 t="str">
        <f t="shared" si="71"/>
        <v/>
      </c>
      <c r="V319" s="9" t="str">
        <f t="shared" si="72"/>
        <v/>
      </c>
      <c r="W319" s="9"/>
      <c r="X319" s="2" t="s">
        <v>218</v>
      </c>
      <c r="Y319" s="2"/>
    </row>
    <row r="320" spans="1:25" x14ac:dyDescent="0.25">
      <c r="A320" s="20" t="s">
        <v>550</v>
      </c>
      <c r="B320" s="43">
        <v>1</v>
      </c>
      <c r="C320" s="52" t="str">
        <f t="shared" ref="C320:C331" si="73">IF(A320="","",VLOOKUP($A$319,IF(LEN(A320)=2,F15B,F15A),VLOOKUP(LEFT(A320,1),Fteams,6,FALSE),FALSE))</f>
        <v>Belle McLaren</v>
      </c>
      <c r="D320" s="52">
        <f>IF(A320="","",VLOOKUP($A319,IF(LEN(A320)=2,F15B,F15A),VLOOKUP(LEFT(A320,1),Fteams,7,FALSE),FALSE))</f>
        <v>0</v>
      </c>
      <c r="E320" s="52" t="str">
        <f t="shared" ref="E320:E331" si="74">IF(A320="","",VLOOKUP(LEFT(A320,1),Fteams,2,FALSE))</f>
        <v>Crawley</v>
      </c>
      <c r="F320" s="26" t="s">
        <v>559</v>
      </c>
      <c r="G320" s="39">
        <f>Dec!$G$2</f>
        <v>12</v>
      </c>
      <c r="H320" s="173"/>
      <c r="I320" s="9" t="str">
        <f t="shared" ref="I320:U335" si="75">IF($A320="","",IF(LEFT($A320,1)=I$20,$G320,""))</f>
        <v/>
      </c>
      <c r="J320" s="9">
        <f t="shared" si="75"/>
        <v>12</v>
      </c>
      <c r="K320" s="9" t="str">
        <f t="shared" si="75"/>
        <v/>
      </c>
      <c r="L320" s="9" t="str">
        <f t="shared" si="75"/>
        <v/>
      </c>
      <c r="M320" s="9" t="str">
        <f t="shared" si="75"/>
        <v/>
      </c>
      <c r="N320" s="9" t="str">
        <f t="shared" si="75"/>
        <v/>
      </c>
      <c r="O320" s="9" t="str">
        <f t="shared" si="75"/>
        <v/>
      </c>
      <c r="P320" s="9" t="str">
        <f t="shared" si="75"/>
        <v/>
      </c>
      <c r="Q320" s="9" t="str">
        <f t="shared" si="75"/>
        <v/>
      </c>
      <c r="R320" s="9" t="str">
        <f t="shared" si="75"/>
        <v/>
      </c>
      <c r="S320" s="9" t="str">
        <f t="shared" si="75"/>
        <v/>
      </c>
      <c r="T320" s="9" t="str">
        <f t="shared" si="75"/>
        <v/>
      </c>
      <c r="U320" s="9" t="str">
        <f t="shared" si="71"/>
        <v/>
      </c>
      <c r="V320" s="9" t="str">
        <f t="shared" si="72"/>
        <v/>
      </c>
      <c r="W320" s="9"/>
      <c r="X320" s="2"/>
      <c r="Y320" s="14" t="e">
        <f>IF(F320="","",IF(F320-VLOOKUP($A319,AWstandards,VLOOKUP(D320,Age,2,FALSE),FALSE)&gt;0,"","aw"))</f>
        <v>#N/A</v>
      </c>
    </row>
    <row r="321" spans="1:25" x14ac:dyDescent="0.25">
      <c r="A321" s="20" t="s">
        <v>551</v>
      </c>
      <c r="B321" s="43">
        <v>2</v>
      </c>
      <c r="C321" s="52" t="str">
        <f t="shared" si="73"/>
        <v>Erin Cresswell</v>
      </c>
      <c r="D321" s="52">
        <f>IF(A321="","",VLOOKUP($A319,IF(LEN(A321)=2,F15B,F15A),VLOOKUP(LEFT(A321,1),Fteams,7,FALSE),FALSE))</f>
        <v>0</v>
      </c>
      <c r="E321" s="52" t="str">
        <f t="shared" si="74"/>
        <v>Horsham BS</v>
      </c>
      <c r="F321" s="26" t="s">
        <v>559</v>
      </c>
      <c r="G321" s="39">
        <f>IF(Dec!$G$2-1&lt;0,0,Dec!$G$2-1)</f>
        <v>11</v>
      </c>
      <c r="H321" s="173"/>
      <c r="I321" s="9" t="str">
        <f t="shared" si="75"/>
        <v/>
      </c>
      <c r="J321" s="9" t="str">
        <f t="shared" si="75"/>
        <v/>
      </c>
      <c r="K321" s="9" t="str">
        <f t="shared" si="75"/>
        <v/>
      </c>
      <c r="L321" s="9" t="str">
        <f t="shared" si="75"/>
        <v/>
      </c>
      <c r="M321" s="9">
        <f t="shared" si="75"/>
        <v>11</v>
      </c>
      <c r="N321" s="9" t="str">
        <f t="shared" si="75"/>
        <v/>
      </c>
      <c r="O321" s="9" t="str">
        <f t="shared" si="75"/>
        <v/>
      </c>
      <c r="P321" s="9" t="str">
        <f t="shared" si="75"/>
        <v/>
      </c>
      <c r="Q321" s="9" t="str">
        <f t="shared" si="75"/>
        <v/>
      </c>
      <c r="R321" s="9" t="str">
        <f t="shared" si="75"/>
        <v/>
      </c>
      <c r="S321" s="9" t="str">
        <f t="shared" si="75"/>
        <v/>
      </c>
      <c r="T321" s="9" t="str">
        <f t="shared" si="75"/>
        <v/>
      </c>
      <c r="U321" s="9" t="str">
        <f t="shared" si="71"/>
        <v/>
      </c>
      <c r="V321" s="9" t="str">
        <f t="shared" si="72"/>
        <v/>
      </c>
      <c r="W321" s="9"/>
      <c r="X321" s="2"/>
      <c r="Y321" s="14" t="e">
        <f>IF(F321="","",IF(F321-VLOOKUP($A319,AWstandards,VLOOKUP(D321,Age,2,FALSE),FALSE)&gt;0,"","aw"))</f>
        <v>#N/A</v>
      </c>
    </row>
    <row r="322" spans="1:25" x14ac:dyDescent="0.25">
      <c r="A322" s="20" t="s">
        <v>552</v>
      </c>
      <c r="B322" s="43">
        <v>3</v>
      </c>
      <c r="C322" s="52" t="str">
        <f t="shared" si="73"/>
        <v>Livia de Menezes</v>
      </c>
      <c r="D322" s="52">
        <f>IF(A322="","",VLOOKUP($A319,IF(LEN(A322)=2,F15B,F15A),VLOOKUP(LEFT(A322,1),Fteams,7,FALSE),FALSE))</f>
        <v>0</v>
      </c>
      <c r="E322" s="52" t="str">
        <f t="shared" si="74"/>
        <v>Brighton &amp; Hove</v>
      </c>
      <c r="F322" s="26" t="s">
        <v>561</v>
      </c>
      <c r="G322" s="39">
        <f>IF(Dec!$G$2-2&lt;0,0,Dec!$G$2-2)</f>
        <v>10</v>
      </c>
      <c r="H322" s="173"/>
      <c r="I322" s="9">
        <f t="shared" si="75"/>
        <v>10</v>
      </c>
      <c r="J322" s="9" t="str">
        <f t="shared" si="75"/>
        <v/>
      </c>
      <c r="K322" s="9" t="str">
        <f t="shared" si="75"/>
        <v/>
      </c>
      <c r="L322" s="9" t="str">
        <f t="shared" si="75"/>
        <v/>
      </c>
      <c r="M322" s="9" t="str">
        <f t="shared" si="75"/>
        <v/>
      </c>
      <c r="N322" s="9" t="str">
        <f t="shared" si="75"/>
        <v/>
      </c>
      <c r="O322" s="9" t="str">
        <f t="shared" si="75"/>
        <v/>
      </c>
      <c r="P322" s="9" t="str">
        <f t="shared" si="75"/>
        <v/>
      </c>
      <c r="Q322" s="9" t="str">
        <f t="shared" si="75"/>
        <v/>
      </c>
      <c r="R322" s="9" t="str">
        <f t="shared" si="75"/>
        <v/>
      </c>
      <c r="S322" s="9" t="str">
        <f t="shared" si="75"/>
        <v/>
      </c>
      <c r="T322" s="9" t="str">
        <f t="shared" si="75"/>
        <v/>
      </c>
      <c r="U322" s="9" t="str">
        <f t="shared" si="71"/>
        <v/>
      </c>
      <c r="V322" s="9" t="str">
        <f t="shared" si="72"/>
        <v/>
      </c>
      <c r="W322" s="9"/>
      <c r="X322" s="2"/>
      <c r="Y322" s="14" t="e">
        <f>IF(F322="","",IF(F322-VLOOKUP($A319,AWstandards,VLOOKUP(D322,Age,2,FALSE),FALSE)&gt;0,"","aw"))</f>
        <v>#N/A</v>
      </c>
    </row>
    <row r="323" spans="1:25" x14ac:dyDescent="0.25">
      <c r="A323" s="20" t="s">
        <v>553</v>
      </c>
      <c r="B323" s="43">
        <v>4</v>
      </c>
      <c r="C323" s="52" t="str">
        <f t="shared" si="73"/>
        <v>Milli Phillips</v>
      </c>
      <c r="D323" s="52">
        <f>IF(A323="","",VLOOKUP($A319,IF(LEN(A323)=2,F15B,F15A),VLOOKUP(LEFT(A323,1),Fteams,7,FALSE),FALSE))</f>
        <v>0</v>
      </c>
      <c r="E323" s="52" t="str">
        <f t="shared" si="74"/>
        <v>Eastbourne</v>
      </c>
      <c r="F323" s="26" t="s">
        <v>564</v>
      </c>
      <c r="G323" s="39">
        <f>IF(Dec!$G$2-3&lt;0,0,Dec!$G$2-3)</f>
        <v>9</v>
      </c>
      <c r="H323" s="173"/>
      <c r="I323" s="9" t="str">
        <f t="shared" si="75"/>
        <v/>
      </c>
      <c r="J323" s="9" t="str">
        <f t="shared" si="75"/>
        <v/>
      </c>
      <c r="K323" s="9" t="str">
        <f t="shared" si="75"/>
        <v/>
      </c>
      <c r="L323" s="9">
        <f t="shared" si="75"/>
        <v>9</v>
      </c>
      <c r="M323" s="9" t="str">
        <f t="shared" si="75"/>
        <v/>
      </c>
      <c r="N323" s="9" t="str">
        <f t="shared" si="75"/>
        <v/>
      </c>
      <c r="O323" s="9" t="str">
        <f t="shared" si="75"/>
        <v/>
      </c>
      <c r="P323" s="9" t="str">
        <f t="shared" si="75"/>
        <v/>
      </c>
      <c r="Q323" s="9" t="str">
        <f t="shared" si="75"/>
        <v/>
      </c>
      <c r="R323" s="9" t="str">
        <f t="shared" si="75"/>
        <v/>
      </c>
      <c r="S323" s="9" t="str">
        <f t="shared" si="75"/>
        <v/>
      </c>
      <c r="T323" s="9" t="str">
        <f t="shared" si="75"/>
        <v/>
      </c>
      <c r="U323" s="9" t="str">
        <f t="shared" si="75"/>
        <v/>
      </c>
      <c r="V323" s="9" t="str">
        <f t="shared" si="72"/>
        <v/>
      </c>
      <c r="W323" s="9"/>
      <c r="X323" s="2"/>
      <c r="Y323" s="14" t="e">
        <f>IF(F323="","",IF(F323-VLOOKUP($A319,AWstandards,VLOOKUP(D323,Age,2,FALSE),FALSE)&gt;0,"","aw"))</f>
        <v>#N/A</v>
      </c>
    </row>
    <row r="324" spans="1:25" x14ac:dyDescent="0.25">
      <c r="A324" s="20" t="s">
        <v>554</v>
      </c>
      <c r="B324" s="43">
        <v>5</v>
      </c>
      <c r="C324" s="52" t="str">
        <f t="shared" si="73"/>
        <v>Stella Gambie</v>
      </c>
      <c r="D324" s="52">
        <f>IF(A324="","",VLOOKUP($A319,IF(LEN(A324)=2,F15B,F15A),VLOOKUP(LEFT(A324,1),Fteams,7,FALSE),FALSE))</f>
        <v>0</v>
      </c>
      <c r="E324" s="52" t="str">
        <f t="shared" si="74"/>
        <v>Phoenix</v>
      </c>
      <c r="F324" s="26" t="s">
        <v>565</v>
      </c>
      <c r="G324" s="39">
        <f>IF(Dec!$G$2-4&lt;0,0,Dec!$G$2-4)</f>
        <v>8</v>
      </c>
      <c r="H324" s="173"/>
      <c r="I324" s="9" t="str">
        <f t="shared" si="75"/>
        <v/>
      </c>
      <c r="J324" s="9" t="str">
        <f t="shared" si="75"/>
        <v/>
      </c>
      <c r="K324" s="9" t="str">
        <f t="shared" si="75"/>
        <v/>
      </c>
      <c r="L324" s="9" t="str">
        <f t="shared" si="75"/>
        <v/>
      </c>
      <c r="M324" s="9" t="str">
        <f t="shared" si="75"/>
        <v/>
      </c>
      <c r="N324" s="9" t="str">
        <f t="shared" si="75"/>
        <v/>
      </c>
      <c r="O324" s="9" t="str">
        <f t="shared" si="75"/>
        <v/>
      </c>
      <c r="P324" s="9">
        <f t="shared" si="75"/>
        <v>8</v>
      </c>
      <c r="Q324" s="9" t="str">
        <f t="shared" si="75"/>
        <v/>
      </c>
      <c r="R324" s="9" t="str">
        <f t="shared" si="75"/>
        <v/>
      </c>
      <c r="S324" s="9" t="str">
        <f t="shared" si="75"/>
        <v/>
      </c>
      <c r="T324" s="9" t="str">
        <f t="shared" si="75"/>
        <v/>
      </c>
      <c r="U324" s="9" t="str">
        <f t="shared" si="75"/>
        <v/>
      </c>
      <c r="V324" s="9" t="str">
        <f t="shared" si="72"/>
        <v/>
      </c>
      <c r="W324" s="9"/>
      <c r="X324" s="2"/>
      <c r="Y324" s="14" t="e">
        <f>IF(F324="","",IF(F324-VLOOKUP($A319,AWstandards,VLOOKUP(D324,Age,2,FALSE),FALSE)&gt;0,"","aw"))</f>
        <v>#N/A</v>
      </c>
    </row>
    <row r="325" spans="1:25" x14ac:dyDescent="0.25">
      <c r="A325" s="20" t="s">
        <v>555</v>
      </c>
      <c r="B325" s="43">
        <v>6</v>
      </c>
      <c r="C325" s="52" t="str">
        <f t="shared" si="73"/>
        <v>Zoe Scutt</v>
      </c>
      <c r="D325" s="52">
        <f>IF(A325="","",VLOOKUP($A319,IF(LEN(A325)=2,F15B,F15A),VLOOKUP(LEFT(A325,1),Fteams,7,FALSE),FALSE))</f>
        <v>0</v>
      </c>
      <c r="E325" s="52" t="str">
        <f t="shared" si="74"/>
        <v>Haywards Heath</v>
      </c>
      <c r="F325" s="26" t="s">
        <v>566</v>
      </c>
      <c r="G325" s="39">
        <f>IF(Dec!$G$2-5&lt;0,0,Dec!$G$2-5)</f>
        <v>7</v>
      </c>
      <c r="H325" s="173"/>
      <c r="I325" s="9" t="str">
        <f t="shared" si="75"/>
        <v/>
      </c>
      <c r="J325" s="9" t="str">
        <f t="shared" si="75"/>
        <v/>
      </c>
      <c r="K325" s="9" t="str">
        <f t="shared" si="75"/>
        <v/>
      </c>
      <c r="L325" s="9" t="str">
        <f t="shared" si="75"/>
        <v/>
      </c>
      <c r="M325" s="9" t="str">
        <f t="shared" si="75"/>
        <v/>
      </c>
      <c r="N325" s="9" t="str">
        <f t="shared" si="75"/>
        <v/>
      </c>
      <c r="O325" s="9" t="str">
        <f t="shared" si="75"/>
        <v/>
      </c>
      <c r="P325" s="9" t="str">
        <f t="shared" si="75"/>
        <v/>
      </c>
      <c r="Q325" s="9" t="str">
        <f t="shared" si="75"/>
        <v/>
      </c>
      <c r="R325" s="9">
        <f t="shared" si="75"/>
        <v>7</v>
      </c>
      <c r="S325" s="9" t="str">
        <f t="shared" si="75"/>
        <v/>
      </c>
      <c r="T325" s="9" t="str">
        <f t="shared" si="75"/>
        <v/>
      </c>
      <c r="U325" s="9" t="str">
        <f t="shared" si="75"/>
        <v/>
      </c>
      <c r="V325" s="9" t="str">
        <f t="shared" si="72"/>
        <v/>
      </c>
      <c r="W325" s="9"/>
      <c r="X325" s="2"/>
      <c r="Y325" s="14" t="e">
        <f>IF(F325="","",IF(F325-VLOOKUP($A319,AWstandards,VLOOKUP(D325,Age,2,FALSE),FALSE)&gt;0,"","aw"))</f>
        <v>#N/A</v>
      </c>
    </row>
    <row r="326" spans="1:25" x14ac:dyDescent="0.25">
      <c r="A326" s="20" t="s">
        <v>556</v>
      </c>
      <c r="B326" s="43">
        <v>7</v>
      </c>
      <c r="C326" s="52" t="str">
        <f t="shared" si="73"/>
        <v>Holly Grange</v>
      </c>
      <c r="D326" s="52">
        <f>IF(A326="","",VLOOKUP($A319,IF(LEN(A326)=2,F15B,F15A),VLOOKUP(LEFT(A326,1),Fteams,7,FALSE),FALSE))</f>
        <v>0</v>
      </c>
      <c r="E326" s="52" t="str">
        <f t="shared" si="74"/>
        <v>East Grinstead</v>
      </c>
      <c r="F326" s="26" t="s">
        <v>567</v>
      </c>
      <c r="G326" s="39">
        <f>IF(Dec!$G$2-6&lt;0,0,Dec!$G$2-6)</f>
        <v>6</v>
      </c>
      <c r="H326" s="173"/>
      <c r="I326" s="9" t="str">
        <f t="shared" si="75"/>
        <v/>
      </c>
      <c r="J326" s="9" t="str">
        <f t="shared" si="75"/>
        <v/>
      </c>
      <c r="K326" s="9" t="str">
        <f t="shared" si="75"/>
        <v/>
      </c>
      <c r="L326" s="9" t="str">
        <f t="shared" si="75"/>
        <v/>
      </c>
      <c r="M326" s="9" t="str">
        <f t="shared" si="75"/>
        <v/>
      </c>
      <c r="N326" s="9">
        <f t="shared" si="75"/>
        <v>6</v>
      </c>
      <c r="O326" s="9" t="str">
        <f t="shared" si="75"/>
        <v/>
      </c>
      <c r="P326" s="9" t="str">
        <f t="shared" si="75"/>
        <v/>
      </c>
      <c r="Q326" s="9" t="str">
        <f t="shared" si="75"/>
        <v/>
      </c>
      <c r="R326" s="9" t="str">
        <f t="shared" si="75"/>
        <v/>
      </c>
      <c r="S326" s="9" t="str">
        <f t="shared" si="75"/>
        <v/>
      </c>
      <c r="T326" s="9" t="str">
        <f t="shared" si="75"/>
        <v/>
      </c>
      <c r="U326" s="9" t="str">
        <f t="shared" si="75"/>
        <v/>
      </c>
      <c r="V326" s="9" t="str">
        <f t="shared" si="72"/>
        <v/>
      </c>
      <c r="W326" s="9"/>
      <c r="X326" s="2"/>
      <c r="Y326" s="14" t="e">
        <f>IF(F326="","",IF(F326-VLOOKUP($A319,AWstandards,VLOOKUP(D326,Age,2,FALSE),FALSE)&gt;0,"","aw"))</f>
        <v>#N/A</v>
      </c>
    </row>
    <row r="327" spans="1:25" x14ac:dyDescent="0.25">
      <c r="A327" s="20" t="s">
        <v>557</v>
      </c>
      <c r="B327" s="43">
        <v>8</v>
      </c>
      <c r="C327" s="52" t="str">
        <f t="shared" si="73"/>
        <v>Cerys Justice</v>
      </c>
      <c r="D327" s="52">
        <f>IF(A327="","",VLOOKUP($A319,IF(LEN(A327)=2,F15B,F15A),VLOOKUP(LEFT(A327,1),Fteams,7,FALSE),FALSE))</f>
        <v>0</v>
      </c>
      <c r="E327" s="52" t="str">
        <f t="shared" si="74"/>
        <v>Worthing</v>
      </c>
      <c r="F327" s="26" t="s">
        <v>568</v>
      </c>
      <c r="G327" s="39">
        <f>IF(Dec!$G$2-7&lt;0,0,Dec!$G$2-7)</f>
        <v>5</v>
      </c>
      <c r="H327" s="173"/>
      <c r="I327" s="9" t="str">
        <f t="shared" si="75"/>
        <v/>
      </c>
      <c r="J327" s="9" t="str">
        <f t="shared" si="75"/>
        <v/>
      </c>
      <c r="K327" s="9" t="str">
        <f t="shared" si="75"/>
        <v/>
      </c>
      <c r="L327" s="9" t="str">
        <f t="shared" si="75"/>
        <v/>
      </c>
      <c r="M327" s="9" t="str">
        <f t="shared" si="75"/>
        <v/>
      </c>
      <c r="N327" s="9" t="str">
        <f t="shared" si="75"/>
        <v/>
      </c>
      <c r="O327" s="9" t="str">
        <f t="shared" si="75"/>
        <v/>
      </c>
      <c r="P327" s="9" t="str">
        <f t="shared" si="75"/>
        <v/>
      </c>
      <c r="Q327" s="9">
        <f t="shared" si="75"/>
        <v>5</v>
      </c>
      <c r="R327" s="9" t="str">
        <f t="shared" si="75"/>
        <v/>
      </c>
      <c r="S327" s="9" t="str">
        <f t="shared" si="75"/>
        <v/>
      </c>
      <c r="T327" s="9" t="str">
        <f t="shared" si="75"/>
        <v/>
      </c>
      <c r="U327" s="9" t="str">
        <f t="shared" si="75"/>
        <v/>
      </c>
      <c r="V327" s="9" t="str">
        <f t="shared" si="72"/>
        <v/>
      </c>
      <c r="W327" s="9"/>
      <c r="X327" s="2"/>
      <c r="Y327" s="14" t="e">
        <f>IF(F327="","",IF(F327-VLOOKUP($A319,AWstandards,VLOOKUP(D327,Age,2,FALSE),FALSE)&gt;0,"","aw"))</f>
        <v>#N/A</v>
      </c>
    </row>
    <row r="328" spans="1:25" x14ac:dyDescent="0.25">
      <c r="A328" s="20" t="s">
        <v>558</v>
      </c>
      <c r="B328" s="43" t="s">
        <v>278</v>
      </c>
      <c r="C328" s="52" t="str">
        <f t="shared" si="73"/>
        <v>Sophie Platt</v>
      </c>
      <c r="D328" s="52" t="e">
        <f>IF(A328="","",VLOOKUP($A321,IF(LEN(A328)=2,FSB,FSA),VLOOKUP(LEFT(A328,1),Fteams,7,FALSE),FALSE))</f>
        <v>#N/A</v>
      </c>
      <c r="E328" s="52" t="str">
        <f t="shared" si="74"/>
        <v>Chichester</v>
      </c>
      <c r="F328" s="26" t="s">
        <v>569</v>
      </c>
      <c r="G328" s="39">
        <f>IF(Dec!$G$2-8&lt;0,0,Dec!$G$2-8)</f>
        <v>4</v>
      </c>
      <c r="H328" s="173"/>
      <c r="I328" s="9" t="str">
        <f t="shared" si="75"/>
        <v/>
      </c>
      <c r="J328" s="9" t="str">
        <f t="shared" si="75"/>
        <v/>
      </c>
      <c r="K328" s="9">
        <f t="shared" si="75"/>
        <v>4</v>
      </c>
      <c r="L328" s="9" t="str">
        <f t="shared" si="75"/>
        <v/>
      </c>
      <c r="M328" s="9" t="str">
        <f t="shared" si="75"/>
        <v/>
      </c>
      <c r="N328" s="9" t="str">
        <f t="shared" si="75"/>
        <v/>
      </c>
      <c r="O328" s="9" t="str">
        <f t="shared" si="75"/>
        <v/>
      </c>
      <c r="P328" s="9" t="str">
        <f t="shared" si="75"/>
        <v/>
      </c>
      <c r="Q328" s="9" t="str">
        <f t="shared" si="75"/>
        <v/>
      </c>
      <c r="R328" s="9" t="str">
        <f t="shared" si="75"/>
        <v/>
      </c>
      <c r="S328" s="9" t="str">
        <f t="shared" si="75"/>
        <v/>
      </c>
      <c r="T328" s="9" t="str">
        <f t="shared" si="75"/>
        <v/>
      </c>
      <c r="U328" s="9" t="str">
        <f t="shared" si="75"/>
        <v/>
      </c>
      <c r="V328" s="9" t="str">
        <f t="shared" si="72"/>
        <v/>
      </c>
      <c r="W328" s="9"/>
      <c r="X328" s="2"/>
      <c r="Y328" s="14"/>
    </row>
    <row r="329" spans="1:25" ht="0.75" hidden="1" customHeight="1" x14ac:dyDescent="0.25">
      <c r="A329" s="20"/>
      <c r="B329" s="43" t="s">
        <v>275</v>
      </c>
      <c r="C329" s="52" t="str">
        <f t="shared" si="73"/>
        <v/>
      </c>
      <c r="D329" s="52" t="str">
        <f>IF(A329="","",VLOOKUP($A322,IF(LEN(A329)=2,FSB,FSA),VLOOKUP(LEFT(A329,1),Fteams,7,FALSE),FALSE))</f>
        <v/>
      </c>
      <c r="E329" s="52" t="str">
        <f t="shared" si="74"/>
        <v/>
      </c>
      <c r="F329" s="26"/>
      <c r="G329" s="39">
        <f>IF(Dec!$G$2-9&lt;0,0,Dec!$G$2-9)</f>
        <v>3</v>
      </c>
      <c r="H329" s="41"/>
      <c r="I329" s="9" t="str">
        <f t="shared" si="75"/>
        <v/>
      </c>
      <c r="J329" s="9" t="str">
        <f t="shared" si="75"/>
        <v/>
      </c>
      <c r="K329" s="9" t="str">
        <f t="shared" si="75"/>
        <v/>
      </c>
      <c r="L329" s="9" t="str">
        <f t="shared" si="75"/>
        <v/>
      </c>
      <c r="M329" s="9" t="str">
        <f t="shared" si="75"/>
        <v/>
      </c>
      <c r="N329" s="9" t="str">
        <f t="shared" si="75"/>
        <v/>
      </c>
      <c r="O329" s="9" t="str">
        <f t="shared" si="75"/>
        <v/>
      </c>
      <c r="P329" s="9" t="str">
        <f t="shared" si="75"/>
        <v/>
      </c>
      <c r="Q329" s="9" t="str">
        <f t="shared" si="75"/>
        <v/>
      </c>
      <c r="R329" s="9" t="str">
        <f t="shared" si="75"/>
        <v/>
      </c>
      <c r="S329" s="9" t="str">
        <f t="shared" si="75"/>
        <v/>
      </c>
      <c r="T329" s="9" t="str">
        <f t="shared" si="75"/>
        <v/>
      </c>
      <c r="U329" s="9" t="str">
        <f t="shared" si="75"/>
        <v/>
      </c>
      <c r="V329" s="9" t="str">
        <f t="shared" si="72"/>
        <v/>
      </c>
      <c r="W329" s="9"/>
      <c r="X329" s="2"/>
      <c r="Y329" s="14"/>
    </row>
    <row r="330" spans="1:25" hidden="1" x14ac:dyDescent="0.25">
      <c r="A330" s="20"/>
      <c r="B330" s="43" t="s">
        <v>276</v>
      </c>
      <c r="C330" s="52" t="str">
        <f t="shared" si="73"/>
        <v/>
      </c>
      <c r="D330" s="52" t="str">
        <f>IF(A330="","",VLOOKUP($A319,IF(LEN(A330)=2,F15B,F15A),VLOOKUP(LEFT(A330,1),Fteams,7,FALSE),FALSE))</f>
        <v/>
      </c>
      <c r="E330" s="52" t="str">
        <f t="shared" si="74"/>
        <v/>
      </c>
      <c r="F330" s="26"/>
      <c r="G330" s="39">
        <f>IF(Dec!$G$2-10&lt;0,0,Dec!$G$2-10)</f>
        <v>2</v>
      </c>
      <c r="H330" s="41"/>
      <c r="I330" s="9" t="str">
        <f t="shared" si="75"/>
        <v/>
      </c>
      <c r="J330" s="9" t="str">
        <f t="shared" si="75"/>
        <v/>
      </c>
      <c r="K330" s="9" t="str">
        <f t="shared" si="75"/>
        <v/>
      </c>
      <c r="L330" s="9" t="str">
        <f t="shared" si="75"/>
        <v/>
      </c>
      <c r="M330" s="9" t="str">
        <f t="shared" si="75"/>
        <v/>
      </c>
      <c r="N330" s="9" t="str">
        <f t="shared" si="75"/>
        <v/>
      </c>
      <c r="O330" s="9" t="str">
        <f t="shared" si="75"/>
        <v/>
      </c>
      <c r="P330" s="9" t="str">
        <f t="shared" si="75"/>
        <v/>
      </c>
      <c r="Q330" s="9" t="str">
        <f t="shared" si="75"/>
        <v/>
      </c>
      <c r="R330" s="9" t="str">
        <f t="shared" si="75"/>
        <v/>
      </c>
      <c r="S330" s="9" t="str">
        <f t="shared" si="75"/>
        <v/>
      </c>
      <c r="T330" s="9" t="str">
        <f t="shared" si="75"/>
        <v/>
      </c>
      <c r="U330" s="9" t="str">
        <f t="shared" si="75"/>
        <v/>
      </c>
      <c r="V330" s="9" t="str">
        <f t="shared" si="72"/>
        <v/>
      </c>
      <c r="W330" s="9"/>
      <c r="X330" s="2"/>
      <c r="Y330" s="14" t="str">
        <f>IF(F330="","",IF(F330-VLOOKUP($A319,AWstandards,VLOOKUP(D330,Age,2,FALSE),FALSE)&gt;0,"","aw"))</f>
        <v/>
      </c>
    </row>
    <row r="331" spans="1:25" ht="0.75" hidden="1" customHeight="1" x14ac:dyDescent="0.25">
      <c r="A331" s="20"/>
      <c r="B331" s="43" t="s">
        <v>277</v>
      </c>
      <c r="C331" s="52" t="str">
        <f t="shared" si="73"/>
        <v/>
      </c>
      <c r="D331" s="52" t="str">
        <f>IF(A331="","",VLOOKUP($A319,IF(LEN(A331)=2,F15B,F15A),VLOOKUP(LEFT(A331,1),Fteams,7,FALSE),FALSE))</f>
        <v/>
      </c>
      <c r="E331" s="52" t="str">
        <f t="shared" si="74"/>
        <v/>
      </c>
      <c r="F331" s="26"/>
      <c r="G331" s="39">
        <f>IF(Dec!$G$2-11&lt;0,0,Dec!$G$2-11)</f>
        <v>1</v>
      </c>
      <c r="H331" s="41"/>
      <c r="I331" s="9" t="str">
        <f t="shared" si="75"/>
        <v/>
      </c>
      <c r="J331" s="9" t="str">
        <f t="shared" si="75"/>
        <v/>
      </c>
      <c r="K331" s="9" t="str">
        <f t="shared" si="75"/>
        <v/>
      </c>
      <c r="L331" s="9" t="str">
        <f t="shared" si="75"/>
        <v/>
      </c>
      <c r="M331" s="9" t="str">
        <f t="shared" si="75"/>
        <v/>
      </c>
      <c r="N331" s="9" t="str">
        <f t="shared" si="75"/>
        <v/>
      </c>
      <c r="O331" s="9" t="str">
        <f t="shared" si="75"/>
        <v/>
      </c>
      <c r="P331" s="9" t="str">
        <f t="shared" si="75"/>
        <v/>
      </c>
      <c r="Q331" s="9" t="str">
        <f t="shared" si="75"/>
        <v/>
      </c>
      <c r="R331" s="9" t="str">
        <f t="shared" si="75"/>
        <v/>
      </c>
      <c r="S331" s="9" t="str">
        <f t="shared" si="75"/>
        <v/>
      </c>
      <c r="T331" s="9" t="str">
        <f t="shared" si="75"/>
        <v/>
      </c>
      <c r="U331" s="9" t="str">
        <f t="shared" si="75"/>
        <v/>
      </c>
      <c r="V331" s="9" t="str">
        <f t="shared" si="72"/>
        <v/>
      </c>
      <c r="W331" s="9">
        <f>(Dec!$G$2+1)*Dec!$G$2/2-SUM(I320:T331)</f>
        <v>6</v>
      </c>
      <c r="X331" s="2"/>
      <c r="Y331" s="14" t="str">
        <f>IF(F331="","",IF(F331-VLOOKUP($A319,AWstandards,VLOOKUP(D331,Age,2,FALSE),FALSE)&gt;0,"","aw"))</f>
        <v/>
      </c>
    </row>
    <row r="332" spans="1:25" ht="13" x14ac:dyDescent="0.3">
      <c r="A332" s="18">
        <v>150</v>
      </c>
      <c r="B332" s="34"/>
      <c r="C332" s="54" t="s">
        <v>244</v>
      </c>
      <c r="D332" s="54"/>
      <c r="E332" s="51"/>
      <c r="F332" s="25"/>
      <c r="G332" s="38">
        <v>1.5</v>
      </c>
      <c r="H332" s="29" t="s">
        <v>163</v>
      </c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 t="str">
        <f t="shared" si="75"/>
        <v/>
      </c>
      <c r="V332" s="9" t="str">
        <f t="shared" si="72"/>
        <v/>
      </c>
      <c r="W332" s="9"/>
      <c r="X332" s="2" t="s">
        <v>219</v>
      </c>
      <c r="Y332" s="2"/>
    </row>
    <row r="333" spans="1:25" x14ac:dyDescent="0.25">
      <c r="A333" s="20" t="s">
        <v>519</v>
      </c>
      <c r="B333" s="43">
        <v>1</v>
      </c>
      <c r="C333" s="52" t="str">
        <f t="shared" ref="C333:C344" si="76">IF(A333="","",VLOOKUP($A$332,IF(LEN(A333)=2,F15B,F15A),VLOOKUP(LEFT(A333,1),Fteams,6,FALSE),FALSE))</f>
        <v>Brianna Ripley</v>
      </c>
      <c r="D333" s="52">
        <f>IF(A333="","",VLOOKUP($A332,IF(LEN(A333)=2,F15B,F15A),VLOOKUP(LEFT(A333,1),Fteams,7,FALSE),FALSE))</f>
        <v>0</v>
      </c>
      <c r="E333" s="52" t="str">
        <f t="shared" ref="E333:E344" si="77">IF(A333="","",VLOOKUP(LEFT(A333,1),Fteams,2,FALSE))</f>
        <v>HYAC</v>
      </c>
      <c r="F333" s="26" t="s">
        <v>764</v>
      </c>
      <c r="G333" s="39">
        <f>Dec!$G$2</f>
        <v>12</v>
      </c>
      <c r="H333" s="173"/>
      <c r="I333" s="9" t="str">
        <f t="shared" ref="I333:U348" si="78">IF($A333="","",IF(LEFT($A333,1)=I$20,$G333,""))</f>
        <v/>
      </c>
      <c r="J333" s="9" t="str">
        <f t="shared" si="78"/>
        <v/>
      </c>
      <c r="K333" s="9" t="str">
        <f t="shared" si="78"/>
        <v/>
      </c>
      <c r="L333" s="9" t="str">
        <f t="shared" si="78"/>
        <v/>
      </c>
      <c r="M333" s="9" t="str">
        <f t="shared" si="78"/>
        <v/>
      </c>
      <c r="N333" s="9" t="str">
        <f t="shared" si="78"/>
        <v/>
      </c>
      <c r="O333" s="9" t="str">
        <f t="shared" si="78"/>
        <v/>
      </c>
      <c r="P333" s="9" t="str">
        <f t="shared" si="78"/>
        <v/>
      </c>
      <c r="Q333" s="9" t="str">
        <f t="shared" si="78"/>
        <v/>
      </c>
      <c r="R333" s="9" t="str">
        <f t="shared" si="78"/>
        <v/>
      </c>
      <c r="S333" s="9" t="str">
        <f t="shared" si="78"/>
        <v/>
      </c>
      <c r="T333" s="9">
        <f t="shared" si="78"/>
        <v>12</v>
      </c>
      <c r="U333" s="9" t="str">
        <f t="shared" si="75"/>
        <v/>
      </c>
      <c r="V333" s="9">
        <f t="shared" si="72"/>
        <v>12</v>
      </c>
      <c r="W333" s="9"/>
      <c r="X333" s="2"/>
      <c r="Y333" s="14" t="e">
        <f>IF(F333="","",IF(F333-VLOOKUP($A332,AWstandards,VLOOKUP(D333,Age,2,FALSE),FALSE)&gt;0,"","aw"))</f>
        <v>#N/A</v>
      </c>
    </row>
    <row r="334" spans="1:25" x14ac:dyDescent="0.25">
      <c r="A334" s="20" t="s">
        <v>514</v>
      </c>
      <c r="B334" s="43">
        <v>2</v>
      </c>
      <c r="C334" s="52" t="str">
        <f t="shared" si="76"/>
        <v>Isabella Carroll</v>
      </c>
      <c r="D334" s="52">
        <f>IF(A334="","",VLOOKUP($A332,IF(LEN(A334)=2,F15B,F15A),VLOOKUP(LEFT(A334,1),Fteams,7,FALSE),FALSE))</f>
        <v>0</v>
      </c>
      <c r="E334" s="52" t="str">
        <f t="shared" si="77"/>
        <v>Crawley</v>
      </c>
      <c r="F334" s="26" t="s">
        <v>765</v>
      </c>
      <c r="G334" s="39">
        <f>IF(Dec!$G$2-1&lt;0,0,Dec!$G$2-1)</f>
        <v>11</v>
      </c>
      <c r="H334" s="173"/>
      <c r="I334" s="9" t="str">
        <f t="shared" si="78"/>
        <v/>
      </c>
      <c r="J334" s="9">
        <f t="shared" si="78"/>
        <v>11</v>
      </c>
      <c r="K334" s="9" t="str">
        <f t="shared" si="78"/>
        <v/>
      </c>
      <c r="L334" s="9" t="str">
        <f t="shared" si="78"/>
        <v/>
      </c>
      <c r="M334" s="9" t="str">
        <f t="shared" si="78"/>
        <v/>
      </c>
      <c r="N334" s="9" t="str">
        <f t="shared" si="78"/>
        <v/>
      </c>
      <c r="O334" s="9" t="str">
        <f t="shared" si="78"/>
        <v/>
      </c>
      <c r="P334" s="9" t="str">
        <f t="shared" si="78"/>
        <v/>
      </c>
      <c r="Q334" s="9" t="str">
        <f t="shared" si="78"/>
        <v/>
      </c>
      <c r="R334" s="9" t="str">
        <f t="shared" si="78"/>
        <v/>
      </c>
      <c r="S334" s="9" t="str">
        <f t="shared" si="78"/>
        <v/>
      </c>
      <c r="T334" s="9" t="str">
        <f t="shared" si="78"/>
        <v/>
      </c>
      <c r="U334" s="9" t="str">
        <f t="shared" si="75"/>
        <v/>
      </c>
      <c r="V334" s="9" t="str">
        <f t="shared" si="72"/>
        <v/>
      </c>
      <c r="W334" s="9"/>
      <c r="X334" s="2"/>
      <c r="Y334" s="14" t="e">
        <f>IF(F334="","",IF(F334-VLOOKUP($A332,AWstandards,VLOOKUP(D334,Age,2,FALSE),FALSE)&gt;0,"","aw"))</f>
        <v>#N/A</v>
      </c>
    </row>
    <row r="335" spans="1:25" x14ac:dyDescent="0.25">
      <c r="A335" s="20" t="s">
        <v>513</v>
      </c>
      <c r="B335" s="43">
        <v>3</v>
      </c>
      <c r="C335" s="52" t="str">
        <f t="shared" si="76"/>
        <v>Amelie Hedger-Jones</v>
      </c>
      <c r="D335" s="52">
        <f>IF(A335="","",VLOOKUP($A332,IF(LEN(A335)=2,F15B,F15A),VLOOKUP(LEFT(A335,1),Fteams,7,FALSE),FALSE))</f>
        <v>0</v>
      </c>
      <c r="E335" s="52" t="str">
        <f t="shared" si="77"/>
        <v>Brighton &amp; Hove</v>
      </c>
      <c r="F335" s="26" t="s">
        <v>766</v>
      </c>
      <c r="G335" s="39">
        <f>IF(Dec!$G$2-2&lt;0,0,Dec!$G$2-2)</f>
        <v>10</v>
      </c>
      <c r="H335" s="173"/>
      <c r="I335" s="9">
        <f t="shared" si="78"/>
        <v>10</v>
      </c>
      <c r="J335" s="9" t="str">
        <f t="shared" si="78"/>
        <v/>
      </c>
      <c r="K335" s="9" t="str">
        <f t="shared" si="78"/>
        <v/>
      </c>
      <c r="L335" s="9" t="str">
        <f t="shared" si="78"/>
        <v/>
      </c>
      <c r="M335" s="9" t="str">
        <f t="shared" si="78"/>
        <v/>
      </c>
      <c r="N335" s="9" t="str">
        <f t="shared" si="78"/>
        <v/>
      </c>
      <c r="O335" s="9" t="str">
        <f t="shared" si="78"/>
        <v/>
      </c>
      <c r="P335" s="9" t="str">
        <f t="shared" si="78"/>
        <v/>
      </c>
      <c r="Q335" s="9" t="str">
        <f t="shared" si="78"/>
        <v/>
      </c>
      <c r="R335" s="9" t="str">
        <f t="shared" si="78"/>
        <v/>
      </c>
      <c r="S335" s="9" t="str">
        <f t="shared" si="78"/>
        <v/>
      </c>
      <c r="T335" s="9" t="str">
        <f t="shared" si="78"/>
        <v/>
      </c>
      <c r="U335" s="9" t="str">
        <f t="shared" si="75"/>
        <v/>
      </c>
      <c r="V335" s="9" t="str">
        <f t="shared" si="72"/>
        <v/>
      </c>
      <c r="W335" s="9"/>
      <c r="X335" s="2"/>
      <c r="Y335" s="14" t="e">
        <f>IF(F335="","",IF(F335-VLOOKUP($A332,AWstandards,VLOOKUP(D335,Age,2,FALSE),FALSE)&gt;0,"","aw"))</f>
        <v>#N/A</v>
      </c>
    </row>
    <row r="336" spans="1:25" x14ac:dyDescent="0.25">
      <c r="A336" s="20" t="s">
        <v>512</v>
      </c>
      <c r="B336" s="43">
        <v>4</v>
      </c>
      <c r="C336" s="52" t="str">
        <f t="shared" si="76"/>
        <v>Marcy Page</v>
      </c>
      <c r="D336" s="52">
        <f>IF(A336="","",VLOOKUP($A332,IF(LEN(A336)=2,F15B,F15A),VLOOKUP(LEFT(A336,1),Fteams,7,FALSE),FALSE))</f>
        <v>0</v>
      </c>
      <c r="E336" s="52" t="str">
        <f t="shared" si="77"/>
        <v>Hastings</v>
      </c>
      <c r="F336" s="26" t="s">
        <v>767</v>
      </c>
      <c r="G336" s="39">
        <f>IF(Dec!$G$2-3&lt;0,0,Dec!$G$2-3)</f>
        <v>9</v>
      </c>
      <c r="H336" s="173"/>
      <c r="I336" s="9" t="str">
        <f t="shared" si="78"/>
        <v/>
      </c>
      <c r="J336" s="9" t="str">
        <f t="shared" si="78"/>
        <v/>
      </c>
      <c r="K336" s="9" t="str">
        <f t="shared" si="78"/>
        <v/>
      </c>
      <c r="L336" s="9" t="str">
        <f t="shared" si="78"/>
        <v/>
      </c>
      <c r="M336" s="9" t="str">
        <f t="shared" si="78"/>
        <v/>
      </c>
      <c r="N336" s="9" t="str">
        <f t="shared" si="78"/>
        <v/>
      </c>
      <c r="O336" s="9" t="str">
        <f t="shared" si="78"/>
        <v/>
      </c>
      <c r="P336" s="9" t="str">
        <f t="shared" si="78"/>
        <v/>
      </c>
      <c r="Q336" s="9" t="str">
        <f t="shared" si="78"/>
        <v/>
      </c>
      <c r="R336" s="9" t="str">
        <f t="shared" si="78"/>
        <v/>
      </c>
      <c r="S336" s="9">
        <f t="shared" si="78"/>
        <v>9</v>
      </c>
      <c r="T336" s="9" t="str">
        <f t="shared" si="78"/>
        <v/>
      </c>
      <c r="U336" s="9">
        <f t="shared" si="78"/>
        <v>9</v>
      </c>
      <c r="V336" s="9" t="str">
        <f t="shared" si="72"/>
        <v/>
      </c>
      <c r="W336" s="9"/>
      <c r="X336" s="2"/>
      <c r="Y336" s="14" t="e">
        <f>IF(F336="","",IF(F336-VLOOKUP($A332,AWstandards,VLOOKUP(D336,Age,2,FALSE),FALSE)&gt;0,"","aw"))</f>
        <v>#N/A</v>
      </c>
    </row>
    <row r="337" spans="1:25" x14ac:dyDescent="0.25">
      <c r="A337" s="20" t="s">
        <v>521</v>
      </c>
      <c r="B337" s="43">
        <v>5</v>
      </c>
      <c r="C337" s="52" t="str">
        <f t="shared" si="76"/>
        <v>Jenaveve Lee</v>
      </c>
      <c r="D337" s="52">
        <f>IF(A337="","",VLOOKUP($A332,IF(LEN(A337)=2,F15B,F15A),VLOOKUP(LEFT(A337,1),Fteams,7,FALSE),FALSE))</f>
        <v>0</v>
      </c>
      <c r="E337" s="52" t="str">
        <f t="shared" si="77"/>
        <v>Phoenix</v>
      </c>
      <c r="F337" s="26" t="s">
        <v>768</v>
      </c>
      <c r="G337" s="39">
        <f>IF(Dec!$G$2-4&lt;0,0,Dec!$G$2-4)</f>
        <v>8</v>
      </c>
      <c r="H337" s="173"/>
      <c r="I337" s="9" t="str">
        <f t="shared" si="78"/>
        <v/>
      </c>
      <c r="J337" s="9" t="str">
        <f t="shared" si="78"/>
        <v/>
      </c>
      <c r="K337" s="9" t="str">
        <f t="shared" si="78"/>
        <v/>
      </c>
      <c r="L337" s="9" t="str">
        <f t="shared" si="78"/>
        <v/>
      </c>
      <c r="M337" s="9" t="str">
        <f t="shared" si="78"/>
        <v/>
      </c>
      <c r="N337" s="9" t="str">
        <f t="shared" si="78"/>
        <v/>
      </c>
      <c r="O337" s="9" t="str">
        <f t="shared" si="78"/>
        <v/>
      </c>
      <c r="P337" s="9">
        <f t="shared" si="78"/>
        <v>8</v>
      </c>
      <c r="Q337" s="9" t="str">
        <f t="shared" si="78"/>
        <v/>
      </c>
      <c r="R337" s="9" t="str">
        <f t="shared" si="78"/>
        <v/>
      </c>
      <c r="S337" s="9" t="str">
        <f t="shared" si="78"/>
        <v/>
      </c>
      <c r="T337" s="9" t="str">
        <f t="shared" si="78"/>
        <v/>
      </c>
      <c r="U337" s="9" t="str">
        <f t="shared" si="78"/>
        <v/>
      </c>
      <c r="V337" s="9" t="str">
        <f t="shared" si="72"/>
        <v/>
      </c>
      <c r="W337" s="9"/>
      <c r="X337" s="2"/>
      <c r="Y337" s="14" t="e">
        <f>IF(F337="","",IF(F337-VLOOKUP($A332,AWstandards,VLOOKUP(D337,Age,2,FALSE),FALSE)&gt;0,"","aw"))</f>
        <v>#N/A</v>
      </c>
    </row>
    <row r="338" spans="1:25" x14ac:dyDescent="0.25">
      <c r="A338" s="20" t="s">
        <v>516</v>
      </c>
      <c r="B338" s="43">
        <v>6</v>
      </c>
      <c r="C338" s="52" t="str">
        <f t="shared" si="76"/>
        <v>Rosalie McMahon</v>
      </c>
      <c r="D338" s="52">
        <f>IF(A338="","",VLOOKUP($A332,IF(LEN(A338)=2,F15B,F15A),VLOOKUP(LEFT(A338,1),Fteams,7,FALSE),FALSE))</f>
        <v>0</v>
      </c>
      <c r="E338" s="52" t="str">
        <f t="shared" si="77"/>
        <v>Eastbourne</v>
      </c>
      <c r="F338" s="26" t="s">
        <v>769</v>
      </c>
      <c r="G338" s="39">
        <f>IF(Dec!$G$2-5&lt;0,0,Dec!$G$2-5)</f>
        <v>7</v>
      </c>
      <c r="H338" s="173"/>
      <c r="I338" s="9" t="str">
        <f t="shared" si="78"/>
        <v/>
      </c>
      <c r="J338" s="9" t="str">
        <f t="shared" si="78"/>
        <v/>
      </c>
      <c r="K338" s="9" t="str">
        <f t="shared" si="78"/>
        <v/>
      </c>
      <c r="L338" s="9">
        <f t="shared" si="78"/>
        <v>7</v>
      </c>
      <c r="M338" s="9" t="str">
        <f t="shared" si="78"/>
        <v/>
      </c>
      <c r="N338" s="9" t="str">
        <f t="shared" si="78"/>
        <v/>
      </c>
      <c r="O338" s="9" t="str">
        <f t="shared" si="78"/>
        <v/>
      </c>
      <c r="P338" s="9" t="str">
        <f t="shared" si="78"/>
        <v/>
      </c>
      <c r="Q338" s="9" t="str">
        <f t="shared" si="78"/>
        <v/>
      </c>
      <c r="R338" s="9" t="str">
        <f t="shared" si="78"/>
        <v/>
      </c>
      <c r="S338" s="9" t="str">
        <f t="shared" si="78"/>
        <v/>
      </c>
      <c r="T338" s="9" t="str">
        <f t="shared" si="78"/>
        <v/>
      </c>
      <c r="U338" s="9" t="str">
        <f t="shared" si="78"/>
        <v/>
      </c>
      <c r="V338" s="9" t="str">
        <f t="shared" si="72"/>
        <v/>
      </c>
      <c r="W338" s="9"/>
      <c r="X338" s="2"/>
      <c r="Y338" s="14" t="e">
        <f>IF(F338="","",IF(F338-VLOOKUP($A332,AWstandards,VLOOKUP(D338,Age,2,FALSE),FALSE)&gt;0,"","aw"))</f>
        <v>#N/A</v>
      </c>
    </row>
    <row r="339" spans="1:25" x14ac:dyDescent="0.25">
      <c r="A339" s="20" t="s">
        <v>522</v>
      </c>
      <c r="B339" s="43">
        <v>7</v>
      </c>
      <c r="C339" s="52" t="str">
        <f t="shared" si="76"/>
        <v>Isabella Pineda Bissell</v>
      </c>
      <c r="D339" s="52">
        <f>IF(A339="","",VLOOKUP($A332,IF(LEN(A339)=2,F15B,F15A),VLOOKUP(LEFT(A339,1),Fteams,7,FALSE),FALSE))</f>
        <v>0</v>
      </c>
      <c r="E339" s="52" t="str">
        <f t="shared" si="77"/>
        <v>Worthing</v>
      </c>
      <c r="F339" s="26" t="s">
        <v>770</v>
      </c>
      <c r="G339" s="39">
        <f>IF(Dec!$G$2-6&lt;0,0,Dec!$G$2-6)</f>
        <v>6</v>
      </c>
      <c r="H339" s="173"/>
      <c r="I339" s="9" t="str">
        <f t="shared" si="78"/>
        <v/>
      </c>
      <c r="J339" s="9" t="str">
        <f t="shared" si="78"/>
        <v/>
      </c>
      <c r="K339" s="9" t="str">
        <f t="shared" si="78"/>
        <v/>
      </c>
      <c r="L339" s="9" t="str">
        <f t="shared" si="78"/>
        <v/>
      </c>
      <c r="M339" s="9" t="str">
        <f t="shared" si="78"/>
        <v/>
      </c>
      <c r="N339" s="9" t="str">
        <f t="shared" si="78"/>
        <v/>
      </c>
      <c r="O339" s="9" t="str">
        <f t="shared" si="78"/>
        <v/>
      </c>
      <c r="P339" s="9" t="str">
        <f t="shared" si="78"/>
        <v/>
      </c>
      <c r="Q339" s="9">
        <f t="shared" si="78"/>
        <v>6</v>
      </c>
      <c r="R339" s="9" t="str">
        <f t="shared" si="78"/>
        <v/>
      </c>
      <c r="S339" s="9" t="str">
        <f t="shared" si="78"/>
        <v/>
      </c>
      <c r="T339" s="9" t="str">
        <f t="shared" si="78"/>
        <v/>
      </c>
      <c r="U339" s="9" t="str">
        <f t="shared" si="78"/>
        <v/>
      </c>
      <c r="V339" s="9" t="str">
        <f t="shared" si="72"/>
        <v/>
      </c>
      <c r="W339" s="9"/>
      <c r="X339" s="2"/>
      <c r="Y339" s="14" t="e">
        <f>IF(F339="","",IF(F339-VLOOKUP($A332,AWstandards,VLOOKUP(D339,Age,2,FALSE),FALSE)&gt;0,"","aw"))</f>
        <v>#N/A</v>
      </c>
    </row>
    <row r="340" spans="1:25" x14ac:dyDescent="0.25">
      <c r="A340" s="20" t="s">
        <v>520</v>
      </c>
      <c r="B340" s="43">
        <v>8</v>
      </c>
      <c r="C340" s="52" t="str">
        <f t="shared" si="76"/>
        <v>Sunshine Love</v>
      </c>
      <c r="D340" s="52">
        <f>IF(A340="","",VLOOKUP($A332,IF(LEN(A340)=2,F15B,F15A),VLOOKUP(LEFT(A340,1),Fteams,7,FALSE),FALSE))</f>
        <v>0</v>
      </c>
      <c r="E340" s="52" t="str">
        <f t="shared" si="77"/>
        <v>Lewes</v>
      </c>
      <c r="F340" s="26" t="s">
        <v>771</v>
      </c>
      <c r="G340" s="39">
        <f>IF(Dec!$G$2-7&lt;0,0,Dec!$G$2-7)</f>
        <v>5</v>
      </c>
      <c r="H340" s="173"/>
      <c r="I340" s="9" t="str">
        <f t="shared" si="78"/>
        <v/>
      </c>
      <c r="J340" s="9" t="str">
        <f t="shared" si="78"/>
        <v/>
      </c>
      <c r="K340" s="9" t="str">
        <f t="shared" si="78"/>
        <v/>
      </c>
      <c r="L340" s="9" t="str">
        <f t="shared" si="78"/>
        <v/>
      </c>
      <c r="M340" s="9" t="str">
        <f t="shared" si="78"/>
        <v/>
      </c>
      <c r="N340" s="9" t="str">
        <f t="shared" si="78"/>
        <v/>
      </c>
      <c r="O340" s="9">
        <f t="shared" si="78"/>
        <v>5</v>
      </c>
      <c r="P340" s="9" t="str">
        <f t="shared" si="78"/>
        <v/>
      </c>
      <c r="Q340" s="9" t="str">
        <f t="shared" si="78"/>
        <v/>
      </c>
      <c r="R340" s="9" t="str">
        <f t="shared" si="78"/>
        <v/>
      </c>
      <c r="S340" s="9" t="str">
        <f t="shared" si="78"/>
        <v/>
      </c>
      <c r="T340" s="9" t="str">
        <f t="shared" si="78"/>
        <v/>
      </c>
      <c r="U340" s="9" t="str">
        <f t="shared" si="78"/>
        <v/>
      </c>
      <c r="V340" s="9" t="str">
        <f t="shared" si="72"/>
        <v/>
      </c>
      <c r="W340" s="9"/>
      <c r="X340" s="2"/>
      <c r="Y340" s="14" t="e">
        <f>IF(F340="","",IF(F340-VLOOKUP($A332,AWstandards,VLOOKUP(D340,Age,2,FALSE),FALSE)&gt;0,"","aw"))</f>
        <v>#N/A</v>
      </c>
    </row>
    <row r="341" spans="1:25" x14ac:dyDescent="0.25">
      <c r="A341" s="20" t="s">
        <v>523</v>
      </c>
      <c r="B341" s="43" t="s">
        <v>278</v>
      </c>
      <c r="C341" s="52" t="str">
        <f t="shared" si="76"/>
        <v>Molly-Anne Clarke</v>
      </c>
      <c r="D341" s="52" t="e">
        <f>IF(A341="","",VLOOKUP($A334,IF(LEN(A341)=2,FSB,FSA),VLOOKUP(LEFT(A341,1),Fteams,7,FALSE),FALSE))</f>
        <v>#N/A</v>
      </c>
      <c r="E341" s="52" t="str">
        <f t="shared" si="77"/>
        <v>Haywards Heath</v>
      </c>
      <c r="F341" s="26" t="s">
        <v>774</v>
      </c>
      <c r="G341" s="39">
        <f>IF(Dec!$G$2-8&lt;0,0,Dec!$G$2-8)</f>
        <v>4</v>
      </c>
      <c r="H341" s="173"/>
      <c r="I341" s="9" t="str">
        <f t="shared" si="78"/>
        <v/>
      </c>
      <c r="J341" s="9" t="str">
        <f t="shared" si="78"/>
        <v/>
      </c>
      <c r="K341" s="9" t="str">
        <f t="shared" si="78"/>
        <v/>
      </c>
      <c r="L341" s="9" t="str">
        <f t="shared" si="78"/>
        <v/>
      </c>
      <c r="M341" s="9" t="str">
        <f t="shared" si="78"/>
        <v/>
      </c>
      <c r="N341" s="9" t="str">
        <f t="shared" si="78"/>
        <v/>
      </c>
      <c r="O341" s="9" t="str">
        <f t="shared" si="78"/>
        <v/>
      </c>
      <c r="P341" s="9" t="str">
        <f t="shared" si="78"/>
        <v/>
      </c>
      <c r="Q341" s="9" t="str">
        <f t="shared" si="78"/>
        <v/>
      </c>
      <c r="R341" s="9">
        <f t="shared" si="78"/>
        <v>4</v>
      </c>
      <c r="S341" s="9" t="str">
        <f t="shared" si="78"/>
        <v/>
      </c>
      <c r="T341" s="9" t="str">
        <f t="shared" si="78"/>
        <v/>
      </c>
      <c r="U341" s="9" t="str">
        <f t="shared" si="78"/>
        <v/>
      </c>
      <c r="V341" s="9" t="str">
        <f t="shared" si="72"/>
        <v/>
      </c>
      <c r="W341" s="9"/>
      <c r="X341" s="2"/>
      <c r="Y341" s="14"/>
    </row>
    <row r="342" spans="1:25" x14ac:dyDescent="0.25">
      <c r="A342" s="20" t="s">
        <v>517</v>
      </c>
      <c r="B342" s="43" t="s">
        <v>275</v>
      </c>
      <c r="C342" s="52" t="str">
        <f t="shared" si="76"/>
        <v>Phoebe Gillman-Davis</v>
      </c>
      <c r="D342" s="52" t="e">
        <f>IF(A342="","",VLOOKUP($A335,IF(LEN(A342)=2,FSB,FSA),VLOOKUP(LEFT(A342,1),Fteams,7,FALSE),FALSE))</f>
        <v>#N/A</v>
      </c>
      <c r="E342" s="52" t="str">
        <f t="shared" si="77"/>
        <v>Horsham BS</v>
      </c>
      <c r="F342" s="26" t="s">
        <v>772</v>
      </c>
      <c r="G342" s="39">
        <f>IF(Dec!$G$2-9&lt;0,0,Dec!$G$2-9)</f>
        <v>3</v>
      </c>
      <c r="H342" s="173"/>
      <c r="I342" s="9" t="str">
        <f t="shared" si="78"/>
        <v/>
      </c>
      <c r="J342" s="9" t="str">
        <f t="shared" si="78"/>
        <v/>
      </c>
      <c r="K342" s="9" t="str">
        <f t="shared" si="78"/>
        <v/>
      </c>
      <c r="L342" s="9" t="str">
        <f t="shared" si="78"/>
        <v/>
      </c>
      <c r="M342" s="9">
        <f t="shared" si="78"/>
        <v>3</v>
      </c>
      <c r="N342" s="9" t="str">
        <f t="shared" si="78"/>
        <v/>
      </c>
      <c r="O342" s="9" t="str">
        <f t="shared" si="78"/>
        <v/>
      </c>
      <c r="P342" s="9" t="str">
        <f t="shared" si="78"/>
        <v/>
      </c>
      <c r="Q342" s="9" t="str">
        <f t="shared" si="78"/>
        <v/>
      </c>
      <c r="R342" s="9" t="str">
        <f t="shared" si="78"/>
        <v/>
      </c>
      <c r="S342" s="9" t="str">
        <f t="shared" si="78"/>
        <v/>
      </c>
      <c r="T342" s="9" t="str">
        <f t="shared" si="78"/>
        <v/>
      </c>
      <c r="U342" s="9" t="str">
        <f t="shared" si="78"/>
        <v/>
      </c>
      <c r="V342" s="9" t="str">
        <f t="shared" si="72"/>
        <v/>
      </c>
      <c r="W342" s="9"/>
      <c r="X342" s="2"/>
      <c r="Y342" s="14"/>
    </row>
    <row r="343" spans="1:25" x14ac:dyDescent="0.25">
      <c r="A343" s="20" t="s">
        <v>515</v>
      </c>
      <c r="B343" s="43" t="s">
        <v>276</v>
      </c>
      <c r="C343" s="52" t="str">
        <f t="shared" si="76"/>
        <v>Marnie Powell</v>
      </c>
      <c r="D343" s="52">
        <f>IF(A343="","",VLOOKUP($A332,IF(LEN(A343)=2,F15B,F15A),VLOOKUP(LEFT(A343,1),Fteams,7,FALSE),FALSE))</f>
        <v>0</v>
      </c>
      <c r="E343" s="52" t="str">
        <f t="shared" si="77"/>
        <v>Chichester</v>
      </c>
      <c r="F343" s="26" t="s">
        <v>773</v>
      </c>
      <c r="G343" s="39">
        <f>IF(Dec!$G$2-10&lt;0,0,Dec!$G$2-10)</f>
        <v>2</v>
      </c>
      <c r="H343" s="173"/>
      <c r="I343" s="9" t="str">
        <f t="shared" si="78"/>
        <v/>
      </c>
      <c r="J343" s="9" t="str">
        <f t="shared" si="78"/>
        <v/>
      </c>
      <c r="K343" s="9">
        <f t="shared" si="78"/>
        <v>2</v>
      </c>
      <c r="L343" s="9" t="str">
        <f t="shared" si="78"/>
        <v/>
      </c>
      <c r="M343" s="9" t="str">
        <f t="shared" si="78"/>
        <v/>
      </c>
      <c r="N343" s="9" t="str">
        <f t="shared" si="78"/>
        <v/>
      </c>
      <c r="O343" s="9" t="str">
        <f t="shared" si="78"/>
        <v/>
      </c>
      <c r="P343" s="9" t="str">
        <f t="shared" si="78"/>
        <v/>
      </c>
      <c r="Q343" s="9" t="str">
        <f t="shared" si="78"/>
        <v/>
      </c>
      <c r="R343" s="9" t="str">
        <f t="shared" si="78"/>
        <v/>
      </c>
      <c r="S343" s="9" t="str">
        <f t="shared" si="78"/>
        <v/>
      </c>
      <c r="T343" s="9" t="str">
        <f t="shared" si="78"/>
        <v/>
      </c>
      <c r="U343" s="9" t="str">
        <f t="shared" si="78"/>
        <v/>
      </c>
      <c r="V343" s="9" t="str">
        <f t="shared" si="72"/>
        <v/>
      </c>
      <c r="W343" s="9"/>
      <c r="X343" s="2"/>
      <c r="Y343" s="14" t="e">
        <f>IF(F343="","",IF(F343-VLOOKUP($A332,AWstandards,VLOOKUP(D343,Age,2,FALSE),FALSE)&gt;0,"","aw"))</f>
        <v>#N/A</v>
      </c>
    </row>
    <row r="344" spans="1:25" ht="12" customHeight="1" x14ac:dyDescent="0.25">
      <c r="A344" s="20" t="s">
        <v>518</v>
      </c>
      <c r="B344" s="43" t="s">
        <v>277</v>
      </c>
      <c r="C344" s="52" t="str">
        <f t="shared" si="76"/>
        <v>Harriet Walter</v>
      </c>
      <c r="D344" s="52">
        <f>IF(A344="","",VLOOKUP($A332,IF(LEN(A344)=2,F15B,F15A),VLOOKUP(LEFT(A344,1),Fteams,7,FALSE),FALSE))</f>
        <v>0</v>
      </c>
      <c r="E344" s="52" t="str">
        <f t="shared" si="77"/>
        <v>East Grinstead</v>
      </c>
      <c r="F344" s="26" t="s">
        <v>775</v>
      </c>
      <c r="G344" s="39">
        <f>IF(Dec!$G$2-11&lt;0,0,Dec!$G$2-11)</f>
        <v>1</v>
      </c>
      <c r="H344" s="173"/>
      <c r="I344" s="9" t="str">
        <f t="shared" si="78"/>
        <v/>
      </c>
      <c r="J344" s="9" t="str">
        <f t="shared" si="78"/>
        <v/>
      </c>
      <c r="K344" s="9" t="str">
        <f t="shared" si="78"/>
        <v/>
      </c>
      <c r="L344" s="9" t="str">
        <f t="shared" si="78"/>
        <v/>
      </c>
      <c r="M344" s="9" t="str">
        <f t="shared" si="78"/>
        <v/>
      </c>
      <c r="N344" s="9">
        <f t="shared" si="78"/>
        <v>1</v>
      </c>
      <c r="O344" s="9" t="str">
        <f t="shared" si="78"/>
        <v/>
      </c>
      <c r="P344" s="9" t="str">
        <f t="shared" si="78"/>
        <v/>
      </c>
      <c r="Q344" s="9" t="str">
        <f t="shared" si="78"/>
        <v/>
      </c>
      <c r="R344" s="9" t="str">
        <f t="shared" si="78"/>
        <v/>
      </c>
      <c r="S344" s="9" t="str">
        <f t="shared" si="78"/>
        <v/>
      </c>
      <c r="T344" s="9" t="str">
        <f t="shared" si="78"/>
        <v/>
      </c>
      <c r="U344" s="9" t="str">
        <f t="shared" si="78"/>
        <v/>
      </c>
      <c r="V344" s="9" t="str">
        <f t="shared" si="72"/>
        <v/>
      </c>
      <c r="W344" s="9">
        <f>(Dec!$G$2+1)*Dec!$G$2/2-SUM(I333:T344)</f>
        <v>0</v>
      </c>
      <c r="X344" s="2"/>
      <c r="Y344" s="14" t="e">
        <f>IF(F344="","",IF(F344-VLOOKUP($A332,AWstandards,VLOOKUP(D344,Age,2,FALSE),FALSE)&gt;0,"","aw"))</f>
        <v>#N/A</v>
      </c>
    </row>
    <row r="345" spans="1:25" ht="13" x14ac:dyDescent="0.3">
      <c r="A345" s="18">
        <v>150</v>
      </c>
      <c r="B345" s="34"/>
      <c r="C345" s="53" t="s">
        <v>245</v>
      </c>
      <c r="D345" s="54"/>
      <c r="E345" s="51"/>
      <c r="F345" s="25"/>
      <c r="G345" s="38">
        <v>0.7</v>
      </c>
      <c r="H345" s="173" t="s">
        <v>163</v>
      </c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 t="str">
        <f t="shared" si="78"/>
        <v/>
      </c>
      <c r="V345" s="9" t="str">
        <f t="shared" si="72"/>
        <v/>
      </c>
      <c r="W345" s="9"/>
      <c r="X345" s="2" t="s">
        <v>220</v>
      </c>
      <c r="Y345" s="2"/>
    </row>
    <row r="346" spans="1:25" x14ac:dyDescent="0.25">
      <c r="A346" s="20" t="s">
        <v>552</v>
      </c>
      <c r="B346" s="43">
        <v>1</v>
      </c>
      <c r="C346" s="52" t="str">
        <f t="shared" ref="C346:C357" si="79">IF(A346="","",VLOOKUP($A$345,IF(LEN(A346)=2,F15B,F15A),VLOOKUP(LEFT(A346,1),Fteams,6,FALSE),FALSE))</f>
        <v>Livia de Menezes</v>
      </c>
      <c r="D346" s="52">
        <f>IF(A346="","",VLOOKUP($A345,IF(LEN(A346)=2,F15B,F15A),VLOOKUP(LEFT(A346,1),Fteams,7,FALSE),FALSE))</f>
        <v>0</v>
      </c>
      <c r="E346" s="52" t="str">
        <f t="shared" ref="E346:E357" si="80">IF(A346="","",VLOOKUP(LEFT(A346,1),Fteams,2,FALSE))</f>
        <v>Brighton &amp; Hove</v>
      </c>
      <c r="F346" s="26" t="s">
        <v>776</v>
      </c>
      <c r="G346" s="39">
        <f>Dec!$G$2</f>
        <v>12</v>
      </c>
      <c r="H346" s="173"/>
      <c r="I346" s="9">
        <f t="shared" ref="I346:U361" si="81">IF($A346="","",IF(LEFT($A346,1)=I$20,$G346,""))</f>
        <v>12</v>
      </c>
      <c r="J346" s="9" t="str">
        <f t="shared" si="81"/>
        <v/>
      </c>
      <c r="K346" s="9" t="str">
        <f t="shared" si="81"/>
        <v/>
      </c>
      <c r="L346" s="9" t="str">
        <f t="shared" si="81"/>
        <v/>
      </c>
      <c r="M346" s="9" t="str">
        <f t="shared" si="81"/>
        <v/>
      </c>
      <c r="N346" s="9" t="str">
        <f t="shared" si="81"/>
        <v/>
      </c>
      <c r="O346" s="9" t="str">
        <f t="shared" si="81"/>
        <v/>
      </c>
      <c r="P346" s="9" t="str">
        <f t="shared" si="81"/>
        <v/>
      </c>
      <c r="Q346" s="9" t="str">
        <f t="shared" si="81"/>
        <v/>
      </c>
      <c r="R346" s="9" t="str">
        <f t="shared" si="81"/>
        <v/>
      </c>
      <c r="S346" s="9" t="str">
        <f t="shared" si="81"/>
        <v/>
      </c>
      <c r="T346" s="9" t="str">
        <f t="shared" si="81"/>
        <v/>
      </c>
      <c r="U346" s="9" t="str">
        <f t="shared" si="78"/>
        <v/>
      </c>
      <c r="V346" s="9" t="str">
        <f t="shared" si="72"/>
        <v/>
      </c>
      <c r="W346" s="9"/>
      <c r="X346" s="2"/>
      <c r="Y346" s="14" t="e">
        <f>IF(F346="","",IF(F346-VLOOKUP($A345,AWstandards,VLOOKUP(D346,Age,2,FALSE),FALSE)&gt;0,"","aw"))</f>
        <v>#N/A</v>
      </c>
    </row>
    <row r="347" spans="1:25" x14ac:dyDescent="0.25">
      <c r="A347" s="20" t="s">
        <v>550</v>
      </c>
      <c r="B347" s="43">
        <v>2</v>
      </c>
      <c r="C347" s="52" t="str">
        <f t="shared" si="79"/>
        <v>Sanaya Mohandes</v>
      </c>
      <c r="D347" s="52">
        <f>IF(A347="","",VLOOKUP($A345,IF(LEN(A347)=2,F15B,F15A),VLOOKUP(LEFT(A347,1),Fteams,7,FALSE),FALSE))</f>
        <v>0</v>
      </c>
      <c r="E347" s="52" t="str">
        <f t="shared" si="80"/>
        <v>Crawley</v>
      </c>
      <c r="F347" s="26" t="s">
        <v>777</v>
      </c>
      <c r="G347" s="39">
        <f>IF(Dec!$G$2-1&lt;0,0,Dec!$G$2-1)</f>
        <v>11</v>
      </c>
      <c r="H347" s="173"/>
      <c r="I347" s="9" t="str">
        <f t="shared" si="81"/>
        <v/>
      </c>
      <c r="J347" s="9">
        <f t="shared" si="81"/>
        <v>11</v>
      </c>
      <c r="K347" s="9" t="str">
        <f t="shared" si="81"/>
        <v/>
      </c>
      <c r="L347" s="9" t="str">
        <f t="shared" si="81"/>
        <v/>
      </c>
      <c r="M347" s="9" t="str">
        <f t="shared" si="81"/>
        <v/>
      </c>
      <c r="N347" s="9" t="str">
        <f t="shared" si="81"/>
        <v/>
      </c>
      <c r="O347" s="9" t="str">
        <f t="shared" si="81"/>
        <v/>
      </c>
      <c r="P347" s="9" t="str">
        <f t="shared" si="81"/>
        <v/>
      </c>
      <c r="Q347" s="9" t="str">
        <f t="shared" si="81"/>
        <v/>
      </c>
      <c r="R347" s="9" t="str">
        <f t="shared" si="81"/>
        <v/>
      </c>
      <c r="S347" s="9" t="str">
        <f t="shared" si="81"/>
        <v/>
      </c>
      <c r="T347" s="9" t="str">
        <f t="shared" si="81"/>
        <v/>
      </c>
      <c r="U347" s="9" t="str">
        <f t="shared" si="78"/>
        <v/>
      </c>
      <c r="V347" s="9" t="str">
        <f t="shared" si="72"/>
        <v/>
      </c>
      <c r="W347" s="9"/>
      <c r="X347" s="2"/>
      <c r="Y347" s="14" t="e">
        <f>IF(F347="","",IF(F347-VLOOKUP($A345,AWstandards,VLOOKUP(D347,Age,2,FALSE),FALSE)&gt;0,"","aw"))</f>
        <v>#N/A</v>
      </c>
    </row>
    <row r="348" spans="1:25" x14ac:dyDescent="0.25">
      <c r="A348" s="20" t="s">
        <v>558</v>
      </c>
      <c r="B348" s="43">
        <v>3</v>
      </c>
      <c r="C348" s="52" t="str">
        <f t="shared" si="79"/>
        <v>Maya Stair</v>
      </c>
      <c r="D348" s="52">
        <f>IF(A348="","",VLOOKUP($A345,IF(LEN(A348)=2,F15B,F15A),VLOOKUP(LEFT(A348,1),Fteams,7,FALSE),FALSE))</f>
        <v>0</v>
      </c>
      <c r="E348" s="52" t="str">
        <f t="shared" si="80"/>
        <v>Chichester</v>
      </c>
      <c r="F348" s="26" t="s">
        <v>778</v>
      </c>
      <c r="G348" s="39">
        <f>IF(Dec!$G$2-2&lt;0,0,Dec!$G$2-2)</f>
        <v>10</v>
      </c>
      <c r="H348" s="173"/>
      <c r="I348" s="9" t="str">
        <f t="shared" si="81"/>
        <v/>
      </c>
      <c r="J348" s="9" t="str">
        <f t="shared" si="81"/>
        <v/>
      </c>
      <c r="K348" s="9">
        <f t="shared" si="81"/>
        <v>10</v>
      </c>
      <c r="L348" s="9" t="str">
        <f t="shared" si="81"/>
        <v/>
      </c>
      <c r="M348" s="9" t="str">
        <f t="shared" si="81"/>
        <v/>
      </c>
      <c r="N348" s="9" t="str">
        <f t="shared" si="81"/>
        <v/>
      </c>
      <c r="O348" s="9" t="str">
        <f t="shared" si="81"/>
        <v/>
      </c>
      <c r="P348" s="9" t="str">
        <f t="shared" si="81"/>
        <v/>
      </c>
      <c r="Q348" s="9" t="str">
        <f t="shared" si="81"/>
        <v/>
      </c>
      <c r="R348" s="9" t="str">
        <f t="shared" si="81"/>
        <v/>
      </c>
      <c r="S348" s="9" t="str">
        <f t="shared" si="81"/>
        <v/>
      </c>
      <c r="T348" s="9" t="str">
        <f t="shared" si="81"/>
        <v/>
      </c>
      <c r="U348" s="9" t="str">
        <f t="shared" si="78"/>
        <v/>
      </c>
      <c r="V348" s="9" t="str">
        <f t="shared" si="72"/>
        <v/>
      </c>
      <c r="W348" s="9"/>
      <c r="X348" s="2"/>
      <c r="Y348" s="14" t="e">
        <f>IF(F348="","",IF(F348-VLOOKUP($A345,AWstandards,VLOOKUP(D348,Age,2,FALSE),FALSE)&gt;0,"","aw"))</f>
        <v>#N/A</v>
      </c>
    </row>
    <row r="349" spans="1:25" x14ac:dyDescent="0.25">
      <c r="A349" s="20" t="s">
        <v>555</v>
      </c>
      <c r="B349" s="43">
        <v>4</v>
      </c>
      <c r="C349" s="52" t="str">
        <f t="shared" si="79"/>
        <v>Zoe Scutt</v>
      </c>
      <c r="D349" s="52">
        <f>IF(A349="","",VLOOKUP($A345,IF(LEN(A349)=2,F15B,F15A),VLOOKUP(LEFT(A349,1),Fteams,7,FALSE),FALSE))</f>
        <v>0</v>
      </c>
      <c r="E349" s="52" t="str">
        <f t="shared" si="80"/>
        <v>Haywards Heath</v>
      </c>
      <c r="F349" s="26" t="s">
        <v>779</v>
      </c>
      <c r="G349" s="39">
        <f>IF(Dec!$G$2-3&lt;0,0,Dec!$G$2-3)</f>
        <v>9</v>
      </c>
      <c r="H349" s="173"/>
      <c r="I349" s="9" t="str">
        <f t="shared" si="81"/>
        <v/>
      </c>
      <c r="J349" s="9" t="str">
        <f t="shared" si="81"/>
        <v/>
      </c>
      <c r="K349" s="9" t="str">
        <f t="shared" si="81"/>
        <v/>
      </c>
      <c r="L349" s="9" t="str">
        <f t="shared" si="81"/>
        <v/>
      </c>
      <c r="M349" s="9" t="str">
        <f t="shared" si="81"/>
        <v/>
      </c>
      <c r="N349" s="9" t="str">
        <f t="shared" si="81"/>
        <v/>
      </c>
      <c r="O349" s="9" t="str">
        <f t="shared" si="81"/>
        <v/>
      </c>
      <c r="P349" s="9" t="str">
        <f t="shared" si="81"/>
        <v/>
      </c>
      <c r="Q349" s="9" t="str">
        <f t="shared" si="81"/>
        <v/>
      </c>
      <c r="R349" s="9">
        <f t="shared" si="81"/>
        <v>9</v>
      </c>
      <c r="S349" s="9" t="str">
        <f t="shared" si="81"/>
        <v/>
      </c>
      <c r="T349" s="9" t="str">
        <f t="shared" si="81"/>
        <v/>
      </c>
      <c r="U349" s="9" t="str">
        <f t="shared" si="81"/>
        <v/>
      </c>
      <c r="V349" s="9" t="str">
        <f t="shared" si="72"/>
        <v/>
      </c>
      <c r="W349" s="9"/>
      <c r="X349" s="2"/>
      <c r="Y349" s="14" t="e">
        <f>IF(F349="","",IF(F349-VLOOKUP($A345,AWstandards,VLOOKUP(D349,Age,2,FALSE),FALSE)&gt;0,"","aw"))</f>
        <v>#N/A</v>
      </c>
    </row>
    <row r="350" spans="1:25" x14ac:dyDescent="0.25">
      <c r="A350" s="20" t="s">
        <v>554</v>
      </c>
      <c r="B350" s="43">
        <v>5</v>
      </c>
      <c r="C350" s="52" t="str">
        <f t="shared" si="79"/>
        <v>Ava Pashley</v>
      </c>
      <c r="D350" s="52">
        <f>IF(A350="","",VLOOKUP($A345,IF(LEN(A350)=2,F15B,F15A),VLOOKUP(LEFT(A350,1),Fteams,7,FALSE),FALSE))</f>
        <v>0</v>
      </c>
      <c r="E350" s="52" t="str">
        <f t="shared" si="80"/>
        <v>Phoenix</v>
      </c>
      <c r="F350" s="26" t="s">
        <v>780</v>
      </c>
      <c r="G350" s="39">
        <f>IF(Dec!$G$2-4&lt;0,0,Dec!$G$2-4)</f>
        <v>8</v>
      </c>
      <c r="H350" s="173"/>
      <c r="I350" s="9" t="str">
        <f t="shared" si="81"/>
        <v/>
      </c>
      <c r="J350" s="9" t="str">
        <f t="shared" si="81"/>
        <v/>
      </c>
      <c r="K350" s="9" t="str">
        <f t="shared" si="81"/>
        <v/>
      </c>
      <c r="L350" s="9" t="str">
        <f t="shared" si="81"/>
        <v/>
      </c>
      <c r="M350" s="9" t="str">
        <f t="shared" si="81"/>
        <v/>
      </c>
      <c r="N350" s="9" t="str">
        <f t="shared" si="81"/>
        <v/>
      </c>
      <c r="O350" s="9" t="str">
        <f t="shared" si="81"/>
        <v/>
      </c>
      <c r="P350" s="9">
        <f t="shared" si="81"/>
        <v>8</v>
      </c>
      <c r="Q350" s="9" t="str">
        <f t="shared" si="81"/>
        <v/>
      </c>
      <c r="R350" s="9" t="str">
        <f t="shared" si="81"/>
        <v/>
      </c>
      <c r="S350" s="9" t="str">
        <f t="shared" si="81"/>
        <v/>
      </c>
      <c r="T350" s="9" t="str">
        <f t="shared" si="81"/>
        <v/>
      </c>
      <c r="U350" s="9" t="str">
        <f t="shared" si="81"/>
        <v/>
      </c>
      <c r="V350" s="9" t="str">
        <f t="shared" si="72"/>
        <v/>
      </c>
      <c r="W350" s="9"/>
      <c r="X350" s="2"/>
      <c r="Y350" s="14" t="e">
        <f>IF(F350="","",IF(F350-VLOOKUP($A345,AWstandards,VLOOKUP(D350,Age,2,FALSE),FALSE)&gt;0,"","aw"))</f>
        <v>#N/A</v>
      </c>
    </row>
    <row r="351" spans="1:25" x14ac:dyDescent="0.25">
      <c r="A351" s="20" t="s">
        <v>556</v>
      </c>
      <c r="B351" s="43">
        <v>6</v>
      </c>
      <c r="C351" s="52" t="str">
        <f t="shared" si="79"/>
        <v>Beth Mitchell</v>
      </c>
      <c r="D351" s="52">
        <f>IF(A351="","",VLOOKUP($A345,IF(LEN(A351)=2,F15B,F15A),VLOOKUP(LEFT(A351,1),Fteams,7,FALSE),FALSE))</f>
        <v>0</v>
      </c>
      <c r="E351" s="52" t="str">
        <f t="shared" si="80"/>
        <v>East Grinstead</v>
      </c>
      <c r="F351" s="26" t="s">
        <v>781</v>
      </c>
      <c r="G351" s="39">
        <f>IF(Dec!$G$2-5&lt;0,0,Dec!$G$2-5)</f>
        <v>7</v>
      </c>
      <c r="H351" s="173"/>
      <c r="I351" s="9" t="str">
        <f t="shared" si="81"/>
        <v/>
      </c>
      <c r="J351" s="9" t="str">
        <f t="shared" si="81"/>
        <v/>
      </c>
      <c r="K351" s="9" t="str">
        <f t="shared" si="81"/>
        <v/>
      </c>
      <c r="L351" s="9" t="str">
        <f t="shared" si="81"/>
        <v/>
      </c>
      <c r="M351" s="9" t="str">
        <f t="shared" si="81"/>
        <v/>
      </c>
      <c r="N351" s="9">
        <f t="shared" si="81"/>
        <v>7</v>
      </c>
      <c r="O351" s="9" t="str">
        <f t="shared" si="81"/>
        <v/>
      </c>
      <c r="P351" s="9" t="str">
        <f t="shared" si="81"/>
        <v/>
      </c>
      <c r="Q351" s="9" t="str">
        <f t="shared" si="81"/>
        <v/>
      </c>
      <c r="R351" s="9" t="str">
        <f t="shared" si="81"/>
        <v/>
      </c>
      <c r="S351" s="9" t="str">
        <f t="shared" si="81"/>
        <v/>
      </c>
      <c r="T351" s="9" t="str">
        <f t="shared" si="81"/>
        <v/>
      </c>
      <c r="U351" s="9" t="str">
        <f t="shared" si="81"/>
        <v/>
      </c>
      <c r="V351" s="9" t="str">
        <f t="shared" si="72"/>
        <v/>
      </c>
      <c r="W351" s="9"/>
      <c r="X351" s="2"/>
      <c r="Y351" s="14" t="e">
        <f>IF(F351="","",IF(F351-VLOOKUP($A345,AWstandards,VLOOKUP(D351,Age,2,FALSE),FALSE)&gt;0,"","aw"))</f>
        <v>#N/A</v>
      </c>
    </row>
    <row r="352" spans="1:25" x14ac:dyDescent="0.25">
      <c r="A352" s="20" t="s">
        <v>557</v>
      </c>
      <c r="B352" s="43">
        <v>7</v>
      </c>
      <c r="C352" s="52" t="str">
        <f t="shared" si="79"/>
        <v>Indie Capon</v>
      </c>
      <c r="D352" s="52">
        <f>IF(A352="","",VLOOKUP($A345,IF(LEN(A352)=2,F15B,F15A),VLOOKUP(LEFT(A352,1),Fteams,7,FALSE),FALSE))</f>
        <v>0</v>
      </c>
      <c r="E352" s="52" t="str">
        <f t="shared" si="80"/>
        <v>Worthing</v>
      </c>
      <c r="F352" s="26" t="s">
        <v>782</v>
      </c>
      <c r="G352" s="39">
        <f>IF(Dec!$G$2-6&lt;0,0,Dec!$G$2-6)</f>
        <v>6</v>
      </c>
      <c r="H352" s="173"/>
      <c r="I352" s="9" t="str">
        <f t="shared" si="81"/>
        <v/>
      </c>
      <c r="J352" s="9" t="str">
        <f t="shared" si="81"/>
        <v/>
      </c>
      <c r="K352" s="9" t="str">
        <f t="shared" si="81"/>
        <v/>
      </c>
      <c r="L352" s="9" t="str">
        <f t="shared" si="81"/>
        <v/>
      </c>
      <c r="M352" s="9" t="str">
        <f t="shared" si="81"/>
        <v/>
      </c>
      <c r="N352" s="9" t="str">
        <f t="shared" si="81"/>
        <v/>
      </c>
      <c r="O352" s="9" t="str">
        <f t="shared" si="81"/>
        <v/>
      </c>
      <c r="P352" s="9" t="str">
        <f t="shared" si="81"/>
        <v/>
      </c>
      <c r="Q352" s="9">
        <f t="shared" si="81"/>
        <v>6</v>
      </c>
      <c r="R352" s="9" t="str">
        <f t="shared" si="81"/>
        <v/>
      </c>
      <c r="S352" s="9" t="str">
        <f t="shared" si="81"/>
        <v/>
      </c>
      <c r="T352" s="9" t="str">
        <f t="shared" si="81"/>
        <v/>
      </c>
      <c r="U352" s="9" t="str">
        <f t="shared" si="81"/>
        <v/>
      </c>
      <c r="V352" s="9" t="str">
        <f t="shared" si="72"/>
        <v/>
      </c>
      <c r="W352" s="9"/>
      <c r="X352" s="2"/>
      <c r="Y352" s="14" t="e">
        <f>IF(F352="","",IF(F352-VLOOKUP($A345,AWstandards,VLOOKUP(D352,Age,2,FALSE),FALSE)&gt;0,"","aw"))</f>
        <v>#N/A</v>
      </c>
    </row>
    <row r="353" spans="1:25" ht="13.5" customHeight="1" x14ac:dyDescent="0.25">
      <c r="A353" s="20" t="s">
        <v>553</v>
      </c>
      <c r="B353" s="43">
        <v>8</v>
      </c>
      <c r="C353" s="52" t="str">
        <f t="shared" si="79"/>
        <v>Mily Macey</v>
      </c>
      <c r="D353" s="52">
        <f>IF(A353="","",VLOOKUP($A345,IF(LEN(A353)=2,F15B,F15A),VLOOKUP(LEFT(A353,1),Fteams,7,FALSE),FALSE))</f>
        <v>0</v>
      </c>
      <c r="E353" s="52" t="str">
        <f t="shared" si="80"/>
        <v>Eastbourne</v>
      </c>
      <c r="F353" s="26" t="s">
        <v>783</v>
      </c>
      <c r="G353" s="39">
        <f>IF(Dec!$G$2-7&lt;0,0,Dec!$G$2-7)</f>
        <v>5</v>
      </c>
      <c r="H353" s="173"/>
      <c r="I353" s="9" t="str">
        <f t="shared" si="81"/>
        <v/>
      </c>
      <c r="J353" s="9" t="str">
        <f t="shared" si="81"/>
        <v/>
      </c>
      <c r="K353" s="9" t="str">
        <f t="shared" si="81"/>
        <v/>
      </c>
      <c r="L353" s="9">
        <f t="shared" si="81"/>
        <v>5</v>
      </c>
      <c r="M353" s="9" t="str">
        <f t="shared" si="81"/>
        <v/>
      </c>
      <c r="N353" s="9" t="str">
        <f t="shared" si="81"/>
        <v/>
      </c>
      <c r="O353" s="9" t="str">
        <f t="shared" si="81"/>
        <v/>
      </c>
      <c r="P353" s="9" t="str">
        <f t="shared" si="81"/>
        <v/>
      </c>
      <c r="Q353" s="9" t="str">
        <f t="shared" si="81"/>
        <v/>
      </c>
      <c r="R353" s="9" t="str">
        <f t="shared" si="81"/>
        <v/>
      </c>
      <c r="S353" s="9" t="str">
        <f t="shared" si="81"/>
        <v/>
      </c>
      <c r="T353" s="9" t="str">
        <f t="shared" si="81"/>
        <v/>
      </c>
      <c r="U353" s="9" t="str">
        <f t="shared" si="81"/>
        <v/>
      </c>
      <c r="V353" s="9" t="str">
        <f t="shared" si="72"/>
        <v/>
      </c>
      <c r="W353" s="9"/>
      <c r="X353" s="2"/>
      <c r="Y353" s="14" t="e">
        <f>IF(F353="","",IF(F353-VLOOKUP($A345,AWstandards,VLOOKUP(D353,Age,2,FALSE),FALSE)&gt;0,"","aw"))</f>
        <v>#N/A</v>
      </c>
    </row>
    <row r="354" spans="1:25" ht="0.75" hidden="1" customHeight="1" x14ac:dyDescent="0.25">
      <c r="A354" s="20"/>
      <c r="B354" s="43" t="s">
        <v>278</v>
      </c>
      <c r="C354" s="52" t="str">
        <f t="shared" si="79"/>
        <v/>
      </c>
      <c r="D354" s="52" t="str">
        <f>IF(A354="","",VLOOKUP($A347,IF(LEN(A354)=2,FSB,FSA),VLOOKUP(LEFT(A354,1),Fteams,7,FALSE),FALSE))</f>
        <v/>
      </c>
      <c r="E354" s="52" t="str">
        <f t="shared" si="80"/>
        <v/>
      </c>
      <c r="F354" s="26"/>
      <c r="G354" s="39">
        <f>IF(Dec!$G$2-8&lt;0,0,Dec!$G$2-8)</f>
        <v>4</v>
      </c>
      <c r="H354" s="41"/>
      <c r="I354" s="9" t="str">
        <f t="shared" si="81"/>
        <v/>
      </c>
      <c r="J354" s="9" t="str">
        <f t="shared" si="81"/>
        <v/>
      </c>
      <c r="K354" s="9" t="str">
        <f t="shared" si="81"/>
        <v/>
      </c>
      <c r="L354" s="9" t="str">
        <f t="shared" si="81"/>
        <v/>
      </c>
      <c r="M354" s="9" t="str">
        <f t="shared" si="81"/>
        <v/>
      </c>
      <c r="N354" s="9" t="str">
        <f t="shared" si="81"/>
        <v/>
      </c>
      <c r="O354" s="9" t="str">
        <f t="shared" si="81"/>
        <v/>
      </c>
      <c r="P354" s="9" t="str">
        <f t="shared" si="81"/>
        <v/>
      </c>
      <c r="Q354" s="9" t="str">
        <f t="shared" si="81"/>
        <v/>
      </c>
      <c r="R354" s="9" t="str">
        <f t="shared" si="81"/>
        <v/>
      </c>
      <c r="S354" s="9" t="str">
        <f t="shared" si="81"/>
        <v/>
      </c>
      <c r="T354" s="9" t="str">
        <f t="shared" si="81"/>
        <v/>
      </c>
      <c r="U354" s="9" t="str">
        <f t="shared" si="81"/>
        <v/>
      </c>
      <c r="V354" s="9" t="str">
        <f t="shared" si="72"/>
        <v/>
      </c>
      <c r="W354" s="9"/>
      <c r="X354" s="2"/>
      <c r="Y354" s="14"/>
    </row>
    <row r="355" spans="1:25" hidden="1" x14ac:dyDescent="0.25">
      <c r="A355" s="20"/>
      <c r="B355" s="43" t="s">
        <v>275</v>
      </c>
      <c r="C355" s="52" t="str">
        <f t="shared" si="79"/>
        <v/>
      </c>
      <c r="D355" s="52" t="str">
        <f>IF(A355="","",VLOOKUP($A348,IF(LEN(A355)=2,FSB,FSA),VLOOKUP(LEFT(A355,1),Fteams,7,FALSE),FALSE))</f>
        <v/>
      </c>
      <c r="E355" s="52" t="str">
        <f t="shared" si="80"/>
        <v/>
      </c>
      <c r="F355" s="26"/>
      <c r="G355" s="39">
        <f>IF(Dec!$G$2-9&lt;0,0,Dec!$G$2-9)</f>
        <v>3</v>
      </c>
      <c r="H355" s="41"/>
      <c r="I355" s="9" t="str">
        <f t="shared" si="81"/>
        <v/>
      </c>
      <c r="J355" s="9" t="str">
        <f t="shared" si="81"/>
        <v/>
      </c>
      <c r="K355" s="9" t="str">
        <f t="shared" si="81"/>
        <v/>
      </c>
      <c r="L355" s="9" t="str">
        <f t="shared" si="81"/>
        <v/>
      </c>
      <c r="M355" s="9" t="str">
        <f t="shared" si="81"/>
        <v/>
      </c>
      <c r="N355" s="9" t="str">
        <f t="shared" si="81"/>
        <v/>
      </c>
      <c r="O355" s="9" t="str">
        <f t="shared" si="81"/>
        <v/>
      </c>
      <c r="P355" s="9" t="str">
        <f t="shared" si="81"/>
        <v/>
      </c>
      <c r="Q355" s="9" t="str">
        <f t="shared" si="81"/>
        <v/>
      </c>
      <c r="R355" s="9" t="str">
        <f t="shared" si="81"/>
        <v/>
      </c>
      <c r="S355" s="9" t="str">
        <f t="shared" si="81"/>
        <v/>
      </c>
      <c r="T355" s="9" t="str">
        <f t="shared" si="81"/>
        <v/>
      </c>
      <c r="U355" s="9" t="str">
        <f t="shared" si="81"/>
        <v/>
      </c>
      <c r="V355" s="9" t="str">
        <f t="shared" si="72"/>
        <v/>
      </c>
      <c r="W355" s="9"/>
      <c r="X355" s="2"/>
      <c r="Y355" s="14"/>
    </row>
    <row r="356" spans="1:25" hidden="1" x14ac:dyDescent="0.25">
      <c r="A356" s="20"/>
      <c r="B356" s="43" t="s">
        <v>276</v>
      </c>
      <c r="C356" s="52" t="str">
        <f t="shared" si="79"/>
        <v/>
      </c>
      <c r="D356" s="52" t="str">
        <f>IF(A356="","",VLOOKUP($A345,IF(LEN(A356)=2,F15B,F15A),VLOOKUP(LEFT(A356,1),Fteams,7,FALSE),FALSE))</f>
        <v/>
      </c>
      <c r="E356" s="52" t="str">
        <f t="shared" si="80"/>
        <v/>
      </c>
      <c r="F356" s="26"/>
      <c r="G356" s="39">
        <f>IF(Dec!$G$2-10&lt;0,0,Dec!$G$2-10)</f>
        <v>2</v>
      </c>
      <c r="H356" s="41"/>
      <c r="I356" s="9" t="str">
        <f t="shared" si="81"/>
        <v/>
      </c>
      <c r="J356" s="9" t="str">
        <f t="shared" si="81"/>
        <v/>
      </c>
      <c r="K356" s="9" t="str">
        <f t="shared" si="81"/>
        <v/>
      </c>
      <c r="L356" s="9" t="str">
        <f t="shared" si="81"/>
        <v/>
      </c>
      <c r="M356" s="9" t="str">
        <f t="shared" si="81"/>
        <v/>
      </c>
      <c r="N356" s="9" t="str">
        <f t="shared" si="81"/>
        <v/>
      </c>
      <c r="O356" s="9" t="str">
        <f t="shared" si="81"/>
        <v/>
      </c>
      <c r="P356" s="9" t="str">
        <f t="shared" si="81"/>
        <v/>
      </c>
      <c r="Q356" s="9" t="str">
        <f t="shared" si="81"/>
        <v/>
      </c>
      <c r="R356" s="9" t="str">
        <f t="shared" si="81"/>
        <v/>
      </c>
      <c r="S356" s="9" t="str">
        <f t="shared" si="81"/>
        <v/>
      </c>
      <c r="T356" s="9" t="str">
        <f t="shared" si="81"/>
        <v/>
      </c>
      <c r="U356" s="9" t="str">
        <f t="shared" si="81"/>
        <v/>
      </c>
      <c r="V356" s="9" t="str">
        <f t="shared" si="72"/>
        <v/>
      </c>
      <c r="W356" s="9"/>
      <c r="X356" s="2"/>
      <c r="Y356" s="14" t="str">
        <f>IF(F356="","",IF(F356-VLOOKUP($A345,AWstandards,VLOOKUP(D356,Age,2,FALSE),FALSE)&gt;0,"","aw"))</f>
        <v/>
      </c>
    </row>
    <row r="357" spans="1:25" ht="0.75" hidden="1" customHeight="1" x14ac:dyDescent="0.25">
      <c r="A357" s="20"/>
      <c r="B357" s="43" t="s">
        <v>277</v>
      </c>
      <c r="C357" s="52" t="str">
        <f t="shared" si="79"/>
        <v/>
      </c>
      <c r="D357" s="52" t="str">
        <f>IF(A357="","",VLOOKUP($A345,IF(LEN(A357)=2,F15B,F15A),VLOOKUP(LEFT(A357,1),Fteams,7,FALSE),FALSE))</f>
        <v/>
      </c>
      <c r="E357" s="52" t="str">
        <f t="shared" si="80"/>
        <v/>
      </c>
      <c r="F357" s="26"/>
      <c r="G357" s="39">
        <f>IF(Dec!$G$2-11&lt;0,0,Dec!$G$2-11)</f>
        <v>1</v>
      </c>
      <c r="H357" s="41"/>
      <c r="I357" s="9" t="str">
        <f t="shared" si="81"/>
        <v/>
      </c>
      <c r="J357" s="9" t="str">
        <f t="shared" si="81"/>
        <v/>
      </c>
      <c r="K357" s="9" t="str">
        <f t="shared" si="81"/>
        <v/>
      </c>
      <c r="L357" s="9" t="str">
        <f t="shared" si="81"/>
        <v/>
      </c>
      <c r="M357" s="9" t="str">
        <f t="shared" si="81"/>
        <v/>
      </c>
      <c r="N357" s="9" t="str">
        <f t="shared" si="81"/>
        <v/>
      </c>
      <c r="O357" s="9" t="str">
        <f t="shared" si="81"/>
        <v/>
      </c>
      <c r="P357" s="9" t="str">
        <f t="shared" si="81"/>
        <v/>
      </c>
      <c r="Q357" s="9" t="str">
        <f t="shared" si="81"/>
        <v/>
      </c>
      <c r="R357" s="9" t="str">
        <f t="shared" si="81"/>
        <v/>
      </c>
      <c r="S357" s="9" t="str">
        <f t="shared" si="81"/>
        <v/>
      </c>
      <c r="T357" s="9" t="str">
        <f t="shared" si="81"/>
        <v/>
      </c>
      <c r="U357" s="9" t="str">
        <f t="shared" si="81"/>
        <v/>
      </c>
      <c r="V357" s="9" t="str">
        <f t="shared" si="72"/>
        <v/>
      </c>
      <c r="W357" s="9">
        <f>(Dec!$G$2+1)*Dec!$G$2/2-SUM(I346:T357)</f>
        <v>10</v>
      </c>
      <c r="X357" s="2"/>
      <c r="Y357" s="14" t="str">
        <f>IF(F357="","",IF(F357-VLOOKUP($A345,AWstandards,VLOOKUP(D357,Age,2,FALSE),FALSE)&gt;0,"","aw"))</f>
        <v/>
      </c>
    </row>
    <row r="358" spans="1:25" ht="13" x14ac:dyDescent="0.3">
      <c r="A358" s="18">
        <v>600</v>
      </c>
      <c r="B358" s="34"/>
      <c r="C358" s="54" t="s">
        <v>246</v>
      </c>
      <c r="D358" s="54"/>
      <c r="E358" s="55"/>
      <c r="F358" s="23"/>
      <c r="G358" s="38"/>
      <c r="H358" s="2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 t="str">
        <f t="shared" si="81"/>
        <v/>
      </c>
      <c r="V358" s="9" t="str">
        <f t="shared" si="72"/>
        <v/>
      </c>
      <c r="W358" s="9"/>
      <c r="X358" s="2" t="s">
        <v>221</v>
      </c>
      <c r="Y358" s="2"/>
    </row>
    <row r="359" spans="1:25" x14ac:dyDescent="0.25">
      <c r="A359" s="19" t="s">
        <v>513</v>
      </c>
      <c r="B359" s="43">
        <v>1</v>
      </c>
      <c r="C359" s="52" t="str">
        <f t="shared" ref="C359:C370" si="82">IF(A359="","",VLOOKUP($A$358,IF(LEN(A359)=2,F15B,F15A),VLOOKUP(LEFT(A359,1),Fteams,6,FALSE),FALSE))</f>
        <v>Amelia Dorrington</v>
      </c>
      <c r="D359" s="52">
        <f>IF(A359="","",VLOOKUP($A358,IF(LEN(A359)=2,F15B,F15A),VLOOKUP(LEFT(A359,1),Fteams,7,FALSE),FALSE))</f>
        <v>0</v>
      </c>
      <c r="E359" s="52" t="str">
        <f t="shared" ref="E359:E370" si="83">IF(A359="","",VLOOKUP(LEFT(A359,1),Fteams,2,FALSE))</f>
        <v>Brighton &amp; Hove</v>
      </c>
      <c r="F359" s="26" t="s">
        <v>724</v>
      </c>
      <c r="G359" s="39">
        <f>Dec!$G$2</f>
        <v>12</v>
      </c>
      <c r="H359" s="29"/>
      <c r="I359" s="9">
        <f t="shared" ref="I359:U374" si="84">IF($A359="","",IF(LEFT($A359,1)=I$20,$G359,""))</f>
        <v>12</v>
      </c>
      <c r="J359" s="9" t="str">
        <f t="shared" si="84"/>
        <v/>
      </c>
      <c r="K359" s="9" t="str">
        <f t="shared" si="84"/>
        <v/>
      </c>
      <c r="L359" s="9" t="str">
        <f t="shared" si="84"/>
        <v/>
      </c>
      <c r="M359" s="9" t="str">
        <f t="shared" si="84"/>
        <v/>
      </c>
      <c r="N359" s="9" t="str">
        <f t="shared" si="84"/>
        <v/>
      </c>
      <c r="O359" s="9" t="str">
        <f t="shared" si="84"/>
        <v/>
      </c>
      <c r="P359" s="9" t="str">
        <f t="shared" si="84"/>
        <v/>
      </c>
      <c r="Q359" s="9" t="str">
        <f t="shared" si="84"/>
        <v/>
      </c>
      <c r="R359" s="9" t="str">
        <f t="shared" si="84"/>
        <v/>
      </c>
      <c r="S359" s="9" t="str">
        <f t="shared" si="84"/>
        <v/>
      </c>
      <c r="T359" s="9" t="str">
        <f t="shared" si="84"/>
        <v/>
      </c>
      <c r="U359" s="9" t="str">
        <f t="shared" si="81"/>
        <v/>
      </c>
      <c r="V359" s="9" t="str">
        <f t="shared" si="72"/>
        <v/>
      </c>
      <c r="W359" s="9"/>
      <c r="X359" s="2"/>
      <c r="Y359" s="14" t="e">
        <f>IF(F359="","",IF(F359-VLOOKUP($A358,AWstandards,VLOOKUP(D359,Age,2,FALSE),FALSE)&gt;0,"","aw"))</f>
        <v>#N/A</v>
      </c>
    </row>
    <row r="360" spans="1:25" x14ac:dyDescent="0.25">
      <c r="A360" s="19" t="s">
        <v>519</v>
      </c>
      <c r="B360" s="43">
        <v>2</v>
      </c>
      <c r="C360" s="52" t="str">
        <f t="shared" si="82"/>
        <v>Mia Lennard</v>
      </c>
      <c r="D360" s="52">
        <f>IF(A360="","",VLOOKUP($A358,IF(LEN(A360)=2,F15B,F15A),VLOOKUP(LEFT(A360,1),Fteams,7,FALSE),FALSE))</f>
        <v>0</v>
      </c>
      <c r="E360" s="52" t="str">
        <f t="shared" si="83"/>
        <v>HYAC</v>
      </c>
      <c r="F360" s="26" t="s">
        <v>725</v>
      </c>
      <c r="G360" s="39">
        <f>IF(Dec!$G$2-1&lt;0,0,Dec!$G$2-1)</f>
        <v>11</v>
      </c>
      <c r="H360" s="29"/>
      <c r="I360" s="9" t="str">
        <f t="shared" si="84"/>
        <v/>
      </c>
      <c r="J360" s="9" t="str">
        <f t="shared" si="84"/>
        <v/>
      </c>
      <c r="K360" s="9" t="str">
        <f t="shared" si="84"/>
        <v/>
      </c>
      <c r="L360" s="9" t="str">
        <f t="shared" si="84"/>
        <v/>
      </c>
      <c r="M360" s="9" t="str">
        <f t="shared" si="84"/>
        <v/>
      </c>
      <c r="N360" s="9" t="str">
        <f t="shared" si="84"/>
        <v/>
      </c>
      <c r="O360" s="9" t="str">
        <f t="shared" si="84"/>
        <v/>
      </c>
      <c r="P360" s="9" t="str">
        <f t="shared" si="84"/>
        <v/>
      </c>
      <c r="Q360" s="9" t="str">
        <f t="shared" si="84"/>
        <v/>
      </c>
      <c r="R360" s="9" t="str">
        <f t="shared" si="84"/>
        <v/>
      </c>
      <c r="S360" s="9" t="str">
        <f t="shared" si="84"/>
        <v/>
      </c>
      <c r="T360" s="9">
        <f t="shared" si="84"/>
        <v>11</v>
      </c>
      <c r="U360" s="9" t="str">
        <f t="shared" si="81"/>
        <v/>
      </c>
      <c r="V360" s="9">
        <f t="shared" si="72"/>
        <v>11</v>
      </c>
      <c r="W360" s="9"/>
      <c r="X360" s="2"/>
      <c r="Y360" s="14" t="e">
        <f>IF(F360="","",IF(F360-VLOOKUP($A358,AWstandards,VLOOKUP(D360,Age,2,FALSE),FALSE)&gt;0,"","aw"))</f>
        <v>#N/A</v>
      </c>
    </row>
    <row r="361" spans="1:25" x14ac:dyDescent="0.25">
      <c r="A361" s="19" t="s">
        <v>517</v>
      </c>
      <c r="B361" s="43">
        <v>3</v>
      </c>
      <c r="C361" s="52" t="str">
        <f t="shared" si="82"/>
        <v>Flora Donald</v>
      </c>
      <c r="D361" s="52">
        <f>IF(A361="","",VLOOKUP($A358,IF(LEN(A361)=2,F15B,F15A),VLOOKUP(LEFT(A361,1),Fteams,7,FALSE),FALSE))</f>
        <v>0</v>
      </c>
      <c r="E361" s="52" t="str">
        <f t="shared" si="83"/>
        <v>Horsham BS</v>
      </c>
      <c r="F361" s="26" t="s">
        <v>726</v>
      </c>
      <c r="G361" s="39">
        <f>IF(Dec!$G$2-2&lt;0,0,Dec!$G$2-2)</f>
        <v>10</v>
      </c>
      <c r="H361" s="29"/>
      <c r="I361" s="9" t="str">
        <f t="shared" si="84"/>
        <v/>
      </c>
      <c r="J361" s="9" t="str">
        <f t="shared" si="84"/>
        <v/>
      </c>
      <c r="K361" s="9" t="str">
        <f t="shared" si="84"/>
        <v/>
      </c>
      <c r="L361" s="9" t="str">
        <f t="shared" si="84"/>
        <v/>
      </c>
      <c r="M361" s="9">
        <f t="shared" si="84"/>
        <v>10</v>
      </c>
      <c r="N361" s="9" t="str">
        <f t="shared" si="84"/>
        <v/>
      </c>
      <c r="O361" s="9" t="str">
        <f t="shared" si="84"/>
        <v/>
      </c>
      <c r="P361" s="9" t="str">
        <f t="shared" si="84"/>
        <v/>
      </c>
      <c r="Q361" s="9" t="str">
        <f t="shared" si="84"/>
        <v/>
      </c>
      <c r="R361" s="9" t="str">
        <f t="shared" si="84"/>
        <v/>
      </c>
      <c r="S361" s="9" t="str">
        <f t="shared" si="84"/>
        <v/>
      </c>
      <c r="T361" s="9" t="str">
        <f t="shared" si="84"/>
        <v/>
      </c>
      <c r="U361" s="9" t="str">
        <f t="shared" si="81"/>
        <v/>
      </c>
      <c r="V361" s="9" t="str">
        <f t="shared" si="72"/>
        <v/>
      </c>
      <c r="W361" s="9"/>
      <c r="X361" s="2"/>
      <c r="Y361" s="14" t="e">
        <f>IF(F361="","",IF(F361-VLOOKUP($A358,AWstandards,VLOOKUP(D361,Age,2,FALSE),FALSE)&gt;0,"","aw"))</f>
        <v>#N/A</v>
      </c>
    </row>
    <row r="362" spans="1:25" x14ac:dyDescent="0.25">
      <c r="A362" s="19" t="s">
        <v>521</v>
      </c>
      <c r="B362" s="43">
        <v>4</v>
      </c>
      <c r="C362" s="52" t="str">
        <f t="shared" si="82"/>
        <v>Ava Pashley</v>
      </c>
      <c r="D362" s="52">
        <f>IF(A362="","",VLOOKUP($A358,IF(LEN(A362)=2,F15B,F15A),VLOOKUP(LEFT(A362,1),Fteams,7,FALSE),FALSE))</f>
        <v>0</v>
      </c>
      <c r="E362" s="52" t="str">
        <f t="shared" si="83"/>
        <v>Phoenix</v>
      </c>
      <c r="F362" s="26" t="s">
        <v>727</v>
      </c>
      <c r="G362" s="39">
        <f>IF(Dec!$G$2-3&lt;0,0,Dec!$G$2-3)</f>
        <v>9</v>
      </c>
      <c r="H362" s="29"/>
      <c r="I362" s="9" t="str">
        <f t="shared" si="84"/>
        <v/>
      </c>
      <c r="J362" s="9" t="str">
        <f t="shared" si="84"/>
        <v/>
      </c>
      <c r="K362" s="9" t="str">
        <f t="shared" si="84"/>
        <v/>
      </c>
      <c r="L362" s="9" t="str">
        <f t="shared" si="84"/>
        <v/>
      </c>
      <c r="M362" s="9" t="str">
        <f t="shared" si="84"/>
        <v/>
      </c>
      <c r="N362" s="9" t="str">
        <f t="shared" si="84"/>
        <v/>
      </c>
      <c r="O362" s="9" t="str">
        <f t="shared" si="84"/>
        <v/>
      </c>
      <c r="P362" s="9">
        <f t="shared" si="84"/>
        <v>9</v>
      </c>
      <c r="Q362" s="9" t="str">
        <f t="shared" si="84"/>
        <v/>
      </c>
      <c r="R362" s="9" t="str">
        <f t="shared" si="84"/>
        <v/>
      </c>
      <c r="S362" s="9" t="str">
        <f t="shared" si="84"/>
        <v/>
      </c>
      <c r="T362" s="9" t="str">
        <f t="shared" si="84"/>
        <v/>
      </c>
      <c r="U362" s="9" t="str">
        <f t="shared" si="84"/>
        <v/>
      </c>
      <c r="V362" s="9" t="str">
        <f t="shared" si="72"/>
        <v/>
      </c>
      <c r="W362" s="9"/>
      <c r="X362" s="2"/>
      <c r="Y362" s="14" t="e">
        <f>IF(F362="","",IF(F362-VLOOKUP($A358,AWstandards,VLOOKUP(D362,Age,2,FALSE),FALSE)&gt;0,"","aw"))</f>
        <v>#N/A</v>
      </c>
    </row>
    <row r="363" spans="1:25" x14ac:dyDescent="0.25">
      <c r="A363" s="19" t="s">
        <v>515</v>
      </c>
      <c r="B363" s="43">
        <v>5</v>
      </c>
      <c r="C363" s="52" t="str">
        <f t="shared" si="82"/>
        <v>Maya Stair</v>
      </c>
      <c r="D363" s="52">
        <f>IF(A363="","",VLOOKUP($A358,IF(LEN(A363)=2,F15B,F15A),VLOOKUP(LEFT(A363,1),Fteams,7,FALSE),FALSE))</f>
        <v>0</v>
      </c>
      <c r="E363" s="52" t="str">
        <f t="shared" si="83"/>
        <v>Chichester</v>
      </c>
      <c r="F363" s="26" t="s">
        <v>728</v>
      </c>
      <c r="G363" s="39">
        <f>IF(Dec!$G$2-4&lt;0,0,Dec!$G$2-4)</f>
        <v>8</v>
      </c>
      <c r="H363" s="29"/>
      <c r="I363" s="9" t="str">
        <f t="shared" si="84"/>
        <v/>
      </c>
      <c r="J363" s="9" t="str">
        <f t="shared" si="84"/>
        <v/>
      </c>
      <c r="K363" s="9">
        <f t="shared" si="84"/>
        <v>8</v>
      </c>
      <c r="L363" s="9" t="str">
        <f t="shared" si="84"/>
        <v/>
      </c>
      <c r="M363" s="9" t="str">
        <f t="shared" si="84"/>
        <v/>
      </c>
      <c r="N363" s="9" t="str">
        <f t="shared" si="84"/>
        <v/>
      </c>
      <c r="O363" s="9" t="str">
        <f t="shared" si="84"/>
        <v/>
      </c>
      <c r="P363" s="9" t="str">
        <f t="shared" si="84"/>
        <v/>
      </c>
      <c r="Q363" s="9" t="str">
        <f t="shared" si="84"/>
        <v/>
      </c>
      <c r="R363" s="9" t="str">
        <f t="shared" si="84"/>
        <v/>
      </c>
      <c r="S363" s="9" t="str">
        <f t="shared" si="84"/>
        <v/>
      </c>
      <c r="T363" s="9" t="str">
        <f t="shared" si="84"/>
        <v/>
      </c>
      <c r="U363" s="9" t="str">
        <f t="shared" si="84"/>
        <v/>
      </c>
      <c r="V363" s="9" t="str">
        <f t="shared" si="72"/>
        <v/>
      </c>
      <c r="W363" s="9"/>
      <c r="X363" s="2"/>
      <c r="Y363" s="14" t="e">
        <f>IF(F363="","",IF(F363-VLOOKUP($A358,AWstandards,VLOOKUP(D363,Age,2,FALSE),FALSE)&gt;0,"","aw"))</f>
        <v>#N/A</v>
      </c>
    </row>
    <row r="364" spans="1:25" x14ac:dyDescent="0.25">
      <c r="A364" s="19" t="s">
        <v>514</v>
      </c>
      <c r="B364" s="43">
        <v>6</v>
      </c>
      <c r="C364" s="52" t="str">
        <f t="shared" si="82"/>
        <v>Matilda Airey</v>
      </c>
      <c r="D364" s="52">
        <f>IF(A364="","",VLOOKUP($A358,IF(LEN(A364)=2,F15B,F15A),VLOOKUP(LEFT(A364,1),Fteams,7,FALSE),FALSE))</f>
        <v>0</v>
      </c>
      <c r="E364" s="52" t="str">
        <f t="shared" si="83"/>
        <v>Crawley</v>
      </c>
      <c r="F364" s="26" t="s">
        <v>729</v>
      </c>
      <c r="G364" s="39">
        <f>IF(Dec!$G$2-5&lt;0,0,Dec!$G$2-5)</f>
        <v>7</v>
      </c>
      <c r="H364" s="29"/>
      <c r="I364" s="9" t="str">
        <f t="shared" si="84"/>
        <v/>
      </c>
      <c r="J364" s="9">
        <f t="shared" si="84"/>
        <v>7</v>
      </c>
      <c r="K364" s="9" t="str">
        <f t="shared" si="84"/>
        <v/>
      </c>
      <c r="L364" s="9" t="str">
        <f t="shared" si="84"/>
        <v/>
      </c>
      <c r="M364" s="9" t="str">
        <f t="shared" si="84"/>
        <v/>
      </c>
      <c r="N364" s="9" t="str">
        <f t="shared" si="84"/>
        <v/>
      </c>
      <c r="O364" s="9" t="str">
        <f t="shared" si="84"/>
        <v/>
      </c>
      <c r="P364" s="9" t="str">
        <f t="shared" si="84"/>
        <v/>
      </c>
      <c r="Q364" s="9" t="str">
        <f t="shared" si="84"/>
        <v/>
      </c>
      <c r="R364" s="9" t="str">
        <f t="shared" si="84"/>
        <v/>
      </c>
      <c r="S364" s="9" t="str">
        <f t="shared" si="84"/>
        <v/>
      </c>
      <c r="T364" s="9" t="str">
        <f t="shared" si="84"/>
        <v/>
      </c>
      <c r="U364" s="9" t="str">
        <f t="shared" si="84"/>
        <v/>
      </c>
      <c r="V364" s="9" t="str">
        <f t="shared" si="72"/>
        <v/>
      </c>
      <c r="W364" s="9"/>
      <c r="X364" s="2"/>
      <c r="Y364" s="14" t="e">
        <f>IF(F364="","",IF(F364-VLOOKUP($A358,AWstandards,VLOOKUP(D364,Age,2,FALSE),FALSE)&gt;0,"","aw"))</f>
        <v>#N/A</v>
      </c>
    </row>
    <row r="365" spans="1:25" x14ac:dyDescent="0.25">
      <c r="A365" s="19" t="s">
        <v>520</v>
      </c>
      <c r="B365" s="43">
        <v>7</v>
      </c>
      <c r="C365" s="52" t="str">
        <f t="shared" si="82"/>
        <v>Betty Barry</v>
      </c>
      <c r="D365" s="52">
        <f>IF(A365="","",VLOOKUP($A358,IF(LEN(A365)=2,F15B,F15A),VLOOKUP(LEFT(A365,1),Fteams,7,FALSE),FALSE))</f>
        <v>0</v>
      </c>
      <c r="E365" s="52" t="str">
        <f t="shared" si="83"/>
        <v>Lewes</v>
      </c>
      <c r="F365" s="26" t="s">
        <v>730</v>
      </c>
      <c r="G365" s="39">
        <f>IF(Dec!$G$2-6&lt;0,0,Dec!$G$2-6)</f>
        <v>6</v>
      </c>
      <c r="H365" s="29"/>
      <c r="I365" s="9" t="str">
        <f t="shared" si="84"/>
        <v/>
      </c>
      <c r="J365" s="9" t="str">
        <f t="shared" si="84"/>
        <v/>
      </c>
      <c r="K365" s="9" t="str">
        <f t="shared" si="84"/>
        <v/>
      </c>
      <c r="L365" s="9" t="str">
        <f t="shared" si="84"/>
        <v/>
      </c>
      <c r="M365" s="9" t="str">
        <f t="shared" si="84"/>
        <v/>
      </c>
      <c r="N365" s="9" t="str">
        <f t="shared" si="84"/>
        <v/>
      </c>
      <c r="O365" s="9">
        <f t="shared" si="84"/>
        <v>6</v>
      </c>
      <c r="P365" s="9" t="str">
        <f t="shared" si="84"/>
        <v/>
      </c>
      <c r="Q365" s="9" t="str">
        <f t="shared" si="84"/>
        <v/>
      </c>
      <c r="R365" s="9" t="str">
        <f t="shared" si="84"/>
        <v/>
      </c>
      <c r="S365" s="9" t="str">
        <f t="shared" si="84"/>
        <v/>
      </c>
      <c r="T365" s="9" t="str">
        <f t="shared" si="84"/>
        <v/>
      </c>
      <c r="U365" s="9" t="str">
        <f t="shared" si="84"/>
        <v/>
      </c>
      <c r="V365" s="9" t="str">
        <f t="shared" si="72"/>
        <v/>
      </c>
      <c r="W365" s="9"/>
      <c r="X365" s="2"/>
      <c r="Y365" s="14" t="e">
        <f>IF(F365="","",IF(F365-VLOOKUP($A358,AWstandards,VLOOKUP(D365,Age,2,FALSE),FALSE)&gt;0,"","aw"))</f>
        <v>#N/A</v>
      </c>
    </row>
    <row r="366" spans="1:25" x14ac:dyDescent="0.25">
      <c r="A366" s="19" t="s">
        <v>516</v>
      </c>
      <c r="B366" s="43">
        <v>8</v>
      </c>
      <c r="C366" s="52" t="str">
        <f t="shared" si="82"/>
        <v>Georgia Lennard</v>
      </c>
      <c r="D366" s="52">
        <f>IF(A366="","",VLOOKUP($A358,IF(LEN(A366)=2,F15B,F15A),VLOOKUP(LEFT(A366,1),Fteams,7,FALSE),FALSE))</f>
        <v>0</v>
      </c>
      <c r="E366" s="52" t="str">
        <f t="shared" si="83"/>
        <v>Eastbourne</v>
      </c>
      <c r="F366" s="26" t="s">
        <v>731</v>
      </c>
      <c r="G366" s="39">
        <f>IF(Dec!$G$2-7&lt;0,0,Dec!$G$2-7)</f>
        <v>5</v>
      </c>
      <c r="H366" s="29"/>
      <c r="I366" s="9" t="str">
        <f t="shared" si="84"/>
        <v/>
      </c>
      <c r="J366" s="9" t="str">
        <f t="shared" si="84"/>
        <v/>
      </c>
      <c r="K366" s="9" t="str">
        <f t="shared" si="84"/>
        <v/>
      </c>
      <c r="L366" s="9">
        <f t="shared" si="84"/>
        <v>5</v>
      </c>
      <c r="M366" s="9" t="str">
        <f t="shared" si="84"/>
        <v/>
      </c>
      <c r="N366" s="9" t="str">
        <f t="shared" si="84"/>
        <v/>
      </c>
      <c r="O366" s="9" t="str">
        <f t="shared" si="84"/>
        <v/>
      </c>
      <c r="P366" s="9" t="str">
        <f t="shared" si="84"/>
        <v/>
      </c>
      <c r="Q366" s="9" t="str">
        <f t="shared" si="84"/>
        <v/>
      </c>
      <c r="R366" s="9" t="str">
        <f t="shared" si="84"/>
        <v/>
      </c>
      <c r="S366" s="9" t="str">
        <f t="shared" si="84"/>
        <v/>
      </c>
      <c r="T366" s="9" t="str">
        <f t="shared" si="84"/>
        <v/>
      </c>
      <c r="U366" s="9" t="str">
        <f t="shared" si="84"/>
        <v/>
      </c>
      <c r="V366" s="9" t="str">
        <f t="shared" si="72"/>
        <v/>
      </c>
      <c r="W366" s="9"/>
      <c r="X366" s="2"/>
      <c r="Y366" s="14" t="e">
        <f>IF(F366="","",IF(F366-VLOOKUP($A358,AWstandards,VLOOKUP(D366,Age,2,FALSE),FALSE)&gt;0,"","aw"))</f>
        <v>#N/A</v>
      </c>
    </row>
    <row r="367" spans="1:25" x14ac:dyDescent="0.25">
      <c r="A367" s="19" t="s">
        <v>522</v>
      </c>
      <c r="B367" s="43" t="s">
        <v>278</v>
      </c>
      <c r="C367" s="52" t="str">
        <f t="shared" si="82"/>
        <v>Lily Marshall</v>
      </c>
      <c r="D367" s="52" t="e">
        <f>IF(A367="","",VLOOKUP($A360,IF(LEN(A367)=2,FSB,FSA),VLOOKUP(LEFT(A367,1),Fteams,7,FALSE),FALSE))</f>
        <v>#N/A</v>
      </c>
      <c r="E367" s="52" t="str">
        <f t="shared" si="83"/>
        <v>Worthing</v>
      </c>
      <c r="F367" s="26" t="s">
        <v>732</v>
      </c>
      <c r="G367" s="39">
        <f>IF(Dec!$G$2-8&lt;0,0,Dec!$G$2-8)</f>
        <v>4</v>
      </c>
      <c r="H367" s="29"/>
      <c r="I367" s="9" t="str">
        <f t="shared" si="84"/>
        <v/>
      </c>
      <c r="J367" s="9" t="str">
        <f t="shared" si="84"/>
        <v/>
      </c>
      <c r="K367" s="9" t="str">
        <f t="shared" si="84"/>
        <v/>
      </c>
      <c r="L367" s="9" t="str">
        <f t="shared" si="84"/>
        <v/>
      </c>
      <c r="M367" s="9" t="str">
        <f t="shared" si="84"/>
        <v/>
      </c>
      <c r="N367" s="9" t="str">
        <f t="shared" si="84"/>
        <v/>
      </c>
      <c r="O367" s="9" t="str">
        <f t="shared" si="84"/>
        <v/>
      </c>
      <c r="P367" s="9" t="str">
        <f t="shared" si="84"/>
        <v/>
      </c>
      <c r="Q367" s="9">
        <f t="shared" si="84"/>
        <v>4</v>
      </c>
      <c r="R367" s="9" t="str">
        <f t="shared" si="84"/>
        <v/>
      </c>
      <c r="S367" s="9" t="str">
        <f t="shared" si="84"/>
        <v/>
      </c>
      <c r="T367" s="9" t="str">
        <f t="shared" si="84"/>
        <v/>
      </c>
      <c r="U367" s="9" t="str">
        <f t="shared" si="84"/>
        <v/>
      </c>
      <c r="V367" s="9" t="str">
        <f t="shared" si="72"/>
        <v/>
      </c>
      <c r="W367" s="9"/>
      <c r="X367" s="2"/>
      <c r="Y367" s="14"/>
    </row>
    <row r="368" spans="1:25" x14ac:dyDescent="0.25">
      <c r="A368" s="19" t="s">
        <v>523</v>
      </c>
      <c r="B368" s="43" t="s">
        <v>275</v>
      </c>
      <c r="C368" s="52" t="str">
        <f t="shared" si="82"/>
        <v>Olivia Turton</v>
      </c>
      <c r="D368" s="52" t="e">
        <f>IF(A368="","",VLOOKUP($A361,IF(LEN(A368)=2,FSB,FSA),VLOOKUP(LEFT(A368,1),Fteams,7,FALSE),FALSE))</f>
        <v>#N/A</v>
      </c>
      <c r="E368" s="52" t="str">
        <f t="shared" si="83"/>
        <v>Haywards Heath</v>
      </c>
      <c r="F368" s="26" t="s">
        <v>733</v>
      </c>
      <c r="G368" s="39">
        <f>IF(Dec!$G$2-9&lt;0,0,Dec!$G$2-9)</f>
        <v>3</v>
      </c>
      <c r="H368" s="29"/>
      <c r="I368" s="9" t="str">
        <f t="shared" si="84"/>
        <v/>
      </c>
      <c r="J368" s="9" t="str">
        <f t="shared" si="84"/>
        <v/>
      </c>
      <c r="K368" s="9" t="str">
        <f t="shared" si="84"/>
        <v/>
      </c>
      <c r="L368" s="9" t="str">
        <f t="shared" si="84"/>
        <v/>
      </c>
      <c r="M368" s="9" t="str">
        <f t="shared" si="84"/>
        <v/>
      </c>
      <c r="N368" s="9" t="str">
        <f t="shared" si="84"/>
        <v/>
      </c>
      <c r="O368" s="9" t="str">
        <f t="shared" si="84"/>
        <v/>
      </c>
      <c r="P368" s="9" t="str">
        <f t="shared" si="84"/>
        <v/>
      </c>
      <c r="Q368" s="9" t="str">
        <f t="shared" si="84"/>
        <v/>
      </c>
      <c r="R368" s="9">
        <f t="shared" si="84"/>
        <v>3</v>
      </c>
      <c r="S368" s="9" t="str">
        <f t="shared" si="84"/>
        <v/>
      </c>
      <c r="T368" s="9" t="str">
        <f t="shared" si="84"/>
        <v/>
      </c>
      <c r="U368" s="9" t="str">
        <f t="shared" si="84"/>
        <v/>
      </c>
      <c r="V368" s="9" t="str">
        <f t="shared" si="72"/>
        <v/>
      </c>
      <c r="W368" s="9"/>
      <c r="X368" s="2"/>
      <c r="Y368" s="14"/>
    </row>
    <row r="369" spans="1:25" ht="1.5" hidden="1" customHeight="1" x14ac:dyDescent="0.25">
      <c r="A369" s="19"/>
      <c r="B369" s="43" t="s">
        <v>276</v>
      </c>
      <c r="C369" s="52" t="str">
        <f t="shared" si="82"/>
        <v/>
      </c>
      <c r="D369" s="52" t="str">
        <f>IF(A369="","",VLOOKUP($A358,IF(LEN(A369)=2,F15B,F15A),VLOOKUP(LEFT(A369,1),Fteams,7,FALSE),FALSE))</f>
        <v/>
      </c>
      <c r="E369" s="52" t="str">
        <f t="shared" si="83"/>
        <v/>
      </c>
      <c r="F369" s="26"/>
      <c r="G369" s="39">
        <f>IF(Dec!$G$2-10&lt;0,0,Dec!$G$2-10)</f>
        <v>2</v>
      </c>
      <c r="H369" s="29"/>
      <c r="I369" s="9" t="str">
        <f t="shared" si="84"/>
        <v/>
      </c>
      <c r="J369" s="9" t="str">
        <f t="shared" si="84"/>
        <v/>
      </c>
      <c r="K369" s="9" t="str">
        <f t="shared" si="84"/>
        <v/>
      </c>
      <c r="L369" s="9" t="str">
        <f t="shared" si="84"/>
        <v/>
      </c>
      <c r="M369" s="9" t="str">
        <f t="shared" si="84"/>
        <v/>
      </c>
      <c r="N369" s="9" t="str">
        <f t="shared" si="84"/>
        <v/>
      </c>
      <c r="O369" s="9" t="str">
        <f t="shared" si="84"/>
        <v/>
      </c>
      <c r="P369" s="9" t="str">
        <f t="shared" si="84"/>
        <v/>
      </c>
      <c r="Q369" s="9" t="str">
        <f t="shared" si="84"/>
        <v/>
      </c>
      <c r="R369" s="9" t="str">
        <f t="shared" si="84"/>
        <v/>
      </c>
      <c r="S369" s="9" t="str">
        <f t="shared" si="84"/>
        <v/>
      </c>
      <c r="T369" s="9" t="str">
        <f t="shared" si="84"/>
        <v/>
      </c>
      <c r="U369" s="9" t="str">
        <f t="shared" si="84"/>
        <v/>
      </c>
      <c r="V369" s="9" t="str">
        <f t="shared" si="72"/>
        <v/>
      </c>
      <c r="W369" s="9"/>
      <c r="X369" s="2"/>
      <c r="Y369" s="14" t="str">
        <f>IF(F369="","",IF(F369-VLOOKUP($A358,AWstandards,VLOOKUP(D369,Age,2,FALSE),FALSE)&gt;0,"","aw"))</f>
        <v/>
      </c>
    </row>
    <row r="370" spans="1:25" ht="12.75" hidden="1" customHeight="1" x14ac:dyDescent="0.25">
      <c r="A370" s="19"/>
      <c r="B370" s="43" t="s">
        <v>277</v>
      </c>
      <c r="C370" s="52" t="str">
        <f t="shared" si="82"/>
        <v/>
      </c>
      <c r="D370" s="52" t="str">
        <f>IF(A370="","",VLOOKUP($A358,IF(LEN(A370)=2,F15B,F15A),VLOOKUP(LEFT(A370,1),Fteams,7,FALSE),FALSE))</f>
        <v/>
      </c>
      <c r="E370" s="52" t="str">
        <f t="shared" si="83"/>
        <v/>
      </c>
      <c r="F370" s="26"/>
      <c r="G370" s="39">
        <f>IF(Dec!$G$2-11&lt;0,0,Dec!$G$2-11)</f>
        <v>1</v>
      </c>
      <c r="H370" s="29"/>
      <c r="I370" s="9" t="str">
        <f t="shared" si="84"/>
        <v/>
      </c>
      <c r="J370" s="9" t="str">
        <f t="shared" si="84"/>
        <v/>
      </c>
      <c r="K370" s="9" t="str">
        <f t="shared" si="84"/>
        <v/>
      </c>
      <c r="L370" s="9" t="str">
        <f t="shared" si="84"/>
        <v/>
      </c>
      <c r="M370" s="9" t="str">
        <f t="shared" si="84"/>
        <v/>
      </c>
      <c r="N370" s="9" t="str">
        <f t="shared" si="84"/>
        <v/>
      </c>
      <c r="O370" s="9" t="str">
        <f t="shared" si="84"/>
        <v/>
      </c>
      <c r="P370" s="9" t="str">
        <f t="shared" si="84"/>
        <v/>
      </c>
      <c r="Q370" s="9" t="str">
        <f t="shared" si="84"/>
        <v/>
      </c>
      <c r="R370" s="9" t="str">
        <f t="shared" si="84"/>
        <v/>
      </c>
      <c r="S370" s="9" t="str">
        <f t="shared" si="84"/>
        <v/>
      </c>
      <c r="T370" s="9" t="str">
        <f t="shared" si="84"/>
        <v/>
      </c>
      <c r="U370" s="9" t="str">
        <f t="shared" si="84"/>
        <v/>
      </c>
      <c r="V370" s="9" t="str">
        <f t="shared" si="72"/>
        <v/>
      </c>
      <c r="W370" s="9">
        <f>(Dec!$G$2+1)*Dec!$G$2/2-SUM(I359:T370)</f>
        <v>3</v>
      </c>
      <c r="X370" s="2"/>
      <c r="Y370" s="14" t="str">
        <f>IF(F370="","",IF(F370-VLOOKUP($A358,AWstandards,VLOOKUP(D370,Age,2,FALSE),FALSE)&gt;0,"","aw"))</f>
        <v/>
      </c>
    </row>
    <row r="371" spans="1:25" ht="13" x14ac:dyDescent="0.3">
      <c r="A371" s="18">
        <v>600</v>
      </c>
      <c r="B371" s="34"/>
      <c r="C371" s="53" t="s">
        <v>247</v>
      </c>
      <c r="D371" s="54"/>
      <c r="E371" s="55"/>
      <c r="F371" s="23"/>
      <c r="G371" s="38"/>
      <c r="H371" s="2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 t="str">
        <f t="shared" si="84"/>
        <v/>
      </c>
      <c r="V371" s="9" t="str">
        <f t="shared" si="72"/>
        <v/>
      </c>
      <c r="W371" s="9"/>
      <c r="X371" s="2" t="s">
        <v>222</v>
      </c>
      <c r="Y371" s="2"/>
    </row>
    <row r="372" spans="1:25" x14ac:dyDescent="0.25">
      <c r="A372" s="19" t="s">
        <v>552</v>
      </c>
      <c r="B372" s="43">
        <v>1</v>
      </c>
      <c r="C372" s="52" t="str">
        <f t="shared" ref="C372:C383" si="85">IF(A372="","",VLOOKUP($A$371,IF(LEN(A372)=2,F15B,F15A),VLOOKUP(LEFT(A372,1),Fteams,6,FALSE),FALSE))</f>
        <v>Naomi Newman</v>
      </c>
      <c r="D372" s="52">
        <f>IF(A372="","",VLOOKUP($A371,IF(LEN(A372)=2,F15B,F15A),VLOOKUP(LEFT(A372,1),Fteams,7,FALSE),FALSE))</f>
        <v>0</v>
      </c>
      <c r="E372" s="52" t="str">
        <f t="shared" ref="E372:E383" si="86">IF(A372="","",VLOOKUP(LEFT(A372,1),Fteams,2,FALSE))</f>
        <v>Brighton &amp; Hove</v>
      </c>
      <c r="F372" s="26" t="s">
        <v>708</v>
      </c>
      <c r="G372" s="39">
        <f>Dec!$G$2</f>
        <v>12</v>
      </c>
      <c r="H372" s="29"/>
      <c r="I372" s="9">
        <f t="shared" ref="I372:U387" si="87">IF($A372="","",IF(LEFT($A372,1)=I$20,$G372,""))</f>
        <v>12</v>
      </c>
      <c r="J372" s="9" t="str">
        <f t="shared" si="87"/>
        <v/>
      </c>
      <c r="K372" s="9" t="str">
        <f t="shared" si="87"/>
        <v/>
      </c>
      <c r="L372" s="9" t="str">
        <f t="shared" si="87"/>
        <v/>
      </c>
      <c r="M372" s="9" t="str">
        <f t="shared" si="87"/>
        <v/>
      </c>
      <c r="N372" s="9" t="str">
        <f t="shared" si="87"/>
        <v/>
      </c>
      <c r="O372" s="9" t="str">
        <f t="shared" si="87"/>
        <v/>
      </c>
      <c r="P372" s="9" t="str">
        <f t="shared" si="87"/>
        <v/>
      </c>
      <c r="Q372" s="9" t="str">
        <f t="shared" si="87"/>
        <v/>
      </c>
      <c r="R372" s="9" t="str">
        <f t="shared" si="87"/>
        <v/>
      </c>
      <c r="S372" s="9" t="str">
        <f t="shared" si="87"/>
        <v/>
      </c>
      <c r="T372" s="9" t="str">
        <f t="shared" si="87"/>
        <v/>
      </c>
      <c r="U372" s="9" t="str">
        <f t="shared" si="84"/>
        <v/>
      </c>
      <c r="V372" s="9" t="str">
        <f t="shared" si="72"/>
        <v/>
      </c>
      <c r="W372" s="9"/>
      <c r="X372" s="2"/>
      <c r="Y372" s="14" t="e">
        <f>IF(F372="","",IF(F372-VLOOKUP($A371,AWstandards,VLOOKUP(D372,Age,2,FALSE),FALSE)&gt;0,"","aw"))</f>
        <v>#N/A</v>
      </c>
    </row>
    <row r="373" spans="1:25" x14ac:dyDescent="0.25">
      <c r="A373" s="19" t="s">
        <v>550</v>
      </c>
      <c r="B373" s="43">
        <v>2</v>
      </c>
      <c r="C373" s="52" t="str">
        <f t="shared" si="85"/>
        <v>Madeleine Lowe</v>
      </c>
      <c r="D373" s="52">
        <f>IF(A373="","",VLOOKUP($A371,IF(LEN(A373)=2,F15B,F15A),VLOOKUP(LEFT(A373,1),Fteams,7,FALSE),FALSE))</f>
        <v>0</v>
      </c>
      <c r="E373" s="52" t="str">
        <f t="shared" si="86"/>
        <v>Crawley</v>
      </c>
      <c r="F373" s="26" t="s">
        <v>709</v>
      </c>
      <c r="G373" s="39">
        <f>IF(Dec!$G$2-1&lt;0,0,Dec!$G$2-1)</f>
        <v>11</v>
      </c>
      <c r="H373" s="29"/>
      <c r="I373" s="9" t="str">
        <f t="shared" si="87"/>
        <v/>
      </c>
      <c r="J373" s="9">
        <f t="shared" si="87"/>
        <v>11</v>
      </c>
      <c r="K373" s="9" t="str">
        <f t="shared" si="87"/>
        <v/>
      </c>
      <c r="L373" s="9" t="str">
        <f t="shared" si="87"/>
        <v/>
      </c>
      <c r="M373" s="9" t="str">
        <f t="shared" si="87"/>
        <v/>
      </c>
      <c r="N373" s="9" t="str">
        <f t="shared" si="87"/>
        <v/>
      </c>
      <c r="O373" s="9" t="str">
        <f t="shared" si="87"/>
        <v/>
      </c>
      <c r="P373" s="9" t="str">
        <f t="shared" si="87"/>
        <v/>
      </c>
      <c r="Q373" s="9" t="str">
        <f t="shared" si="87"/>
        <v/>
      </c>
      <c r="R373" s="9" t="str">
        <f t="shared" si="87"/>
        <v/>
      </c>
      <c r="S373" s="9" t="str">
        <f t="shared" si="87"/>
        <v/>
      </c>
      <c r="T373" s="9" t="str">
        <f t="shared" si="87"/>
        <v/>
      </c>
      <c r="U373" s="9" t="str">
        <f t="shared" si="84"/>
        <v/>
      </c>
      <c r="V373" s="9" t="str">
        <f t="shared" ref="V373:V435" si="88">IF($A373="","",IF(LEFT($A373,1)=V$20,$G373,""))</f>
        <v/>
      </c>
      <c r="W373" s="9"/>
      <c r="X373" s="2"/>
      <c r="Y373" s="14" t="e">
        <f>IF(F373="","",IF(F373-VLOOKUP($A371,AWstandards,VLOOKUP(D373,Age,2,FALSE),FALSE)&gt;0,"","aw"))</f>
        <v>#N/A</v>
      </c>
    </row>
    <row r="374" spans="1:25" x14ac:dyDescent="0.25">
      <c r="A374" s="19" t="s">
        <v>551</v>
      </c>
      <c r="B374" s="43">
        <v>3</v>
      </c>
      <c r="C374" s="52" t="str">
        <f t="shared" si="85"/>
        <v>Bethany Jackson</v>
      </c>
      <c r="D374" s="52">
        <f>IF(A374="","",VLOOKUP($A371,IF(LEN(A374)=2,F15B,F15A),VLOOKUP(LEFT(A374,1),Fteams,7,FALSE),FALSE))</f>
        <v>0</v>
      </c>
      <c r="E374" s="52" t="str">
        <f t="shared" si="86"/>
        <v>Horsham BS</v>
      </c>
      <c r="F374" s="26" t="s">
        <v>710</v>
      </c>
      <c r="G374" s="39">
        <f>IF(Dec!$G$2-2&lt;0,0,Dec!$G$2-2)</f>
        <v>10</v>
      </c>
      <c r="H374" s="29"/>
      <c r="I374" s="9" t="str">
        <f t="shared" si="87"/>
        <v/>
      </c>
      <c r="J374" s="9" t="str">
        <f t="shared" si="87"/>
        <v/>
      </c>
      <c r="K374" s="9" t="str">
        <f t="shared" si="87"/>
        <v/>
      </c>
      <c r="L374" s="9" t="str">
        <f t="shared" si="87"/>
        <v/>
      </c>
      <c r="M374" s="9">
        <f t="shared" si="87"/>
        <v>10</v>
      </c>
      <c r="N374" s="9" t="str">
        <f t="shared" si="87"/>
        <v/>
      </c>
      <c r="O374" s="9" t="str">
        <f t="shared" si="87"/>
        <v/>
      </c>
      <c r="P374" s="9" t="str">
        <f t="shared" si="87"/>
        <v/>
      </c>
      <c r="Q374" s="9" t="str">
        <f t="shared" si="87"/>
        <v/>
      </c>
      <c r="R374" s="9" t="str">
        <f t="shared" si="87"/>
        <v/>
      </c>
      <c r="S374" s="9" t="str">
        <f t="shared" si="87"/>
        <v/>
      </c>
      <c r="T374" s="9" t="str">
        <f t="shared" si="87"/>
        <v/>
      </c>
      <c r="U374" s="9" t="str">
        <f t="shared" si="84"/>
        <v/>
      </c>
      <c r="V374" s="9" t="str">
        <f t="shared" si="88"/>
        <v/>
      </c>
      <c r="W374" s="9"/>
      <c r="X374" s="2"/>
      <c r="Y374" s="14" t="e">
        <f>IF(F374="","",IF(F374-VLOOKUP($A371,AWstandards,VLOOKUP(D374,Age,2,FALSE),FALSE)&gt;0,"","aw"))</f>
        <v>#N/A</v>
      </c>
    </row>
    <row r="375" spans="1:25" x14ac:dyDescent="0.25">
      <c r="A375" s="19" t="s">
        <v>636</v>
      </c>
      <c r="B375" s="43">
        <v>4</v>
      </c>
      <c r="C375" s="52" t="str">
        <f t="shared" si="85"/>
        <v>Francesca Tarrent</v>
      </c>
      <c r="D375" s="52">
        <f>IF(A375="","",VLOOKUP($A371,IF(LEN(A375)=2,F15B,F15A),VLOOKUP(LEFT(A375,1),Fteams,7,FALSE),FALSE))</f>
        <v>0</v>
      </c>
      <c r="E375" s="52" t="str">
        <f t="shared" si="86"/>
        <v>HYAC</v>
      </c>
      <c r="F375" s="26" t="s">
        <v>711</v>
      </c>
      <c r="G375" s="39">
        <f>IF(Dec!$G$2-3&lt;0,0,Dec!$G$2-3)</f>
        <v>9</v>
      </c>
      <c r="H375" s="29"/>
      <c r="I375" s="9" t="str">
        <f t="shared" si="87"/>
        <v/>
      </c>
      <c r="J375" s="9" t="str">
        <f t="shared" si="87"/>
        <v/>
      </c>
      <c r="K375" s="9" t="str">
        <f t="shared" si="87"/>
        <v/>
      </c>
      <c r="L375" s="9" t="str">
        <f t="shared" si="87"/>
        <v/>
      </c>
      <c r="M375" s="9" t="str">
        <f t="shared" si="87"/>
        <v/>
      </c>
      <c r="N375" s="9" t="str">
        <f t="shared" si="87"/>
        <v/>
      </c>
      <c r="O375" s="9" t="str">
        <f t="shared" si="87"/>
        <v/>
      </c>
      <c r="P375" s="9" t="str">
        <f t="shared" si="87"/>
        <v/>
      </c>
      <c r="Q375" s="9" t="str">
        <f t="shared" si="87"/>
        <v/>
      </c>
      <c r="R375" s="9" t="str">
        <f t="shared" si="87"/>
        <v/>
      </c>
      <c r="S375" s="9" t="str">
        <f t="shared" si="87"/>
        <v/>
      </c>
      <c r="T375" s="9">
        <f t="shared" si="87"/>
        <v>9</v>
      </c>
      <c r="U375" s="9" t="str">
        <f t="shared" si="87"/>
        <v/>
      </c>
      <c r="V375" s="9">
        <f t="shared" si="88"/>
        <v>9</v>
      </c>
      <c r="W375" s="9"/>
      <c r="X375" s="2"/>
      <c r="Y375" s="14" t="e">
        <f>IF(F375="","",IF(F375-VLOOKUP($A371,AWstandards,VLOOKUP(D375,Age,2,FALSE),FALSE)&gt;0,"","aw"))</f>
        <v>#N/A</v>
      </c>
    </row>
    <row r="376" spans="1:25" x14ac:dyDescent="0.25">
      <c r="A376" s="19" t="s">
        <v>558</v>
      </c>
      <c r="B376" s="43">
        <v>5</v>
      </c>
      <c r="C376" s="52" t="str">
        <f t="shared" si="85"/>
        <v>Olivia Pearson</v>
      </c>
      <c r="D376" s="52">
        <f>IF(A376="","",VLOOKUP($A371,IF(LEN(A376)=2,F15B,F15A),VLOOKUP(LEFT(A376,1),Fteams,7,FALSE),FALSE))</f>
        <v>0</v>
      </c>
      <c r="E376" s="52" t="str">
        <f t="shared" si="86"/>
        <v>Chichester</v>
      </c>
      <c r="F376" s="26" t="s">
        <v>712</v>
      </c>
      <c r="G376" s="39">
        <f>IF(Dec!$G$2-4&lt;0,0,Dec!$G$2-4)</f>
        <v>8</v>
      </c>
      <c r="H376" s="29"/>
      <c r="I376" s="9" t="str">
        <f t="shared" si="87"/>
        <v/>
      </c>
      <c r="J376" s="9" t="str">
        <f t="shared" si="87"/>
        <v/>
      </c>
      <c r="K376" s="9">
        <f t="shared" si="87"/>
        <v>8</v>
      </c>
      <c r="L376" s="9" t="str">
        <f t="shared" si="87"/>
        <v/>
      </c>
      <c r="M376" s="9" t="str">
        <f t="shared" si="87"/>
        <v/>
      </c>
      <c r="N376" s="9" t="str">
        <f t="shared" si="87"/>
        <v/>
      </c>
      <c r="O376" s="9" t="str">
        <f t="shared" si="87"/>
        <v/>
      </c>
      <c r="P376" s="9" t="str">
        <f t="shared" si="87"/>
        <v/>
      </c>
      <c r="Q376" s="9" t="str">
        <f t="shared" si="87"/>
        <v/>
      </c>
      <c r="R376" s="9" t="str">
        <f t="shared" si="87"/>
        <v/>
      </c>
      <c r="S376" s="9" t="str">
        <f t="shared" si="87"/>
        <v/>
      </c>
      <c r="T376" s="9" t="str">
        <f t="shared" si="87"/>
        <v/>
      </c>
      <c r="U376" s="9" t="str">
        <f t="shared" si="87"/>
        <v/>
      </c>
      <c r="V376" s="9" t="str">
        <f t="shared" si="88"/>
        <v/>
      </c>
      <c r="W376" s="9"/>
      <c r="X376" s="2"/>
      <c r="Y376" s="14" t="e">
        <f>IF(F376="","",IF(F376-VLOOKUP($A371,AWstandards,VLOOKUP(D376,Age,2,FALSE),FALSE)&gt;0,"","aw"))</f>
        <v>#N/A</v>
      </c>
    </row>
    <row r="377" spans="1:25" x14ac:dyDescent="0.25">
      <c r="A377" s="19" t="s">
        <v>555</v>
      </c>
      <c r="B377" s="43">
        <v>6</v>
      </c>
      <c r="C377" s="52" t="str">
        <f t="shared" si="85"/>
        <v>Sophie Turton</v>
      </c>
      <c r="D377" s="52">
        <f>IF(A377="","",VLOOKUP($A371,IF(LEN(A377)=2,F15B,F15A),VLOOKUP(LEFT(A377,1),Fteams,7,FALSE),FALSE))</f>
        <v>0</v>
      </c>
      <c r="E377" s="52" t="str">
        <f t="shared" si="86"/>
        <v>Haywards Heath</v>
      </c>
      <c r="F377" s="26" t="s">
        <v>713</v>
      </c>
      <c r="G377" s="39">
        <f>IF(Dec!$G$2-5&lt;0,0,Dec!$G$2-5)</f>
        <v>7</v>
      </c>
      <c r="H377" s="29"/>
      <c r="I377" s="9" t="str">
        <f t="shared" si="87"/>
        <v/>
      </c>
      <c r="J377" s="9" t="str">
        <f t="shared" si="87"/>
        <v/>
      </c>
      <c r="K377" s="9" t="str">
        <f t="shared" si="87"/>
        <v/>
      </c>
      <c r="L377" s="9" t="str">
        <f t="shared" si="87"/>
        <v/>
      </c>
      <c r="M377" s="9" t="str">
        <f t="shared" si="87"/>
        <v/>
      </c>
      <c r="N377" s="9" t="str">
        <f t="shared" si="87"/>
        <v/>
      </c>
      <c r="O377" s="9" t="str">
        <f t="shared" si="87"/>
        <v/>
      </c>
      <c r="P377" s="9" t="str">
        <f t="shared" si="87"/>
        <v/>
      </c>
      <c r="Q377" s="9" t="str">
        <f t="shared" si="87"/>
        <v/>
      </c>
      <c r="R377" s="9">
        <f t="shared" si="87"/>
        <v>7</v>
      </c>
      <c r="S377" s="9" t="str">
        <f t="shared" si="87"/>
        <v/>
      </c>
      <c r="T377" s="9" t="str">
        <f t="shared" si="87"/>
        <v/>
      </c>
      <c r="U377" s="9" t="str">
        <f t="shared" si="87"/>
        <v/>
      </c>
      <c r="V377" s="9" t="str">
        <f t="shared" si="88"/>
        <v/>
      </c>
      <c r="W377" s="9"/>
      <c r="X377" s="2"/>
      <c r="Y377" s="14" t="e">
        <f>IF(F377="","",IF(F377-VLOOKUP($A371,AWstandards,VLOOKUP(D377,Age,2,FALSE),FALSE)&gt;0,"","aw"))</f>
        <v>#N/A</v>
      </c>
    </row>
    <row r="378" spans="1:25" x14ac:dyDescent="0.25">
      <c r="A378" s="19" t="s">
        <v>553</v>
      </c>
      <c r="B378" s="43">
        <v>7</v>
      </c>
      <c r="C378" s="52" t="str">
        <f t="shared" si="85"/>
        <v>Poppy Charlwood</v>
      </c>
      <c r="D378" s="52">
        <f>IF(A378="","",VLOOKUP($A371,IF(LEN(A378)=2,F15B,F15A),VLOOKUP(LEFT(A378,1),Fteams,7,FALSE),FALSE))</f>
        <v>0</v>
      </c>
      <c r="E378" s="52" t="str">
        <f t="shared" si="86"/>
        <v>Eastbourne</v>
      </c>
      <c r="F378" s="26" t="s">
        <v>714</v>
      </c>
      <c r="G378" s="39">
        <f>IF(Dec!$G$2-6&lt;0,0,Dec!$G$2-6)</f>
        <v>6</v>
      </c>
      <c r="H378" s="29"/>
      <c r="I378" s="9" t="str">
        <f t="shared" si="87"/>
        <v/>
      </c>
      <c r="J378" s="9" t="str">
        <f t="shared" si="87"/>
        <v/>
      </c>
      <c r="K378" s="9" t="str">
        <f t="shared" si="87"/>
        <v/>
      </c>
      <c r="L378" s="9">
        <f t="shared" si="87"/>
        <v>6</v>
      </c>
      <c r="M378" s="9" t="str">
        <f t="shared" si="87"/>
        <v/>
      </c>
      <c r="N378" s="9" t="str">
        <f t="shared" si="87"/>
        <v/>
      </c>
      <c r="O378" s="9" t="str">
        <f t="shared" si="87"/>
        <v/>
      </c>
      <c r="P378" s="9" t="str">
        <f t="shared" si="87"/>
        <v/>
      </c>
      <c r="Q378" s="9" t="str">
        <f t="shared" si="87"/>
        <v/>
      </c>
      <c r="R378" s="9" t="str">
        <f t="shared" si="87"/>
        <v/>
      </c>
      <c r="S378" s="9" t="str">
        <f t="shared" si="87"/>
        <v/>
      </c>
      <c r="T378" s="9" t="str">
        <f t="shared" si="87"/>
        <v/>
      </c>
      <c r="U378" s="9" t="str">
        <f t="shared" si="87"/>
        <v/>
      </c>
      <c r="V378" s="9" t="str">
        <f t="shared" si="88"/>
        <v/>
      </c>
      <c r="W378" s="9"/>
      <c r="X378" s="2"/>
      <c r="Y378" s="14" t="e">
        <f>IF(F378="","",IF(F378-VLOOKUP($A371,AWstandards,VLOOKUP(D378,Age,2,FALSE),FALSE)&gt;0,"","aw"))</f>
        <v>#N/A</v>
      </c>
    </row>
    <row r="379" spans="1:25" x14ac:dyDescent="0.25">
      <c r="A379" s="19" t="s">
        <v>557</v>
      </c>
      <c r="B379" s="43">
        <v>8</v>
      </c>
      <c r="C379" s="52" t="str">
        <f t="shared" si="85"/>
        <v>May Crispin</v>
      </c>
      <c r="D379" s="52">
        <f>IF(A379="","",VLOOKUP($A371,IF(LEN(A379)=2,F15B,F15A),VLOOKUP(LEFT(A379,1),Fteams,7,FALSE),FALSE))</f>
        <v>0</v>
      </c>
      <c r="E379" s="52" t="str">
        <f t="shared" si="86"/>
        <v>Worthing</v>
      </c>
      <c r="F379" s="26" t="s">
        <v>715</v>
      </c>
      <c r="G379" s="39">
        <f>IF(Dec!$G$2-7&lt;0,0,Dec!$G$2-7)</f>
        <v>5</v>
      </c>
      <c r="H379" s="29"/>
      <c r="I379" s="9" t="str">
        <f t="shared" si="87"/>
        <v/>
      </c>
      <c r="J379" s="9" t="str">
        <f t="shared" si="87"/>
        <v/>
      </c>
      <c r="K379" s="9" t="str">
        <f t="shared" si="87"/>
        <v/>
      </c>
      <c r="L379" s="9" t="str">
        <f t="shared" si="87"/>
        <v/>
      </c>
      <c r="M379" s="9" t="str">
        <f t="shared" si="87"/>
        <v/>
      </c>
      <c r="N379" s="9" t="str">
        <f t="shared" si="87"/>
        <v/>
      </c>
      <c r="O379" s="9" t="str">
        <f t="shared" si="87"/>
        <v/>
      </c>
      <c r="P379" s="9" t="str">
        <f t="shared" si="87"/>
        <v/>
      </c>
      <c r="Q379" s="9">
        <f t="shared" si="87"/>
        <v>5</v>
      </c>
      <c r="R379" s="9" t="str">
        <f t="shared" si="87"/>
        <v/>
      </c>
      <c r="S379" s="9" t="str">
        <f t="shared" si="87"/>
        <v/>
      </c>
      <c r="T379" s="9" t="str">
        <f t="shared" si="87"/>
        <v/>
      </c>
      <c r="U379" s="9" t="str">
        <f t="shared" si="87"/>
        <v/>
      </c>
      <c r="V379" s="9" t="str">
        <f t="shared" si="88"/>
        <v/>
      </c>
      <c r="W379" s="9"/>
      <c r="X379" s="2"/>
      <c r="Y379" s="14" t="e">
        <f>IF(F379="","",IF(F379-VLOOKUP($A371,AWstandards,VLOOKUP(D379,Age,2,FALSE),FALSE)&gt;0,"","aw"))</f>
        <v>#N/A</v>
      </c>
    </row>
    <row r="380" spans="1:25" hidden="1" x14ac:dyDescent="0.25">
      <c r="A380" s="19"/>
      <c r="B380" s="43" t="s">
        <v>278</v>
      </c>
      <c r="C380" s="52" t="str">
        <f t="shared" si="85"/>
        <v/>
      </c>
      <c r="D380" s="52" t="str">
        <f>IF(A380="","",VLOOKUP($A373,IF(LEN(A380)=2,FSB,FSA),VLOOKUP(LEFT(A380,1),Fteams,7,FALSE),FALSE))</f>
        <v/>
      </c>
      <c r="E380" s="52" t="str">
        <f t="shared" si="86"/>
        <v/>
      </c>
      <c r="F380" s="26"/>
      <c r="G380" s="39">
        <f>IF(Dec!$G$2-8&lt;0,0,Dec!$G$2-8)</f>
        <v>4</v>
      </c>
      <c r="H380" s="29"/>
      <c r="I380" s="9" t="str">
        <f t="shared" si="87"/>
        <v/>
      </c>
      <c r="J380" s="9" t="str">
        <f t="shared" si="87"/>
        <v/>
      </c>
      <c r="K380" s="9" t="str">
        <f t="shared" si="87"/>
        <v/>
      </c>
      <c r="L380" s="9" t="str">
        <f t="shared" si="87"/>
        <v/>
      </c>
      <c r="M380" s="9" t="str">
        <f t="shared" si="87"/>
        <v/>
      </c>
      <c r="N380" s="9" t="str">
        <f t="shared" si="87"/>
        <v/>
      </c>
      <c r="O380" s="9" t="str">
        <f t="shared" si="87"/>
        <v/>
      </c>
      <c r="P380" s="9" t="str">
        <f t="shared" si="87"/>
        <v/>
      </c>
      <c r="Q380" s="9" t="str">
        <f t="shared" si="87"/>
        <v/>
      </c>
      <c r="R380" s="9" t="str">
        <f t="shared" si="87"/>
        <v/>
      </c>
      <c r="S380" s="9" t="str">
        <f t="shared" si="87"/>
        <v/>
      </c>
      <c r="T380" s="9" t="str">
        <f t="shared" si="87"/>
        <v/>
      </c>
      <c r="U380" s="9" t="str">
        <f t="shared" si="87"/>
        <v/>
      </c>
      <c r="V380" s="9" t="str">
        <f t="shared" si="88"/>
        <v/>
      </c>
      <c r="W380" s="9"/>
      <c r="X380" s="2"/>
      <c r="Y380" s="14"/>
    </row>
    <row r="381" spans="1:25" hidden="1" x14ac:dyDescent="0.25">
      <c r="A381" s="19"/>
      <c r="B381" s="43" t="s">
        <v>275</v>
      </c>
      <c r="C381" s="52" t="str">
        <f t="shared" si="85"/>
        <v/>
      </c>
      <c r="D381" s="52" t="str">
        <f>IF(A381="","",VLOOKUP($A374,IF(LEN(A381)=2,FSB,FSA),VLOOKUP(LEFT(A381,1),Fteams,7,FALSE),FALSE))</f>
        <v/>
      </c>
      <c r="E381" s="52" t="str">
        <f t="shared" si="86"/>
        <v/>
      </c>
      <c r="F381" s="26"/>
      <c r="G381" s="39">
        <f>IF(Dec!$G$2-9&lt;0,0,Dec!$G$2-9)</f>
        <v>3</v>
      </c>
      <c r="H381" s="29"/>
      <c r="I381" s="9" t="str">
        <f t="shared" si="87"/>
        <v/>
      </c>
      <c r="J381" s="9" t="str">
        <f t="shared" si="87"/>
        <v/>
      </c>
      <c r="K381" s="9" t="str">
        <f t="shared" si="87"/>
        <v/>
      </c>
      <c r="L381" s="9" t="str">
        <f t="shared" si="87"/>
        <v/>
      </c>
      <c r="M381" s="9" t="str">
        <f t="shared" si="87"/>
        <v/>
      </c>
      <c r="N381" s="9" t="str">
        <f t="shared" si="87"/>
        <v/>
      </c>
      <c r="O381" s="9" t="str">
        <f t="shared" si="87"/>
        <v/>
      </c>
      <c r="P381" s="9" t="str">
        <f t="shared" si="87"/>
        <v/>
      </c>
      <c r="Q381" s="9" t="str">
        <f t="shared" si="87"/>
        <v/>
      </c>
      <c r="R381" s="9" t="str">
        <f t="shared" si="87"/>
        <v/>
      </c>
      <c r="S381" s="9" t="str">
        <f t="shared" si="87"/>
        <v/>
      </c>
      <c r="T381" s="9" t="str">
        <f t="shared" si="87"/>
        <v/>
      </c>
      <c r="U381" s="9" t="str">
        <f t="shared" si="87"/>
        <v/>
      </c>
      <c r="V381" s="9" t="str">
        <f t="shared" si="88"/>
        <v/>
      </c>
      <c r="W381" s="9"/>
      <c r="X381" s="2"/>
      <c r="Y381" s="14"/>
    </row>
    <row r="382" spans="1:25" hidden="1" x14ac:dyDescent="0.25">
      <c r="A382" s="19"/>
      <c r="B382" s="43" t="s">
        <v>276</v>
      </c>
      <c r="C382" s="52" t="str">
        <f t="shared" si="85"/>
        <v/>
      </c>
      <c r="D382" s="52" t="str">
        <f>IF(A382="","",VLOOKUP($A371,IF(LEN(A382)=2,F15B,F15A),VLOOKUP(LEFT(A382,1),Fteams,7,FALSE),FALSE))</f>
        <v/>
      </c>
      <c r="E382" s="52" t="str">
        <f t="shared" si="86"/>
        <v/>
      </c>
      <c r="F382" s="26"/>
      <c r="G382" s="39">
        <f>IF(Dec!$G$2-10&lt;0,0,Dec!$G$2-10)</f>
        <v>2</v>
      </c>
      <c r="H382" s="29"/>
      <c r="I382" s="9" t="str">
        <f t="shared" si="87"/>
        <v/>
      </c>
      <c r="J382" s="9" t="str">
        <f t="shared" si="87"/>
        <v/>
      </c>
      <c r="K382" s="9" t="str">
        <f t="shared" si="87"/>
        <v/>
      </c>
      <c r="L382" s="9" t="str">
        <f t="shared" si="87"/>
        <v/>
      </c>
      <c r="M382" s="9" t="str">
        <f t="shared" si="87"/>
        <v/>
      </c>
      <c r="N382" s="9" t="str">
        <f t="shared" si="87"/>
        <v/>
      </c>
      <c r="O382" s="9" t="str">
        <f t="shared" si="87"/>
        <v/>
      </c>
      <c r="P382" s="9" t="str">
        <f t="shared" si="87"/>
        <v/>
      </c>
      <c r="Q382" s="9" t="str">
        <f t="shared" si="87"/>
        <v/>
      </c>
      <c r="R382" s="9" t="str">
        <f t="shared" si="87"/>
        <v/>
      </c>
      <c r="S382" s="9" t="str">
        <f t="shared" si="87"/>
        <v/>
      </c>
      <c r="T382" s="9" t="str">
        <f t="shared" si="87"/>
        <v/>
      </c>
      <c r="U382" s="9" t="str">
        <f t="shared" si="87"/>
        <v/>
      </c>
      <c r="V382" s="9" t="str">
        <f t="shared" si="88"/>
        <v/>
      </c>
      <c r="W382" s="9"/>
      <c r="X382" s="2"/>
      <c r="Y382" s="14" t="str">
        <f>IF(F382="","",IF(F382-VLOOKUP($A371,AWstandards,VLOOKUP(D382,Age,2,FALSE),FALSE)&gt;0,"","aw"))</f>
        <v/>
      </c>
    </row>
    <row r="383" spans="1:25" ht="12.75" hidden="1" customHeight="1" x14ac:dyDescent="0.25">
      <c r="A383" s="19"/>
      <c r="B383" s="43" t="s">
        <v>277</v>
      </c>
      <c r="C383" s="52" t="str">
        <f t="shared" si="85"/>
        <v/>
      </c>
      <c r="D383" s="52" t="str">
        <f>IF(A383="","",VLOOKUP($A371,IF(LEN(A383)=2,F15B,F15A),VLOOKUP(LEFT(A383,1),Fteams,7,FALSE),FALSE))</f>
        <v/>
      </c>
      <c r="E383" s="52" t="str">
        <f t="shared" si="86"/>
        <v/>
      </c>
      <c r="F383" s="26"/>
      <c r="G383" s="39">
        <f>IF(Dec!$G$2-11&lt;0,0,Dec!$G$2-11)</f>
        <v>1</v>
      </c>
      <c r="H383" s="29"/>
      <c r="I383" s="9" t="str">
        <f t="shared" si="87"/>
        <v/>
      </c>
      <c r="J383" s="9" t="str">
        <f t="shared" si="87"/>
        <v/>
      </c>
      <c r="K383" s="9" t="str">
        <f t="shared" si="87"/>
        <v/>
      </c>
      <c r="L383" s="9" t="str">
        <f t="shared" si="87"/>
        <v/>
      </c>
      <c r="M383" s="9" t="str">
        <f t="shared" si="87"/>
        <v/>
      </c>
      <c r="N383" s="9" t="str">
        <f t="shared" si="87"/>
        <v/>
      </c>
      <c r="O383" s="9" t="str">
        <f t="shared" si="87"/>
        <v/>
      </c>
      <c r="P383" s="9" t="str">
        <f t="shared" si="87"/>
        <v/>
      </c>
      <c r="Q383" s="9" t="str">
        <f t="shared" si="87"/>
        <v/>
      </c>
      <c r="R383" s="9" t="str">
        <f t="shared" si="87"/>
        <v/>
      </c>
      <c r="S383" s="9" t="str">
        <f t="shared" si="87"/>
        <v/>
      </c>
      <c r="T383" s="9" t="str">
        <f t="shared" si="87"/>
        <v/>
      </c>
      <c r="U383" s="9" t="str">
        <f t="shared" si="87"/>
        <v/>
      </c>
      <c r="V383" s="9" t="str">
        <f t="shared" si="88"/>
        <v/>
      </c>
      <c r="W383" s="9">
        <f>(Dec!$G$2+1)*Dec!$G$2/2-SUM(I372:T383)</f>
        <v>10</v>
      </c>
      <c r="X383" s="2"/>
      <c r="Y383" s="14" t="str">
        <f>IF(F383="","",IF(F383-VLOOKUP($A371,AWstandards,VLOOKUP(D383,Age,2,FALSE),FALSE)&gt;0,"","aw"))</f>
        <v/>
      </c>
    </row>
    <row r="384" spans="1:25" ht="13" x14ac:dyDescent="0.3">
      <c r="A384" s="18">
        <v>1000</v>
      </c>
      <c r="B384" s="34"/>
      <c r="C384" s="53" t="s">
        <v>248</v>
      </c>
      <c r="D384" s="54"/>
      <c r="E384" s="55"/>
      <c r="F384" s="23"/>
      <c r="G384" s="38"/>
      <c r="H384" s="2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 t="str">
        <f t="shared" si="87"/>
        <v/>
      </c>
      <c r="V384" s="9" t="str">
        <f t="shared" si="88"/>
        <v/>
      </c>
      <c r="W384" s="9"/>
      <c r="X384" s="2" t="s">
        <v>228</v>
      </c>
      <c r="Y384" s="2"/>
    </row>
    <row r="385" spans="1:25" x14ac:dyDescent="0.25">
      <c r="A385" s="19" t="s">
        <v>513</v>
      </c>
      <c r="B385" s="43">
        <v>1</v>
      </c>
      <c r="C385" s="52" t="str">
        <f t="shared" ref="C385:C396" si="89">IF(A385="","",VLOOKUP($A$384,IF(LEN(A385)=2,F15B,F15A),VLOOKUP(LEFT(A385,1),Fteams,6,FALSE),FALSE))</f>
        <v>Skye Widdows</v>
      </c>
      <c r="D385" s="52">
        <f>IF(A385="","",VLOOKUP($A384,IF(LEN(A385)=2,F15B,F15A),VLOOKUP(LEFT(A385,1),Fteams,7,FALSE),FALSE))</f>
        <v>0</v>
      </c>
      <c r="E385" s="52" t="str">
        <f t="shared" ref="E385:E396" si="90">IF(A385="","",VLOOKUP(LEFT(A385,1),Fteams,2,FALSE))</f>
        <v>Brighton &amp; Hove</v>
      </c>
      <c r="F385" s="26" t="s">
        <v>798</v>
      </c>
      <c r="G385" s="39">
        <f>Dec!$G$2</f>
        <v>12</v>
      </c>
      <c r="H385" s="29"/>
      <c r="I385" s="9">
        <f t="shared" ref="I385:U400" si="91">IF($A385="","",IF(LEFT($A385,1)=I$20,$G385,""))</f>
        <v>12</v>
      </c>
      <c r="J385" s="9" t="str">
        <f t="shared" si="91"/>
        <v/>
      </c>
      <c r="K385" s="9" t="str">
        <f t="shared" si="91"/>
        <v/>
      </c>
      <c r="L385" s="9" t="str">
        <f t="shared" si="91"/>
        <v/>
      </c>
      <c r="M385" s="9" t="str">
        <f t="shared" si="91"/>
        <v/>
      </c>
      <c r="N385" s="9" t="str">
        <f t="shared" si="91"/>
        <v/>
      </c>
      <c r="O385" s="9" t="str">
        <f t="shared" si="91"/>
        <v/>
      </c>
      <c r="P385" s="9" t="str">
        <f t="shared" si="91"/>
        <v/>
      </c>
      <c r="Q385" s="9" t="str">
        <f t="shared" si="91"/>
        <v/>
      </c>
      <c r="R385" s="9" t="str">
        <f t="shared" si="91"/>
        <v/>
      </c>
      <c r="S385" s="9" t="str">
        <f t="shared" si="91"/>
        <v/>
      </c>
      <c r="T385" s="9" t="str">
        <f t="shared" si="91"/>
        <v/>
      </c>
      <c r="U385" s="9" t="str">
        <f t="shared" si="87"/>
        <v/>
      </c>
      <c r="V385" s="9" t="str">
        <f t="shared" si="88"/>
        <v/>
      </c>
      <c r="W385" s="9"/>
      <c r="X385" s="2"/>
      <c r="Y385" s="14" t="e">
        <f>IF(F385="","",IF(F385-VLOOKUP($A384,AWstandards,VLOOKUP(D385,Age,2,FALSE),FALSE)&gt;0,"","aw"))</f>
        <v>#N/A</v>
      </c>
    </row>
    <row r="386" spans="1:25" x14ac:dyDescent="0.25">
      <c r="A386" s="19" t="s">
        <v>514</v>
      </c>
      <c r="B386" s="43">
        <v>2</v>
      </c>
      <c r="C386" s="52" t="str">
        <f t="shared" si="89"/>
        <v>Darcie Wickenden</v>
      </c>
      <c r="D386" s="52">
        <f>IF(A386="","",VLOOKUP($A384,IF(LEN(A386)=2,F15B,F15A),VLOOKUP(LEFT(A386,1),Fteams,7,FALSE),FALSE))</f>
        <v>0</v>
      </c>
      <c r="E386" s="52" t="str">
        <f t="shared" si="90"/>
        <v>Crawley</v>
      </c>
      <c r="F386" s="26" t="s">
        <v>800</v>
      </c>
      <c r="G386" s="39">
        <f>IF(Dec!$G$2-1&lt;0,0,Dec!$G$2-1)</f>
        <v>11</v>
      </c>
      <c r="H386" s="29"/>
      <c r="I386" s="9" t="str">
        <f t="shared" si="91"/>
        <v/>
      </c>
      <c r="J386" s="9">
        <f t="shared" si="91"/>
        <v>11</v>
      </c>
      <c r="K386" s="9" t="str">
        <f t="shared" si="91"/>
        <v/>
      </c>
      <c r="L386" s="9" t="str">
        <f t="shared" si="91"/>
        <v/>
      </c>
      <c r="M386" s="9" t="str">
        <f t="shared" si="91"/>
        <v/>
      </c>
      <c r="N386" s="9" t="str">
        <f t="shared" si="91"/>
        <v/>
      </c>
      <c r="O386" s="9" t="str">
        <f t="shared" si="91"/>
        <v/>
      </c>
      <c r="P386" s="9" t="str">
        <f t="shared" si="91"/>
        <v/>
      </c>
      <c r="Q386" s="9" t="str">
        <f t="shared" si="91"/>
        <v/>
      </c>
      <c r="R386" s="9" t="str">
        <f t="shared" si="91"/>
        <v/>
      </c>
      <c r="S386" s="9" t="str">
        <f t="shared" si="91"/>
        <v/>
      </c>
      <c r="T386" s="9" t="str">
        <f t="shared" si="91"/>
        <v/>
      </c>
      <c r="U386" s="9" t="str">
        <f t="shared" si="87"/>
        <v/>
      </c>
      <c r="V386" s="9" t="str">
        <f t="shared" si="88"/>
        <v/>
      </c>
      <c r="W386" s="9"/>
      <c r="X386" s="2"/>
      <c r="Y386" s="14" t="e">
        <f>IF(F386="","",IF(F386-VLOOKUP($A384,AWstandards,VLOOKUP(D386,Age,2,FALSE),FALSE)&gt;0,"","aw"))</f>
        <v>#N/A</v>
      </c>
    </row>
    <row r="387" spans="1:25" x14ac:dyDescent="0.25">
      <c r="A387" s="19" t="s">
        <v>521</v>
      </c>
      <c r="B387" s="43">
        <v>3</v>
      </c>
      <c r="C387" s="52" t="str">
        <f t="shared" si="89"/>
        <v>Stella Gambie</v>
      </c>
      <c r="D387" s="52">
        <f>IF(A387="","",VLOOKUP($A384,IF(LEN(A387)=2,F15B,F15A),VLOOKUP(LEFT(A387,1),Fteams,7,FALSE),FALSE))</f>
        <v>0</v>
      </c>
      <c r="E387" s="52" t="str">
        <f t="shared" si="90"/>
        <v>Phoenix</v>
      </c>
      <c r="F387" s="26" t="s">
        <v>801</v>
      </c>
      <c r="G387" s="39">
        <f>IF(Dec!$G$2-2&lt;0,0,Dec!$G$2-2)</f>
        <v>10</v>
      </c>
      <c r="H387" s="29"/>
      <c r="I387" s="9" t="str">
        <f t="shared" si="91"/>
        <v/>
      </c>
      <c r="J387" s="9" t="str">
        <f t="shared" si="91"/>
        <v/>
      </c>
      <c r="K387" s="9" t="str">
        <f t="shared" si="91"/>
        <v/>
      </c>
      <c r="L387" s="9" t="str">
        <f t="shared" si="91"/>
        <v/>
      </c>
      <c r="M387" s="9" t="str">
        <f t="shared" si="91"/>
        <v/>
      </c>
      <c r="N387" s="9" t="str">
        <f t="shared" si="91"/>
        <v/>
      </c>
      <c r="O387" s="9" t="str">
        <f t="shared" si="91"/>
        <v/>
      </c>
      <c r="P387" s="9">
        <f t="shared" si="91"/>
        <v>10</v>
      </c>
      <c r="Q387" s="9" t="str">
        <f t="shared" si="91"/>
        <v/>
      </c>
      <c r="R387" s="9" t="str">
        <f t="shared" si="91"/>
        <v/>
      </c>
      <c r="S387" s="9" t="str">
        <f t="shared" si="91"/>
        <v/>
      </c>
      <c r="T387" s="9" t="str">
        <f t="shared" si="91"/>
        <v/>
      </c>
      <c r="U387" s="9" t="str">
        <f t="shared" si="87"/>
        <v/>
      </c>
      <c r="V387" s="9" t="str">
        <f t="shared" si="88"/>
        <v/>
      </c>
      <c r="W387" s="9"/>
      <c r="X387" s="2"/>
      <c r="Y387" s="14" t="e">
        <f>IF(F387="","",IF(F387-VLOOKUP($A384,AWstandards,VLOOKUP(D387,Age,2,FALSE),FALSE)&gt;0,"","aw"))</f>
        <v>#N/A</v>
      </c>
    </row>
    <row r="388" spans="1:25" x14ac:dyDescent="0.25">
      <c r="A388" s="19" t="s">
        <v>519</v>
      </c>
      <c r="B388" s="43">
        <v>4</v>
      </c>
      <c r="C388" s="52" t="str">
        <f t="shared" si="89"/>
        <v>Amelia Skelton</v>
      </c>
      <c r="D388" s="52">
        <f>IF(A388="","",VLOOKUP($A384,IF(LEN(A388)=2,F15B,F15A),VLOOKUP(LEFT(A388,1),Fteams,7,FALSE),FALSE))</f>
        <v>0</v>
      </c>
      <c r="E388" s="52" t="str">
        <f t="shared" si="90"/>
        <v>HYAC</v>
      </c>
      <c r="F388" s="26" t="s">
        <v>802</v>
      </c>
      <c r="G388" s="39">
        <f>IF(Dec!$G$2-3&lt;0,0,Dec!$G$2-3)</f>
        <v>9</v>
      </c>
      <c r="H388" s="29"/>
      <c r="I388" s="9" t="str">
        <f t="shared" si="91"/>
        <v/>
      </c>
      <c r="J388" s="9" t="str">
        <f t="shared" si="91"/>
        <v/>
      </c>
      <c r="K388" s="9" t="str">
        <f t="shared" si="91"/>
        <v/>
      </c>
      <c r="L388" s="9" t="str">
        <f t="shared" si="91"/>
        <v/>
      </c>
      <c r="M388" s="9" t="str">
        <f t="shared" si="91"/>
        <v/>
      </c>
      <c r="N388" s="9" t="str">
        <f t="shared" si="91"/>
        <v/>
      </c>
      <c r="O388" s="9" t="str">
        <f t="shared" si="91"/>
        <v/>
      </c>
      <c r="P388" s="9" t="str">
        <f t="shared" si="91"/>
        <v/>
      </c>
      <c r="Q388" s="9" t="str">
        <f t="shared" si="91"/>
        <v/>
      </c>
      <c r="R388" s="9" t="str">
        <f t="shared" si="91"/>
        <v/>
      </c>
      <c r="S388" s="9" t="str">
        <f t="shared" si="91"/>
        <v/>
      </c>
      <c r="T388" s="9">
        <f t="shared" si="91"/>
        <v>9</v>
      </c>
      <c r="U388" s="9" t="str">
        <f t="shared" si="91"/>
        <v/>
      </c>
      <c r="V388" s="9">
        <f t="shared" si="88"/>
        <v>9</v>
      </c>
      <c r="W388" s="9"/>
      <c r="X388" s="2"/>
      <c r="Y388" s="14" t="e">
        <f>IF(F388="","",IF(F388-VLOOKUP($A384,AWstandards,VLOOKUP(D388,Age,2,FALSE),FALSE)&gt;0,"","aw"))</f>
        <v>#N/A</v>
      </c>
    </row>
    <row r="389" spans="1:25" x14ac:dyDescent="0.25">
      <c r="A389" s="19" t="s">
        <v>515</v>
      </c>
      <c r="B389" s="43">
        <v>5</v>
      </c>
      <c r="C389" s="52" t="str">
        <f t="shared" si="89"/>
        <v>Emmy Pemberton</v>
      </c>
      <c r="D389" s="52">
        <f>IF(A389="","",VLOOKUP($A384,IF(LEN(A389)=2,F15B,F15A),VLOOKUP(LEFT(A389,1),Fteams,7,FALSE),FALSE))</f>
        <v>0</v>
      </c>
      <c r="E389" s="52" t="str">
        <f t="shared" si="90"/>
        <v>Chichester</v>
      </c>
      <c r="F389" s="26" t="s">
        <v>803</v>
      </c>
      <c r="G389" s="39">
        <f>IF(Dec!$G$2-4&lt;0,0,Dec!$G$2-4)</f>
        <v>8</v>
      </c>
      <c r="H389" s="29"/>
      <c r="I389" s="9" t="str">
        <f t="shared" si="91"/>
        <v/>
      </c>
      <c r="J389" s="9" t="str">
        <f t="shared" si="91"/>
        <v/>
      </c>
      <c r="K389" s="9">
        <f t="shared" si="91"/>
        <v>8</v>
      </c>
      <c r="L389" s="9" t="str">
        <f t="shared" si="91"/>
        <v/>
      </c>
      <c r="M389" s="9" t="str">
        <f t="shared" si="91"/>
        <v/>
      </c>
      <c r="N389" s="9" t="str">
        <f t="shared" si="91"/>
        <v/>
      </c>
      <c r="O389" s="9" t="str">
        <f t="shared" si="91"/>
        <v/>
      </c>
      <c r="P389" s="9" t="str">
        <f t="shared" si="91"/>
        <v/>
      </c>
      <c r="Q389" s="9" t="str">
        <f t="shared" si="91"/>
        <v/>
      </c>
      <c r="R389" s="9" t="str">
        <f t="shared" si="91"/>
        <v/>
      </c>
      <c r="S389" s="9" t="str">
        <f t="shared" si="91"/>
        <v/>
      </c>
      <c r="T389" s="9" t="str">
        <f t="shared" si="91"/>
        <v/>
      </c>
      <c r="U389" s="9" t="str">
        <f t="shared" si="91"/>
        <v/>
      </c>
      <c r="V389" s="9" t="str">
        <f t="shared" si="88"/>
        <v/>
      </c>
      <c r="W389" s="9"/>
      <c r="X389" s="2"/>
      <c r="Y389" s="14" t="e">
        <f>IF(F389="","",IF(F389-VLOOKUP($A384,AWstandards,VLOOKUP(D389,Age,2,FALSE),FALSE)&gt;0,"","aw"))</f>
        <v>#N/A</v>
      </c>
    </row>
    <row r="390" spans="1:25" x14ac:dyDescent="0.25">
      <c r="A390" s="19" t="s">
        <v>517</v>
      </c>
      <c r="B390" s="43">
        <v>6</v>
      </c>
      <c r="C390" s="52" t="str">
        <f t="shared" si="89"/>
        <v>Charlotte Airey</v>
      </c>
      <c r="D390" s="52">
        <f>IF(A390="","",VLOOKUP($A384,IF(LEN(A390)=2,F15B,F15A),VLOOKUP(LEFT(A390,1),Fteams,7,FALSE),FALSE))</f>
        <v>0</v>
      </c>
      <c r="E390" s="52" t="str">
        <f t="shared" si="90"/>
        <v>Horsham BS</v>
      </c>
      <c r="F390" s="26" t="s">
        <v>804</v>
      </c>
      <c r="G390" s="39">
        <f>IF(Dec!$G$2-5&lt;0,0,Dec!$G$2-5)</f>
        <v>7</v>
      </c>
      <c r="H390" s="29"/>
      <c r="I390" s="9" t="str">
        <f t="shared" si="91"/>
        <v/>
      </c>
      <c r="J390" s="9" t="str">
        <f t="shared" si="91"/>
        <v/>
      </c>
      <c r="K390" s="9" t="str">
        <f t="shared" si="91"/>
        <v/>
      </c>
      <c r="L390" s="9" t="str">
        <f t="shared" si="91"/>
        <v/>
      </c>
      <c r="M390" s="9">
        <f t="shared" si="91"/>
        <v>7</v>
      </c>
      <c r="N390" s="9" t="str">
        <f t="shared" si="91"/>
        <v/>
      </c>
      <c r="O390" s="9" t="str">
        <f t="shared" si="91"/>
        <v/>
      </c>
      <c r="P390" s="9" t="str">
        <f t="shared" si="91"/>
        <v/>
      </c>
      <c r="Q390" s="9" t="str">
        <f t="shared" si="91"/>
        <v/>
      </c>
      <c r="R390" s="9" t="str">
        <f t="shared" si="91"/>
        <v/>
      </c>
      <c r="S390" s="9" t="str">
        <f t="shared" si="91"/>
        <v/>
      </c>
      <c r="T390" s="9" t="str">
        <f t="shared" si="91"/>
        <v/>
      </c>
      <c r="U390" s="9" t="str">
        <f t="shared" si="91"/>
        <v/>
      </c>
      <c r="V390" s="9" t="str">
        <f t="shared" si="88"/>
        <v/>
      </c>
      <c r="W390" s="9"/>
      <c r="X390" s="2"/>
      <c r="Y390" s="14" t="e">
        <f>IF(F390="","",IF(F390-VLOOKUP($A384,AWstandards,VLOOKUP(D390,Age,2,FALSE),FALSE)&gt;0,"","aw"))</f>
        <v>#N/A</v>
      </c>
    </row>
    <row r="391" spans="1:25" x14ac:dyDescent="0.25">
      <c r="A391" s="19" t="s">
        <v>522</v>
      </c>
      <c r="B391" s="43">
        <v>7</v>
      </c>
      <c r="C391" s="52" t="str">
        <f t="shared" si="89"/>
        <v>Hope Byrne</v>
      </c>
      <c r="D391" s="52">
        <f>IF(A391="","",VLOOKUP($A384,IF(LEN(A391)=2,F15B,F15A),VLOOKUP(LEFT(A391,1),Fteams,7,FALSE),FALSE))</f>
        <v>0</v>
      </c>
      <c r="E391" s="52" t="str">
        <f t="shared" si="90"/>
        <v>Worthing</v>
      </c>
      <c r="F391" s="26" t="s">
        <v>805</v>
      </c>
      <c r="G391" s="39">
        <f>IF(Dec!$G$2-6&lt;0,0,Dec!$G$2-6)</f>
        <v>6</v>
      </c>
      <c r="H391" s="29"/>
      <c r="I391" s="9" t="str">
        <f t="shared" si="91"/>
        <v/>
      </c>
      <c r="J391" s="9" t="str">
        <f t="shared" si="91"/>
        <v/>
      </c>
      <c r="K391" s="9" t="str">
        <f t="shared" si="91"/>
        <v/>
      </c>
      <c r="L391" s="9" t="str">
        <f t="shared" si="91"/>
        <v/>
      </c>
      <c r="M391" s="9" t="str">
        <f t="shared" si="91"/>
        <v/>
      </c>
      <c r="N391" s="9" t="str">
        <f t="shared" si="91"/>
        <v/>
      </c>
      <c r="O391" s="9" t="str">
        <f t="shared" si="91"/>
        <v/>
      </c>
      <c r="P391" s="9" t="str">
        <f t="shared" si="91"/>
        <v/>
      </c>
      <c r="Q391" s="9">
        <f t="shared" si="91"/>
        <v>6</v>
      </c>
      <c r="R391" s="9" t="str">
        <f t="shared" si="91"/>
        <v/>
      </c>
      <c r="S391" s="9" t="str">
        <f t="shared" si="91"/>
        <v/>
      </c>
      <c r="T391" s="9" t="str">
        <f t="shared" si="91"/>
        <v/>
      </c>
      <c r="U391" s="9" t="str">
        <f t="shared" si="91"/>
        <v/>
      </c>
      <c r="V391" s="9" t="str">
        <f t="shared" si="88"/>
        <v/>
      </c>
      <c r="W391" s="9"/>
      <c r="X391" s="2"/>
      <c r="Y391" s="14" t="e">
        <f>IF(F391="","",IF(F391-VLOOKUP($A384,AWstandards,VLOOKUP(D391,Age,2,FALSE),FALSE)&gt;0,"","aw"))</f>
        <v>#N/A</v>
      </c>
    </row>
    <row r="392" spans="1:25" hidden="1" x14ac:dyDescent="0.25">
      <c r="A392" s="19"/>
      <c r="B392" s="43">
        <v>8</v>
      </c>
      <c r="C392" s="52" t="str">
        <f t="shared" si="89"/>
        <v/>
      </c>
      <c r="D392" s="52" t="str">
        <f>IF(A392="","",VLOOKUP($A384,IF(LEN(A392)=2,F15B,F15A),VLOOKUP(LEFT(A392,1),Fteams,7,FALSE),FALSE))</f>
        <v/>
      </c>
      <c r="E392" s="52" t="str">
        <f t="shared" si="90"/>
        <v/>
      </c>
      <c r="F392" s="26"/>
      <c r="G392" s="39">
        <f>IF(Dec!$G$2-7&lt;0,0,Dec!$G$2-7)</f>
        <v>5</v>
      </c>
      <c r="H392" s="29"/>
      <c r="I392" s="9" t="str">
        <f t="shared" si="91"/>
        <v/>
      </c>
      <c r="J392" s="9" t="str">
        <f t="shared" si="91"/>
        <v/>
      </c>
      <c r="K392" s="9" t="str">
        <f t="shared" si="91"/>
        <v/>
      </c>
      <c r="L392" s="9" t="str">
        <f t="shared" si="91"/>
        <v/>
      </c>
      <c r="M392" s="9" t="str">
        <f t="shared" si="91"/>
        <v/>
      </c>
      <c r="N392" s="9" t="str">
        <f t="shared" si="91"/>
        <v/>
      </c>
      <c r="O392" s="9" t="str">
        <f t="shared" si="91"/>
        <v/>
      </c>
      <c r="P392" s="9" t="str">
        <f t="shared" si="91"/>
        <v/>
      </c>
      <c r="Q392" s="9" t="str">
        <f t="shared" si="91"/>
        <v/>
      </c>
      <c r="R392" s="9" t="str">
        <f t="shared" si="91"/>
        <v/>
      </c>
      <c r="S392" s="9" t="str">
        <f t="shared" si="91"/>
        <v/>
      </c>
      <c r="T392" s="9" t="str">
        <f t="shared" si="91"/>
        <v/>
      </c>
      <c r="U392" s="9" t="str">
        <f t="shared" si="91"/>
        <v/>
      </c>
      <c r="V392" s="9" t="str">
        <f t="shared" si="88"/>
        <v/>
      </c>
      <c r="W392" s="9"/>
      <c r="X392" s="2"/>
      <c r="Y392" s="14" t="str">
        <f>IF(F392="","",IF(F392-VLOOKUP($A384,AWstandards,VLOOKUP(D392,Age,2,FALSE),FALSE)&gt;0,"","aw"))</f>
        <v/>
      </c>
    </row>
    <row r="393" spans="1:25" hidden="1" x14ac:dyDescent="0.25">
      <c r="A393" s="19"/>
      <c r="B393" s="43" t="s">
        <v>278</v>
      </c>
      <c r="C393" s="52" t="str">
        <f t="shared" si="89"/>
        <v/>
      </c>
      <c r="D393" s="52" t="str">
        <f>IF(A393="","",VLOOKUP($A386,IF(LEN(A393)=2,FSB,FSA),VLOOKUP(LEFT(A393,1),Fteams,7,FALSE),FALSE))</f>
        <v/>
      </c>
      <c r="E393" s="52" t="str">
        <f t="shared" si="90"/>
        <v/>
      </c>
      <c r="F393" s="26"/>
      <c r="G393" s="39">
        <f>IF(Dec!$G$2-8&lt;0,0,Dec!$G$2-8)</f>
        <v>4</v>
      </c>
      <c r="H393" s="29"/>
      <c r="I393" s="9" t="str">
        <f t="shared" si="91"/>
        <v/>
      </c>
      <c r="J393" s="9" t="str">
        <f t="shared" si="91"/>
        <v/>
      </c>
      <c r="K393" s="9" t="str">
        <f t="shared" si="91"/>
        <v/>
      </c>
      <c r="L393" s="9" t="str">
        <f t="shared" si="91"/>
        <v/>
      </c>
      <c r="M393" s="9" t="str">
        <f t="shared" si="91"/>
        <v/>
      </c>
      <c r="N393" s="9" t="str">
        <f t="shared" si="91"/>
        <v/>
      </c>
      <c r="O393" s="9" t="str">
        <f t="shared" si="91"/>
        <v/>
      </c>
      <c r="P393" s="9" t="str">
        <f t="shared" si="91"/>
        <v/>
      </c>
      <c r="Q393" s="9" t="str">
        <f t="shared" si="91"/>
        <v/>
      </c>
      <c r="R393" s="9" t="str">
        <f t="shared" si="91"/>
        <v/>
      </c>
      <c r="S393" s="9" t="str">
        <f t="shared" si="91"/>
        <v/>
      </c>
      <c r="T393" s="9" t="str">
        <f t="shared" si="91"/>
        <v/>
      </c>
      <c r="U393" s="9" t="str">
        <f t="shared" si="91"/>
        <v/>
      </c>
      <c r="V393" s="9" t="str">
        <f t="shared" si="88"/>
        <v/>
      </c>
      <c r="W393" s="9"/>
      <c r="X393" s="2"/>
      <c r="Y393" s="14"/>
    </row>
    <row r="394" spans="1:25" hidden="1" x14ac:dyDescent="0.25">
      <c r="A394" s="19"/>
      <c r="B394" s="43" t="s">
        <v>275</v>
      </c>
      <c r="C394" s="52" t="str">
        <f t="shared" si="89"/>
        <v/>
      </c>
      <c r="D394" s="52" t="str">
        <f>IF(A394="","",VLOOKUP($A387,IF(LEN(A394)=2,FSB,FSA),VLOOKUP(LEFT(A394,1),Fteams,7,FALSE),FALSE))</f>
        <v/>
      </c>
      <c r="E394" s="52" t="str">
        <f t="shared" si="90"/>
        <v/>
      </c>
      <c r="F394" s="26"/>
      <c r="G394" s="39">
        <f>IF(Dec!$G$2-9&lt;0,0,Dec!$G$2-9)</f>
        <v>3</v>
      </c>
      <c r="H394" s="29"/>
      <c r="I394" s="9" t="str">
        <f t="shared" si="91"/>
        <v/>
      </c>
      <c r="J394" s="9" t="str">
        <f t="shared" si="91"/>
        <v/>
      </c>
      <c r="K394" s="9" t="str">
        <f t="shared" si="91"/>
        <v/>
      </c>
      <c r="L394" s="9" t="str">
        <f t="shared" si="91"/>
        <v/>
      </c>
      <c r="M394" s="9" t="str">
        <f t="shared" si="91"/>
        <v/>
      </c>
      <c r="N394" s="9" t="str">
        <f t="shared" si="91"/>
        <v/>
      </c>
      <c r="O394" s="9" t="str">
        <f t="shared" si="91"/>
        <v/>
      </c>
      <c r="P394" s="9" t="str">
        <f t="shared" si="91"/>
        <v/>
      </c>
      <c r="Q394" s="9" t="str">
        <f t="shared" si="91"/>
        <v/>
      </c>
      <c r="R394" s="9" t="str">
        <f t="shared" si="91"/>
        <v/>
      </c>
      <c r="S394" s="9" t="str">
        <f t="shared" si="91"/>
        <v/>
      </c>
      <c r="T394" s="9" t="str">
        <f t="shared" si="91"/>
        <v/>
      </c>
      <c r="U394" s="9" t="str">
        <f t="shared" si="91"/>
        <v/>
      </c>
      <c r="V394" s="9" t="str">
        <f t="shared" si="88"/>
        <v/>
      </c>
      <c r="W394" s="9"/>
      <c r="X394" s="2"/>
      <c r="Y394" s="14"/>
    </row>
    <row r="395" spans="1:25" hidden="1" x14ac:dyDescent="0.25">
      <c r="A395" s="19"/>
      <c r="B395" s="43" t="s">
        <v>276</v>
      </c>
      <c r="C395" s="52" t="str">
        <f t="shared" si="89"/>
        <v/>
      </c>
      <c r="D395" s="52" t="str">
        <f>IF(A395="","",VLOOKUP($A384,IF(LEN(A395)=2,F15B,F15A),VLOOKUP(LEFT(A395,1),Fteams,7,FALSE),FALSE))</f>
        <v/>
      </c>
      <c r="E395" s="52" t="str">
        <f t="shared" si="90"/>
        <v/>
      </c>
      <c r="F395" s="26"/>
      <c r="G395" s="39">
        <f>IF(Dec!$G$2-10&lt;0,0,Dec!$G$2-10)</f>
        <v>2</v>
      </c>
      <c r="H395" s="29"/>
      <c r="I395" s="9" t="str">
        <f t="shared" si="91"/>
        <v/>
      </c>
      <c r="J395" s="9" t="str">
        <f t="shared" si="91"/>
        <v/>
      </c>
      <c r="K395" s="9" t="str">
        <f t="shared" si="91"/>
        <v/>
      </c>
      <c r="L395" s="9" t="str">
        <f t="shared" si="91"/>
        <v/>
      </c>
      <c r="M395" s="9" t="str">
        <f t="shared" si="91"/>
        <v/>
      </c>
      <c r="N395" s="9" t="str">
        <f t="shared" si="91"/>
        <v/>
      </c>
      <c r="O395" s="9" t="str">
        <f t="shared" si="91"/>
        <v/>
      </c>
      <c r="P395" s="9" t="str">
        <f t="shared" si="91"/>
        <v/>
      </c>
      <c r="Q395" s="9" t="str">
        <f t="shared" si="91"/>
        <v/>
      </c>
      <c r="R395" s="9" t="str">
        <f t="shared" si="91"/>
        <v/>
      </c>
      <c r="S395" s="9" t="str">
        <f t="shared" si="91"/>
        <v/>
      </c>
      <c r="T395" s="9" t="str">
        <f t="shared" si="91"/>
        <v/>
      </c>
      <c r="U395" s="9" t="str">
        <f t="shared" si="91"/>
        <v/>
      </c>
      <c r="V395" s="9" t="str">
        <f t="shared" si="88"/>
        <v/>
      </c>
      <c r="W395" s="9"/>
      <c r="X395" s="2"/>
      <c r="Y395" s="14" t="str">
        <f>IF(F395="","",IF(F395-VLOOKUP($A384,AWstandards,VLOOKUP(D395,Age,2,FALSE),FALSE)&gt;0,"","aw"))</f>
        <v/>
      </c>
    </row>
    <row r="396" spans="1:25" ht="12" hidden="1" customHeight="1" x14ac:dyDescent="0.25">
      <c r="A396" s="19"/>
      <c r="B396" s="43" t="s">
        <v>277</v>
      </c>
      <c r="C396" s="52" t="str">
        <f t="shared" si="89"/>
        <v/>
      </c>
      <c r="D396" s="52" t="str">
        <f>IF(A396="","",VLOOKUP($A384,IF(LEN(A396)=2,F15B,F15A),VLOOKUP(LEFT(A396,1),Fteams,7,FALSE),FALSE))</f>
        <v/>
      </c>
      <c r="E396" s="52" t="str">
        <f t="shared" si="90"/>
        <v/>
      </c>
      <c r="F396" s="26"/>
      <c r="G396" s="39">
        <f>IF(Dec!$G$2-11&lt;0,0,Dec!$G$2-11)</f>
        <v>1</v>
      </c>
      <c r="H396" s="29"/>
      <c r="I396" s="9" t="str">
        <f t="shared" si="91"/>
        <v/>
      </c>
      <c r="J396" s="9" t="str">
        <f t="shared" si="91"/>
        <v/>
      </c>
      <c r="K396" s="9" t="str">
        <f t="shared" si="91"/>
        <v/>
      </c>
      <c r="L396" s="9" t="str">
        <f t="shared" si="91"/>
        <v/>
      </c>
      <c r="M396" s="9" t="str">
        <f t="shared" si="91"/>
        <v/>
      </c>
      <c r="N396" s="9" t="str">
        <f t="shared" si="91"/>
        <v/>
      </c>
      <c r="O396" s="9" t="str">
        <f t="shared" si="91"/>
        <v/>
      </c>
      <c r="P396" s="9" t="str">
        <f t="shared" si="91"/>
        <v/>
      </c>
      <c r="Q396" s="9" t="str">
        <f t="shared" si="91"/>
        <v/>
      </c>
      <c r="R396" s="9" t="str">
        <f t="shared" si="91"/>
        <v/>
      </c>
      <c r="S396" s="9" t="str">
        <f t="shared" si="91"/>
        <v/>
      </c>
      <c r="T396" s="9" t="str">
        <f t="shared" si="91"/>
        <v/>
      </c>
      <c r="U396" s="9" t="str">
        <f t="shared" si="91"/>
        <v/>
      </c>
      <c r="V396" s="9" t="str">
        <f t="shared" si="88"/>
        <v/>
      </c>
      <c r="W396" s="9">
        <f>(Dec!$G$2+1)*Dec!$G$2/2-SUM(I385:T396)</f>
        <v>15</v>
      </c>
      <c r="X396" s="2"/>
      <c r="Y396" s="14" t="str">
        <f>IF(F396="","",IF(F396-VLOOKUP($A384,AWstandards,VLOOKUP(D396,Age,2,FALSE),FALSE)&gt;0,"","aw"))</f>
        <v/>
      </c>
    </row>
    <row r="397" spans="1:25" ht="13" x14ac:dyDescent="0.3">
      <c r="A397" s="18">
        <v>1000</v>
      </c>
      <c r="B397" s="34"/>
      <c r="C397" s="53" t="s">
        <v>249</v>
      </c>
      <c r="D397" s="54"/>
      <c r="E397" s="55"/>
      <c r="F397" s="23"/>
      <c r="G397" s="38"/>
      <c r="H397" s="2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 t="str">
        <f t="shared" si="91"/>
        <v/>
      </c>
      <c r="V397" s="9" t="str">
        <f t="shared" si="88"/>
        <v/>
      </c>
      <c r="W397" s="9"/>
      <c r="X397" s="2" t="s">
        <v>229</v>
      </c>
      <c r="Y397" s="2"/>
    </row>
    <row r="398" spans="1:25" x14ac:dyDescent="0.25">
      <c r="A398" s="19" t="s">
        <v>552</v>
      </c>
      <c r="B398" s="43">
        <v>1</v>
      </c>
      <c r="C398" s="52" t="str">
        <f t="shared" ref="C398:C409" si="92">IF(A398="","",VLOOKUP($A$397,IF(LEN(A398)=2,F15B,F15A),VLOOKUP(LEFT(A398,1),Fteams,6,FALSE),FALSE))</f>
        <v>Sophia Fitzgerald</v>
      </c>
      <c r="D398" s="52">
        <f>IF(A398="","",VLOOKUP($A397,IF(LEN(A398)=2,F15B,F15A),VLOOKUP(LEFT(A398,1),Fteams,7,FALSE),FALSE))</f>
        <v>0</v>
      </c>
      <c r="E398" s="52" t="str">
        <f t="shared" ref="E398:E409" si="93">IF(A398="","",VLOOKUP(LEFT(A398,1),Fteams,2,FALSE))</f>
        <v>Brighton &amp; Hove</v>
      </c>
      <c r="F398" s="26" t="s">
        <v>799</v>
      </c>
      <c r="G398" s="39">
        <f>Dec!$G$2</f>
        <v>12</v>
      </c>
      <c r="H398" s="29"/>
      <c r="I398" s="9">
        <f t="shared" ref="I398:U413" si="94">IF($A398="","",IF(LEFT($A398,1)=I$20,$G398,""))</f>
        <v>12</v>
      </c>
      <c r="J398" s="9" t="str">
        <f t="shared" si="94"/>
        <v/>
      </c>
      <c r="K398" s="9" t="str">
        <f t="shared" si="94"/>
        <v/>
      </c>
      <c r="L398" s="9" t="str">
        <f t="shared" si="94"/>
        <v/>
      </c>
      <c r="M398" s="9" t="str">
        <f t="shared" si="94"/>
        <v/>
      </c>
      <c r="N398" s="9" t="str">
        <f t="shared" si="94"/>
        <v/>
      </c>
      <c r="O398" s="9" t="str">
        <f t="shared" si="94"/>
        <v/>
      </c>
      <c r="P398" s="9" t="str">
        <f t="shared" si="94"/>
        <v/>
      </c>
      <c r="Q398" s="9" t="str">
        <f t="shared" si="94"/>
        <v/>
      </c>
      <c r="R398" s="9" t="str">
        <f t="shared" si="94"/>
        <v/>
      </c>
      <c r="S398" s="9" t="str">
        <f t="shared" si="94"/>
        <v/>
      </c>
      <c r="T398" s="9" t="str">
        <f t="shared" si="94"/>
        <v/>
      </c>
      <c r="U398" s="9" t="str">
        <f t="shared" si="91"/>
        <v/>
      </c>
      <c r="V398" s="9" t="str">
        <f t="shared" si="88"/>
        <v/>
      </c>
      <c r="W398" s="9"/>
      <c r="X398" s="2"/>
      <c r="Y398" s="14" t="e">
        <f>IF(F398="","",IF(F398-VLOOKUP($A397,AWstandards,VLOOKUP(D398,Age,2,FALSE),FALSE)&gt;0,"","aw"))</f>
        <v>#N/A</v>
      </c>
    </row>
    <row r="399" spans="1:25" x14ac:dyDescent="0.25">
      <c r="A399" s="19" t="s">
        <v>550</v>
      </c>
      <c r="B399" s="43">
        <v>2</v>
      </c>
      <c r="C399" s="52" t="str">
        <f t="shared" si="92"/>
        <v>Evie Grobel</v>
      </c>
      <c r="D399" s="52">
        <f>IF(A399="","",VLOOKUP($A397,IF(LEN(A399)=2,F15B,F15A),VLOOKUP(LEFT(A399,1),Fteams,7,FALSE),FALSE))</f>
        <v>0</v>
      </c>
      <c r="E399" s="52" t="str">
        <f t="shared" si="93"/>
        <v>Crawley</v>
      </c>
      <c r="F399" s="26" t="s">
        <v>806</v>
      </c>
      <c r="G399" s="39">
        <f>IF(Dec!$G$2-1&lt;0,0,Dec!$G$2-1)</f>
        <v>11</v>
      </c>
      <c r="H399" s="29"/>
      <c r="I399" s="9" t="str">
        <f t="shared" si="94"/>
        <v/>
      </c>
      <c r="J399" s="9">
        <f t="shared" si="94"/>
        <v>11</v>
      </c>
      <c r="K399" s="9" t="str">
        <f t="shared" si="94"/>
        <v/>
      </c>
      <c r="L399" s="9" t="str">
        <f t="shared" si="94"/>
        <v/>
      </c>
      <c r="M399" s="9" t="str">
        <f t="shared" si="94"/>
        <v/>
      </c>
      <c r="N399" s="9" t="str">
        <f t="shared" si="94"/>
        <v/>
      </c>
      <c r="O399" s="9" t="str">
        <f t="shared" si="94"/>
        <v/>
      </c>
      <c r="P399" s="9" t="str">
        <f t="shared" si="94"/>
        <v/>
      </c>
      <c r="Q399" s="9" t="str">
        <f t="shared" si="94"/>
        <v/>
      </c>
      <c r="R399" s="9" t="str">
        <f t="shared" si="94"/>
        <v/>
      </c>
      <c r="S399" s="9" t="str">
        <f t="shared" si="94"/>
        <v/>
      </c>
      <c r="T399" s="9" t="str">
        <f t="shared" si="94"/>
        <v/>
      </c>
      <c r="U399" s="9" t="str">
        <f t="shared" si="91"/>
        <v/>
      </c>
      <c r="V399" s="9" t="str">
        <f t="shared" si="88"/>
        <v/>
      </c>
      <c r="W399" s="9"/>
      <c r="X399" s="2"/>
      <c r="Y399" s="14" t="e">
        <f>IF(F399="","",IF(F399-VLOOKUP($A397,AWstandards,VLOOKUP(D399,Age,2,FALSE),FALSE)&gt;0,"","aw"))</f>
        <v>#N/A</v>
      </c>
    </row>
    <row r="400" spans="1:25" x14ac:dyDescent="0.25">
      <c r="A400" s="19" t="s">
        <v>636</v>
      </c>
      <c r="B400" s="43">
        <v>3</v>
      </c>
      <c r="C400" s="52" t="str">
        <f t="shared" si="92"/>
        <v>Tera Buckland</v>
      </c>
      <c r="D400" s="52">
        <f>IF(A400="","",VLOOKUP($A397,IF(LEN(A400)=2,F15B,F15A),VLOOKUP(LEFT(A400,1),Fteams,7,FALSE),FALSE))</f>
        <v>0</v>
      </c>
      <c r="E400" s="52" t="str">
        <f t="shared" si="93"/>
        <v>HYAC</v>
      </c>
      <c r="F400" s="26" t="s">
        <v>807</v>
      </c>
      <c r="G400" s="39">
        <f>IF(Dec!$G$2-2&lt;0,0,Dec!$G$2-2)</f>
        <v>10</v>
      </c>
      <c r="H400" s="29"/>
      <c r="I400" s="9" t="str">
        <f t="shared" si="94"/>
        <v/>
      </c>
      <c r="J400" s="9" t="str">
        <f t="shared" si="94"/>
        <v/>
      </c>
      <c r="K400" s="9" t="str">
        <f t="shared" si="94"/>
        <v/>
      </c>
      <c r="L400" s="9" t="str">
        <f t="shared" si="94"/>
        <v/>
      </c>
      <c r="M400" s="9" t="str">
        <f t="shared" si="94"/>
        <v/>
      </c>
      <c r="N400" s="9" t="str">
        <f t="shared" si="94"/>
        <v/>
      </c>
      <c r="O400" s="9" t="str">
        <f t="shared" si="94"/>
        <v/>
      </c>
      <c r="P400" s="9" t="str">
        <f t="shared" si="94"/>
        <v/>
      </c>
      <c r="Q400" s="9" t="str">
        <f t="shared" si="94"/>
        <v/>
      </c>
      <c r="R400" s="9" t="str">
        <f t="shared" si="94"/>
        <v/>
      </c>
      <c r="S400" s="9" t="str">
        <f t="shared" si="94"/>
        <v/>
      </c>
      <c r="T400" s="9">
        <f t="shared" si="94"/>
        <v>10</v>
      </c>
      <c r="U400" s="9" t="str">
        <f t="shared" si="91"/>
        <v/>
      </c>
      <c r="V400" s="9">
        <f t="shared" si="88"/>
        <v>10</v>
      </c>
      <c r="W400" s="9"/>
      <c r="X400" s="2"/>
      <c r="Y400" s="14" t="e">
        <f>IF(F400="","",IF(F400-VLOOKUP($A397,AWstandards,VLOOKUP(D400,Age,2,FALSE),FALSE)&gt;0,"","aw"))</f>
        <v>#N/A</v>
      </c>
    </row>
    <row r="401" spans="1:25" x14ac:dyDescent="0.25">
      <c r="A401" s="19" t="s">
        <v>551</v>
      </c>
      <c r="B401" s="43">
        <v>4</v>
      </c>
      <c r="C401" s="52" t="str">
        <f t="shared" si="92"/>
        <v>Katherine Stacey</v>
      </c>
      <c r="D401" s="52">
        <f>IF(A401="","",VLOOKUP($A397,IF(LEN(A401)=2,F15B,F15A),VLOOKUP(LEFT(A401,1),Fteams,7,FALSE),FALSE))</f>
        <v>0</v>
      </c>
      <c r="E401" s="52" t="str">
        <f t="shared" si="93"/>
        <v>Horsham BS</v>
      </c>
      <c r="F401" s="26" t="s">
        <v>808</v>
      </c>
      <c r="G401" s="39">
        <f>IF(Dec!$G$2-3&lt;0,0,Dec!$G$2-3)</f>
        <v>9</v>
      </c>
      <c r="H401" s="29"/>
      <c r="I401" s="9" t="str">
        <f t="shared" si="94"/>
        <v/>
      </c>
      <c r="J401" s="9" t="str">
        <f t="shared" si="94"/>
        <v/>
      </c>
      <c r="K401" s="9" t="str">
        <f t="shared" si="94"/>
        <v/>
      </c>
      <c r="L401" s="9" t="str">
        <f t="shared" si="94"/>
        <v/>
      </c>
      <c r="M401" s="9">
        <f t="shared" si="94"/>
        <v>9</v>
      </c>
      <c r="N401" s="9" t="str">
        <f t="shared" si="94"/>
        <v/>
      </c>
      <c r="O401" s="9" t="str">
        <f t="shared" si="94"/>
        <v/>
      </c>
      <c r="P401" s="9" t="str">
        <f t="shared" si="94"/>
        <v/>
      </c>
      <c r="Q401" s="9" t="str">
        <f t="shared" si="94"/>
        <v/>
      </c>
      <c r="R401" s="9" t="str">
        <f t="shared" si="94"/>
        <v/>
      </c>
      <c r="S401" s="9" t="str">
        <f t="shared" si="94"/>
        <v/>
      </c>
      <c r="T401" s="9" t="str">
        <f t="shared" si="94"/>
        <v/>
      </c>
      <c r="U401" s="9" t="str">
        <f t="shared" si="94"/>
        <v/>
      </c>
      <c r="V401" s="9" t="str">
        <f t="shared" si="88"/>
        <v/>
      </c>
      <c r="W401" s="9"/>
      <c r="X401" s="2"/>
      <c r="Y401" s="14" t="e">
        <f>IF(F401="","",IF(F401-VLOOKUP($A397,AWstandards,VLOOKUP(D401,Age,2,FALSE),FALSE)&gt;0,"","aw"))</f>
        <v>#N/A</v>
      </c>
    </row>
    <row r="402" spans="1:25" x14ac:dyDescent="0.25">
      <c r="A402" s="19" t="s">
        <v>558</v>
      </c>
      <c r="B402" s="43">
        <v>5</v>
      </c>
      <c r="C402" s="52" t="str">
        <f t="shared" si="92"/>
        <v>Chloe Lendrum</v>
      </c>
      <c r="D402" s="52">
        <f>IF(A402="","",VLOOKUP($A397,IF(LEN(A402)=2,F15B,F15A),VLOOKUP(LEFT(A402,1),Fteams,7,FALSE),FALSE))</f>
        <v>0</v>
      </c>
      <c r="E402" s="52" t="str">
        <f t="shared" si="93"/>
        <v>Chichester</v>
      </c>
      <c r="F402" s="26" t="s">
        <v>809</v>
      </c>
      <c r="G402" s="39">
        <f>IF(Dec!$G$2-4&lt;0,0,Dec!$G$2-4)</f>
        <v>8</v>
      </c>
      <c r="H402" s="29"/>
      <c r="I402" s="9" t="str">
        <f t="shared" si="94"/>
        <v/>
      </c>
      <c r="J402" s="9" t="str">
        <f t="shared" si="94"/>
        <v/>
      </c>
      <c r="K402" s="9">
        <f t="shared" si="94"/>
        <v>8</v>
      </c>
      <c r="L402" s="9" t="str">
        <f t="shared" si="94"/>
        <v/>
      </c>
      <c r="M402" s="9" t="str">
        <f t="shared" si="94"/>
        <v/>
      </c>
      <c r="N402" s="9" t="str">
        <f t="shared" si="94"/>
        <v/>
      </c>
      <c r="O402" s="9" t="str">
        <f t="shared" si="94"/>
        <v/>
      </c>
      <c r="P402" s="9" t="str">
        <f t="shared" si="94"/>
        <v/>
      </c>
      <c r="Q402" s="9" t="str">
        <f t="shared" si="94"/>
        <v/>
      </c>
      <c r="R402" s="9" t="str">
        <f t="shared" si="94"/>
        <v/>
      </c>
      <c r="S402" s="9" t="str">
        <f t="shared" si="94"/>
        <v/>
      </c>
      <c r="T402" s="9" t="str">
        <f t="shared" si="94"/>
        <v/>
      </c>
      <c r="U402" s="9" t="str">
        <f t="shared" si="94"/>
        <v/>
      </c>
      <c r="V402" s="9" t="str">
        <f t="shared" si="88"/>
        <v/>
      </c>
      <c r="W402" s="9"/>
      <c r="X402" s="2"/>
      <c r="Y402" s="14" t="e">
        <f>IF(F402="","",IF(F402-VLOOKUP($A397,AWstandards,VLOOKUP(D402,Age,2,FALSE),FALSE)&gt;0,"","aw"))</f>
        <v>#N/A</v>
      </c>
    </row>
    <row r="403" spans="1:25" hidden="1" x14ac:dyDescent="0.25">
      <c r="A403" s="19"/>
      <c r="B403" s="43">
        <v>6</v>
      </c>
      <c r="C403" s="52" t="str">
        <f t="shared" si="92"/>
        <v/>
      </c>
      <c r="D403" s="52" t="str">
        <f>IF(A403="","",VLOOKUP($A397,IF(LEN(A403)=2,F15B,F15A),VLOOKUP(LEFT(A403,1),Fteams,7,FALSE),FALSE))</f>
        <v/>
      </c>
      <c r="E403" s="52" t="str">
        <f t="shared" si="93"/>
        <v/>
      </c>
      <c r="F403" s="26"/>
      <c r="G403" s="39">
        <f>IF(Dec!$G$2-5&lt;0,0,Dec!$G$2-5)</f>
        <v>7</v>
      </c>
      <c r="H403" s="29"/>
      <c r="I403" s="9" t="str">
        <f t="shared" si="94"/>
        <v/>
      </c>
      <c r="J403" s="9" t="str">
        <f t="shared" si="94"/>
        <v/>
      </c>
      <c r="K403" s="9" t="str">
        <f t="shared" si="94"/>
        <v/>
      </c>
      <c r="L403" s="9" t="str">
        <f t="shared" si="94"/>
        <v/>
      </c>
      <c r="M403" s="9" t="str">
        <f t="shared" si="94"/>
        <v/>
      </c>
      <c r="N403" s="9" t="str">
        <f t="shared" si="94"/>
        <v/>
      </c>
      <c r="O403" s="9" t="str">
        <f t="shared" si="94"/>
        <v/>
      </c>
      <c r="P403" s="9" t="str">
        <f t="shared" si="94"/>
        <v/>
      </c>
      <c r="Q403" s="9" t="str">
        <f t="shared" si="94"/>
        <v/>
      </c>
      <c r="R403" s="9" t="str">
        <f t="shared" si="94"/>
        <v/>
      </c>
      <c r="S403" s="9" t="str">
        <f t="shared" si="94"/>
        <v/>
      </c>
      <c r="T403" s="9" t="str">
        <f t="shared" si="94"/>
        <v/>
      </c>
      <c r="U403" s="9" t="str">
        <f t="shared" si="94"/>
        <v/>
      </c>
      <c r="V403" s="9" t="str">
        <f t="shared" si="88"/>
        <v/>
      </c>
      <c r="W403" s="9"/>
      <c r="X403" s="2"/>
      <c r="Y403" s="14" t="str">
        <f>IF(F403="","",IF(F403-VLOOKUP($A397,AWstandards,VLOOKUP(D403,Age,2,FALSE),FALSE)&gt;0,"","aw"))</f>
        <v/>
      </c>
    </row>
    <row r="404" spans="1:25" hidden="1" x14ac:dyDescent="0.25">
      <c r="A404" s="19"/>
      <c r="B404" s="43">
        <v>7</v>
      </c>
      <c r="C404" s="52" t="str">
        <f t="shared" si="92"/>
        <v/>
      </c>
      <c r="D404" s="52" t="str">
        <f>IF(A404="","",VLOOKUP($A397,IF(LEN(A404)=2,F15B,F15A),VLOOKUP(LEFT(A404,1),Fteams,7,FALSE),FALSE))</f>
        <v/>
      </c>
      <c r="E404" s="52" t="str">
        <f t="shared" si="93"/>
        <v/>
      </c>
      <c r="F404" s="26"/>
      <c r="G404" s="39">
        <f>IF(Dec!$G$2-6&lt;0,0,Dec!$G$2-6)</f>
        <v>6</v>
      </c>
      <c r="H404" s="29"/>
      <c r="I404" s="9" t="str">
        <f t="shared" si="94"/>
        <v/>
      </c>
      <c r="J404" s="9" t="str">
        <f t="shared" si="94"/>
        <v/>
      </c>
      <c r="K404" s="9" t="str">
        <f t="shared" si="94"/>
        <v/>
      </c>
      <c r="L404" s="9" t="str">
        <f t="shared" si="94"/>
        <v/>
      </c>
      <c r="M404" s="9" t="str">
        <f t="shared" si="94"/>
        <v/>
      </c>
      <c r="N404" s="9" t="str">
        <f t="shared" si="94"/>
        <v/>
      </c>
      <c r="O404" s="9" t="str">
        <f t="shared" si="94"/>
        <v/>
      </c>
      <c r="P404" s="9" t="str">
        <f t="shared" si="94"/>
        <v/>
      </c>
      <c r="Q404" s="9" t="str">
        <f t="shared" si="94"/>
        <v/>
      </c>
      <c r="R404" s="9" t="str">
        <f t="shared" si="94"/>
        <v/>
      </c>
      <c r="S404" s="9" t="str">
        <f t="shared" si="94"/>
        <v/>
      </c>
      <c r="T404" s="9" t="str">
        <f t="shared" si="94"/>
        <v/>
      </c>
      <c r="U404" s="9" t="str">
        <f t="shared" si="94"/>
        <v/>
      </c>
      <c r="V404" s="9" t="str">
        <f t="shared" si="88"/>
        <v/>
      </c>
      <c r="W404" s="9"/>
      <c r="X404" s="2"/>
      <c r="Y404" s="14" t="str">
        <f>IF(F404="","",IF(F404-VLOOKUP($A397,AWstandards,VLOOKUP(D404,Age,2,FALSE),FALSE)&gt;0,"","aw"))</f>
        <v/>
      </c>
    </row>
    <row r="405" spans="1:25" hidden="1" x14ac:dyDescent="0.25">
      <c r="A405" s="19"/>
      <c r="B405" s="43">
        <v>8</v>
      </c>
      <c r="C405" s="52" t="str">
        <f t="shared" si="92"/>
        <v/>
      </c>
      <c r="D405" s="52" t="str">
        <f>IF(A405="","",VLOOKUP($A397,IF(LEN(A405)=2,F15B,F15A),VLOOKUP(LEFT(A405,1),Fteams,7,FALSE),FALSE))</f>
        <v/>
      </c>
      <c r="E405" s="52" t="str">
        <f t="shared" si="93"/>
        <v/>
      </c>
      <c r="F405" s="26"/>
      <c r="G405" s="39">
        <f>IF(Dec!$G$2-7&lt;0,0,Dec!$G$2-7)</f>
        <v>5</v>
      </c>
      <c r="H405" s="29"/>
      <c r="I405" s="9" t="str">
        <f t="shared" si="94"/>
        <v/>
      </c>
      <c r="J405" s="9" t="str">
        <f t="shared" si="94"/>
        <v/>
      </c>
      <c r="K405" s="9" t="str">
        <f t="shared" si="94"/>
        <v/>
      </c>
      <c r="L405" s="9" t="str">
        <f t="shared" si="94"/>
        <v/>
      </c>
      <c r="M405" s="9" t="str">
        <f t="shared" si="94"/>
        <v/>
      </c>
      <c r="N405" s="9" t="str">
        <f t="shared" si="94"/>
        <v/>
      </c>
      <c r="O405" s="9" t="str">
        <f t="shared" si="94"/>
        <v/>
      </c>
      <c r="P405" s="9" t="str">
        <f t="shared" si="94"/>
        <v/>
      </c>
      <c r="Q405" s="9" t="str">
        <f t="shared" si="94"/>
        <v/>
      </c>
      <c r="R405" s="9" t="str">
        <f t="shared" si="94"/>
        <v/>
      </c>
      <c r="S405" s="9" t="str">
        <f t="shared" si="94"/>
        <v/>
      </c>
      <c r="T405" s="9" t="str">
        <f t="shared" si="94"/>
        <v/>
      </c>
      <c r="U405" s="9" t="str">
        <f t="shared" si="94"/>
        <v/>
      </c>
      <c r="V405" s="9" t="str">
        <f t="shared" si="88"/>
        <v/>
      </c>
      <c r="W405" s="9"/>
      <c r="X405" s="2"/>
      <c r="Y405" s="14" t="str">
        <f>IF(F405="","",IF(F405-VLOOKUP($A397,AWstandards,VLOOKUP(D405,Age,2,FALSE),FALSE)&gt;0,"","aw"))</f>
        <v/>
      </c>
    </row>
    <row r="406" spans="1:25" hidden="1" x14ac:dyDescent="0.25">
      <c r="A406" s="19"/>
      <c r="B406" s="43" t="s">
        <v>278</v>
      </c>
      <c r="C406" s="52" t="str">
        <f t="shared" si="92"/>
        <v/>
      </c>
      <c r="D406" s="52" t="str">
        <f>IF(A406="","",VLOOKUP($A399,IF(LEN(A406)=2,FSB,FSA),VLOOKUP(LEFT(A406,1),Fteams,7,FALSE),FALSE))</f>
        <v/>
      </c>
      <c r="E406" s="52" t="str">
        <f t="shared" si="93"/>
        <v/>
      </c>
      <c r="F406" s="26"/>
      <c r="G406" s="39">
        <f>IF(Dec!$G$2-8&lt;0,0,Dec!$G$2-8)</f>
        <v>4</v>
      </c>
      <c r="H406" s="29"/>
      <c r="I406" s="9" t="str">
        <f t="shared" si="94"/>
        <v/>
      </c>
      <c r="J406" s="9" t="str">
        <f t="shared" si="94"/>
        <v/>
      </c>
      <c r="K406" s="9" t="str">
        <f t="shared" si="94"/>
        <v/>
      </c>
      <c r="L406" s="9" t="str">
        <f t="shared" si="94"/>
        <v/>
      </c>
      <c r="M406" s="9" t="str">
        <f t="shared" si="94"/>
        <v/>
      </c>
      <c r="N406" s="9" t="str">
        <f t="shared" si="94"/>
        <v/>
      </c>
      <c r="O406" s="9" t="str">
        <f t="shared" si="94"/>
        <v/>
      </c>
      <c r="P406" s="9" t="str">
        <f t="shared" si="94"/>
        <v/>
      </c>
      <c r="Q406" s="9" t="str">
        <f t="shared" si="94"/>
        <v/>
      </c>
      <c r="R406" s="9" t="str">
        <f t="shared" si="94"/>
        <v/>
      </c>
      <c r="S406" s="9" t="str">
        <f t="shared" si="94"/>
        <v/>
      </c>
      <c r="T406" s="9" t="str">
        <f t="shared" si="94"/>
        <v/>
      </c>
      <c r="U406" s="9" t="str">
        <f t="shared" si="94"/>
        <v/>
      </c>
      <c r="V406" s="9" t="str">
        <f t="shared" si="88"/>
        <v/>
      </c>
      <c r="W406" s="9"/>
      <c r="X406" s="2"/>
      <c r="Y406" s="14"/>
    </row>
    <row r="407" spans="1:25" hidden="1" x14ac:dyDescent="0.25">
      <c r="A407" s="19"/>
      <c r="B407" s="43" t="s">
        <v>275</v>
      </c>
      <c r="C407" s="52" t="str">
        <f t="shared" si="92"/>
        <v/>
      </c>
      <c r="D407" s="52" t="str">
        <f>IF(A407="","",VLOOKUP($A400,IF(LEN(A407)=2,FSB,FSA),VLOOKUP(LEFT(A407,1),Fteams,7,FALSE),FALSE))</f>
        <v/>
      </c>
      <c r="E407" s="52" t="str">
        <f t="shared" si="93"/>
        <v/>
      </c>
      <c r="F407" s="26"/>
      <c r="G407" s="39">
        <f>IF(Dec!$G$2-9&lt;0,0,Dec!$G$2-9)</f>
        <v>3</v>
      </c>
      <c r="H407" s="29"/>
      <c r="I407" s="9" t="str">
        <f t="shared" si="94"/>
        <v/>
      </c>
      <c r="J407" s="9" t="str">
        <f t="shared" si="94"/>
        <v/>
      </c>
      <c r="K407" s="9" t="str">
        <f t="shared" si="94"/>
        <v/>
      </c>
      <c r="L407" s="9" t="str">
        <f t="shared" si="94"/>
        <v/>
      </c>
      <c r="M407" s="9" t="str">
        <f t="shared" si="94"/>
        <v/>
      </c>
      <c r="N407" s="9" t="str">
        <f t="shared" si="94"/>
        <v/>
      </c>
      <c r="O407" s="9" t="str">
        <f t="shared" si="94"/>
        <v/>
      </c>
      <c r="P407" s="9" t="str">
        <f t="shared" si="94"/>
        <v/>
      </c>
      <c r="Q407" s="9" t="str">
        <f t="shared" si="94"/>
        <v/>
      </c>
      <c r="R407" s="9" t="str">
        <f t="shared" si="94"/>
        <v/>
      </c>
      <c r="S407" s="9" t="str">
        <f t="shared" si="94"/>
        <v/>
      </c>
      <c r="T407" s="9" t="str">
        <f t="shared" si="94"/>
        <v/>
      </c>
      <c r="U407" s="9" t="str">
        <f t="shared" si="94"/>
        <v/>
      </c>
      <c r="V407" s="9" t="str">
        <f t="shared" si="88"/>
        <v/>
      </c>
      <c r="W407" s="9"/>
      <c r="X407" s="2"/>
      <c r="Y407" s="14"/>
    </row>
    <row r="408" spans="1:25" hidden="1" x14ac:dyDescent="0.25">
      <c r="A408" s="19"/>
      <c r="B408" s="43" t="s">
        <v>276</v>
      </c>
      <c r="C408" s="52" t="str">
        <f t="shared" si="92"/>
        <v/>
      </c>
      <c r="D408" s="52" t="str">
        <f>IF(A408="","",VLOOKUP($A397,IF(LEN(A408)=2,F15B,F15A),VLOOKUP(LEFT(A408,1),Fteams,7,FALSE),FALSE))</f>
        <v/>
      </c>
      <c r="E408" s="52" t="str">
        <f t="shared" si="93"/>
        <v/>
      </c>
      <c r="F408" s="26"/>
      <c r="G408" s="39">
        <f>IF(Dec!$G$2-10&lt;0,0,Dec!$G$2-10)</f>
        <v>2</v>
      </c>
      <c r="H408" s="29"/>
      <c r="I408" s="9" t="str">
        <f t="shared" si="94"/>
        <v/>
      </c>
      <c r="J408" s="9" t="str">
        <f t="shared" si="94"/>
        <v/>
      </c>
      <c r="K408" s="9" t="str">
        <f t="shared" si="94"/>
        <v/>
      </c>
      <c r="L408" s="9" t="str">
        <f t="shared" si="94"/>
        <v/>
      </c>
      <c r="M408" s="9" t="str">
        <f t="shared" si="94"/>
        <v/>
      </c>
      <c r="N408" s="9" t="str">
        <f t="shared" si="94"/>
        <v/>
      </c>
      <c r="O408" s="9" t="str">
        <f t="shared" si="94"/>
        <v/>
      </c>
      <c r="P408" s="9" t="str">
        <f t="shared" si="94"/>
        <v/>
      </c>
      <c r="Q408" s="9" t="str">
        <f t="shared" si="94"/>
        <v/>
      </c>
      <c r="R408" s="9" t="str">
        <f t="shared" si="94"/>
        <v/>
      </c>
      <c r="S408" s="9" t="str">
        <f t="shared" si="94"/>
        <v/>
      </c>
      <c r="T408" s="9" t="str">
        <f t="shared" si="94"/>
        <v/>
      </c>
      <c r="U408" s="9" t="str">
        <f t="shared" si="94"/>
        <v/>
      </c>
      <c r="V408" s="9" t="str">
        <f t="shared" si="88"/>
        <v/>
      </c>
      <c r="W408" s="9"/>
      <c r="X408" s="2"/>
      <c r="Y408" s="14" t="str">
        <f>IF(F408="","",IF(F408-VLOOKUP($A397,AWstandards,VLOOKUP(D408,Age,2,FALSE),FALSE)&gt;0,"","aw"))</f>
        <v/>
      </c>
    </row>
    <row r="409" spans="1:25" hidden="1" x14ac:dyDescent="0.25">
      <c r="A409" s="19"/>
      <c r="B409" s="43" t="s">
        <v>277</v>
      </c>
      <c r="C409" s="52" t="str">
        <f t="shared" si="92"/>
        <v/>
      </c>
      <c r="D409" s="52" t="str">
        <f>IF(A409="","",VLOOKUP($A397,IF(LEN(A409)=2,F15B,F15A),VLOOKUP(LEFT(A409,1),Fteams,7,FALSE),FALSE))</f>
        <v/>
      </c>
      <c r="E409" s="52" t="str">
        <f t="shared" si="93"/>
        <v/>
      </c>
      <c r="F409" s="26"/>
      <c r="G409" s="39">
        <f>IF(Dec!$G$2-11&lt;0,0,Dec!$G$2-11)</f>
        <v>1</v>
      </c>
      <c r="H409" s="29"/>
      <c r="I409" s="9" t="str">
        <f t="shared" si="94"/>
        <v/>
      </c>
      <c r="J409" s="9" t="str">
        <f t="shared" si="94"/>
        <v/>
      </c>
      <c r="K409" s="9" t="str">
        <f t="shared" si="94"/>
        <v/>
      </c>
      <c r="L409" s="9" t="str">
        <f t="shared" si="94"/>
        <v/>
      </c>
      <c r="M409" s="9" t="str">
        <f t="shared" si="94"/>
        <v/>
      </c>
      <c r="N409" s="9" t="str">
        <f t="shared" si="94"/>
        <v/>
      </c>
      <c r="O409" s="9" t="str">
        <f t="shared" si="94"/>
        <v/>
      </c>
      <c r="P409" s="9" t="str">
        <f t="shared" si="94"/>
        <v/>
      </c>
      <c r="Q409" s="9" t="str">
        <f t="shared" si="94"/>
        <v/>
      </c>
      <c r="R409" s="9" t="str">
        <f t="shared" si="94"/>
        <v/>
      </c>
      <c r="S409" s="9" t="str">
        <f t="shared" si="94"/>
        <v/>
      </c>
      <c r="T409" s="9" t="str">
        <f t="shared" si="94"/>
        <v/>
      </c>
      <c r="U409" s="9" t="str">
        <f t="shared" si="94"/>
        <v/>
      </c>
      <c r="V409" s="9" t="str">
        <f t="shared" si="88"/>
        <v/>
      </c>
      <c r="W409" s="9">
        <f>(Dec!$G$2+1)*Dec!$G$2/2-SUM(I398:T409)</f>
        <v>28</v>
      </c>
      <c r="X409" s="2"/>
      <c r="Y409" s="14" t="str">
        <f>IF(F409="","",IF(F409-VLOOKUP($A397,AWstandards,VLOOKUP(D409,Age,2,FALSE),FALSE)&gt;0,"","aw"))</f>
        <v/>
      </c>
    </row>
    <row r="410" spans="1:25" ht="13" x14ac:dyDescent="0.3">
      <c r="A410" s="18" t="s">
        <v>216</v>
      </c>
      <c r="B410" s="34"/>
      <c r="C410" s="53" t="s">
        <v>250</v>
      </c>
      <c r="D410" s="54"/>
      <c r="E410" s="51"/>
      <c r="F410" s="25"/>
      <c r="G410" s="38">
        <v>1.8</v>
      </c>
      <c r="H410" s="29" t="s">
        <v>163</v>
      </c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 t="str">
        <f t="shared" si="94"/>
        <v/>
      </c>
      <c r="V410" s="9" t="str">
        <f t="shared" si="88"/>
        <v/>
      </c>
      <c r="W410" s="9"/>
      <c r="X410" s="2" t="s">
        <v>251</v>
      </c>
      <c r="Y410" s="2"/>
    </row>
    <row r="411" spans="1:25" x14ac:dyDescent="0.25">
      <c r="A411" s="19" t="s">
        <v>514</v>
      </c>
      <c r="B411" s="43">
        <v>1</v>
      </c>
      <c r="C411" s="52" t="str">
        <f t="shared" ref="C411:C422" si="95">IF(A411="","",VLOOKUP($A$410,IF(LEN(A411)=2,F15B,F15A),VLOOKUP(LEFT(A411,1),Fteams,6,FALSE),FALSE))</f>
        <v>Ivy Barbary</v>
      </c>
      <c r="D411" s="52">
        <f>IF(A411="","",VLOOKUP($A410,IF(LEN(A411)=2,F15B,F15A),VLOOKUP(LEFT(A411,1),Fteams,7,FALSE),FALSE))</f>
        <v>0</v>
      </c>
      <c r="E411" s="52" t="str">
        <f t="shared" ref="E411:E422" si="96">IF(A411="","",VLOOKUP(LEFT(A411,1),Fteams,2,FALSE))</f>
        <v>Crawley</v>
      </c>
      <c r="F411" s="26" t="s">
        <v>750</v>
      </c>
      <c r="G411" s="39">
        <f>Dec!$G$2</f>
        <v>12</v>
      </c>
      <c r="H411" s="41"/>
      <c r="I411" s="9" t="str">
        <f t="shared" ref="I411:U426" si="97">IF($A411="","",IF(LEFT($A411,1)=I$20,$G411,""))</f>
        <v/>
      </c>
      <c r="J411" s="9">
        <f t="shared" si="97"/>
        <v>12</v>
      </c>
      <c r="K411" s="9" t="str">
        <f t="shared" si="97"/>
        <v/>
      </c>
      <c r="L411" s="9" t="str">
        <f t="shared" si="97"/>
        <v/>
      </c>
      <c r="M411" s="9" t="str">
        <f t="shared" si="97"/>
        <v/>
      </c>
      <c r="N411" s="9" t="str">
        <f t="shared" si="97"/>
        <v/>
      </c>
      <c r="O411" s="9" t="str">
        <f t="shared" si="97"/>
        <v/>
      </c>
      <c r="P411" s="9" t="str">
        <f t="shared" si="97"/>
        <v/>
      </c>
      <c r="Q411" s="9" t="str">
        <f t="shared" si="97"/>
        <v/>
      </c>
      <c r="R411" s="9" t="str">
        <f t="shared" si="97"/>
        <v/>
      </c>
      <c r="S411" s="9" t="str">
        <f t="shared" si="97"/>
        <v/>
      </c>
      <c r="T411" s="9" t="str">
        <f t="shared" si="97"/>
        <v/>
      </c>
      <c r="U411" s="9" t="str">
        <f t="shared" si="94"/>
        <v/>
      </c>
      <c r="V411" s="9" t="str">
        <f t="shared" si="88"/>
        <v/>
      </c>
      <c r="W411" s="9"/>
      <c r="X411" s="2"/>
      <c r="Y411" s="14" t="e">
        <f>IF(F411="","",IF(F411-VLOOKUP($A410,AWstandards,VLOOKUP(D411,Age,2,FALSE),FALSE)&gt;0,"","aw"))</f>
        <v>#N/A</v>
      </c>
    </row>
    <row r="412" spans="1:25" x14ac:dyDescent="0.25">
      <c r="A412" s="19" t="s">
        <v>513</v>
      </c>
      <c r="B412" s="43">
        <v>2</v>
      </c>
      <c r="C412" s="52" t="str">
        <f t="shared" si="95"/>
        <v>Florence Matten</v>
      </c>
      <c r="D412" s="52">
        <f>IF(A412="","",VLOOKUP($A410,IF(LEN(A412)=2,F15B,F15A),VLOOKUP(LEFT(A412,1),Fteams,7,FALSE),FALSE))</f>
        <v>0</v>
      </c>
      <c r="E412" s="52" t="str">
        <f t="shared" si="96"/>
        <v>Brighton &amp; Hove</v>
      </c>
      <c r="F412" s="26" t="s">
        <v>751</v>
      </c>
      <c r="G412" s="39">
        <f>IF(Dec!$G$2-1&lt;0,0,Dec!$G$2-1)</f>
        <v>11</v>
      </c>
      <c r="H412" s="41"/>
      <c r="I412" s="9">
        <f t="shared" si="97"/>
        <v>11</v>
      </c>
      <c r="J412" s="9" t="str">
        <f t="shared" si="97"/>
        <v/>
      </c>
      <c r="K412" s="9" t="str">
        <f t="shared" si="97"/>
        <v/>
      </c>
      <c r="L412" s="9" t="str">
        <f t="shared" si="97"/>
        <v/>
      </c>
      <c r="M412" s="9" t="str">
        <f t="shared" si="97"/>
        <v/>
      </c>
      <c r="N412" s="9" t="str">
        <f t="shared" si="97"/>
        <v/>
      </c>
      <c r="O412" s="9" t="str">
        <f t="shared" si="97"/>
        <v/>
      </c>
      <c r="P412" s="9" t="str">
        <f t="shared" si="97"/>
        <v/>
      </c>
      <c r="Q412" s="9" t="str">
        <f t="shared" si="97"/>
        <v/>
      </c>
      <c r="R412" s="9" t="str">
        <f t="shared" si="97"/>
        <v/>
      </c>
      <c r="S412" s="9" t="str">
        <f t="shared" si="97"/>
        <v/>
      </c>
      <c r="T412" s="9" t="str">
        <f t="shared" si="97"/>
        <v/>
      </c>
      <c r="U412" s="9" t="str">
        <f t="shared" si="94"/>
        <v/>
      </c>
      <c r="V412" s="9" t="str">
        <f t="shared" si="88"/>
        <v/>
      </c>
      <c r="W412" s="9"/>
      <c r="X412" s="2"/>
      <c r="Y412" s="14" t="e">
        <f>IF(F412="","",IF(F412-VLOOKUP($A410,AWstandards,VLOOKUP(D412,Age,2,FALSE),FALSE)&gt;0,"","aw"))</f>
        <v>#N/A</v>
      </c>
    </row>
    <row r="413" spans="1:25" x14ac:dyDescent="0.25">
      <c r="A413" s="19" t="s">
        <v>516</v>
      </c>
      <c r="B413" s="43">
        <v>3</v>
      </c>
      <c r="C413" s="52" t="str">
        <f t="shared" si="95"/>
        <v>Milly Macey</v>
      </c>
      <c r="D413" s="52">
        <f>IF(A413="","",VLOOKUP($A410,IF(LEN(A413)=2,F15B,F15A),VLOOKUP(LEFT(A413,1),Fteams,7,FALSE),FALSE))</f>
        <v>0</v>
      </c>
      <c r="E413" s="52" t="str">
        <f t="shared" si="96"/>
        <v>Eastbourne</v>
      </c>
      <c r="F413" s="26" t="s">
        <v>752</v>
      </c>
      <c r="G413" s="39">
        <f>IF(Dec!$G$2-2&lt;0,0,Dec!$G$2-2)</f>
        <v>10</v>
      </c>
      <c r="H413" s="41"/>
      <c r="I413" s="9" t="str">
        <f t="shared" si="97"/>
        <v/>
      </c>
      <c r="J413" s="9" t="str">
        <f t="shared" si="97"/>
        <v/>
      </c>
      <c r="K413" s="9" t="str">
        <f t="shared" si="97"/>
        <v/>
      </c>
      <c r="L413" s="9">
        <f t="shared" si="97"/>
        <v>10</v>
      </c>
      <c r="M413" s="9" t="str">
        <f t="shared" si="97"/>
        <v/>
      </c>
      <c r="N413" s="9" t="str">
        <f t="shared" si="97"/>
        <v/>
      </c>
      <c r="O413" s="9" t="str">
        <f t="shared" si="97"/>
        <v/>
      </c>
      <c r="P413" s="9" t="str">
        <f t="shared" si="97"/>
        <v/>
      </c>
      <c r="Q413" s="9" t="str">
        <f t="shared" si="97"/>
        <v/>
      </c>
      <c r="R413" s="9" t="str">
        <f t="shared" si="97"/>
        <v/>
      </c>
      <c r="S413" s="9" t="str">
        <f t="shared" si="97"/>
        <v/>
      </c>
      <c r="T413" s="9" t="str">
        <f t="shared" si="97"/>
        <v/>
      </c>
      <c r="U413" s="9" t="str">
        <f t="shared" si="94"/>
        <v/>
      </c>
      <c r="V413" s="9" t="str">
        <f t="shared" si="88"/>
        <v/>
      </c>
      <c r="W413" s="9"/>
      <c r="X413" s="2"/>
      <c r="Y413" s="14" t="e">
        <f>IF(F413="","",IF(F413-VLOOKUP($A410,AWstandards,VLOOKUP(D413,Age,2,FALSE),FALSE)&gt;0,"","aw"))</f>
        <v>#N/A</v>
      </c>
    </row>
    <row r="414" spans="1:25" x14ac:dyDescent="0.25">
      <c r="A414" s="19" t="s">
        <v>515</v>
      </c>
      <c r="B414" s="43">
        <v>4</v>
      </c>
      <c r="C414" s="52" t="str">
        <f t="shared" si="95"/>
        <v>Rebekah Jolly</v>
      </c>
      <c r="D414" s="52">
        <f>IF(A414="","",VLOOKUP($A410,IF(LEN(A414)=2,F15B,F15A),VLOOKUP(LEFT(A414,1),Fteams,7,FALSE),FALSE))</f>
        <v>0</v>
      </c>
      <c r="E414" s="52" t="str">
        <f t="shared" si="96"/>
        <v>Chichester</v>
      </c>
      <c r="F414" s="26" t="s">
        <v>753</v>
      </c>
      <c r="G414" s="39">
        <f>IF(Dec!$G$2-3&lt;0,0,Dec!$G$2-3)</f>
        <v>9</v>
      </c>
      <c r="H414" s="41"/>
      <c r="I414" s="9" t="str">
        <f t="shared" si="97"/>
        <v/>
      </c>
      <c r="J414" s="9" t="str">
        <f t="shared" si="97"/>
        <v/>
      </c>
      <c r="K414" s="9">
        <f t="shared" si="97"/>
        <v>9</v>
      </c>
      <c r="L414" s="9" t="str">
        <f t="shared" si="97"/>
        <v/>
      </c>
      <c r="M414" s="9" t="str">
        <f t="shared" si="97"/>
        <v/>
      </c>
      <c r="N414" s="9" t="str">
        <f t="shared" si="97"/>
        <v/>
      </c>
      <c r="O414" s="9" t="str">
        <f t="shared" si="97"/>
        <v/>
      </c>
      <c r="P414" s="9" t="str">
        <f t="shared" si="97"/>
        <v/>
      </c>
      <c r="Q414" s="9" t="str">
        <f t="shared" si="97"/>
        <v/>
      </c>
      <c r="R414" s="9" t="str">
        <f t="shared" si="97"/>
        <v/>
      </c>
      <c r="S414" s="9" t="str">
        <f t="shared" si="97"/>
        <v/>
      </c>
      <c r="T414" s="9" t="str">
        <f t="shared" si="97"/>
        <v/>
      </c>
      <c r="U414" s="9" t="str">
        <f t="shared" si="97"/>
        <v/>
      </c>
      <c r="V414" s="9" t="str">
        <f t="shared" si="88"/>
        <v/>
      </c>
      <c r="W414" s="9"/>
      <c r="X414" s="2"/>
      <c r="Y414" s="14" t="e">
        <f>IF(F414="","",IF(F414-VLOOKUP($A410,AWstandards,VLOOKUP(D414,Age,2,FALSE),FALSE)&gt;0,"","aw"))</f>
        <v>#N/A</v>
      </c>
    </row>
    <row r="415" spans="1:25" ht="0.75" hidden="1" customHeight="1" x14ac:dyDescent="0.25">
      <c r="A415" s="19"/>
      <c r="B415" s="43">
        <v>5</v>
      </c>
      <c r="C415" s="52" t="str">
        <f t="shared" si="95"/>
        <v/>
      </c>
      <c r="D415" s="52" t="str">
        <f>IF(A415="","",VLOOKUP($A410,IF(LEN(A415)=2,F15B,F15A),VLOOKUP(LEFT(A415,1),Fteams,7,FALSE),FALSE))</f>
        <v/>
      </c>
      <c r="E415" s="52" t="str">
        <f t="shared" si="96"/>
        <v/>
      </c>
      <c r="F415" s="26"/>
      <c r="G415" s="39">
        <f>IF(Dec!$G$2-4&lt;0,0,Dec!$G$2-4)</f>
        <v>8</v>
      </c>
      <c r="H415" s="41"/>
      <c r="I415" s="9" t="str">
        <f t="shared" si="97"/>
        <v/>
      </c>
      <c r="J415" s="9" t="str">
        <f t="shared" si="97"/>
        <v/>
      </c>
      <c r="K415" s="9" t="str">
        <f t="shared" si="97"/>
        <v/>
      </c>
      <c r="L415" s="9" t="str">
        <f t="shared" si="97"/>
        <v/>
      </c>
      <c r="M415" s="9" t="str">
        <f t="shared" si="97"/>
        <v/>
      </c>
      <c r="N415" s="9" t="str">
        <f t="shared" si="97"/>
        <v/>
      </c>
      <c r="O415" s="9" t="str">
        <f t="shared" si="97"/>
        <v/>
      </c>
      <c r="P415" s="9" t="str">
        <f t="shared" si="97"/>
        <v/>
      </c>
      <c r="Q415" s="9" t="str">
        <f t="shared" si="97"/>
        <v/>
      </c>
      <c r="R415" s="9" t="str">
        <f t="shared" si="97"/>
        <v/>
      </c>
      <c r="S415" s="9" t="str">
        <f t="shared" si="97"/>
        <v/>
      </c>
      <c r="T415" s="9" t="str">
        <f t="shared" si="97"/>
        <v/>
      </c>
      <c r="U415" s="9" t="str">
        <f t="shared" si="97"/>
        <v/>
      </c>
      <c r="V415" s="9" t="str">
        <f t="shared" si="88"/>
        <v/>
      </c>
      <c r="W415" s="9"/>
      <c r="X415" s="2"/>
      <c r="Y415" s="14" t="str">
        <f>IF(F415="","",IF(F415-VLOOKUP($A410,AWstandards,VLOOKUP(D415,Age,2,FALSE),FALSE)&gt;0,"","aw"))</f>
        <v/>
      </c>
    </row>
    <row r="416" spans="1:25" hidden="1" x14ac:dyDescent="0.25">
      <c r="A416" s="19"/>
      <c r="B416" s="43">
        <v>6</v>
      </c>
      <c r="C416" s="52" t="str">
        <f t="shared" si="95"/>
        <v/>
      </c>
      <c r="D416" s="52" t="str">
        <f>IF(A416="","",VLOOKUP($A410,IF(LEN(A416)=2,F15B,F15A),VLOOKUP(LEFT(A416,1),Fteams,7,FALSE),FALSE))</f>
        <v/>
      </c>
      <c r="E416" s="52" t="str">
        <f t="shared" si="96"/>
        <v/>
      </c>
      <c r="F416" s="26"/>
      <c r="G416" s="39">
        <f>IF(Dec!$G$2-5&lt;0,0,Dec!$G$2-5)</f>
        <v>7</v>
      </c>
      <c r="H416" s="41"/>
      <c r="I416" s="9" t="str">
        <f t="shared" si="97"/>
        <v/>
      </c>
      <c r="J416" s="9" t="str">
        <f t="shared" si="97"/>
        <v/>
      </c>
      <c r="K416" s="9" t="str">
        <f t="shared" si="97"/>
        <v/>
      </c>
      <c r="L416" s="9" t="str">
        <f t="shared" si="97"/>
        <v/>
      </c>
      <c r="M416" s="9" t="str">
        <f t="shared" si="97"/>
        <v/>
      </c>
      <c r="N416" s="9" t="str">
        <f t="shared" si="97"/>
        <v/>
      </c>
      <c r="O416" s="9" t="str">
        <f t="shared" si="97"/>
        <v/>
      </c>
      <c r="P416" s="9" t="str">
        <f t="shared" si="97"/>
        <v/>
      </c>
      <c r="Q416" s="9" t="str">
        <f t="shared" si="97"/>
        <v/>
      </c>
      <c r="R416" s="9" t="str">
        <f t="shared" si="97"/>
        <v/>
      </c>
      <c r="S416" s="9" t="str">
        <f t="shared" si="97"/>
        <v/>
      </c>
      <c r="T416" s="9" t="str">
        <f t="shared" si="97"/>
        <v/>
      </c>
      <c r="U416" s="9" t="str">
        <f t="shared" si="97"/>
        <v/>
      </c>
      <c r="V416" s="9" t="str">
        <f t="shared" si="88"/>
        <v/>
      </c>
      <c r="W416" s="9"/>
      <c r="X416" s="2"/>
      <c r="Y416" s="14" t="str">
        <f>IF(F416="","",IF(F416-VLOOKUP($A410,AWstandards,VLOOKUP(D416,Age,2,FALSE),FALSE)&gt;0,"","aw"))</f>
        <v/>
      </c>
    </row>
    <row r="417" spans="1:25" hidden="1" x14ac:dyDescent="0.25">
      <c r="A417" s="19"/>
      <c r="B417" s="43">
        <v>7</v>
      </c>
      <c r="C417" s="52" t="str">
        <f t="shared" si="95"/>
        <v/>
      </c>
      <c r="D417" s="52" t="str">
        <f>IF(A417="","",VLOOKUP($A410,IF(LEN(A417)=2,F15B,F15A),VLOOKUP(LEFT(A417,1),Fteams,7,FALSE),FALSE))</f>
        <v/>
      </c>
      <c r="E417" s="52" t="str">
        <f t="shared" si="96"/>
        <v/>
      </c>
      <c r="F417" s="26"/>
      <c r="G417" s="39">
        <f>IF(Dec!$G$2-6&lt;0,0,Dec!$G$2-6)</f>
        <v>6</v>
      </c>
      <c r="H417" s="41"/>
      <c r="I417" s="9" t="str">
        <f t="shared" si="97"/>
        <v/>
      </c>
      <c r="J417" s="9" t="str">
        <f t="shared" si="97"/>
        <v/>
      </c>
      <c r="K417" s="9" t="str">
        <f t="shared" si="97"/>
        <v/>
      </c>
      <c r="L417" s="9" t="str">
        <f t="shared" si="97"/>
        <v/>
      </c>
      <c r="M417" s="9" t="str">
        <f t="shared" si="97"/>
        <v/>
      </c>
      <c r="N417" s="9" t="str">
        <f t="shared" si="97"/>
        <v/>
      </c>
      <c r="O417" s="9" t="str">
        <f t="shared" si="97"/>
        <v/>
      </c>
      <c r="P417" s="9" t="str">
        <f t="shared" si="97"/>
        <v/>
      </c>
      <c r="Q417" s="9" t="str">
        <f t="shared" si="97"/>
        <v/>
      </c>
      <c r="R417" s="9" t="str">
        <f t="shared" si="97"/>
        <v/>
      </c>
      <c r="S417" s="9" t="str">
        <f t="shared" si="97"/>
        <v/>
      </c>
      <c r="T417" s="9" t="str">
        <f t="shared" si="97"/>
        <v/>
      </c>
      <c r="U417" s="9" t="str">
        <f t="shared" si="97"/>
        <v/>
      </c>
      <c r="V417" s="9" t="str">
        <f t="shared" si="88"/>
        <v/>
      </c>
      <c r="W417" s="9"/>
      <c r="X417" s="2"/>
      <c r="Y417" s="14" t="str">
        <f>IF(F417="","",IF(F417-VLOOKUP($A410,AWstandards,VLOOKUP(D417,Age,2,FALSE),FALSE)&gt;0,"","aw"))</f>
        <v/>
      </c>
    </row>
    <row r="418" spans="1:25" hidden="1" x14ac:dyDescent="0.25">
      <c r="A418" s="19"/>
      <c r="B418" s="43">
        <v>8</v>
      </c>
      <c r="C418" s="52" t="str">
        <f t="shared" si="95"/>
        <v/>
      </c>
      <c r="D418" s="52" t="str">
        <f>IF(A418="","",VLOOKUP($A410,IF(LEN(A418)=2,F15B,F15A),VLOOKUP(LEFT(A418,1),Fteams,7,FALSE),FALSE))</f>
        <v/>
      </c>
      <c r="E418" s="52" t="str">
        <f t="shared" si="96"/>
        <v/>
      </c>
      <c r="F418" s="26"/>
      <c r="G418" s="39">
        <f>IF(Dec!$G$2-7&lt;0,0,Dec!$G$2-7)</f>
        <v>5</v>
      </c>
      <c r="H418" s="41"/>
      <c r="I418" s="9" t="str">
        <f t="shared" si="97"/>
        <v/>
      </c>
      <c r="J418" s="9" t="str">
        <f t="shared" si="97"/>
        <v/>
      </c>
      <c r="K418" s="9" t="str">
        <f t="shared" si="97"/>
        <v/>
      </c>
      <c r="L418" s="9" t="str">
        <f t="shared" si="97"/>
        <v/>
      </c>
      <c r="M418" s="9" t="str">
        <f t="shared" si="97"/>
        <v/>
      </c>
      <c r="N418" s="9" t="str">
        <f t="shared" si="97"/>
        <v/>
      </c>
      <c r="O418" s="9" t="str">
        <f t="shared" si="97"/>
        <v/>
      </c>
      <c r="P418" s="9" t="str">
        <f t="shared" si="97"/>
        <v/>
      </c>
      <c r="Q418" s="9" t="str">
        <f t="shared" si="97"/>
        <v/>
      </c>
      <c r="R418" s="9" t="str">
        <f t="shared" si="97"/>
        <v/>
      </c>
      <c r="S418" s="9" t="str">
        <f t="shared" si="97"/>
        <v/>
      </c>
      <c r="T418" s="9" t="str">
        <f t="shared" si="97"/>
        <v/>
      </c>
      <c r="U418" s="9" t="str">
        <f t="shared" si="97"/>
        <v/>
      </c>
      <c r="V418" s="9" t="str">
        <f t="shared" si="88"/>
        <v/>
      </c>
      <c r="W418" s="9"/>
      <c r="X418" s="2"/>
      <c r="Y418" s="14" t="str">
        <f>IF(F418="","",IF(F418-VLOOKUP($A410,AWstandards,VLOOKUP(D418,Age,2,FALSE),FALSE)&gt;0,"","aw"))</f>
        <v/>
      </c>
    </row>
    <row r="419" spans="1:25" hidden="1" x14ac:dyDescent="0.25">
      <c r="A419" s="19"/>
      <c r="B419" s="43" t="s">
        <v>278</v>
      </c>
      <c r="C419" s="52" t="str">
        <f t="shared" si="95"/>
        <v/>
      </c>
      <c r="D419" s="52" t="str">
        <f>IF(A419="","",VLOOKUP($A412,IF(LEN(A419)=2,FSB,FSA),VLOOKUP(LEFT(A419,1),Fteams,7,FALSE),FALSE))</f>
        <v/>
      </c>
      <c r="E419" s="52" t="str">
        <f t="shared" si="96"/>
        <v/>
      </c>
      <c r="F419" s="26"/>
      <c r="G419" s="39">
        <f>IF(Dec!$G$2-8&lt;0,0,Dec!$G$2-8)</f>
        <v>4</v>
      </c>
      <c r="H419" s="41"/>
      <c r="I419" s="9" t="str">
        <f t="shared" si="97"/>
        <v/>
      </c>
      <c r="J419" s="9" t="str">
        <f t="shared" si="97"/>
        <v/>
      </c>
      <c r="K419" s="9" t="str">
        <f t="shared" si="97"/>
        <v/>
      </c>
      <c r="L419" s="9" t="str">
        <f t="shared" si="97"/>
        <v/>
      </c>
      <c r="M419" s="9" t="str">
        <f t="shared" si="97"/>
        <v/>
      </c>
      <c r="N419" s="9" t="str">
        <f t="shared" si="97"/>
        <v/>
      </c>
      <c r="O419" s="9" t="str">
        <f t="shared" si="97"/>
        <v/>
      </c>
      <c r="P419" s="9" t="str">
        <f t="shared" si="97"/>
        <v/>
      </c>
      <c r="Q419" s="9" t="str">
        <f t="shared" si="97"/>
        <v/>
      </c>
      <c r="R419" s="9" t="str">
        <f t="shared" si="97"/>
        <v/>
      </c>
      <c r="S419" s="9" t="str">
        <f t="shared" si="97"/>
        <v/>
      </c>
      <c r="T419" s="9" t="str">
        <f t="shared" si="97"/>
        <v/>
      </c>
      <c r="U419" s="9" t="str">
        <f t="shared" si="97"/>
        <v/>
      </c>
      <c r="V419" s="9" t="str">
        <f t="shared" si="88"/>
        <v/>
      </c>
      <c r="W419" s="9"/>
      <c r="X419" s="2"/>
      <c r="Y419" s="14"/>
    </row>
    <row r="420" spans="1:25" hidden="1" x14ac:dyDescent="0.25">
      <c r="A420" s="19"/>
      <c r="B420" s="43" t="s">
        <v>275</v>
      </c>
      <c r="C420" s="52" t="str">
        <f t="shared" si="95"/>
        <v/>
      </c>
      <c r="D420" s="52" t="str">
        <f>IF(A420="","",VLOOKUP($A413,IF(LEN(A420)=2,FSB,FSA),VLOOKUP(LEFT(A420,1),Fteams,7,FALSE),FALSE))</f>
        <v/>
      </c>
      <c r="E420" s="52" t="str">
        <f t="shared" si="96"/>
        <v/>
      </c>
      <c r="F420" s="26"/>
      <c r="G420" s="39">
        <f>IF(Dec!$G$2-9&lt;0,0,Dec!$G$2-9)</f>
        <v>3</v>
      </c>
      <c r="H420" s="41"/>
      <c r="I420" s="9" t="str">
        <f t="shared" si="97"/>
        <v/>
      </c>
      <c r="J420" s="9" t="str">
        <f t="shared" si="97"/>
        <v/>
      </c>
      <c r="K420" s="9" t="str">
        <f t="shared" si="97"/>
        <v/>
      </c>
      <c r="L420" s="9" t="str">
        <f t="shared" si="97"/>
        <v/>
      </c>
      <c r="M420" s="9" t="str">
        <f t="shared" si="97"/>
        <v/>
      </c>
      <c r="N420" s="9" t="str">
        <f t="shared" si="97"/>
        <v/>
      </c>
      <c r="O420" s="9" t="str">
        <f t="shared" si="97"/>
        <v/>
      </c>
      <c r="P420" s="9" t="str">
        <f t="shared" si="97"/>
        <v/>
      </c>
      <c r="Q420" s="9" t="str">
        <f t="shared" si="97"/>
        <v/>
      </c>
      <c r="R420" s="9" t="str">
        <f t="shared" si="97"/>
        <v/>
      </c>
      <c r="S420" s="9" t="str">
        <f t="shared" si="97"/>
        <v/>
      </c>
      <c r="T420" s="9" t="str">
        <f t="shared" si="97"/>
        <v/>
      </c>
      <c r="U420" s="9" t="str">
        <f t="shared" si="97"/>
        <v/>
      </c>
      <c r="V420" s="9" t="str">
        <f t="shared" si="88"/>
        <v/>
      </c>
      <c r="W420" s="9"/>
      <c r="X420" s="2"/>
      <c r="Y420" s="14"/>
    </row>
    <row r="421" spans="1:25" hidden="1" x14ac:dyDescent="0.25">
      <c r="A421" s="19"/>
      <c r="B421" s="43" t="s">
        <v>276</v>
      </c>
      <c r="C421" s="52" t="str">
        <f t="shared" si="95"/>
        <v/>
      </c>
      <c r="D421" s="52" t="str">
        <f>IF(A421="","",VLOOKUP($A410,IF(LEN(A421)=2,F15B,F15A),VLOOKUP(LEFT(A421,1),Fteams,7,FALSE),FALSE))</f>
        <v/>
      </c>
      <c r="E421" s="52" t="str">
        <f t="shared" si="96"/>
        <v/>
      </c>
      <c r="F421" s="26"/>
      <c r="G421" s="39">
        <f>IF(Dec!$G$2-10&lt;0,0,Dec!$G$2-10)</f>
        <v>2</v>
      </c>
      <c r="H421" s="41"/>
      <c r="I421" s="9" t="str">
        <f t="shared" si="97"/>
        <v/>
      </c>
      <c r="J421" s="9" t="str">
        <f t="shared" si="97"/>
        <v/>
      </c>
      <c r="K421" s="9" t="str">
        <f t="shared" si="97"/>
        <v/>
      </c>
      <c r="L421" s="9" t="str">
        <f t="shared" si="97"/>
        <v/>
      </c>
      <c r="M421" s="9" t="str">
        <f t="shared" si="97"/>
        <v/>
      </c>
      <c r="N421" s="9" t="str">
        <f t="shared" si="97"/>
        <v/>
      </c>
      <c r="O421" s="9" t="str">
        <f t="shared" si="97"/>
        <v/>
      </c>
      <c r="P421" s="9" t="str">
        <f t="shared" si="97"/>
        <v/>
      </c>
      <c r="Q421" s="9" t="str">
        <f t="shared" si="97"/>
        <v/>
      </c>
      <c r="R421" s="9" t="str">
        <f t="shared" si="97"/>
        <v/>
      </c>
      <c r="S421" s="9" t="str">
        <f t="shared" si="97"/>
        <v/>
      </c>
      <c r="T421" s="9" t="str">
        <f t="shared" si="97"/>
        <v/>
      </c>
      <c r="U421" s="9" t="str">
        <f t="shared" si="97"/>
        <v/>
      </c>
      <c r="V421" s="9" t="str">
        <f t="shared" si="88"/>
        <v/>
      </c>
      <c r="W421" s="9"/>
      <c r="X421" s="2"/>
      <c r="Y421" s="14" t="str">
        <f>IF(F421="","",IF(F421-VLOOKUP($A410,AWstandards,VLOOKUP(D421,Age,2,FALSE),FALSE)&gt;0,"","aw"))</f>
        <v/>
      </c>
    </row>
    <row r="422" spans="1:25" hidden="1" x14ac:dyDescent="0.25">
      <c r="A422" s="19"/>
      <c r="B422" s="43" t="s">
        <v>277</v>
      </c>
      <c r="C422" s="52" t="str">
        <f t="shared" si="95"/>
        <v/>
      </c>
      <c r="D422" s="52" t="str">
        <f>IF(A422="","",VLOOKUP($A410,IF(LEN(A422)=2,F15B,F15A),VLOOKUP(LEFT(A422,1),Fteams,7,FALSE),FALSE))</f>
        <v/>
      </c>
      <c r="E422" s="52" t="str">
        <f t="shared" si="96"/>
        <v/>
      </c>
      <c r="F422" s="26"/>
      <c r="G422" s="39">
        <f>IF(Dec!$G$2-11&lt;0,0,Dec!$G$2-11)</f>
        <v>1</v>
      </c>
      <c r="H422" s="41"/>
      <c r="I422" s="9" t="str">
        <f t="shared" si="97"/>
        <v/>
      </c>
      <c r="J422" s="9" t="str">
        <f t="shared" si="97"/>
        <v/>
      </c>
      <c r="K422" s="9" t="str">
        <f t="shared" si="97"/>
        <v/>
      </c>
      <c r="L422" s="9" t="str">
        <f t="shared" si="97"/>
        <v/>
      </c>
      <c r="M422" s="9" t="str">
        <f t="shared" si="97"/>
        <v/>
      </c>
      <c r="N422" s="9" t="str">
        <f t="shared" si="97"/>
        <v/>
      </c>
      <c r="O422" s="9" t="str">
        <f t="shared" si="97"/>
        <v/>
      </c>
      <c r="P422" s="9" t="str">
        <f t="shared" si="97"/>
        <v/>
      </c>
      <c r="Q422" s="9" t="str">
        <f t="shared" si="97"/>
        <v/>
      </c>
      <c r="R422" s="9" t="str">
        <f t="shared" si="97"/>
        <v/>
      </c>
      <c r="S422" s="9" t="str">
        <f t="shared" si="97"/>
        <v/>
      </c>
      <c r="T422" s="9" t="str">
        <f t="shared" si="97"/>
        <v/>
      </c>
      <c r="U422" s="9" t="str">
        <f t="shared" si="97"/>
        <v/>
      </c>
      <c r="V422" s="9" t="str">
        <f t="shared" si="88"/>
        <v/>
      </c>
      <c r="W422" s="9">
        <f>(Dec!$G$2+1)*Dec!$G$2/2-SUM(I411:T422)</f>
        <v>36</v>
      </c>
      <c r="X422" s="2"/>
      <c r="Y422" s="14" t="str">
        <f>IF(F422="","",IF(F422-VLOOKUP($A410,AWstandards,VLOOKUP(D422,Age,2,FALSE),FALSE)&gt;0,"","aw"))</f>
        <v/>
      </c>
    </row>
    <row r="423" spans="1:25" ht="13" x14ac:dyDescent="0.3">
      <c r="A423" s="18" t="s">
        <v>216</v>
      </c>
      <c r="B423" s="34"/>
      <c r="C423" s="53" t="s">
        <v>252</v>
      </c>
      <c r="D423" s="54"/>
      <c r="E423" s="51"/>
      <c r="F423" s="25"/>
      <c r="G423" s="38">
        <v>1.8</v>
      </c>
      <c r="H423" s="29" t="s">
        <v>163</v>
      </c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 t="str">
        <f t="shared" si="97"/>
        <v/>
      </c>
      <c r="V423" s="9" t="str">
        <f t="shared" si="88"/>
        <v/>
      </c>
      <c r="W423" s="9"/>
      <c r="X423" s="2" t="s">
        <v>253</v>
      </c>
      <c r="Y423" s="14"/>
    </row>
    <row r="424" spans="1:25" x14ac:dyDescent="0.25">
      <c r="A424" s="19" t="s">
        <v>552</v>
      </c>
      <c r="B424" s="43">
        <v>1</v>
      </c>
      <c r="C424" s="52" t="str">
        <f t="shared" ref="C424:C435" si="98">IF(A424="","",VLOOKUP($A$423,IF(LEN(A424)=2,F15B,F15A),VLOOKUP(LEFT(A424,1),Fteams,6,FALSE),FALSE))</f>
        <v>Skye Widdows</v>
      </c>
      <c r="D424" s="52">
        <f>IF(A424="","",VLOOKUP($A423,IF(LEN(A424)=2,F15B,F15A),VLOOKUP(LEFT(A424,1),Fteams,7,FALSE),FALSE))</f>
        <v>0</v>
      </c>
      <c r="E424" s="52" t="str">
        <f t="shared" ref="E424:E435" si="99">IF(A424="","",VLOOKUP(LEFT(A424,1),Fteams,2,FALSE))</f>
        <v>Brighton &amp; Hove</v>
      </c>
      <c r="F424" s="26" t="s">
        <v>754</v>
      </c>
      <c r="G424" s="39">
        <f>Dec!$G$2</f>
        <v>12</v>
      </c>
      <c r="H424" s="41"/>
      <c r="I424" s="9">
        <f t="shared" ref="I424:U439" si="100">IF($A424="","",IF(LEFT($A424,1)=I$20,$G424,""))</f>
        <v>12</v>
      </c>
      <c r="J424" s="9" t="str">
        <f t="shared" si="100"/>
        <v/>
      </c>
      <c r="K424" s="9" t="str">
        <f t="shared" si="100"/>
        <v/>
      </c>
      <c r="L424" s="9" t="str">
        <f t="shared" si="100"/>
        <v/>
      </c>
      <c r="M424" s="9" t="str">
        <f t="shared" si="100"/>
        <v/>
      </c>
      <c r="N424" s="9" t="str">
        <f t="shared" si="100"/>
        <v/>
      </c>
      <c r="O424" s="9" t="str">
        <f t="shared" si="100"/>
        <v/>
      </c>
      <c r="P424" s="9" t="str">
        <f t="shared" si="100"/>
        <v/>
      </c>
      <c r="Q424" s="9" t="str">
        <f t="shared" si="100"/>
        <v/>
      </c>
      <c r="R424" s="9" t="str">
        <f t="shared" si="100"/>
        <v/>
      </c>
      <c r="S424" s="9" t="str">
        <f t="shared" si="100"/>
        <v/>
      </c>
      <c r="T424" s="9" t="str">
        <f t="shared" si="100"/>
        <v/>
      </c>
      <c r="U424" s="9" t="str">
        <f t="shared" si="97"/>
        <v/>
      </c>
      <c r="V424" s="9" t="str">
        <f t="shared" si="88"/>
        <v/>
      </c>
      <c r="W424" s="9"/>
      <c r="X424" s="2"/>
      <c r="Y424" s="14" t="e">
        <f>IF(F424="","",IF(F424-VLOOKUP($A423,AWstandards,VLOOKUP(D424,Age,2,FALSE),FALSE)&gt;0,"","aw"))</f>
        <v>#N/A</v>
      </c>
    </row>
    <row r="425" spans="1:25" x14ac:dyDescent="0.25">
      <c r="A425" s="19" t="s">
        <v>550</v>
      </c>
      <c r="B425" s="43">
        <v>2</v>
      </c>
      <c r="C425" s="52" t="str">
        <f t="shared" si="98"/>
        <v>Ava Taylor-Knott</v>
      </c>
      <c r="D425" s="52">
        <f>IF(A425="","",VLOOKUP($A423,IF(LEN(A425)=2,F15B,F15A),VLOOKUP(LEFT(A425,1),Fteams,7,FALSE),FALSE))</f>
        <v>0</v>
      </c>
      <c r="E425" s="52" t="str">
        <f t="shared" si="99"/>
        <v>Crawley</v>
      </c>
      <c r="F425" s="26" t="s">
        <v>603</v>
      </c>
      <c r="G425" s="39">
        <f>IF(Dec!$G$2-1&lt;0,0,Dec!$G$2-1)</f>
        <v>11</v>
      </c>
      <c r="H425" s="41"/>
      <c r="I425" s="9" t="str">
        <f t="shared" si="100"/>
        <v/>
      </c>
      <c r="J425" s="9">
        <f t="shared" si="100"/>
        <v>11</v>
      </c>
      <c r="K425" s="9" t="str">
        <f t="shared" si="100"/>
        <v/>
      </c>
      <c r="L425" s="9" t="str">
        <f t="shared" si="100"/>
        <v/>
      </c>
      <c r="M425" s="9" t="str">
        <f t="shared" si="100"/>
        <v/>
      </c>
      <c r="N425" s="9" t="str">
        <f t="shared" si="100"/>
        <v/>
      </c>
      <c r="O425" s="9" t="str">
        <f t="shared" si="100"/>
        <v/>
      </c>
      <c r="P425" s="9" t="str">
        <f t="shared" si="100"/>
        <v/>
      </c>
      <c r="Q425" s="9" t="str">
        <f t="shared" si="100"/>
        <v/>
      </c>
      <c r="R425" s="9" t="str">
        <f t="shared" si="100"/>
        <v/>
      </c>
      <c r="S425" s="9" t="str">
        <f t="shared" si="100"/>
        <v/>
      </c>
      <c r="T425" s="9" t="str">
        <f t="shared" si="100"/>
        <v/>
      </c>
      <c r="U425" s="9" t="str">
        <f t="shared" si="97"/>
        <v/>
      </c>
      <c r="V425" s="9" t="str">
        <f t="shared" si="88"/>
        <v/>
      </c>
      <c r="W425" s="9"/>
      <c r="X425" s="2"/>
      <c r="Y425" s="14" t="e">
        <f>IF(F425="","",IF(F425-VLOOKUP($A423,AWstandards,VLOOKUP(D425,Age,2,FALSE),FALSE)&gt;0,"","aw"))</f>
        <v>#N/A</v>
      </c>
    </row>
    <row r="426" spans="1:25" x14ac:dyDescent="0.25">
      <c r="A426" s="19" t="s">
        <v>558</v>
      </c>
      <c r="B426" s="43">
        <v>3</v>
      </c>
      <c r="C426" s="52" t="str">
        <f t="shared" si="98"/>
        <v>Sofia Snelling</v>
      </c>
      <c r="D426" s="52">
        <f>IF(A426="","",VLOOKUP($A423,IF(LEN(A426)=2,F15B,F15A),VLOOKUP(LEFT(A426,1),Fteams,7,FALSE),FALSE))</f>
        <v>0</v>
      </c>
      <c r="E426" s="52" t="str">
        <f t="shared" si="99"/>
        <v>Chichester</v>
      </c>
      <c r="F426" s="26" t="s">
        <v>755</v>
      </c>
      <c r="G426" s="39">
        <f>IF(Dec!$G$2-2&lt;0,0,Dec!$G$2-2)</f>
        <v>10</v>
      </c>
      <c r="H426" s="41"/>
      <c r="I426" s="9" t="str">
        <f t="shared" si="100"/>
        <v/>
      </c>
      <c r="J426" s="9" t="str">
        <f t="shared" si="100"/>
        <v/>
      </c>
      <c r="K426" s="9">
        <f t="shared" si="100"/>
        <v>10</v>
      </c>
      <c r="L426" s="9" t="str">
        <f t="shared" si="100"/>
        <v/>
      </c>
      <c r="M426" s="9" t="str">
        <f t="shared" si="100"/>
        <v/>
      </c>
      <c r="N426" s="9" t="str">
        <f t="shared" si="100"/>
        <v/>
      </c>
      <c r="O426" s="9" t="str">
        <f t="shared" si="100"/>
        <v/>
      </c>
      <c r="P426" s="9" t="str">
        <f t="shared" si="100"/>
        <v/>
      </c>
      <c r="Q426" s="9" t="str">
        <f t="shared" si="100"/>
        <v/>
      </c>
      <c r="R426" s="9" t="str">
        <f t="shared" si="100"/>
        <v/>
      </c>
      <c r="S426" s="9" t="str">
        <f t="shared" si="100"/>
        <v/>
      </c>
      <c r="T426" s="9" t="str">
        <f t="shared" si="100"/>
        <v/>
      </c>
      <c r="U426" s="9" t="str">
        <f t="shared" si="97"/>
        <v/>
      </c>
      <c r="V426" s="9" t="str">
        <f t="shared" si="88"/>
        <v/>
      </c>
      <c r="W426" s="9"/>
      <c r="X426" s="2"/>
      <c r="Y426" s="14" t="e">
        <f>IF(F426="","",IF(F426-VLOOKUP($A423,AWstandards,VLOOKUP(D426,Age,2,FALSE),FALSE)&gt;0,"","aw"))</f>
        <v>#N/A</v>
      </c>
    </row>
    <row r="427" spans="1:25" hidden="1" x14ac:dyDescent="0.25">
      <c r="A427" s="19"/>
      <c r="B427" s="43">
        <v>4</v>
      </c>
      <c r="C427" s="52" t="str">
        <f t="shared" si="98"/>
        <v/>
      </c>
      <c r="D427" s="52" t="str">
        <f>IF(A427="","",VLOOKUP($A423,IF(LEN(A427)=2,F15B,F15A),VLOOKUP(LEFT(A427,1),Fteams,7,FALSE),FALSE))</f>
        <v/>
      </c>
      <c r="E427" s="52" t="str">
        <f t="shared" si="99"/>
        <v/>
      </c>
      <c r="F427" s="26"/>
      <c r="G427" s="39">
        <f>IF(Dec!$G$2-3&lt;0,0,Dec!$G$2-3)</f>
        <v>9</v>
      </c>
      <c r="H427" s="41"/>
      <c r="I427" s="9" t="str">
        <f t="shared" si="100"/>
        <v/>
      </c>
      <c r="J427" s="9" t="str">
        <f t="shared" si="100"/>
        <v/>
      </c>
      <c r="K427" s="9" t="str">
        <f t="shared" si="100"/>
        <v/>
      </c>
      <c r="L427" s="9" t="str">
        <f t="shared" si="100"/>
        <v/>
      </c>
      <c r="M427" s="9" t="str">
        <f t="shared" si="100"/>
        <v/>
      </c>
      <c r="N427" s="9" t="str">
        <f t="shared" si="100"/>
        <v/>
      </c>
      <c r="O427" s="9" t="str">
        <f t="shared" si="100"/>
        <v/>
      </c>
      <c r="P427" s="9" t="str">
        <f t="shared" si="100"/>
        <v/>
      </c>
      <c r="Q427" s="9" t="str">
        <f t="shared" si="100"/>
        <v/>
      </c>
      <c r="R427" s="9" t="str">
        <f t="shared" si="100"/>
        <v/>
      </c>
      <c r="S427" s="9" t="str">
        <f t="shared" si="100"/>
        <v/>
      </c>
      <c r="T427" s="9" t="str">
        <f t="shared" si="100"/>
        <v/>
      </c>
      <c r="U427" s="9" t="str">
        <f t="shared" si="100"/>
        <v/>
      </c>
      <c r="V427" s="9" t="str">
        <f t="shared" si="88"/>
        <v/>
      </c>
      <c r="W427" s="9"/>
      <c r="X427" s="2"/>
      <c r="Y427" s="14" t="str">
        <f>IF(F427="","",IF(F427-VLOOKUP($A423,AWstandards,VLOOKUP(D427,Age,2,FALSE),FALSE)&gt;0,"","aw"))</f>
        <v/>
      </c>
    </row>
    <row r="428" spans="1:25" hidden="1" x14ac:dyDescent="0.25">
      <c r="A428" s="19"/>
      <c r="B428" s="43">
        <v>5</v>
      </c>
      <c r="C428" s="52" t="str">
        <f t="shared" si="98"/>
        <v/>
      </c>
      <c r="D428" s="52" t="str">
        <f>IF(A428="","",VLOOKUP($A423,IF(LEN(A428)=2,F15B,F15A),VLOOKUP(LEFT(A428,1),Fteams,7,FALSE),FALSE))</f>
        <v/>
      </c>
      <c r="E428" s="52" t="str">
        <f t="shared" si="99"/>
        <v/>
      </c>
      <c r="F428" s="26"/>
      <c r="G428" s="39">
        <f>IF(Dec!$G$2-4&lt;0,0,Dec!$G$2-4)</f>
        <v>8</v>
      </c>
      <c r="H428" s="41"/>
      <c r="I428" s="9" t="str">
        <f t="shared" si="100"/>
        <v/>
      </c>
      <c r="J428" s="9" t="str">
        <f t="shared" si="100"/>
        <v/>
      </c>
      <c r="K428" s="9" t="str">
        <f t="shared" si="100"/>
        <v/>
      </c>
      <c r="L428" s="9" t="str">
        <f t="shared" si="100"/>
        <v/>
      </c>
      <c r="M428" s="9" t="str">
        <f t="shared" si="100"/>
        <v/>
      </c>
      <c r="N428" s="9" t="str">
        <f t="shared" si="100"/>
        <v/>
      </c>
      <c r="O428" s="9" t="str">
        <f t="shared" si="100"/>
        <v/>
      </c>
      <c r="P428" s="9" t="str">
        <f t="shared" si="100"/>
        <v/>
      </c>
      <c r="Q428" s="9" t="str">
        <f t="shared" si="100"/>
        <v/>
      </c>
      <c r="R428" s="9" t="str">
        <f t="shared" si="100"/>
        <v/>
      </c>
      <c r="S428" s="9" t="str">
        <f t="shared" si="100"/>
        <v/>
      </c>
      <c r="T428" s="9" t="str">
        <f t="shared" si="100"/>
        <v/>
      </c>
      <c r="U428" s="9" t="str">
        <f t="shared" si="100"/>
        <v/>
      </c>
      <c r="V428" s="9" t="str">
        <f t="shared" si="88"/>
        <v/>
      </c>
      <c r="W428" s="9"/>
      <c r="X428" s="2"/>
      <c r="Y428" s="14" t="str">
        <f>IF(F428="","",IF(F428-VLOOKUP($A423,AWstandards,VLOOKUP(D428,Age,2,FALSE),FALSE)&gt;0,"","aw"))</f>
        <v/>
      </c>
    </row>
    <row r="429" spans="1:25" hidden="1" x14ac:dyDescent="0.25">
      <c r="A429" s="19"/>
      <c r="B429" s="43">
        <v>6</v>
      </c>
      <c r="C429" s="52" t="str">
        <f t="shared" si="98"/>
        <v/>
      </c>
      <c r="D429" s="52" t="str">
        <f>IF(A429="","",VLOOKUP($A423,IF(LEN(A429)=2,F15B,F15A),VLOOKUP(LEFT(A429,1),Fteams,7,FALSE),FALSE))</f>
        <v/>
      </c>
      <c r="E429" s="52" t="str">
        <f t="shared" si="99"/>
        <v/>
      </c>
      <c r="F429" s="26"/>
      <c r="G429" s="39">
        <f>IF(Dec!$G$2-5&lt;0,0,Dec!$G$2-5)</f>
        <v>7</v>
      </c>
      <c r="H429" s="41"/>
      <c r="I429" s="9" t="str">
        <f t="shared" si="100"/>
        <v/>
      </c>
      <c r="J429" s="9" t="str">
        <f t="shared" si="100"/>
        <v/>
      </c>
      <c r="K429" s="9" t="str">
        <f t="shared" si="100"/>
        <v/>
      </c>
      <c r="L429" s="9" t="str">
        <f t="shared" si="100"/>
        <v/>
      </c>
      <c r="M429" s="9" t="str">
        <f t="shared" si="100"/>
        <v/>
      </c>
      <c r="N429" s="9" t="str">
        <f t="shared" si="100"/>
        <v/>
      </c>
      <c r="O429" s="9" t="str">
        <f t="shared" si="100"/>
        <v/>
      </c>
      <c r="P429" s="9" t="str">
        <f t="shared" si="100"/>
        <v/>
      </c>
      <c r="Q429" s="9" t="str">
        <f t="shared" si="100"/>
        <v/>
      </c>
      <c r="R429" s="9" t="str">
        <f t="shared" si="100"/>
        <v/>
      </c>
      <c r="S429" s="9" t="str">
        <f t="shared" si="100"/>
        <v/>
      </c>
      <c r="T429" s="9" t="str">
        <f t="shared" si="100"/>
        <v/>
      </c>
      <c r="U429" s="9" t="str">
        <f t="shared" si="100"/>
        <v/>
      </c>
      <c r="V429" s="9" t="str">
        <f t="shared" si="88"/>
        <v/>
      </c>
      <c r="W429" s="9"/>
      <c r="X429" s="2"/>
      <c r="Y429" s="14" t="str">
        <f>IF(F429="","",IF(F429-VLOOKUP($A423,AWstandards,VLOOKUP(D429,Age,2,FALSE),FALSE)&gt;0,"","aw"))</f>
        <v/>
      </c>
    </row>
    <row r="430" spans="1:25" hidden="1" x14ac:dyDescent="0.25">
      <c r="A430" s="19"/>
      <c r="B430" s="43">
        <v>7</v>
      </c>
      <c r="C430" s="52" t="str">
        <f t="shared" si="98"/>
        <v/>
      </c>
      <c r="D430" s="52" t="str">
        <f>IF(A430="","",VLOOKUP($A423,IF(LEN(A430)=2,F15B,F15A),VLOOKUP(LEFT(A430,1),Fteams,7,FALSE),FALSE))</f>
        <v/>
      </c>
      <c r="E430" s="52" t="str">
        <f t="shared" si="99"/>
        <v/>
      </c>
      <c r="F430" s="26"/>
      <c r="G430" s="39">
        <f>IF(Dec!$G$2-6&lt;0,0,Dec!$G$2-6)</f>
        <v>6</v>
      </c>
      <c r="H430" s="41"/>
      <c r="I430" s="9" t="str">
        <f t="shared" si="100"/>
        <v/>
      </c>
      <c r="J430" s="9" t="str">
        <f t="shared" si="100"/>
        <v/>
      </c>
      <c r="K430" s="9" t="str">
        <f t="shared" si="100"/>
        <v/>
      </c>
      <c r="L430" s="9" t="str">
        <f t="shared" si="100"/>
        <v/>
      </c>
      <c r="M430" s="9" t="str">
        <f t="shared" si="100"/>
        <v/>
      </c>
      <c r="N430" s="9" t="str">
        <f t="shared" si="100"/>
        <v/>
      </c>
      <c r="O430" s="9" t="str">
        <f t="shared" si="100"/>
        <v/>
      </c>
      <c r="P430" s="9" t="str">
        <f t="shared" si="100"/>
        <v/>
      </c>
      <c r="Q430" s="9" t="str">
        <f t="shared" si="100"/>
        <v/>
      </c>
      <c r="R430" s="9" t="str">
        <f t="shared" si="100"/>
        <v/>
      </c>
      <c r="S430" s="9" t="str">
        <f t="shared" si="100"/>
        <v/>
      </c>
      <c r="T430" s="9" t="str">
        <f t="shared" si="100"/>
        <v/>
      </c>
      <c r="U430" s="9" t="str">
        <f t="shared" si="100"/>
        <v/>
      </c>
      <c r="V430" s="9" t="str">
        <f t="shared" si="88"/>
        <v/>
      </c>
      <c r="W430" s="9"/>
      <c r="X430" s="2"/>
      <c r="Y430" s="14" t="str">
        <f>IF(F430="","",IF(F430-VLOOKUP($A423,AWstandards,VLOOKUP(D430,Age,2,FALSE),FALSE)&gt;0,"","aw"))</f>
        <v/>
      </c>
    </row>
    <row r="431" spans="1:25" hidden="1" x14ac:dyDescent="0.25">
      <c r="A431" s="19"/>
      <c r="B431" s="43">
        <v>8</v>
      </c>
      <c r="C431" s="52" t="str">
        <f t="shared" si="98"/>
        <v/>
      </c>
      <c r="D431" s="52" t="str">
        <f>IF(A431="","",VLOOKUP($A423,IF(LEN(A431)=2,F15B,F15A),VLOOKUP(LEFT(A431,1),Fteams,7,FALSE),FALSE))</f>
        <v/>
      </c>
      <c r="E431" s="52" t="str">
        <f t="shared" si="99"/>
        <v/>
      </c>
      <c r="F431" s="26"/>
      <c r="G431" s="39">
        <f>IF(Dec!$G$2-7&lt;0,0,Dec!$G$2-7)</f>
        <v>5</v>
      </c>
      <c r="H431" s="41"/>
      <c r="I431" s="9" t="str">
        <f t="shared" si="100"/>
        <v/>
      </c>
      <c r="J431" s="9" t="str">
        <f t="shared" si="100"/>
        <v/>
      </c>
      <c r="K431" s="9" t="str">
        <f t="shared" si="100"/>
        <v/>
      </c>
      <c r="L431" s="9" t="str">
        <f t="shared" si="100"/>
        <v/>
      </c>
      <c r="M431" s="9" t="str">
        <f t="shared" si="100"/>
        <v/>
      </c>
      <c r="N431" s="9" t="str">
        <f t="shared" si="100"/>
        <v/>
      </c>
      <c r="O431" s="9" t="str">
        <f t="shared" si="100"/>
        <v/>
      </c>
      <c r="P431" s="9" t="str">
        <f t="shared" si="100"/>
        <v/>
      </c>
      <c r="Q431" s="9" t="str">
        <f t="shared" si="100"/>
        <v/>
      </c>
      <c r="R431" s="9" t="str">
        <f t="shared" si="100"/>
        <v/>
      </c>
      <c r="S431" s="9" t="str">
        <f t="shared" si="100"/>
        <v/>
      </c>
      <c r="T431" s="9" t="str">
        <f t="shared" si="100"/>
        <v/>
      </c>
      <c r="U431" s="9" t="str">
        <f t="shared" si="100"/>
        <v/>
      </c>
      <c r="V431" s="9" t="str">
        <f t="shared" si="88"/>
        <v/>
      </c>
      <c r="W431" s="9"/>
      <c r="X431" s="2"/>
      <c r="Y431" s="14" t="str">
        <f>IF(F431="","",IF(F431-VLOOKUP($A423,AWstandards,VLOOKUP(D431,Age,2,FALSE),FALSE)&gt;0,"","aw"))</f>
        <v/>
      </c>
    </row>
    <row r="432" spans="1:25" hidden="1" x14ac:dyDescent="0.25">
      <c r="A432" s="19"/>
      <c r="B432" s="43" t="s">
        <v>278</v>
      </c>
      <c r="C432" s="52" t="str">
        <f t="shared" si="98"/>
        <v/>
      </c>
      <c r="D432" s="52" t="str">
        <f>IF(A432="","",VLOOKUP($A425,IF(LEN(A432)=2,FSB,FSA),VLOOKUP(LEFT(A432,1),Fteams,7,FALSE),FALSE))</f>
        <v/>
      </c>
      <c r="E432" s="52" t="str">
        <f t="shared" si="99"/>
        <v/>
      </c>
      <c r="F432" s="26"/>
      <c r="G432" s="39">
        <f>IF(Dec!$G$2-8&lt;0,0,Dec!$G$2-8)</f>
        <v>4</v>
      </c>
      <c r="H432" s="41"/>
      <c r="I432" s="9" t="str">
        <f t="shared" si="100"/>
        <v/>
      </c>
      <c r="J432" s="9" t="str">
        <f t="shared" si="100"/>
        <v/>
      </c>
      <c r="K432" s="9" t="str">
        <f t="shared" si="100"/>
        <v/>
      </c>
      <c r="L432" s="9" t="str">
        <f t="shared" si="100"/>
        <v/>
      </c>
      <c r="M432" s="9" t="str">
        <f t="shared" si="100"/>
        <v/>
      </c>
      <c r="N432" s="9" t="str">
        <f t="shared" si="100"/>
        <v/>
      </c>
      <c r="O432" s="9" t="str">
        <f t="shared" si="100"/>
        <v/>
      </c>
      <c r="P432" s="9" t="str">
        <f t="shared" si="100"/>
        <v/>
      </c>
      <c r="Q432" s="9" t="str">
        <f t="shared" si="100"/>
        <v/>
      </c>
      <c r="R432" s="9" t="str">
        <f t="shared" si="100"/>
        <v/>
      </c>
      <c r="S432" s="9" t="str">
        <f t="shared" si="100"/>
        <v/>
      </c>
      <c r="T432" s="9" t="str">
        <f t="shared" si="100"/>
        <v/>
      </c>
      <c r="U432" s="9" t="str">
        <f t="shared" si="100"/>
        <v/>
      </c>
      <c r="V432" s="9" t="str">
        <f t="shared" si="88"/>
        <v/>
      </c>
      <c r="W432" s="9"/>
      <c r="X432" s="2"/>
      <c r="Y432" s="14"/>
    </row>
    <row r="433" spans="1:25" hidden="1" x14ac:dyDescent="0.25">
      <c r="A433" s="19"/>
      <c r="B433" s="43" t="s">
        <v>275</v>
      </c>
      <c r="C433" s="52" t="str">
        <f t="shared" si="98"/>
        <v/>
      </c>
      <c r="D433" s="52" t="str">
        <f>IF(A433="","",VLOOKUP($A426,IF(LEN(A433)=2,FSB,FSA),VLOOKUP(LEFT(A433,1),Fteams,7,FALSE),FALSE))</f>
        <v/>
      </c>
      <c r="E433" s="52" t="str">
        <f t="shared" si="99"/>
        <v/>
      </c>
      <c r="F433" s="26"/>
      <c r="G433" s="39">
        <f>IF(Dec!$G$2-9&lt;0,0,Dec!$G$2-9)</f>
        <v>3</v>
      </c>
      <c r="H433" s="41"/>
      <c r="I433" s="9" t="str">
        <f t="shared" si="100"/>
        <v/>
      </c>
      <c r="J433" s="9" t="str">
        <f t="shared" si="100"/>
        <v/>
      </c>
      <c r="K433" s="9" t="str">
        <f t="shared" si="100"/>
        <v/>
      </c>
      <c r="L433" s="9" t="str">
        <f t="shared" si="100"/>
        <v/>
      </c>
      <c r="M433" s="9" t="str">
        <f t="shared" si="100"/>
        <v/>
      </c>
      <c r="N433" s="9" t="str">
        <f t="shared" si="100"/>
        <v/>
      </c>
      <c r="O433" s="9" t="str">
        <f t="shared" si="100"/>
        <v/>
      </c>
      <c r="P433" s="9" t="str">
        <f t="shared" si="100"/>
        <v/>
      </c>
      <c r="Q433" s="9" t="str">
        <f t="shared" si="100"/>
        <v/>
      </c>
      <c r="R433" s="9" t="str">
        <f t="shared" si="100"/>
        <v/>
      </c>
      <c r="S433" s="9" t="str">
        <f t="shared" si="100"/>
        <v/>
      </c>
      <c r="T433" s="9" t="str">
        <f t="shared" si="100"/>
        <v/>
      </c>
      <c r="U433" s="9" t="str">
        <f t="shared" si="100"/>
        <v/>
      </c>
      <c r="V433" s="9" t="str">
        <f t="shared" si="88"/>
        <v/>
      </c>
      <c r="W433" s="9"/>
      <c r="X433" s="2"/>
      <c r="Y433" s="14"/>
    </row>
    <row r="434" spans="1:25" hidden="1" x14ac:dyDescent="0.25">
      <c r="A434" s="19"/>
      <c r="B434" s="43" t="s">
        <v>276</v>
      </c>
      <c r="C434" s="52" t="str">
        <f t="shared" si="98"/>
        <v/>
      </c>
      <c r="D434" s="52" t="str">
        <f>IF(A434="","",VLOOKUP($A423,IF(LEN(A434)=2,F15B,F15A),VLOOKUP(LEFT(A434,1),Fteams,7,FALSE),FALSE))</f>
        <v/>
      </c>
      <c r="E434" s="52" t="str">
        <f t="shared" si="99"/>
        <v/>
      </c>
      <c r="F434" s="26"/>
      <c r="G434" s="39">
        <f>IF(Dec!$G$2-10&lt;0,0,Dec!$G$2-10)</f>
        <v>2</v>
      </c>
      <c r="H434" s="41"/>
      <c r="I434" s="9" t="str">
        <f t="shared" si="100"/>
        <v/>
      </c>
      <c r="J434" s="9" t="str">
        <f t="shared" si="100"/>
        <v/>
      </c>
      <c r="K434" s="9" t="str">
        <f t="shared" si="100"/>
        <v/>
      </c>
      <c r="L434" s="9" t="str">
        <f t="shared" si="100"/>
        <v/>
      </c>
      <c r="M434" s="9" t="str">
        <f t="shared" si="100"/>
        <v/>
      </c>
      <c r="N434" s="9" t="str">
        <f t="shared" si="100"/>
        <v/>
      </c>
      <c r="O434" s="9" t="str">
        <f t="shared" si="100"/>
        <v/>
      </c>
      <c r="P434" s="9" t="str">
        <f t="shared" si="100"/>
        <v/>
      </c>
      <c r="Q434" s="9" t="str">
        <f t="shared" si="100"/>
        <v/>
      </c>
      <c r="R434" s="9" t="str">
        <f t="shared" si="100"/>
        <v/>
      </c>
      <c r="S434" s="9" t="str">
        <f t="shared" si="100"/>
        <v/>
      </c>
      <c r="T434" s="9" t="str">
        <f t="shared" si="100"/>
        <v/>
      </c>
      <c r="U434" s="9" t="str">
        <f t="shared" si="100"/>
        <v/>
      </c>
      <c r="V434" s="9" t="str">
        <f t="shared" si="88"/>
        <v/>
      </c>
      <c r="W434" s="9"/>
      <c r="X434" s="2"/>
      <c r="Y434" s="14" t="str">
        <f>IF(F434="","",IF(F434-VLOOKUP($A423,AWstandards,VLOOKUP(D434,Age,2,FALSE),FALSE)&gt;0,"","aw"))</f>
        <v/>
      </c>
    </row>
    <row r="435" spans="1:25" hidden="1" x14ac:dyDescent="0.25">
      <c r="A435" s="19"/>
      <c r="B435" s="43" t="s">
        <v>277</v>
      </c>
      <c r="C435" s="52" t="str">
        <f t="shared" si="98"/>
        <v/>
      </c>
      <c r="D435" s="52" t="str">
        <f>IF(A435="","",VLOOKUP($A423,IF(LEN(A435)=2,F15B,F15A),VLOOKUP(LEFT(A435,1),Fteams,7,FALSE),FALSE))</f>
        <v/>
      </c>
      <c r="E435" s="52" t="str">
        <f t="shared" si="99"/>
        <v/>
      </c>
      <c r="F435" s="26"/>
      <c r="G435" s="39">
        <f>IF(Dec!$G$2-11&lt;0,0,Dec!$G$2-11)</f>
        <v>1</v>
      </c>
      <c r="H435" s="41"/>
      <c r="I435" s="9" t="str">
        <f t="shared" si="100"/>
        <v/>
      </c>
      <c r="J435" s="9" t="str">
        <f t="shared" si="100"/>
        <v/>
      </c>
      <c r="K435" s="9" t="str">
        <f t="shared" si="100"/>
        <v/>
      </c>
      <c r="L435" s="9" t="str">
        <f t="shared" si="100"/>
        <v/>
      </c>
      <c r="M435" s="9" t="str">
        <f t="shared" si="100"/>
        <v/>
      </c>
      <c r="N435" s="9" t="str">
        <f t="shared" si="100"/>
        <v/>
      </c>
      <c r="O435" s="9" t="str">
        <f t="shared" si="100"/>
        <v/>
      </c>
      <c r="P435" s="9" t="str">
        <f t="shared" si="100"/>
        <v/>
      </c>
      <c r="Q435" s="9" t="str">
        <f t="shared" si="100"/>
        <v/>
      </c>
      <c r="R435" s="9" t="str">
        <f t="shared" si="100"/>
        <v/>
      </c>
      <c r="S435" s="9" t="str">
        <f t="shared" si="100"/>
        <v/>
      </c>
      <c r="T435" s="9" t="str">
        <f t="shared" si="100"/>
        <v/>
      </c>
      <c r="U435" s="9" t="str">
        <f t="shared" si="100"/>
        <v/>
      </c>
      <c r="V435" s="9" t="str">
        <f t="shared" si="88"/>
        <v/>
      </c>
      <c r="W435" s="9">
        <f>(Dec!$G$2+1)*Dec!$G$2/2-SUM(I424:T435)</f>
        <v>45</v>
      </c>
      <c r="X435" s="2"/>
      <c r="Y435" s="14" t="str">
        <f>IF(F435="","",IF(F435-VLOOKUP($A423,AWstandards,VLOOKUP(D435,Age,2,FALSE),FALSE)&gt;0,"","aw"))</f>
        <v/>
      </c>
    </row>
    <row r="436" spans="1:25" ht="13" x14ac:dyDescent="0.3">
      <c r="A436" s="18" t="s">
        <v>0</v>
      </c>
      <c r="B436" s="34"/>
      <c r="C436" s="53" t="s">
        <v>256</v>
      </c>
      <c r="D436" s="54"/>
      <c r="E436" s="55"/>
      <c r="F436" s="23"/>
      <c r="G436" s="38"/>
      <c r="H436" s="2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 t="str">
        <f t="shared" si="100"/>
        <v/>
      </c>
      <c r="V436" s="9"/>
      <c r="W436" s="9"/>
      <c r="X436" s="2" t="s">
        <v>17</v>
      </c>
      <c r="Y436" s="2"/>
    </row>
    <row r="437" spans="1:25" x14ac:dyDescent="0.25">
      <c r="A437" s="19" t="s">
        <v>513</v>
      </c>
      <c r="B437" s="43">
        <v>1</v>
      </c>
      <c r="C437" s="52" t="str">
        <f t="shared" ref="C437:C448" si="101">IF(A437="","",VLOOKUP($A$436,IF(LEN(A437)=2,F15B,F15A),VLOOKUP(LEFT(A437,1),Fteams,6,FALSE),FALSE))</f>
        <v>Florence Matten</v>
      </c>
      <c r="D437" s="52">
        <f>IF(A437="","",VLOOKUP($A436,IF(LEN(A437)=2,F15B,F15A),VLOOKUP(LEFT(A437,1),Fteams,7,FALSE),FALSE))</f>
        <v>0</v>
      </c>
      <c r="E437" s="52" t="str">
        <f t="shared" ref="E437:E448" si="102">IF(A437="","",VLOOKUP(LEFT(A437,1),Fteams,2,FALSE))</f>
        <v>Brighton &amp; Hove</v>
      </c>
      <c r="F437" s="26" t="s">
        <v>635</v>
      </c>
      <c r="G437" s="39">
        <f>Dec!$G$2</f>
        <v>12</v>
      </c>
      <c r="H437" s="29"/>
      <c r="I437" s="9">
        <f t="shared" ref="I437:V452" si="103">IF($A437="","",IF(LEFT($A437,1)=I$20,$G437,""))</f>
        <v>12</v>
      </c>
      <c r="J437" s="9" t="str">
        <f t="shared" si="103"/>
        <v/>
      </c>
      <c r="K437" s="9" t="str">
        <f t="shared" si="103"/>
        <v/>
      </c>
      <c r="L437" s="9" t="str">
        <f t="shared" si="103"/>
        <v/>
      </c>
      <c r="M437" s="9" t="str">
        <f t="shared" si="103"/>
        <v/>
      </c>
      <c r="N437" s="9" t="str">
        <f t="shared" si="103"/>
        <v/>
      </c>
      <c r="O437" s="9" t="str">
        <f t="shared" si="103"/>
        <v/>
      </c>
      <c r="P437" s="9" t="str">
        <f t="shared" si="103"/>
        <v/>
      </c>
      <c r="Q437" s="9" t="str">
        <f t="shared" si="103"/>
        <v/>
      </c>
      <c r="R437" s="9" t="str">
        <f t="shared" si="103"/>
        <v/>
      </c>
      <c r="S437" s="9" t="str">
        <f t="shared" si="103"/>
        <v/>
      </c>
      <c r="T437" s="9" t="str">
        <f t="shared" si="103"/>
        <v/>
      </c>
      <c r="U437" s="9" t="str">
        <f t="shared" si="100"/>
        <v/>
      </c>
      <c r="V437" s="9" t="str">
        <f t="shared" si="103"/>
        <v/>
      </c>
      <c r="W437" s="9"/>
      <c r="X437" s="2"/>
      <c r="Y437" s="14" t="e">
        <f>IF(F437="","",IF(F437-VLOOKUP($A436,AWstandards,VLOOKUP(D437,Age,2,FALSE),FALSE)&lt;0,"","aw"))</f>
        <v>#N/A</v>
      </c>
    </row>
    <row r="438" spans="1:25" x14ac:dyDescent="0.25">
      <c r="A438" s="19" t="s">
        <v>514</v>
      </c>
      <c r="B438" s="43">
        <v>2</v>
      </c>
      <c r="C438" s="52" t="str">
        <f t="shared" si="101"/>
        <v>Sophie Duncan</v>
      </c>
      <c r="D438" s="52">
        <f>IF(A438="","",VLOOKUP($A436,IF(LEN(A438)=2,F15B,F15A),VLOOKUP(LEFT(A438,1),Fteams,7,FALSE),FALSE))</f>
        <v>0</v>
      </c>
      <c r="E438" s="52" t="str">
        <f t="shared" si="102"/>
        <v>Crawley</v>
      </c>
      <c r="F438" s="26" t="s">
        <v>635</v>
      </c>
      <c r="G438" s="39">
        <f>IF(Dec!$G$2-1&lt;0,0,Dec!$G$2-1)</f>
        <v>11</v>
      </c>
      <c r="H438" s="29"/>
      <c r="I438" s="9" t="str">
        <f t="shared" si="103"/>
        <v/>
      </c>
      <c r="J438" s="9">
        <f t="shared" si="103"/>
        <v>11</v>
      </c>
      <c r="K438" s="9" t="str">
        <f t="shared" si="103"/>
        <v/>
      </c>
      <c r="L438" s="9" t="str">
        <f t="shared" si="103"/>
        <v/>
      </c>
      <c r="M438" s="9" t="str">
        <f t="shared" si="103"/>
        <v/>
      </c>
      <c r="N438" s="9" t="str">
        <f t="shared" si="103"/>
        <v/>
      </c>
      <c r="O438" s="9" t="str">
        <f t="shared" si="103"/>
        <v/>
      </c>
      <c r="P438" s="9" t="str">
        <f t="shared" si="103"/>
        <v/>
      </c>
      <c r="Q438" s="9" t="str">
        <f t="shared" si="103"/>
        <v/>
      </c>
      <c r="R438" s="9" t="str">
        <f t="shared" si="103"/>
        <v/>
      </c>
      <c r="S438" s="9" t="str">
        <f t="shared" si="103"/>
        <v/>
      </c>
      <c r="T438" s="9" t="str">
        <f t="shared" si="103"/>
        <v/>
      </c>
      <c r="U438" s="9" t="str">
        <f t="shared" si="100"/>
        <v/>
      </c>
      <c r="V438" s="9" t="str">
        <f t="shared" si="103"/>
        <v/>
      </c>
      <c r="W438" s="9"/>
      <c r="X438" s="2"/>
      <c r="Y438" s="14" t="e">
        <f>IF(F438="","",IF(F438-VLOOKUP($A436,AWstandards,VLOOKUP(D438,Age,2,FALSE),FALSE)&lt;0,"","aw"))</f>
        <v>#N/A</v>
      </c>
    </row>
    <row r="439" spans="1:25" x14ac:dyDescent="0.25">
      <c r="A439" s="19" t="s">
        <v>517</v>
      </c>
      <c r="B439" s="43">
        <v>3</v>
      </c>
      <c r="C439" s="52" t="str">
        <f t="shared" si="101"/>
        <v>Sherrie Sze</v>
      </c>
      <c r="D439" s="52">
        <f>IF(A439="","",VLOOKUP($A436,IF(LEN(A439)=2,F15B,F15A),VLOOKUP(LEFT(A439,1),Fteams,7,FALSE),FALSE))</f>
        <v>0</v>
      </c>
      <c r="E439" s="52" t="str">
        <f t="shared" si="102"/>
        <v>Horsham BS</v>
      </c>
      <c r="F439" s="26" t="s">
        <v>104</v>
      </c>
      <c r="G439" s="39">
        <f>IF(Dec!$G$2-2&lt;0,0,Dec!$G$2-2)</f>
        <v>10</v>
      </c>
      <c r="H439" s="29"/>
      <c r="I439" s="9" t="str">
        <f t="shared" si="103"/>
        <v/>
      </c>
      <c r="J439" s="9" t="str">
        <f t="shared" si="103"/>
        <v/>
      </c>
      <c r="K439" s="9" t="str">
        <f t="shared" si="103"/>
        <v/>
      </c>
      <c r="L439" s="9" t="str">
        <f t="shared" si="103"/>
        <v/>
      </c>
      <c r="M439" s="9">
        <f t="shared" si="103"/>
        <v>10</v>
      </c>
      <c r="N439" s="9" t="str">
        <f t="shared" si="103"/>
        <v/>
      </c>
      <c r="O439" s="9" t="str">
        <f t="shared" si="103"/>
        <v/>
      </c>
      <c r="P439" s="9" t="str">
        <f t="shared" si="103"/>
        <v/>
      </c>
      <c r="Q439" s="9" t="str">
        <f t="shared" si="103"/>
        <v/>
      </c>
      <c r="R439" s="9" t="str">
        <f t="shared" si="103"/>
        <v/>
      </c>
      <c r="S439" s="9" t="str">
        <f t="shared" si="103"/>
        <v/>
      </c>
      <c r="T439" s="9" t="str">
        <f t="shared" si="103"/>
        <v/>
      </c>
      <c r="U439" s="9" t="str">
        <f t="shared" si="100"/>
        <v/>
      </c>
      <c r="V439" s="9" t="str">
        <f t="shared" si="103"/>
        <v/>
      </c>
      <c r="W439" s="9"/>
      <c r="X439" s="2"/>
      <c r="Y439" s="14" t="e">
        <f>IF(F439="","",IF(F439-VLOOKUP($A436,AWstandards,VLOOKUP(D439,Age,2,FALSE),FALSE)&lt;0,"","aw"))</f>
        <v>#N/A</v>
      </c>
    </row>
    <row r="440" spans="1:25" x14ac:dyDescent="0.25">
      <c r="A440" s="19" t="s">
        <v>520</v>
      </c>
      <c r="B440" s="43">
        <v>4</v>
      </c>
      <c r="C440" s="52" t="str">
        <f t="shared" si="101"/>
        <v>Elizabeth Lawson</v>
      </c>
      <c r="D440" s="52">
        <f>IF(A440="","",VLOOKUP($A436,IF(LEN(A440)=2,F15B,F15A),VLOOKUP(LEFT(A440,1),Fteams,7,FALSE),FALSE))</f>
        <v>0</v>
      </c>
      <c r="E440" s="52" t="str">
        <f t="shared" si="102"/>
        <v>Lewes</v>
      </c>
      <c r="F440" s="26" t="s">
        <v>632</v>
      </c>
      <c r="G440" s="39">
        <f>IF(Dec!$G$2-3&lt;0,0,Dec!$G$2-3)</f>
        <v>9</v>
      </c>
      <c r="H440" s="29"/>
      <c r="I440" s="9" t="str">
        <f t="shared" si="103"/>
        <v/>
      </c>
      <c r="J440" s="9" t="str">
        <f t="shared" si="103"/>
        <v/>
      </c>
      <c r="K440" s="9" t="str">
        <f t="shared" si="103"/>
        <v/>
      </c>
      <c r="L440" s="9" t="str">
        <f t="shared" si="103"/>
        <v/>
      </c>
      <c r="M440" s="9" t="str">
        <f t="shared" si="103"/>
        <v/>
      </c>
      <c r="N440" s="9" t="str">
        <f t="shared" si="103"/>
        <v/>
      </c>
      <c r="O440" s="9">
        <f t="shared" si="103"/>
        <v>9</v>
      </c>
      <c r="P440" s="9" t="str">
        <f t="shared" si="103"/>
        <v/>
      </c>
      <c r="Q440" s="9" t="str">
        <f t="shared" si="103"/>
        <v/>
      </c>
      <c r="R440" s="9" t="str">
        <f t="shared" si="103"/>
        <v/>
      </c>
      <c r="S440" s="9" t="str">
        <f t="shared" si="103"/>
        <v/>
      </c>
      <c r="T440" s="9" t="str">
        <f t="shared" si="103"/>
        <v/>
      </c>
      <c r="U440" s="9" t="str">
        <f t="shared" si="103"/>
        <v/>
      </c>
      <c r="V440" s="9" t="str">
        <f t="shared" si="103"/>
        <v/>
      </c>
      <c r="W440" s="9"/>
      <c r="X440" s="2"/>
      <c r="Y440" s="14" t="e">
        <f>IF(F440="","",IF(F440-VLOOKUP($A436,AWstandards,VLOOKUP(D440,Age,2,FALSE),FALSE)&lt;0,"","aw"))</f>
        <v>#N/A</v>
      </c>
    </row>
    <row r="441" spans="1:25" ht="11.25" customHeight="1" x14ac:dyDescent="0.25">
      <c r="A441" s="19" t="s">
        <v>519</v>
      </c>
      <c r="B441" s="43">
        <v>5</v>
      </c>
      <c r="C441" s="52" t="str">
        <f t="shared" si="101"/>
        <v>Francesca Tarrent</v>
      </c>
      <c r="D441" s="52">
        <f>IF(A441="","",VLOOKUP($A436,IF(LEN(A441)=2,F15B,F15A),VLOOKUP(LEFT(A441,1),Fteams,7,FALSE),FALSE))</f>
        <v>0</v>
      </c>
      <c r="E441" s="52" t="str">
        <f t="shared" si="102"/>
        <v>HYAC</v>
      </c>
      <c r="F441" s="26" t="s">
        <v>822</v>
      </c>
      <c r="G441" s="39">
        <f>IF(Dec!$G$2-4&lt;0,0,Dec!$G$2-4)</f>
        <v>8</v>
      </c>
      <c r="H441" s="29"/>
      <c r="I441" s="9" t="str">
        <f t="shared" si="103"/>
        <v/>
      </c>
      <c r="J441" s="9" t="str">
        <f t="shared" si="103"/>
        <v/>
      </c>
      <c r="K441" s="9" t="str">
        <f t="shared" si="103"/>
        <v/>
      </c>
      <c r="L441" s="9" t="str">
        <f t="shared" si="103"/>
        <v/>
      </c>
      <c r="M441" s="9" t="str">
        <f t="shared" si="103"/>
        <v/>
      </c>
      <c r="N441" s="9" t="str">
        <f t="shared" si="103"/>
        <v/>
      </c>
      <c r="O441" s="9" t="str">
        <f t="shared" si="103"/>
        <v/>
      </c>
      <c r="P441" s="9" t="str">
        <f t="shared" si="103"/>
        <v/>
      </c>
      <c r="Q441" s="9" t="str">
        <f t="shared" si="103"/>
        <v/>
      </c>
      <c r="R441" s="9" t="str">
        <f t="shared" si="103"/>
        <v/>
      </c>
      <c r="S441" s="9" t="str">
        <f t="shared" si="103"/>
        <v/>
      </c>
      <c r="T441" s="9">
        <f t="shared" si="103"/>
        <v>8</v>
      </c>
      <c r="U441" s="9" t="str">
        <f t="shared" si="103"/>
        <v/>
      </c>
      <c r="V441" s="9">
        <f t="shared" si="103"/>
        <v>8</v>
      </c>
      <c r="W441" s="9"/>
      <c r="X441" s="2"/>
      <c r="Y441" s="14" t="e">
        <f>IF(F441="","",IF(F441-VLOOKUP($A436,AWstandards,VLOOKUP(D441,Age,2,FALSE),FALSE)&lt;0,"","aw"))</f>
        <v>#N/A</v>
      </c>
    </row>
    <row r="442" spans="1:25" ht="0.75" hidden="1" customHeight="1" x14ac:dyDescent="0.25">
      <c r="A442" s="19"/>
      <c r="B442" s="43">
        <v>6</v>
      </c>
      <c r="C442" s="52" t="str">
        <f t="shared" si="101"/>
        <v/>
      </c>
      <c r="D442" s="52" t="str">
        <f>IF(A442="","",VLOOKUP($A436,IF(LEN(A442)=2,F15B,F15A),VLOOKUP(LEFT(A442,1),Fteams,7,FALSE),FALSE))</f>
        <v/>
      </c>
      <c r="E442" s="52" t="str">
        <f t="shared" si="102"/>
        <v/>
      </c>
      <c r="F442" s="26"/>
      <c r="G442" s="39">
        <f>IF(Dec!$G$2-5&lt;0,0,Dec!$G$2-5)</f>
        <v>7</v>
      </c>
      <c r="H442" s="29"/>
      <c r="I442" s="9" t="str">
        <f t="shared" si="103"/>
        <v/>
      </c>
      <c r="J442" s="9" t="str">
        <f t="shared" si="103"/>
        <v/>
      </c>
      <c r="K442" s="9" t="str">
        <f t="shared" si="103"/>
        <v/>
      </c>
      <c r="L442" s="9" t="str">
        <f t="shared" si="103"/>
        <v/>
      </c>
      <c r="M442" s="9" t="str">
        <f t="shared" si="103"/>
        <v/>
      </c>
      <c r="N442" s="9" t="str">
        <f t="shared" si="103"/>
        <v/>
      </c>
      <c r="O442" s="9" t="str">
        <f t="shared" si="103"/>
        <v/>
      </c>
      <c r="P442" s="9" t="str">
        <f t="shared" si="103"/>
        <v/>
      </c>
      <c r="Q442" s="9" t="str">
        <f t="shared" si="103"/>
        <v/>
      </c>
      <c r="R442" s="9" t="str">
        <f t="shared" si="103"/>
        <v/>
      </c>
      <c r="S442" s="9" t="str">
        <f t="shared" si="103"/>
        <v/>
      </c>
      <c r="T442" s="9" t="str">
        <f t="shared" si="103"/>
        <v/>
      </c>
      <c r="U442" s="9" t="str">
        <f t="shared" si="103"/>
        <v/>
      </c>
      <c r="V442" s="9" t="str">
        <f t="shared" si="103"/>
        <v/>
      </c>
      <c r="W442" s="9"/>
      <c r="X442" s="2"/>
      <c r="Y442" s="14" t="str">
        <f>IF(F442="","",IF(F442-VLOOKUP($A436,AWstandards,VLOOKUP(D442,Age,2,FALSE),FALSE)&lt;0,"","aw"))</f>
        <v/>
      </c>
    </row>
    <row r="443" spans="1:25" hidden="1" x14ac:dyDescent="0.25">
      <c r="A443" s="19"/>
      <c r="B443" s="43">
        <v>7</v>
      </c>
      <c r="C443" s="52" t="str">
        <f t="shared" si="101"/>
        <v/>
      </c>
      <c r="D443" s="52" t="str">
        <f>IF(A443="","",VLOOKUP($A436,IF(LEN(A443)=2,F15B,F15A),VLOOKUP(LEFT(A443,1),Fteams,7,FALSE),FALSE))</f>
        <v/>
      </c>
      <c r="E443" s="52" t="str">
        <f t="shared" si="102"/>
        <v/>
      </c>
      <c r="F443" s="26"/>
      <c r="G443" s="39">
        <f>IF(Dec!$G$2-6&lt;0,0,Dec!$G$2-6)</f>
        <v>6</v>
      </c>
      <c r="H443" s="29"/>
      <c r="I443" s="9" t="str">
        <f t="shared" si="103"/>
        <v/>
      </c>
      <c r="J443" s="9" t="str">
        <f t="shared" si="103"/>
        <v/>
      </c>
      <c r="K443" s="9" t="str">
        <f t="shared" si="103"/>
        <v/>
      </c>
      <c r="L443" s="9" t="str">
        <f t="shared" si="103"/>
        <v/>
      </c>
      <c r="M443" s="9" t="str">
        <f t="shared" si="103"/>
        <v/>
      </c>
      <c r="N443" s="9" t="str">
        <f t="shared" si="103"/>
        <v/>
      </c>
      <c r="O443" s="9" t="str">
        <f t="shared" si="103"/>
        <v/>
      </c>
      <c r="P443" s="9" t="str">
        <f t="shared" si="103"/>
        <v/>
      </c>
      <c r="Q443" s="9" t="str">
        <f t="shared" si="103"/>
        <v/>
      </c>
      <c r="R443" s="9" t="str">
        <f t="shared" si="103"/>
        <v/>
      </c>
      <c r="S443" s="9" t="str">
        <f t="shared" si="103"/>
        <v/>
      </c>
      <c r="T443" s="9" t="str">
        <f t="shared" si="103"/>
        <v/>
      </c>
      <c r="U443" s="9" t="str">
        <f t="shared" si="103"/>
        <v/>
      </c>
      <c r="V443" s="9" t="str">
        <f t="shared" si="103"/>
        <v/>
      </c>
      <c r="W443" s="9"/>
      <c r="X443" s="2"/>
      <c r="Y443" s="14" t="str">
        <f>IF(F443="","",IF(F443-VLOOKUP($A436,AWstandards,VLOOKUP(D443,Age,2,FALSE),FALSE)&lt;0,"","aw"))</f>
        <v/>
      </c>
    </row>
    <row r="444" spans="1:25" hidden="1" x14ac:dyDescent="0.25">
      <c r="A444" s="19"/>
      <c r="B444" s="43">
        <v>8</v>
      </c>
      <c r="C444" s="52" t="str">
        <f t="shared" si="101"/>
        <v/>
      </c>
      <c r="D444" s="52" t="str">
        <f>IF(A444="","",VLOOKUP($A436,IF(LEN(A444)=2,F15B,F15A),VLOOKUP(LEFT(A444,1),Fteams,7,FALSE),FALSE))</f>
        <v/>
      </c>
      <c r="E444" s="52" t="str">
        <f t="shared" si="102"/>
        <v/>
      </c>
      <c r="F444" s="26"/>
      <c r="G444" s="39">
        <f>IF(Dec!$G$2-7&lt;0,0,Dec!$G$2-7)</f>
        <v>5</v>
      </c>
      <c r="H444" s="29"/>
      <c r="I444" s="9" t="str">
        <f t="shared" si="103"/>
        <v/>
      </c>
      <c r="J444" s="9" t="str">
        <f t="shared" si="103"/>
        <v/>
      </c>
      <c r="K444" s="9" t="str">
        <f t="shared" si="103"/>
        <v/>
      </c>
      <c r="L444" s="9" t="str">
        <f t="shared" si="103"/>
        <v/>
      </c>
      <c r="M444" s="9" t="str">
        <f t="shared" si="103"/>
        <v/>
      </c>
      <c r="N444" s="9" t="str">
        <f t="shared" si="103"/>
        <v/>
      </c>
      <c r="O444" s="9" t="str">
        <f t="shared" si="103"/>
        <v/>
      </c>
      <c r="P444" s="9" t="str">
        <f t="shared" si="103"/>
        <v/>
      </c>
      <c r="Q444" s="9" t="str">
        <f t="shared" si="103"/>
        <v/>
      </c>
      <c r="R444" s="9" t="str">
        <f t="shared" si="103"/>
        <v/>
      </c>
      <c r="S444" s="9" t="str">
        <f t="shared" si="103"/>
        <v/>
      </c>
      <c r="T444" s="9" t="str">
        <f t="shared" si="103"/>
        <v/>
      </c>
      <c r="U444" s="9" t="str">
        <f t="shared" si="103"/>
        <v/>
      </c>
      <c r="V444" s="9" t="str">
        <f t="shared" si="103"/>
        <v/>
      </c>
      <c r="W444" s="9"/>
      <c r="X444" s="2"/>
      <c r="Y444" s="14" t="str">
        <f>IF(F444="","",IF(F444-VLOOKUP($A436,AWstandards,VLOOKUP(D444,Age,2,FALSE),FALSE)&lt;0,"","aw"))</f>
        <v/>
      </c>
    </row>
    <row r="445" spans="1:25" hidden="1" x14ac:dyDescent="0.25">
      <c r="A445" s="19"/>
      <c r="B445" s="43" t="s">
        <v>278</v>
      </c>
      <c r="C445" s="52" t="str">
        <f t="shared" si="101"/>
        <v/>
      </c>
      <c r="D445" s="52" t="str">
        <f>IF(A445="","",VLOOKUP($A438,IF(LEN(A445)=2,FSB,FSA),VLOOKUP(LEFT(A445,1),Fteams,7,FALSE),FALSE))</f>
        <v/>
      </c>
      <c r="E445" s="52" t="str">
        <f t="shared" si="102"/>
        <v/>
      </c>
      <c r="F445" s="26"/>
      <c r="G445" s="39">
        <f>IF(Dec!$G$2-8&lt;0,0,Dec!$G$2-8)</f>
        <v>4</v>
      </c>
      <c r="H445" s="29"/>
      <c r="I445" s="9" t="str">
        <f t="shared" si="103"/>
        <v/>
      </c>
      <c r="J445" s="9" t="str">
        <f t="shared" si="103"/>
        <v/>
      </c>
      <c r="K445" s="9" t="str">
        <f t="shared" si="103"/>
        <v/>
      </c>
      <c r="L445" s="9" t="str">
        <f t="shared" si="103"/>
        <v/>
      </c>
      <c r="M445" s="9" t="str">
        <f t="shared" si="103"/>
        <v/>
      </c>
      <c r="N445" s="9" t="str">
        <f t="shared" si="103"/>
        <v/>
      </c>
      <c r="O445" s="9" t="str">
        <f t="shared" si="103"/>
        <v/>
      </c>
      <c r="P445" s="9" t="str">
        <f t="shared" si="103"/>
        <v/>
      </c>
      <c r="Q445" s="9" t="str">
        <f t="shared" si="103"/>
        <v/>
      </c>
      <c r="R445" s="9" t="str">
        <f t="shared" si="103"/>
        <v/>
      </c>
      <c r="S445" s="9" t="str">
        <f t="shared" si="103"/>
        <v/>
      </c>
      <c r="T445" s="9" t="str">
        <f t="shared" si="103"/>
        <v/>
      </c>
      <c r="U445" s="9" t="str">
        <f t="shared" si="103"/>
        <v/>
      </c>
      <c r="V445" s="9" t="str">
        <f t="shared" si="103"/>
        <v/>
      </c>
      <c r="W445" s="9"/>
      <c r="X445" s="2"/>
      <c r="Y445" s="14"/>
    </row>
    <row r="446" spans="1:25" hidden="1" x14ac:dyDescent="0.25">
      <c r="A446" s="19"/>
      <c r="B446" s="43" t="s">
        <v>275</v>
      </c>
      <c r="C446" s="52" t="str">
        <f t="shared" si="101"/>
        <v/>
      </c>
      <c r="D446" s="52" t="str">
        <f>IF(A446="","",VLOOKUP($A439,IF(LEN(A446)=2,FSB,FSA),VLOOKUP(LEFT(A446,1),Fteams,7,FALSE),FALSE))</f>
        <v/>
      </c>
      <c r="E446" s="52" t="str">
        <f t="shared" si="102"/>
        <v/>
      </c>
      <c r="F446" s="26"/>
      <c r="G446" s="39">
        <f>IF(Dec!$G$2-9&lt;0,0,Dec!$G$2-9)</f>
        <v>3</v>
      </c>
      <c r="H446" s="29"/>
      <c r="I446" s="9" t="str">
        <f t="shared" si="103"/>
        <v/>
      </c>
      <c r="J446" s="9" t="str">
        <f t="shared" si="103"/>
        <v/>
      </c>
      <c r="K446" s="9" t="str">
        <f t="shared" si="103"/>
        <v/>
      </c>
      <c r="L446" s="9" t="str">
        <f t="shared" si="103"/>
        <v/>
      </c>
      <c r="M446" s="9" t="str">
        <f t="shared" si="103"/>
        <v/>
      </c>
      <c r="N446" s="9" t="str">
        <f t="shared" si="103"/>
        <v/>
      </c>
      <c r="O446" s="9" t="str">
        <f t="shared" si="103"/>
        <v/>
      </c>
      <c r="P446" s="9" t="str">
        <f t="shared" si="103"/>
        <v/>
      </c>
      <c r="Q446" s="9" t="str">
        <f t="shared" si="103"/>
        <v/>
      </c>
      <c r="R446" s="9" t="str">
        <f t="shared" si="103"/>
        <v/>
      </c>
      <c r="S446" s="9" t="str">
        <f t="shared" si="103"/>
        <v/>
      </c>
      <c r="T446" s="9" t="str">
        <f t="shared" si="103"/>
        <v/>
      </c>
      <c r="U446" s="9" t="str">
        <f t="shared" si="103"/>
        <v/>
      </c>
      <c r="V446" s="9" t="str">
        <f t="shared" si="103"/>
        <v/>
      </c>
      <c r="W446" s="9"/>
      <c r="X446" s="2"/>
      <c r="Y446" s="14"/>
    </row>
    <row r="447" spans="1:25" hidden="1" x14ac:dyDescent="0.25">
      <c r="A447" s="19"/>
      <c r="B447" s="43" t="s">
        <v>276</v>
      </c>
      <c r="C447" s="52" t="str">
        <f t="shared" si="101"/>
        <v/>
      </c>
      <c r="D447" s="52" t="str">
        <f>IF(A447="","",VLOOKUP($A436,IF(LEN(A447)=2,F15B,F15A),VLOOKUP(LEFT(A447,1),Fteams,7,FALSE),FALSE))</f>
        <v/>
      </c>
      <c r="E447" s="52" t="str">
        <f t="shared" si="102"/>
        <v/>
      </c>
      <c r="F447" s="26"/>
      <c r="G447" s="39">
        <f>IF(Dec!$G$2-10&lt;0,0,Dec!$G$2-10)</f>
        <v>2</v>
      </c>
      <c r="H447" s="29"/>
      <c r="I447" s="9" t="str">
        <f t="shared" si="103"/>
        <v/>
      </c>
      <c r="J447" s="9" t="str">
        <f t="shared" si="103"/>
        <v/>
      </c>
      <c r="K447" s="9" t="str">
        <f t="shared" si="103"/>
        <v/>
      </c>
      <c r="L447" s="9" t="str">
        <f t="shared" si="103"/>
        <v/>
      </c>
      <c r="M447" s="9" t="str">
        <f t="shared" si="103"/>
        <v/>
      </c>
      <c r="N447" s="9" t="str">
        <f t="shared" si="103"/>
        <v/>
      </c>
      <c r="O447" s="9" t="str">
        <f t="shared" si="103"/>
        <v/>
      </c>
      <c r="P447" s="9" t="str">
        <f t="shared" si="103"/>
        <v/>
      </c>
      <c r="Q447" s="9" t="str">
        <f t="shared" si="103"/>
        <v/>
      </c>
      <c r="R447" s="9" t="str">
        <f t="shared" si="103"/>
        <v/>
      </c>
      <c r="S447" s="9" t="str">
        <f t="shared" si="103"/>
        <v/>
      </c>
      <c r="T447" s="9" t="str">
        <f t="shared" si="103"/>
        <v/>
      </c>
      <c r="U447" s="9" t="str">
        <f t="shared" si="103"/>
        <v/>
      </c>
      <c r="V447" s="9" t="str">
        <f t="shared" si="103"/>
        <v/>
      </c>
      <c r="W447" s="9"/>
      <c r="X447" s="2"/>
      <c r="Y447" s="14" t="str">
        <f>IF(F447="","",IF(F447-VLOOKUP($A436,AWstandards,VLOOKUP(D447,Age,2,FALSE),FALSE)&lt;0,"","aw"))</f>
        <v/>
      </c>
    </row>
    <row r="448" spans="1:25" hidden="1" x14ac:dyDescent="0.25">
      <c r="A448" s="19"/>
      <c r="B448" s="43" t="s">
        <v>277</v>
      </c>
      <c r="C448" s="52" t="str">
        <f t="shared" si="101"/>
        <v/>
      </c>
      <c r="D448" s="52" t="str">
        <f>IF(A448="","",VLOOKUP($A436,IF(LEN(A448)=2,F15B,F15A),VLOOKUP(LEFT(A448,1),Fteams,7,FALSE),FALSE))</f>
        <v/>
      </c>
      <c r="E448" s="52" t="str">
        <f t="shared" si="102"/>
        <v/>
      </c>
      <c r="F448" s="26"/>
      <c r="G448" s="39">
        <f>IF(Dec!$G$2-11&lt;0,0,Dec!$G$2-11)</f>
        <v>1</v>
      </c>
      <c r="H448" s="29"/>
      <c r="I448" s="9" t="str">
        <f t="shared" si="103"/>
        <v/>
      </c>
      <c r="J448" s="9" t="str">
        <f t="shared" si="103"/>
        <v/>
      </c>
      <c r="K448" s="9" t="str">
        <f t="shared" si="103"/>
        <v/>
      </c>
      <c r="L448" s="9" t="str">
        <f t="shared" si="103"/>
        <v/>
      </c>
      <c r="M448" s="9" t="str">
        <f t="shared" si="103"/>
        <v/>
      </c>
      <c r="N448" s="9" t="str">
        <f t="shared" si="103"/>
        <v/>
      </c>
      <c r="O448" s="9" t="str">
        <f t="shared" si="103"/>
        <v/>
      </c>
      <c r="P448" s="9" t="str">
        <f t="shared" si="103"/>
        <v/>
      </c>
      <c r="Q448" s="9" t="str">
        <f t="shared" si="103"/>
        <v/>
      </c>
      <c r="R448" s="9" t="str">
        <f t="shared" si="103"/>
        <v/>
      </c>
      <c r="S448" s="9" t="str">
        <f t="shared" si="103"/>
        <v/>
      </c>
      <c r="T448" s="9" t="str">
        <f t="shared" si="103"/>
        <v/>
      </c>
      <c r="U448" s="9" t="str">
        <f t="shared" si="103"/>
        <v/>
      </c>
      <c r="V448" s="9" t="str">
        <f t="shared" si="103"/>
        <v/>
      </c>
      <c r="W448" s="9">
        <f>(Dec!$G$2+1)*Dec!$G$2/2-SUM(I437:T448)</f>
        <v>28</v>
      </c>
      <c r="X448" s="2"/>
      <c r="Y448" s="14" t="str">
        <f>IF(F448="","",IF(F448-VLOOKUP($A436,AWstandards,VLOOKUP(D448,Age,2,FALSE),FALSE)&lt;0,"","aw"))</f>
        <v/>
      </c>
    </row>
    <row r="449" spans="1:25" ht="13" x14ac:dyDescent="0.3">
      <c r="A449" s="18" t="s">
        <v>0</v>
      </c>
      <c r="B449" s="34"/>
      <c r="C449" s="53" t="s">
        <v>257</v>
      </c>
      <c r="D449" s="54"/>
      <c r="E449" s="55"/>
      <c r="F449" s="23"/>
      <c r="G449" s="38"/>
      <c r="H449" s="2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 t="str">
        <f t="shared" si="103"/>
        <v/>
      </c>
      <c r="V449" s="9">
        <f t="shared" si="103"/>
        <v>0</v>
      </c>
      <c r="W449" s="9"/>
      <c r="X449" s="2" t="s">
        <v>18</v>
      </c>
      <c r="Y449" s="2"/>
    </row>
    <row r="450" spans="1:25" x14ac:dyDescent="0.25">
      <c r="A450" s="19" t="s">
        <v>550</v>
      </c>
      <c r="B450" s="43">
        <v>1</v>
      </c>
      <c r="C450" s="52" t="str">
        <f t="shared" ref="C450:C461" si="104">IF(A450="","",VLOOKUP($A$449,IF(LEN(A450)=2,F15B,F15A),VLOOKUP(LEFT(A450,1),Fteams,6,FALSE),FALSE))</f>
        <v>Averie Gates</v>
      </c>
      <c r="D450" s="52">
        <f>IF(A450="","",VLOOKUP($A449,IF(LEN(A450)=2,F15B,F15A),VLOOKUP(LEFT(A450,1),Fteams,7,FALSE),FALSE))</f>
        <v>0</v>
      </c>
      <c r="E450" s="52" t="str">
        <f t="shared" ref="E450:E461" si="105">IF(A450="","",VLOOKUP(LEFT(A450,1),Fteams,2,FALSE))</f>
        <v>Crawley</v>
      </c>
      <c r="F450" s="26" t="s">
        <v>822</v>
      </c>
      <c r="G450" s="39">
        <f>Dec!$G$2</f>
        <v>12</v>
      </c>
      <c r="H450" s="29"/>
      <c r="I450" s="9" t="str">
        <f t="shared" ref="I450:U465" si="106">IF($A450="","",IF(LEFT($A450,1)=I$20,$G450,""))</f>
        <v/>
      </c>
      <c r="J450" s="9">
        <f t="shared" si="106"/>
        <v>12</v>
      </c>
      <c r="K450" s="9" t="str">
        <f t="shared" si="106"/>
        <v/>
      </c>
      <c r="L450" s="9" t="str">
        <f t="shared" si="106"/>
        <v/>
      </c>
      <c r="M450" s="9" t="str">
        <f t="shared" si="106"/>
        <v/>
      </c>
      <c r="N450" s="9" t="str">
        <f t="shared" si="106"/>
        <v/>
      </c>
      <c r="O450" s="9" t="str">
        <f t="shared" si="106"/>
        <v/>
      </c>
      <c r="P450" s="9" t="str">
        <f t="shared" si="106"/>
        <v/>
      </c>
      <c r="Q450" s="9" t="str">
        <f t="shared" si="106"/>
        <v/>
      </c>
      <c r="R450" s="9" t="str">
        <f t="shared" si="106"/>
        <v/>
      </c>
      <c r="S450" s="9" t="str">
        <f t="shared" si="106"/>
        <v/>
      </c>
      <c r="T450" s="9" t="str">
        <f t="shared" si="106"/>
        <v/>
      </c>
      <c r="U450" s="9" t="str">
        <f t="shared" si="103"/>
        <v/>
      </c>
      <c r="V450" s="9" t="str">
        <f t="shared" si="103"/>
        <v/>
      </c>
      <c r="W450" s="9"/>
      <c r="X450" s="2"/>
      <c r="Y450" s="14" t="e">
        <f>IF(F450="","",IF(F450-VLOOKUP($A449,AWstandards,VLOOKUP(D450,Age,2,FALSE),FALSE)&lt;0,"","aw"))</f>
        <v>#N/A</v>
      </c>
    </row>
    <row r="451" spans="1:25" x14ac:dyDescent="0.25">
      <c r="A451" s="19" t="s">
        <v>552</v>
      </c>
      <c r="B451" s="43">
        <v>2</v>
      </c>
      <c r="C451" s="52" t="str">
        <f t="shared" si="104"/>
        <v>Fleur Vonderscher</v>
      </c>
      <c r="D451" s="52">
        <f>IF(A451="","",VLOOKUP($A449,IF(LEN(A451)=2,F15B,F15A),VLOOKUP(LEFT(A451,1),Fteams,7,FALSE),FALSE))</f>
        <v>0</v>
      </c>
      <c r="E451" s="52" t="str">
        <f t="shared" si="105"/>
        <v>Brighton &amp; Hove</v>
      </c>
      <c r="F451" s="26" t="s">
        <v>822</v>
      </c>
      <c r="G451" s="39">
        <f>IF(Dec!$G$2-1&lt;0,0,Dec!$G$2-1)</f>
        <v>11</v>
      </c>
      <c r="H451" s="29"/>
      <c r="I451" s="9">
        <f t="shared" si="106"/>
        <v>11</v>
      </c>
      <c r="J451" s="9" t="str">
        <f t="shared" si="106"/>
        <v/>
      </c>
      <c r="K451" s="9" t="str">
        <f t="shared" si="106"/>
        <v/>
      </c>
      <c r="L451" s="9" t="str">
        <f t="shared" si="106"/>
        <v/>
      </c>
      <c r="M451" s="9" t="str">
        <f t="shared" si="106"/>
        <v/>
      </c>
      <c r="N451" s="9" t="str">
        <f t="shared" si="106"/>
        <v/>
      </c>
      <c r="O451" s="9" t="str">
        <f t="shared" si="106"/>
        <v/>
      </c>
      <c r="P451" s="9" t="str">
        <f t="shared" si="106"/>
        <v/>
      </c>
      <c r="Q451" s="9" t="str">
        <f t="shared" si="106"/>
        <v/>
      </c>
      <c r="R451" s="9" t="str">
        <f t="shared" si="106"/>
        <v/>
      </c>
      <c r="S451" s="9" t="str">
        <f t="shared" si="106"/>
        <v/>
      </c>
      <c r="T451" s="9" t="str">
        <f t="shared" si="106"/>
        <v/>
      </c>
      <c r="U451" s="9" t="str">
        <f t="shared" si="103"/>
        <v/>
      </c>
      <c r="V451" s="9" t="str">
        <f t="shared" si="103"/>
        <v/>
      </c>
      <c r="W451" s="9"/>
      <c r="X451" s="2"/>
      <c r="Y451" s="14" t="e">
        <f>IF(F451="","",IF(F451-VLOOKUP($A449,AWstandards,VLOOKUP(D451,Age,2,FALSE),FALSE)&lt;0,"","aw"))</f>
        <v>#N/A</v>
      </c>
    </row>
    <row r="452" spans="1:25" hidden="1" x14ac:dyDescent="0.25">
      <c r="A452" s="19"/>
      <c r="B452" s="43">
        <v>3</v>
      </c>
      <c r="C452" s="52" t="str">
        <f t="shared" si="104"/>
        <v/>
      </c>
      <c r="D452" s="52" t="str">
        <f>IF(A452="","",VLOOKUP($A449,IF(LEN(A452)=2,F15B,F15A),VLOOKUP(LEFT(A452,1),Fteams,7,FALSE),FALSE))</f>
        <v/>
      </c>
      <c r="E452" s="52" t="str">
        <f t="shared" si="105"/>
        <v/>
      </c>
      <c r="F452" s="26"/>
      <c r="G452" s="39">
        <f>IF(Dec!$G$2-2&lt;0,0,Dec!$G$2-2)</f>
        <v>10</v>
      </c>
      <c r="H452" s="29"/>
      <c r="I452" s="9" t="str">
        <f t="shared" si="106"/>
        <v/>
      </c>
      <c r="J452" s="9" t="str">
        <f t="shared" si="106"/>
        <v/>
      </c>
      <c r="K452" s="9" t="str">
        <f t="shared" si="106"/>
        <v/>
      </c>
      <c r="L452" s="9" t="str">
        <f t="shared" si="106"/>
        <v/>
      </c>
      <c r="M452" s="9" t="str">
        <f t="shared" si="106"/>
        <v/>
      </c>
      <c r="N452" s="9" t="str">
        <f t="shared" si="106"/>
        <v/>
      </c>
      <c r="O452" s="9" t="str">
        <f t="shared" si="106"/>
        <v/>
      </c>
      <c r="P452" s="9" t="str">
        <f t="shared" si="106"/>
        <v/>
      </c>
      <c r="Q452" s="9" t="str">
        <f t="shared" si="106"/>
        <v/>
      </c>
      <c r="R452" s="9" t="str">
        <f t="shared" si="106"/>
        <v/>
      </c>
      <c r="S452" s="9" t="str">
        <f t="shared" si="106"/>
        <v/>
      </c>
      <c r="T452" s="9" t="str">
        <f t="shared" si="106"/>
        <v/>
      </c>
      <c r="U452" s="9" t="str">
        <f t="shared" si="103"/>
        <v/>
      </c>
      <c r="V452" s="9" t="str">
        <f t="shared" si="103"/>
        <v/>
      </c>
      <c r="W452" s="9"/>
      <c r="X452" s="2"/>
      <c r="Y452" s="14" t="str">
        <f>IF(F452="","",IF(F452-VLOOKUP($A449,AWstandards,VLOOKUP(D452,Age,2,FALSE),FALSE)&lt;0,"","aw"))</f>
        <v/>
      </c>
    </row>
    <row r="453" spans="1:25" hidden="1" x14ac:dyDescent="0.25">
      <c r="A453" s="19"/>
      <c r="B453" s="43">
        <v>4</v>
      </c>
      <c r="C453" s="52" t="str">
        <f t="shared" si="104"/>
        <v/>
      </c>
      <c r="D453" s="52" t="str">
        <f>IF(A453="","",VLOOKUP($A449,IF(LEN(A453)=2,F15B,F15A),VLOOKUP(LEFT(A453,1),Fteams,7,FALSE),FALSE))</f>
        <v/>
      </c>
      <c r="E453" s="52" t="str">
        <f t="shared" si="105"/>
        <v/>
      </c>
      <c r="F453" s="26"/>
      <c r="G453" s="39">
        <f>IF(Dec!$G$2-3&lt;0,0,Dec!$G$2-3)</f>
        <v>9</v>
      </c>
      <c r="H453" s="29"/>
      <c r="I453" s="9" t="str">
        <f t="shared" si="106"/>
        <v/>
      </c>
      <c r="J453" s="9" t="str">
        <f t="shared" si="106"/>
        <v/>
      </c>
      <c r="K453" s="9" t="str">
        <f t="shared" si="106"/>
        <v/>
      </c>
      <c r="L453" s="9" t="str">
        <f t="shared" si="106"/>
        <v/>
      </c>
      <c r="M453" s="9" t="str">
        <f t="shared" si="106"/>
        <v/>
      </c>
      <c r="N453" s="9" t="str">
        <f t="shared" si="106"/>
        <v/>
      </c>
      <c r="O453" s="9" t="str">
        <f t="shared" si="106"/>
        <v/>
      </c>
      <c r="P453" s="9" t="str">
        <f t="shared" si="106"/>
        <v/>
      </c>
      <c r="Q453" s="9" t="str">
        <f t="shared" si="106"/>
        <v/>
      </c>
      <c r="R453" s="9" t="str">
        <f t="shared" si="106"/>
        <v/>
      </c>
      <c r="S453" s="9" t="str">
        <f t="shared" si="106"/>
        <v/>
      </c>
      <c r="T453" s="9" t="str">
        <f t="shared" si="106"/>
        <v/>
      </c>
      <c r="U453" s="9" t="str">
        <f t="shared" si="106"/>
        <v/>
      </c>
      <c r="V453" s="9" t="str">
        <f t="shared" ref="V453:V516" si="107">IF($A453="","",IF(LEFT($A453,1)=V$20,$G453,""))</f>
        <v/>
      </c>
      <c r="W453" s="9"/>
      <c r="X453" s="2"/>
      <c r="Y453" s="14" t="str">
        <f>IF(F453="","",IF(F453-VLOOKUP($A449,AWstandards,VLOOKUP(D453,Age,2,FALSE),FALSE)&lt;0,"","aw"))</f>
        <v/>
      </c>
    </row>
    <row r="454" spans="1:25" hidden="1" x14ac:dyDescent="0.25">
      <c r="A454" s="19"/>
      <c r="B454" s="43">
        <v>5</v>
      </c>
      <c r="C454" s="52" t="str">
        <f t="shared" si="104"/>
        <v/>
      </c>
      <c r="D454" s="52" t="str">
        <f>IF(A454="","",VLOOKUP($A449,IF(LEN(A454)=2,F15B,F15A),VLOOKUP(LEFT(A454,1),Fteams,7,FALSE),FALSE))</f>
        <v/>
      </c>
      <c r="E454" s="52" t="str">
        <f t="shared" si="105"/>
        <v/>
      </c>
      <c r="F454" s="26"/>
      <c r="G454" s="39">
        <f>IF(Dec!$G$2-4&lt;0,0,Dec!$G$2-4)</f>
        <v>8</v>
      </c>
      <c r="H454" s="29"/>
      <c r="I454" s="9" t="str">
        <f t="shared" si="106"/>
        <v/>
      </c>
      <c r="J454" s="9" t="str">
        <f t="shared" si="106"/>
        <v/>
      </c>
      <c r="K454" s="9" t="str">
        <f t="shared" si="106"/>
        <v/>
      </c>
      <c r="L454" s="9" t="str">
        <f t="shared" si="106"/>
        <v/>
      </c>
      <c r="M454" s="9" t="str">
        <f t="shared" si="106"/>
        <v/>
      </c>
      <c r="N454" s="9" t="str">
        <f t="shared" si="106"/>
        <v/>
      </c>
      <c r="O454" s="9" t="str">
        <f t="shared" si="106"/>
        <v/>
      </c>
      <c r="P454" s="9" t="str">
        <f t="shared" si="106"/>
        <v/>
      </c>
      <c r="Q454" s="9" t="str">
        <f t="shared" si="106"/>
        <v/>
      </c>
      <c r="R454" s="9" t="str">
        <f t="shared" si="106"/>
        <v/>
      </c>
      <c r="S454" s="9" t="str">
        <f t="shared" si="106"/>
        <v/>
      </c>
      <c r="T454" s="9" t="str">
        <f t="shared" si="106"/>
        <v/>
      </c>
      <c r="U454" s="9" t="str">
        <f t="shared" si="106"/>
        <v/>
      </c>
      <c r="V454" s="9" t="str">
        <f t="shared" si="107"/>
        <v/>
      </c>
      <c r="W454" s="9"/>
      <c r="X454" s="2"/>
      <c r="Y454" s="14" t="str">
        <f>IF(F454="","",IF(F454-VLOOKUP($A449,AWstandards,VLOOKUP(D454,Age,2,FALSE),FALSE)&lt;0,"","aw"))</f>
        <v/>
      </c>
    </row>
    <row r="455" spans="1:25" hidden="1" x14ac:dyDescent="0.25">
      <c r="A455" s="19"/>
      <c r="B455" s="43">
        <v>6</v>
      </c>
      <c r="C455" s="52" t="str">
        <f t="shared" si="104"/>
        <v/>
      </c>
      <c r="D455" s="52" t="str">
        <f>IF(A455="","",VLOOKUP($A449,IF(LEN(A455)=2,F15B,F15A),VLOOKUP(LEFT(A455,1),Fteams,7,FALSE),FALSE))</f>
        <v/>
      </c>
      <c r="E455" s="52" t="str">
        <f t="shared" si="105"/>
        <v/>
      </c>
      <c r="F455" s="26"/>
      <c r="G455" s="39">
        <f>IF(Dec!$G$2-5&lt;0,0,Dec!$G$2-5)</f>
        <v>7</v>
      </c>
      <c r="H455" s="29"/>
      <c r="I455" s="9" t="str">
        <f t="shared" si="106"/>
        <v/>
      </c>
      <c r="J455" s="9" t="str">
        <f t="shared" si="106"/>
        <v/>
      </c>
      <c r="K455" s="9" t="str">
        <f t="shared" si="106"/>
        <v/>
      </c>
      <c r="L455" s="9" t="str">
        <f t="shared" si="106"/>
        <v/>
      </c>
      <c r="M455" s="9" t="str">
        <f t="shared" si="106"/>
        <v/>
      </c>
      <c r="N455" s="9" t="str">
        <f t="shared" si="106"/>
        <v/>
      </c>
      <c r="O455" s="9" t="str">
        <f t="shared" si="106"/>
        <v/>
      </c>
      <c r="P455" s="9" t="str">
        <f t="shared" si="106"/>
        <v/>
      </c>
      <c r="Q455" s="9" t="str">
        <f t="shared" si="106"/>
        <v/>
      </c>
      <c r="R455" s="9" t="str">
        <f t="shared" si="106"/>
        <v/>
      </c>
      <c r="S455" s="9" t="str">
        <f t="shared" si="106"/>
        <v/>
      </c>
      <c r="T455" s="9" t="str">
        <f t="shared" si="106"/>
        <v/>
      </c>
      <c r="U455" s="9" t="str">
        <f t="shared" si="106"/>
        <v/>
      </c>
      <c r="V455" s="9" t="str">
        <f t="shared" si="107"/>
        <v/>
      </c>
      <c r="W455" s="9"/>
      <c r="X455" s="2"/>
      <c r="Y455" s="14" t="str">
        <f>IF(F455="","",IF(F455-VLOOKUP($A449,AWstandards,VLOOKUP(D455,Age,2,FALSE),FALSE)&lt;0,"","aw"))</f>
        <v/>
      </c>
    </row>
    <row r="456" spans="1:25" hidden="1" x14ac:dyDescent="0.25">
      <c r="A456" s="19"/>
      <c r="B456" s="43">
        <v>7</v>
      </c>
      <c r="C456" s="52" t="str">
        <f t="shared" si="104"/>
        <v/>
      </c>
      <c r="D456" s="52" t="str">
        <f>IF(A456="","",VLOOKUP($A449,IF(LEN(A456)=2,F15B,F15A),VLOOKUP(LEFT(A456,1),Fteams,7,FALSE),FALSE))</f>
        <v/>
      </c>
      <c r="E456" s="52" t="str">
        <f t="shared" si="105"/>
        <v/>
      </c>
      <c r="F456" s="26"/>
      <c r="G456" s="39">
        <f>IF(Dec!$G$2-6&lt;0,0,Dec!$G$2-6)</f>
        <v>6</v>
      </c>
      <c r="H456" s="29"/>
      <c r="I456" s="9" t="str">
        <f t="shared" si="106"/>
        <v/>
      </c>
      <c r="J456" s="9" t="str">
        <f t="shared" si="106"/>
        <v/>
      </c>
      <c r="K456" s="9" t="str">
        <f t="shared" si="106"/>
        <v/>
      </c>
      <c r="L456" s="9" t="str">
        <f t="shared" si="106"/>
        <v/>
      </c>
      <c r="M456" s="9" t="str">
        <f t="shared" si="106"/>
        <v/>
      </c>
      <c r="N456" s="9" t="str">
        <f t="shared" si="106"/>
        <v/>
      </c>
      <c r="O456" s="9" t="str">
        <f t="shared" si="106"/>
        <v/>
      </c>
      <c r="P456" s="9" t="str">
        <f t="shared" si="106"/>
        <v/>
      </c>
      <c r="Q456" s="9" t="str">
        <f t="shared" si="106"/>
        <v/>
      </c>
      <c r="R456" s="9" t="str">
        <f t="shared" si="106"/>
        <v/>
      </c>
      <c r="S456" s="9" t="str">
        <f t="shared" si="106"/>
        <v/>
      </c>
      <c r="T456" s="9" t="str">
        <f t="shared" si="106"/>
        <v/>
      </c>
      <c r="U456" s="9" t="str">
        <f t="shared" si="106"/>
        <v/>
      </c>
      <c r="V456" s="9" t="str">
        <f t="shared" si="107"/>
        <v/>
      </c>
      <c r="W456" s="9"/>
      <c r="X456" s="2"/>
      <c r="Y456" s="14" t="str">
        <f>IF(F456="","",IF(F456-VLOOKUP($A449,AWstandards,VLOOKUP(D456,Age,2,FALSE),FALSE)&lt;0,"","aw"))</f>
        <v/>
      </c>
    </row>
    <row r="457" spans="1:25" hidden="1" x14ac:dyDescent="0.25">
      <c r="A457" s="19"/>
      <c r="B457" s="43">
        <v>8</v>
      </c>
      <c r="C457" s="52" t="str">
        <f t="shared" si="104"/>
        <v/>
      </c>
      <c r="D457" s="52" t="str">
        <f>IF(A457="","",VLOOKUP($A449,IF(LEN(A457)=2,F15B,F15A),VLOOKUP(LEFT(A457,1),Fteams,7,FALSE),FALSE))</f>
        <v/>
      </c>
      <c r="E457" s="52" t="str">
        <f t="shared" si="105"/>
        <v/>
      </c>
      <c r="F457" s="26"/>
      <c r="G457" s="39">
        <f>IF(Dec!$G$2-7&lt;0,0,Dec!$G$2-7)</f>
        <v>5</v>
      </c>
      <c r="H457" s="29"/>
      <c r="I457" s="9" t="str">
        <f t="shared" si="106"/>
        <v/>
      </c>
      <c r="J457" s="9" t="str">
        <f t="shared" si="106"/>
        <v/>
      </c>
      <c r="K457" s="9" t="str">
        <f t="shared" si="106"/>
        <v/>
      </c>
      <c r="L457" s="9" t="str">
        <f t="shared" si="106"/>
        <v/>
      </c>
      <c r="M457" s="9" t="str">
        <f t="shared" si="106"/>
        <v/>
      </c>
      <c r="N457" s="9" t="str">
        <f t="shared" si="106"/>
        <v/>
      </c>
      <c r="O457" s="9" t="str">
        <f t="shared" si="106"/>
        <v/>
      </c>
      <c r="P457" s="9" t="str">
        <f t="shared" si="106"/>
        <v/>
      </c>
      <c r="Q457" s="9" t="str">
        <f t="shared" si="106"/>
        <v/>
      </c>
      <c r="R457" s="9" t="str">
        <f t="shared" si="106"/>
        <v/>
      </c>
      <c r="S457" s="9" t="str">
        <f t="shared" si="106"/>
        <v/>
      </c>
      <c r="T457" s="9" t="str">
        <f t="shared" si="106"/>
        <v/>
      </c>
      <c r="U457" s="9" t="str">
        <f t="shared" si="106"/>
        <v/>
      </c>
      <c r="V457" s="9" t="str">
        <f t="shared" si="107"/>
        <v/>
      </c>
      <c r="W457" s="9"/>
      <c r="X457" s="2"/>
      <c r="Y457" s="14" t="str">
        <f>IF(F457="","",IF(F457-VLOOKUP($A449,AWstandards,VLOOKUP(D457,Age,2,FALSE),FALSE)&lt;0,"","aw"))</f>
        <v/>
      </c>
    </row>
    <row r="458" spans="1:25" hidden="1" x14ac:dyDescent="0.25">
      <c r="A458" s="19"/>
      <c r="B458" s="43" t="s">
        <v>278</v>
      </c>
      <c r="C458" s="52" t="str">
        <f t="shared" si="104"/>
        <v/>
      </c>
      <c r="D458" s="52" t="str">
        <f>IF(A458="","",VLOOKUP($A451,IF(LEN(A458)=2,FSB,FSA),VLOOKUP(LEFT(A458,1),Fteams,7,FALSE),FALSE))</f>
        <v/>
      </c>
      <c r="E458" s="52" t="str">
        <f t="shared" si="105"/>
        <v/>
      </c>
      <c r="F458" s="26"/>
      <c r="G458" s="39">
        <f>IF(Dec!$G$2-8&lt;0,0,Dec!$G$2-8)</f>
        <v>4</v>
      </c>
      <c r="H458" s="29"/>
      <c r="I458" s="9" t="str">
        <f t="shared" si="106"/>
        <v/>
      </c>
      <c r="J458" s="9" t="str">
        <f t="shared" si="106"/>
        <v/>
      </c>
      <c r="K458" s="9" t="str">
        <f t="shared" si="106"/>
        <v/>
      </c>
      <c r="L458" s="9" t="str">
        <f t="shared" si="106"/>
        <v/>
      </c>
      <c r="M458" s="9" t="str">
        <f t="shared" si="106"/>
        <v/>
      </c>
      <c r="N458" s="9" t="str">
        <f t="shared" si="106"/>
        <v/>
      </c>
      <c r="O458" s="9" t="str">
        <f t="shared" si="106"/>
        <v/>
      </c>
      <c r="P458" s="9" t="str">
        <f t="shared" si="106"/>
        <v/>
      </c>
      <c r="Q458" s="9" t="str">
        <f t="shared" si="106"/>
        <v/>
      </c>
      <c r="R458" s="9" t="str">
        <f t="shared" si="106"/>
        <v/>
      </c>
      <c r="S458" s="9" t="str">
        <f t="shared" si="106"/>
        <v/>
      </c>
      <c r="T458" s="9" t="str">
        <f t="shared" si="106"/>
        <v/>
      </c>
      <c r="U458" s="9" t="str">
        <f t="shared" si="106"/>
        <v/>
      </c>
      <c r="V458" s="9" t="str">
        <f t="shared" si="107"/>
        <v/>
      </c>
      <c r="W458" s="9"/>
      <c r="X458" s="2"/>
      <c r="Y458" s="14"/>
    </row>
    <row r="459" spans="1:25" hidden="1" x14ac:dyDescent="0.25">
      <c r="A459" s="19"/>
      <c r="B459" s="43" t="s">
        <v>275</v>
      </c>
      <c r="C459" s="52" t="str">
        <f t="shared" si="104"/>
        <v/>
      </c>
      <c r="D459" s="52" t="str">
        <f>IF(A459="","",VLOOKUP($A452,IF(LEN(A459)=2,FSB,FSA),VLOOKUP(LEFT(A459,1),Fteams,7,FALSE),FALSE))</f>
        <v/>
      </c>
      <c r="E459" s="52" t="str">
        <f t="shared" si="105"/>
        <v/>
      </c>
      <c r="F459" s="26"/>
      <c r="G459" s="39">
        <f>IF(Dec!$G$2-9&lt;0,0,Dec!$G$2-9)</f>
        <v>3</v>
      </c>
      <c r="H459" s="29"/>
      <c r="I459" s="9" t="str">
        <f t="shared" si="106"/>
        <v/>
      </c>
      <c r="J459" s="9" t="str">
        <f t="shared" si="106"/>
        <v/>
      </c>
      <c r="K459" s="9" t="str">
        <f t="shared" si="106"/>
        <v/>
      </c>
      <c r="L459" s="9" t="str">
        <f t="shared" si="106"/>
        <v/>
      </c>
      <c r="M459" s="9" t="str">
        <f t="shared" si="106"/>
        <v/>
      </c>
      <c r="N459" s="9" t="str">
        <f t="shared" si="106"/>
        <v/>
      </c>
      <c r="O459" s="9" t="str">
        <f t="shared" si="106"/>
        <v/>
      </c>
      <c r="P459" s="9" t="str">
        <f t="shared" si="106"/>
        <v/>
      </c>
      <c r="Q459" s="9" t="str">
        <f t="shared" si="106"/>
        <v/>
      </c>
      <c r="R459" s="9" t="str">
        <f t="shared" si="106"/>
        <v/>
      </c>
      <c r="S459" s="9" t="str">
        <f t="shared" si="106"/>
        <v/>
      </c>
      <c r="T459" s="9" t="str">
        <f t="shared" si="106"/>
        <v/>
      </c>
      <c r="U459" s="9" t="str">
        <f t="shared" si="106"/>
        <v/>
      </c>
      <c r="V459" s="9" t="str">
        <f t="shared" si="107"/>
        <v/>
      </c>
      <c r="W459" s="9"/>
      <c r="X459" s="2"/>
      <c r="Y459" s="14"/>
    </row>
    <row r="460" spans="1:25" hidden="1" x14ac:dyDescent="0.25">
      <c r="A460" s="19"/>
      <c r="B460" s="43" t="s">
        <v>276</v>
      </c>
      <c r="C460" s="52" t="str">
        <f t="shared" si="104"/>
        <v/>
      </c>
      <c r="D460" s="52" t="str">
        <f>IF(A460="","",VLOOKUP($A449,IF(LEN(A460)=2,F15B,F15A),VLOOKUP(LEFT(A460,1),Fteams,7,FALSE),FALSE))</f>
        <v/>
      </c>
      <c r="E460" s="52" t="str">
        <f t="shared" si="105"/>
        <v/>
      </c>
      <c r="F460" s="26"/>
      <c r="G460" s="39">
        <f>IF(Dec!$G$2-10&lt;0,0,Dec!$G$2-10)</f>
        <v>2</v>
      </c>
      <c r="H460" s="29"/>
      <c r="I460" s="9" t="str">
        <f t="shared" si="106"/>
        <v/>
      </c>
      <c r="J460" s="9" t="str">
        <f t="shared" si="106"/>
        <v/>
      </c>
      <c r="K460" s="9" t="str">
        <f t="shared" si="106"/>
        <v/>
      </c>
      <c r="L460" s="9" t="str">
        <f t="shared" si="106"/>
        <v/>
      </c>
      <c r="M460" s="9" t="str">
        <f t="shared" si="106"/>
        <v/>
      </c>
      <c r="N460" s="9" t="str">
        <f t="shared" si="106"/>
        <v/>
      </c>
      <c r="O460" s="9" t="str">
        <f t="shared" si="106"/>
        <v/>
      </c>
      <c r="P460" s="9" t="str">
        <f t="shared" si="106"/>
        <v/>
      </c>
      <c r="Q460" s="9" t="str">
        <f t="shared" si="106"/>
        <v/>
      </c>
      <c r="R460" s="9" t="str">
        <f t="shared" si="106"/>
        <v/>
      </c>
      <c r="S460" s="9" t="str">
        <f t="shared" si="106"/>
        <v/>
      </c>
      <c r="T460" s="9" t="str">
        <f t="shared" si="106"/>
        <v/>
      </c>
      <c r="U460" s="9" t="str">
        <f t="shared" si="106"/>
        <v/>
      </c>
      <c r="V460" s="9" t="str">
        <f t="shared" si="107"/>
        <v/>
      </c>
      <c r="W460" s="9"/>
      <c r="X460" s="2"/>
      <c r="Y460" s="14" t="str">
        <f>IF(F460="","",IF(F460-VLOOKUP($A449,AWstandards,VLOOKUP(D460,Age,2,FALSE),FALSE)&lt;0,"","aw"))</f>
        <v/>
      </c>
    </row>
    <row r="461" spans="1:25" ht="11.25" hidden="1" customHeight="1" x14ac:dyDescent="0.25">
      <c r="A461" s="19"/>
      <c r="B461" s="43" t="s">
        <v>277</v>
      </c>
      <c r="C461" s="52" t="str">
        <f t="shared" si="104"/>
        <v/>
      </c>
      <c r="D461" s="52" t="str">
        <f>IF(A461="","",VLOOKUP($A449,IF(LEN(A461)=2,F15B,F15A),VLOOKUP(LEFT(A461,1),Fteams,7,FALSE),FALSE))</f>
        <v/>
      </c>
      <c r="E461" s="52" t="str">
        <f t="shared" si="105"/>
        <v/>
      </c>
      <c r="F461" s="26"/>
      <c r="G461" s="39">
        <f>IF(Dec!$G$2-11&lt;0,0,Dec!$G$2-11)</f>
        <v>1</v>
      </c>
      <c r="H461" s="29"/>
      <c r="I461" s="9" t="str">
        <f t="shared" si="106"/>
        <v/>
      </c>
      <c r="J461" s="9" t="str">
        <f t="shared" si="106"/>
        <v/>
      </c>
      <c r="K461" s="9" t="str">
        <f t="shared" si="106"/>
        <v/>
      </c>
      <c r="L461" s="9" t="str">
        <f t="shared" si="106"/>
        <v/>
      </c>
      <c r="M461" s="9" t="str">
        <f t="shared" si="106"/>
        <v/>
      </c>
      <c r="N461" s="9" t="str">
        <f t="shared" si="106"/>
        <v/>
      </c>
      <c r="O461" s="9" t="str">
        <f t="shared" si="106"/>
        <v/>
      </c>
      <c r="P461" s="9" t="str">
        <f t="shared" si="106"/>
        <v/>
      </c>
      <c r="Q461" s="9" t="str">
        <f t="shared" si="106"/>
        <v/>
      </c>
      <c r="R461" s="9" t="str">
        <f t="shared" si="106"/>
        <v/>
      </c>
      <c r="S461" s="9" t="str">
        <f t="shared" si="106"/>
        <v/>
      </c>
      <c r="T461" s="9" t="str">
        <f t="shared" si="106"/>
        <v/>
      </c>
      <c r="U461" s="9" t="str">
        <f t="shared" si="106"/>
        <v/>
      </c>
      <c r="V461" s="9" t="str">
        <f t="shared" si="107"/>
        <v/>
      </c>
      <c r="W461" s="9">
        <f>(Dec!$G$2+1)*Dec!$G$2/2-SUM(I450:T461)</f>
        <v>55</v>
      </c>
      <c r="X461" s="2"/>
      <c r="Y461" s="14" t="str">
        <f>IF(F461="","",IF(F461-VLOOKUP($A449,AWstandards,VLOOKUP(D461,Age,2,FALSE),FALSE)&lt;0,"","aw"))</f>
        <v/>
      </c>
    </row>
    <row r="462" spans="1:25" ht="13" x14ac:dyDescent="0.3">
      <c r="A462" s="18" t="s">
        <v>1</v>
      </c>
      <c r="B462" s="34"/>
      <c r="C462" s="53" t="s">
        <v>258</v>
      </c>
      <c r="D462" s="54"/>
      <c r="E462" s="55"/>
      <c r="F462" s="23"/>
      <c r="G462" s="38"/>
      <c r="H462" s="29" t="s">
        <v>163</v>
      </c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 t="str">
        <f t="shared" si="106"/>
        <v/>
      </c>
      <c r="V462" s="9" t="str">
        <f t="shared" si="107"/>
        <v/>
      </c>
      <c r="W462" s="9"/>
      <c r="X462" s="2" t="s">
        <v>19</v>
      </c>
      <c r="Y462" s="2"/>
    </row>
    <row r="463" spans="1:25" x14ac:dyDescent="0.25">
      <c r="A463" s="19" t="s">
        <v>512</v>
      </c>
      <c r="B463" s="43">
        <v>1</v>
      </c>
      <c r="C463" s="52" t="str">
        <f t="shared" ref="C463:C474" si="108">IF(A463="","",VLOOKUP($A$462,IF(LEN(A463)=2,F15B,F15A),VLOOKUP(LEFT(A463,1),Fteams,6,FALSE),FALSE))</f>
        <v>Marcy Page</v>
      </c>
      <c r="D463" s="52">
        <f>IF(A463="","",VLOOKUP($A462,IF(LEN(A463)=2,F15B,F15A),VLOOKUP(LEFT(A463,1),Fteams,7,FALSE),FALSE))</f>
        <v>0</v>
      </c>
      <c r="E463" s="52" t="str">
        <f t="shared" ref="E463:E474" si="109">IF(A463="","",VLOOKUP(LEFT(A463,1),Fteams,2,FALSE))</f>
        <v>Hastings</v>
      </c>
      <c r="F463" s="26" t="s">
        <v>637</v>
      </c>
      <c r="G463" s="39">
        <f>Dec!$G$2</f>
        <v>12</v>
      </c>
      <c r="H463" s="41">
        <v>0.2</v>
      </c>
      <c r="I463" s="9" t="str">
        <f t="shared" ref="I463:U478" si="110">IF($A463="","",IF(LEFT($A463,1)=I$20,$G463,""))</f>
        <v/>
      </c>
      <c r="J463" s="9" t="str">
        <f t="shared" si="110"/>
        <v/>
      </c>
      <c r="K463" s="9" t="str">
        <f t="shared" si="110"/>
        <v/>
      </c>
      <c r="L463" s="9" t="str">
        <f t="shared" si="110"/>
        <v/>
      </c>
      <c r="M463" s="9" t="str">
        <f t="shared" si="110"/>
        <v/>
      </c>
      <c r="N463" s="9" t="str">
        <f t="shared" si="110"/>
        <v/>
      </c>
      <c r="O463" s="9" t="str">
        <f t="shared" si="110"/>
        <v/>
      </c>
      <c r="P463" s="9" t="str">
        <f t="shared" si="110"/>
        <v/>
      </c>
      <c r="Q463" s="9" t="str">
        <f t="shared" si="110"/>
        <v/>
      </c>
      <c r="R463" s="9" t="str">
        <f t="shared" si="110"/>
        <v/>
      </c>
      <c r="S463" s="9">
        <f t="shared" si="110"/>
        <v>12</v>
      </c>
      <c r="T463" s="9" t="str">
        <f t="shared" si="110"/>
        <v/>
      </c>
      <c r="U463" s="9">
        <f t="shared" si="106"/>
        <v>12</v>
      </c>
      <c r="V463" s="9" t="str">
        <f t="shared" si="107"/>
        <v/>
      </c>
      <c r="W463" s="9"/>
      <c r="X463" s="2"/>
      <c r="Y463" s="14" t="e">
        <f>IF(F463="","",IF(F463-VLOOKUP($A462,AWstandards,VLOOKUP(D463,Age,2,FALSE),FALSE)&lt;0,"","aw"))</f>
        <v>#N/A</v>
      </c>
    </row>
    <row r="464" spans="1:25" x14ac:dyDescent="0.25">
      <c r="A464" s="19" t="s">
        <v>513</v>
      </c>
      <c r="B464" s="43">
        <v>2</v>
      </c>
      <c r="C464" s="52" t="str">
        <f t="shared" si="108"/>
        <v>Klara Novak-Wightman</v>
      </c>
      <c r="D464" s="52">
        <f>IF(A464="","",VLOOKUP($A462,IF(LEN(A464)=2,F15B,F15A),VLOOKUP(LEFT(A464,1),Fteams,7,FALSE),FALSE))</f>
        <v>0</v>
      </c>
      <c r="E464" s="52" t="str">
        <f t="shared" si="109"/>
        <v>Brighton &amp; Hove</v>
      </c>
      <c r="F464" s="26" t="s">
        <v>638</v>
      </c>
      <c r="G464" s="39">
        <f>IF(Dec!$G$2-1&lt;0,0,Dec!$G$2-1)</f>
        <v>11</v>
      </c>
      <c r="H464" s="41">
        <v>-0.2</v>
      </c>
      <c r="I464" s="9">
        <f t="shared" si="110"/>
        <v>11</v>
      </c>
      <c r="J464" s="9" t="str">
        <f t="shared" si="110"/>
        <v/>
      </c>
      <c r="K464" s="9" t="str">
        <f t="shared" si="110"/>
        <v/>
      </c>
      <c r="L464" s="9" t="str">
        <f t="shared" si="110"/>
        <v/>
      </c>
      <c r="M464" s="9" t="str">
        <f t="shared" si="110"/>
        <v/>
      </c>
      <c r="N464" s="9" t="str">
        <f t="shared" si="110"/>
        <v/>
      </c>
      <c r="O464" s="9" t="str">
        <f t="shared" si="110"/>
        <v/>
      </c>
      <c r="P464" s="9" t="str">
        <f t="shared" si="110"/>
        <v/>
      </c>
      <c r="Q464" s="9" t="str">
        <f t="shared" si="110"/>
        <v/>
      </c>
      <c r="R464" s="9" t="str">
        <f t="shared" si="110"/>
        <v/>
      </c>
      <c r="S464" s="9" t="str">
        <f t="shared" si="110"/>
        <v/>
      </c>
      <c r="T464" s="9" t="str">
        <f t="shared" si="110"/>
        <v/>
      </c>
      <c r="U464" s="9" t="str">
        <f t="shared" si="106"/>
        <v/>
      </c>
      <c r="V464" s="9" t="str">
        <f t="shared" si="107"/>
        <v/>
      </c>
      <c r="W464" s="9"/>
      <c r="X464" s="2"/>
      <c r="Y464" s="14" t="e">
        <f>IF(F464="","",IF(F464-VLOOKUP($A462,AWstandards,VLOOKUP(D464,Age,2,FALSE),FALSE)&lt;0,"","aw"))</f>
        <v>#N/A</v>
      </c>
    </row>
    <row r="465" spans="1:25" x14ac:dyDescent="0.25">
      <c r="A465" s="19" t="s">
        <v>550</v>
      </c>
      <c r="B465" s="43">
        <v>3</v>
      </c>
      <c r="C465" s="52" t="str">
        <f t="shared" si="108"/>
        <v>Sophie Duncan</v>
      </c>
      <c r="D465" s="52">
        <f>IF(A465="","",VLOOKUP($A462,IF(LEN(A465)=2,F15B,F15A),VLOOKUP(LEFT(A465,1),Fteams,7,FALSE),FALSE))</f>
        <v>0</v>
      </c>
      <c r="E465" s="52" t="str">
        <f t="shared" si="109"/>
        <v>Crawley</v>
      </c>
      <c r="F465" s="26" t="s">
        <v>639</v>
      </c>
      <c r="G465" s="39">
        <f>IF(Dec!$G$2-2&lt;0,0,Dec!$G$2-2)</f>
        <v>10</v>
      </c>
      <c r="H465" s="41">
        <v>0.3</v>
      </c>
      <c r="I465" s="9" t="str">
        <f t="shared" si="110"/>
        <v/>
      </c>
      <c r="J465" s="9">
        <f t="shared" si="110"/>
        <v>10</v>
      </c>
      <c r="K465" s="9" t="str">
        <f t="shared" si="110"/>
        <v/>
      </c>
      <c r="L465" s="9" t="str">
        <f t="shared" si="110"/>
        <v/>
      </c>
      <c r="M465" s="9" t="str">
        <f t="shared" si="110"/>
        <v/>
      </c>
      <c r="N465" s="9" t="str">
        <f t="shared" si="110"/>
        <v/>
      </c>
      <c r="O465" s="9" t="str">
        <f t="shared" si="110"/>
        <v/>
      </c>
      <c r="P465" s="9" t="str">
        <f t="shared" si="110"/>
        <v/>
      </c>
      <c r="Q465" s="9" t="str">
        <f t="shared" si="110"/>
        <v/>
      </c>
      <c r="R465" s="9" t="str">
        <f t="shared" si="110"/>
        <v/>
      </c>
      <c r="S465" s="9" t="str">
        <f t="shared" si="110"/>
        <v/>
      </c>
      <c r="T465" s="9" t="str">
        <f t="shared" si="110"/>
        <v/>
      </c>
      <c r="U465" s="9" t="str">
        <f t="shared" si="106"/>
        <v/>
      </c>
      <c r="V465" s="9" t="str">
        <f t="shared" si="107"/>
        <v/>
      </c>
      <c r="W465" s="9"/>
      <c r="X465" s="2"/>
      <c r="Y465" s="14" t="e">
        <f>IF(F465="","",IF(F465-VLOOKUP($A462,AWstandards,VLOOKUP(D465,Age,2,FALSE),FALSE)&lt;0,"","aw"))</f>
        <v>#N/A</v>
      </c>
    </row>
    <row r="466" spans="1:25" x14ac:dyDescent="0.25">
      <c r="A466" s="19" t="s">
        <v>551</v>
      </c>
      <c r="B466" s="43">
        <v>4</v>
      </c>
      <c r="C466" s="52" t="str">
        <f t="shared" si="108"/>
        <v>Elva Chu</v>
      </c>
      <c r="D466" s="52">
        <f>IF(A466="","",VLOOKUP($A462,IF(LEN(A466)=2,F15B,F15A),VLOOKUP(LEFT(A466,1),Fteams,7,FALSE),FALSE))</f>
        <v>0</v>
      </c>
      <c r="E466" s="52" t="str">
        <f t="shared" si="109"/>
        <v>Horsham BS</v>
      </c>
      <c r="F466" s="26" t="s">
        <v>640</v>
      </c>
      <c r="G466" s="39">
        <f>IF(Dec!$G$2-3&lt;0,0,Dec!$G$2-3)</f>
        <v>9</v>
      </c>
      <c r="H466" s="41">
        <v>0.2</v>
      </c>
      <c r="I466" s="9" t="str">
        <f t="shared" si="110"/>
        <v/>
      </c>
      <c r="J466" s="9" t="str">
        <f t="shared" si="110"/>
        <v/>
      </c>
      <c r="K466" s="9" t="str">
        <f t="shared" si="110"/>
        <v/>
      </c>
      <c r="L466" s="9" t="str">
        <f t="shared" si="110"/>
        <v/>
      </c>
      <c r="M466" s="9">
        <f t="shared" si="110"/>
        <v>9</v>
      </c>
      <c r="N466" s="9" t="str">
        <f t="shared" si="110"/>
        <v/>
      </c>
      <c r="O466" s="9" t="str">
        <f t="shared" si="110"/>
        <v/>
      </c>
      <c r="P466" s="9" t="str">
        <f t="shared" si="110"/>
        <v/>
      </c>
      <c r="Q466" s="9" t="str">
        <f t="shared" si="110"/>
        <v/>
      </c>
      <c r="R466" s="9" t="str">
        <f t="shared" si="110"/>
        <v/>
      </c>
      <c r="S466" s="9" t="str">
        <f t="shared" si="110"/>
        <v/>
      </c>
      <c r="T466" s="9" t="str">
        <f t="shared" si="110"/>
        <v/>
      </c>
      <c r="U466" s="9" t="str">
        <f t="shared" si="110"/>
        <v/>
      </c>
      <c r="V466" s="9" t="str">
        <f t="shared" si="107"/>
        <v/>
      </c>
      <c r="W466" s="9"/>
      <c r="X466" s="2"/>
      <c r="Y466" s="14" t="e">
        <f>IF(F466="","",IF(F466-VLOOKUP($A462,AWstandards,VLOOKUP(D466,Age,2,FALSE),FALSE)&lt;0,"","aw"))</f>
        <v>#N/A</v>
      </c>
    </row>
    <row r="467" spans="1:25" x14ac:dyDescent="0.25">
      <c r="A467" s="19" t="s">
        <v>516</v>
      </c>
      <c r="B467" s="43">
        <v>5</v>
      </c>
      <c r="C467" s="52" t="str">
        <f t="shared" si="108"/>
        <v>Milli Phillips</v>
      </c>
      <c r="D467" s="52">
        <f>IF(A467="","",VLOOKUP($A462,IF(LEN(A467)=2,F15B,F15A),VLOOKUP(LEFT(A467,1),Fteams,7,FALSE),FALSE))</f>
        <v>0</v>
      </c>
      <c r="E467" s="52" t="str">
        <f t="shared" si="109"/>
        <v>Eastbourne</v>
      </c>
      <c r="F467" s="26" t="s">
        <v>641</v>
      </c>
      <c r="G467" s="39">
        <f>IF(Dec!$G$2-4&lt;0,0,Dec!$G$2-4)</f>
        <v>8</v>
      </c>
      <c r="H467" s="41">
        <v>0.2</v>
      </c>
      <c r="I467" s="9" t="str">
        <f t="shared" si="110"/>
        <v/>
      </c>
      <c r="J467" s="9" t="str">
        <f t="shared" si="110"/>
        <v/>
      </c>
      <c r="K467" s="9" t="str">
        <f t="shared" si="110"/>
        <v/>
      </c>
      <c r="L467" s="9">
        <f t="shared" si="110"/>
        <v>8</v>
      </c>
      <c r="M467" s="9" t="str">
        <f t="shared" si="110"/>
        <v/>
      </c>
      <c r="N467" s="9" t="str">
        <f t="shared" si="110"/>
        <v/>
      </c>
      <c r="O467" s="9" t="str">
        <f t="shared" si="110"/>
        <v/>
      </c>
      <c r="P467" s="9" t="str">
        <f t="shared" si="110"/>
        <v/>
      </c>
      <c r="Q467" s="9" t="str">
        <f t="shared" si="110"/>
        <v/>
      </c>
      <c r="R467" s="9" t="str">
        <f t="shared" si="110"/>
        <v/>
      </c>
      <c r="S467" s="9" t="str">
        <f t="shared" si="110"/>
        <v/>
      </c>
      <c r="T467" s="9" t="str">
        <f t="shared" si="110"/>
        <v/>
      </c>
      <c r="U467" s="9" t="str">
        <f t="shared" si="110"/>
        <v/>
      </c>
      <c r="V467" s="9" t="str">
        <f t="shared" si="107"/>
        <v/>
      </c>
      <c r="W467" s="9"/>
      <c r="X467" s="2"/>
      <c r="Y467" s="14" t="e">
        <f>IF(F467="","",IF(F467-VLOOKUP($A462,AWstandards,VLOOKUP(D467,Age,2,FALSE),FALSE)&lt;0,"","aw"))</f>
        <v>#N/A</v>
      </c>
    </row>
    <row r="468" spans="1:25" x14ac:dyDescent="0.25">
      <c r="A468" s="19" t="s">
        <v>522</v>
      </c>
      <c r="B468" s="43">
        <v>6</v>
      </c>
      <c r="C468" s="52" t="str">
        <f t="shared" si="108"/>
        <v>Indie Capon</v>
      </c>
      <c r="D468" s="52">
        <f>IF(A468="","",VLOOKUP($A462,IF(LEN(A468)=2,F15B,F15A),VLOOKUP(LEFT(A468,1),Fteams,7,FALSE),FALSE))</f>
        <v>0</v>
      </c>
      <c r="E468" s="52" t="str">
        <f t="shared" si="109"/>
        <v>Worthing</v>
      </c>
      <c r="F468" s="26" t="s">
        <v>642</v>
      </c>
      <c r="G468" s="39">
        <f>IF(Dec!$G$2-5&lt;0,0,Dec!$G$2-5)</f>
        <v>7</v>
      </c>
      <c r="H468" s="41">
        <v>0.2</v>
      </c>
      <c r="I468" s="9" t="str">
        <f t="shared" si="110"/>
        <v/>
      </c>
      <c r="J468" s="9" t="str">
        <f t="shared" si="110"/>
        <v/>
      </c>
      <c r="K468" s="9" t="str">
        <f t="shared" si="110"/>
        <v/>
      </c>
      <c r="L468" s="9" t="str">
        <f t="shared" si="110"/>
        <v/>
      </c>
      <c r="M468" s="9" t="str">
        <f t="shared" si="110"/>
        <v/>
      </c>
      <c r="N468" s="9" t="str">
        <f t="shared" si="110"/>
        <v/>
      </c>
      <c r="O468" s="9" t="str">
        <f t="shared" si="110"/>
        <v/>
      </c>
      <c r="P468" s="9" t="str">
        <f t="shared" si="110"/>
        <v/>
      </c>
      <c r="Q468" s="9">
        <f t="shared" si="110"/>
        <v>7</v>
      </c>
      <c r="R468" s="9" t="str">
        <f t="shared" si="110"/>
        <v/>
      </c>
      <c r="S468" s="9" t="str">
        <f t="shared" si="110"/>
        <v/>
      </c>
      <c r="T468" s="9" t="str">
        <f t="shared" si="110"/>
        <v/>
      </c>
      <c r="U468" s="9" t="str">
        <f t="shared" si="110"/>
        <v/>
      </c>
      <c r="V468" s="9" t="str">
        <f t="shared" si="107"/>
        <v/>
      </c>
      <c r="W468" s="9"/>
      <c r="X468" s="2"/>
      <c r="Y468" s="14" t="e">
        <f>IF(F468="","",IF(F468-VLOOKUP($A462,AWstandards,VLOOKUP(D468,Age,2,FALSE),FALSE)&lt;0,"","aw"))</f>
        <v>#N/A</v>
      </c>
    </row>
    <row r="469" spans="1:25" x14ac:dyDescent="0.25">
      <c r="A469" s="19" t="s">
        <v>518</v>
      </c>
      <c r="B469" s="43">
        <v>7</v>
      </c>
      <c r="C469" s="52" t="str">
        <f t="shared" si="108"/>
        <v>Beth Mitchell</v>
      </c>
      <c r="D469" s="52">
        <f>IF(A469="","",VLOOKUP($A462,IF(LEN(A469)=2,F15B,F15A),VLOOKUP(LEFT(A469,1),Fteams,7,FALSE),FALSE))</f>
        <v>0</v>
      </c>
      <c r="E469" s="52" t="str">
        <f t="shared" si="109"/>
        <v>East Grinstead</v>
      </c>
      <c r="F469" s="26" t="s">
        <v>643</v>
      </c>
      <c r="G469" s="39">
        <f>IF(Dec!$G$2-6&lt;0,0,Dec!$G$2-6)</f>
        <v>6</v>
      </c>
      <c r="H469" s="41">
        <v>-0.1</v>
      </c>
      <c r="I469" s="9" t="str">
        <f t="shared" si="110"/>
        <v/>
      </c>
      <c r="J469" s="9" t="str">
        <f t="shared" si="110"/>
        <v/>
      </c>
      <c r="K469" s="9" t="str">
        <f t="shared" si="110"/>
        <v/>
      </c>
      <c r="L469" s="9" t="str">
        <f t="shared" si="110"/>
        <v/>
      </c>
      <c r="M469" s="9" t="str">
        <f t="shared" si="110"/>
        <v/>
      </c>
      <c r="N469" s="9">
        <f t="shared" si="110"/>
        <v>6</v>
      </c>
      <c r="O469" s="9" t="str">
        <f t="shared" si="110"/>
        <v/>
      </c>
      <c r="P469" s="9" t="str">
        <f t="shared" si="110"/>
        <v/>
      </c>
      <c r="Q469" s="9" t="str">
        <f t="shared" si="110"/>
        <v/>
      </c>
      <c r="R469" s="9" t="str">
        <f t="shared" si="110"/>
        <v/>
      </c>
      <c r="S469" s="9" t="str">
        <f t="shared" si="110"/>
        <v/>
      </c>
      <c r="T469" s="9" t="str">
        <f t="shared" si="110"/>
        <v/>
      </c>
      <c r="U469" s="9" t="str">
        <f t="shared" si="110"/>
        <v/>
      </c>
      <c r="V469" s="9" t="str">
        <f t="shared" si="107"/>
        <v/>
      </c>
      <c r="W469" s="9"/>
      <c r="X469" s="2"/>
      <c r="Y469" s="14" t="e">
        <f>IF(F469="","",IF(F469-VLOOKUP($A462,AWstandards,VLOOKUP(D469,Age,2,FALSE),FALSE)&lt;0,"","aw"))</f>
        <v>#N/A</v>
      </c>
    </row>
    <row r="470" spans="1:25" x14ac:dyDescent="0.25">
      <c r="A470" s="19" t="s">
        <v>636</v>
      </c>
      <c r="B470" s="43">
        <v>8</v>
      </c>
      <c r="C470" s="52" t="str">
        <f t="shared" si="108"/>
        <v>Tera Buckland</v>
      </c>
      <c r="D470" s="52">
        <f>IF(A470="","",VLOOKUP($A462,IF(LEN(A470)=2,F15B,F15A),VLOOKUP(LEFT(A470,1),Fteams,7,FALSE),FALSE))</f>
        <v>0</v>
      </c>
      <c r="E470" s="52" t="str">
        <f t="shared" si="109"/>
        <v>HYAC</v>
      </c>
      <c r="F470" s="26" t="s">
        <v>644</v>
      </c>
      <c r="G470" s="39">
        <f>IF(Dec!$G$2-7&lt;0,0,Dec!$G$2-7)</f>
        <v>5</v>
      </c>
      <c r="H470" s="41">
        <v>-0.1</v>
      </c>
      <c r="I470" s="9" t="str">
        <f t="shared" si="110"/>
        <v/>
      </c>
      <c r="J470" s="9" t="str">
        <f t="shared" si="110"/>
        <v/>
      </c>
      <c r="K470" s="9" t="str">
        <f t="shared" si="110"/>
        <v/>
      </c>
      <c r="L470" s="9" t="str">
        <f t="shared" si="110"/>
        <v/>
      </c>
      <c r="M470" s="9" t="str">
        <f t="shared" si="110"/>
        <v/>
      </c>
      <c r="N470" s="9" t="str">
        <f t="shared" si="110"/>
        <v/>
      </c>
      <c r="O470" s="9" t="str">
        <f t="shared" si="110"/>
        <v/>
      </c>
      <c r="P470" s="9" t="str">
        <f t="shared" si="110"/>
        <v/>
      </c>
      <c r="Q470" s="9" t="str">
        <f t="shared" si="110"/>
        <v/>
      </c>
      <c r="R470" s="9" t="str">
        <f t="shared" si="110"/>
        <v/>
      </c>
      <c r="S470" s="9" t="str">
        <f t="shared" si="110"/>
        <v/>
      </c>
      <c r="T470" s="9">
        <f t="shared" si="110"/>
        <v>5</v>
      </c>
      <c r="U470" s="9" t="str">
        <f t="shared" si="110"/>
        <v/>
      </c>
      <c r="V470" s="9">
        <f t="shared" si="107"/>
        <v>5</v>
      </c>
      <c r="W470" s="9"/>
      <c r="X470" s="2"/>
      <c r="Y470" s="14" t="e">
        <f>IF(F470="","",IF(F470-VLOOKUP($A462,AWstandards,VLOOKUP(D470,Age,2,FALSE),FALSE)&lt;0,"","aw"))</f>
        <v>#N/A</v>
      </c>
    </row>
    <row r="471" spans="1:25" x14ac:dyDescent="0.25">
      <c r="A471" s="19" t="s">
        <v>515</v>
      </c>
      <c r="B471" s="43" t="s">
        <v>278</v>
      </c>
      <c r="C471" s="52" t="str">
        <f t="shared" si="108"/>
        <v>Matilda Hammond</v>
      </c>
      <c r="D471" s="52" t="e">
        <f>IF(A471="","",VLOOKUP($A464,IF(LEN(A471)=2,FSB,FSA),VLOOKUP(LEFT(A471,1),Fteams,7,FALSE),FALSE))</f>
        <v>#N/A</v>
      </c>
      <c r="E471" s="52" t="str">
        <f t="shared" si="109"/>
        <v>Chichester</v>
      </c>
      <c r="F471" s="26" t="s">
        <v>645</v>
      </c>
      <c r="G471" s="39">
        <f>IF(Dec!$G$2-8&lt;0,0,Dec!$G$2-8)</f>
        <v>4</v>
      </c>
      <c r="H471" s="41">
        <v>0.2</v>
      </c>
      <c r="I471" s="9" t="str">
        <f t="shared" si="110"/>
        <v/>
      </c>
      <c r="J471" s="9" t="str">
        <f t="shared" si="110"/>
        <v/>
      </c>
      <c r="K471" s="9">
        <f t="shared" si="110"/>
        <v>4</v>
      </c>
      <c r="L471" s="9" t="str">
        <f t="shared" si="110"/>
        <v/>
      </c>
      <c r="M471" s="9" t="str">
        <f t="shared" si="110"/>
        <v/>
      </c>
      <c r="N471" s="9" t="str">
        <f t="shared" si="110"/>
        <v/>
      </c>
      <c r="O471" s="9" t="str">
        <f t="shared" si="110"/>
        <v/>
      </c>
      <c r="P471" s="9" t="str">
        <f t="shared" si="110"/>
        <v/>
      </c>
      <c r="Q471" s="9" t="str">
        <f t="shared" si="110"/>
        <v/>
      </c>
      <c r="R471" s="9" t="str">
        <f t="shared" si="110"/>
        <v/>
      </c>
      <c r="S471" s="9" t="str">
        <f t="shared" si="110"/>
        <v/>
      </c>
      <c r="T471" s="9" t="str">
        <f t="shared" si="110"/>
        <v/>
      </c>
      <c r="U471" s="9" t="str">
        <f t="shared" si="110"/>
        <v/>
      </c>
      <c r="V471" s="9" t="str">
        <f t="shared" si="107"/>
        <v/>
      </c>
      <c r="W471" s="9"/>
      <c r="X471" s="2"/>
      <c r="Y471" s="14"/>
    </row>
    <row r="472" spans="1:25" x14ac:dyDescent="0.25">
      <c r="A472" s="19" t="s">
        <v>555</v>
      </c>
      <c r="B472" s="43" t="s">
        <v>275</v>
      </c>
      <c r="C472" s="52" t="str">
        <f t="shared" si="108"/>
        <v>Olivia Turton</v>
      </c>
      <c r="D472" s="52" t="e">
        <f>IF(A472="","",VLOOKUP($A465,IF(LEN(A472)=2,FSB,FSA),VLOOKUP(LEFT(A472,1),Fteams,7,FALSE),FALSE))</f>
        <v>#N/A</v>
      </c>
      <c r="E472" s="52" t="str">
        <f t="shared" si="109"/>
        <v>Haywards Heath</v>
      </c>
      <c r="F472" s="26" t="s">
        <v>646</v>
      </c>
      <c r="G472" s="39">
        <f>IF(Dec!$G$2-9&lt;0,0,Dec!$G$2-9)</f>
        <v>3</v>
      </c>
      <c r="H472" s="41">
        <v>0.2</v>
      </c>
      <c r="I472" s="9" t="str">
        <f t="shared" si="110"/>
        <v/>
      </c>
      <c r="J472" s="9" t="str">
        <f t="shared" si="110"/>
        <v/>
      </c>
      <c r="K472" s="9" t="str">
        <f t="shared" si="110"/>
        <v/>
      </c>
      <c r="L472" s="9" t="str">
        <f t="shared" si="110"/>
        <v/>
      </c>
      <c r="M472" s="9" t="str">
        <f t="shared" si="110"/>
        <v/>
      </c>
      <c r="N472" s="9" t="str">
        <f t="shared" si="110"/>
        <v/>
      </c>
      <c r="O472" s="9" t="str">
        <f t="shared" si="110"/>
        <v/>
      </c>
      <c r="P472" s="9" t="str">
        <f t="shared" si="110"/>
        <v/>
      </c>
      <c r="Q472" s="9" t="str">
        <f t="shared" si="110"/>
        <v/>
      </c>
      <c r="R472" s="9">
        <f t="shared" si="110"/>
        <v>3</v>
      </c>
      <c r="S472" s="9" t="str">
        <f t="shared" si="110"/>
        <v/>
      </c>
      <c r="T472" s="9" t="str">
        <f t="shared" si="110"/>
        <v/>
      </c>
      <c r="U472" s="9" t="str">
        <f t="shared" si="110"/>
        <v/>
      </c>
      <c r="V472" s="9" t="str">
        <f t="shared" si="107"/>
        <v/>
      </c>
      <c r="W472" s="9"/>
      <c r="X472" s="2"/>
      <c r="Y472" s="14"/>
    </row>
    <row r="473" spans="1:25" hidden="1" x14ac:dyDescent="0.25">
      <c r="A473" s="19"/>
      <c r="B473" s="43" t="s">
        <v>276</v>
      </c>
      <c r="C473" s="52" t="str">
        <f t="shared" si="108"/>
        <v/>
      </c>
      <c r="D473" s="52" t="str">
        <f>IF(A473="","",VLOOKUP($A462,IF(LEN(A473)=2,F15B,F15A),VLOOKUP(LEFT(A473,1),Fteams,7,FALSE),FALSE))</f>
        <v/>
      </c>
      <c r="E473" s="52" t="str">
        <f t="shared" si="109"/>
        <v/>
      </c>
      <c r="F473" s="26"/>
      <c r="G473" s="39">
        <f>IF(Dec!$G$2-10&lt;0,0,Dec!$G$2-10)</f>
        <v>2</v>
      </c>
      <c r="H473" s="41"/>
      <c r="I473" s="9" t="str">
        <f t="shared" si="110"/>
        <v/>
      </c>
      <c r="J473" s="9" t="str">
        <f t="shared" si="110"/>
        <v/>
      </c>
      <c r="K473" s="9" t="str">
        <f t="shared" si="110"/>
        <v/>
      </c>
      <c r="L473" s="9" t="str">
        <f t="shared" si="110"/>
        <v/>
      </c>
      <c r="M473" s="9" t="str">
        <f t="shared" si="110"/>
        <v/>
      </c>
      <c r="N473" s="9" t="str">
        <f t="shared" si="110"/>
        <v/>
      </c>
      <c r="O473" s="9" t="str">
        <f t="shared" si="110"/>
        <v/>
      </c>
      <c r="P473" s="9" t="str">
        <f t="shared" si="110"/>
        <v/>
      </c>
      <c r="Q473" s="9" t="str">
        <f t="shared" si="110"/>
        <v/>
      </c>
      <c r="R473" s="9" t="str">
        <f t="shared" si="110"/>
        <v/>
      </c>
      <c r="S473" s="9" t="str">
        <f t="shared" si="110"/>
        <v/>
      </c>
      <c r="T473" s="9" t="str">
        <f t="shared" si="110"/>
        <v/>
      </c>
      <c r="U473" s="9" t="str">
        <f t="shared" si="110"/>
        <v/>
      </c>
      <c r="V473" s="9" t="str">
        <f t="shared" si="107"/>
        <v/>
      </c>
      <c r="W473" s="9"/>
      <c r="X473" s="2"/>
      <c r="Y473" s="14" t="str">
        <f>IF(F473="","",IF(F473-VLOOKUP($A462,AWstandards,VLOOKUP(D473,Age,2,FALSE),FALSE)&lt;0,"","aw"))</f>
        <v/>
      </c>
    </row>
    <row r="474" spans="1:25" hidden="1" x14ac:dyDescent="0.25">
      <c r="A474" s="19"/>
      <c r="B474" s="43" t="s">
        <v>277</v>
      </c>
      <c r="C474" s="52" t="str">
        <f t="shared" si="108"/>
        <v/>
      </c>
      <c r="D474" s="52" t="str">
        <f>IF(A474="","",VLOOKUP($A462,IF(LEN(A474)=2,F15B,F15A),VLOOKUP(LEFT(A474,1),Fteams,7,FALSE),FALSE))</f>
        <v/>
      </c>
      <c r="E474" s="52" t="str">
        <f t="shared" si="109"/>
        <v/>
      </c>
      <c r="F474" s="26"/>
      <c r="G474" s="39">
        <f>IF(Dec!$G$2-11&lt;0,0,Dec!$G$2-11)</f>
        <v>1</v>
      </c>
      <c r="H474" s="41"/>
      <c r="I474" s="9" t="str">
        <f t="shared" si="110"/>
        <v/>
      </c>
      <c r="J474" s="9" t="str">
        <f t="shared" si="110"/>
        <v/>
      </c>
      <c r="K474" s="9" t="str">
        <f t="shared" si="110"/>
        <v/>
      </c>
      <c r="L474" s="9" t="str">
        <f t="shared" si="110"/>
        <v/>
      </c>
      <c r="M474" s="9" t="str">
        <f t="shared" si="110"/>
        <v/>
      </c>
      <c r="N474" s="9" t="str">
        <f t="shared" si="110"/>
        <v/>
      </c>
      <c r="O474" s="9" t="str">
        <f t="shared" si="110"/>
        <v/>
      </c>
      <c r="P474" s="9" t="str">
        <f t="shared" si="110"/>
        <v/>
      </c>
      <c r="Q474" s="9" t="str">
        <f t="shared" si="110"/>
        <v/>
      </c>
      <c r="R474" s="9" t="str">
        <f t="shared" si="110"/>
        <v/>
      </c>
      <c r="S474" s="9" t="str">
        <f t="shared" si="110"/>
        <v/>
      </c>
      <c r="T474" s="9" t="str">
        <f t="shared" si="110"/>
        <v/>
      </c>
      <c r="U474" s="9" t="str">
        <f t="shared" si="110"/>
        <v/>
      </c>
      <c r="V474" s="9" t="str">
        <f t="shared" si="107"/>
        <v/>
      </c>
      <c r="W474" s="9">
        <f>(Dec!$G$2+1)*Dec!$G$2/2-SUM(I463:T474)</f>
        <v>3</v>
      </c>
      <c r="X474" s="2"/>
      <c r="Y474" s="14" t="str">
        <f>IF(F474="","",IF(F474-VLOOKUP($A462,AWstandards,VLOOKUP(D474,Age,2,FALSE),FALSE)&lt;0,"","aw"))</f>
        <v/>
      </c>
    </row>
    <row r="475" spans="1:25" ht="13" x14ac:dyDescent="0.3">
      <c r="A475" s="18" t="s">
        <v>1</v>
      </c>
      <c r="B475" s="34"/>
      <c r="C475" s="53" t="s">
        <v>259</v>
      </c>
      <c r="D475" s="54"/>
      <c r="E475" s="55"/>
      <c r="F475" s="23"/>
      <c r="G475" s="38"/>
      <c r="H475" s="29" t="s">
        <v>163</v>
      </c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 t="str">
        <f t="shared" si="110"/>
        <v/>
      </c>
      <c r="V475" s="9" t="str">
        <f t="shared" si="107"/>
        <v/>
      </c>
      <c r="W475" s="9"/>
      <c r="X475" s="2" t="s">
        <v>20</v>
      </c>
      <c r="Y475" s="2"/>
    </row>
    <row r="476" spans="1:25" x14ac:dyDescent="0.25">
      <c r="A476" s="19" t="s">
        <v>514</v>
      </c>
      <c r="B476" s="43">
        <v>1</v>
      </c>
      <c r="C476" s="52" t="str">
        <f t="shared" ref="C476:C487" si="111">IF(A476="","",VLOOKUP($A$475,IF(LEN(A476)=2,F15B,F15A),VLOOKUP(LEFT(A476,1),Fteams,6,FALSE),FALSE))</f>
        <v>Ivy Barbary</v>
      </c>
      <c r="D476" s="52">
        <f>IF(A476="","",VLOOKUP($A475,IF(LEN(A476)=2,F15B,F15A),VLOOKUP(LEFT(A476,1),Fteams,7,FALSE),FALSE))</f>
        <v>0</v>
      </c>
      <c r="E476" s="52" t="str">
        <f t="shared" ref="E476:E487" si="112">IF(A476="","",VLOOKUP(LEFT(A476,1),Fteams,2,FALSE))</f>
        <v>Crawley</v>
      </c>
      <c r="F476" s="26" t="s">
        <v>647</v>
      </c>
      <c r="G476" s="39">
        <f>Dec!$G$2</f>
        <v>12</v>
      </c>
      <c r="H476" s="41">
        <v>0.3</v>
      </c>
      <c r="I476" s="9" t="str">
        <f t="shared" ref="I476:U491" si="113">IF($A476="","",IF(LEFT($A476,1)=I$20,$G476,""))</f>
        <v/>
      </c>
      <c r="J476" s="9">
        <f t="shared" si="113"/>
        <v>12</v>
      </c>
      <c r="K476" s="9" t="str">
        <f t="shared" si="113"/>
        <v/>
      </c>
      <c r="L476" s="9" t="str">
        <f t="shared" si="113"/>
        <v/>
      </c>
      <c r="M476" s="9" t="str">
        <f t="shared" si="113"/>
        <v/>
      </c>
      <c r="N476" s="9" t="str">
        <f t="shared" si="113"/>
        <v/>
      </c>
      <c r="O476" s="9" t="str">
        <f t="shared" si="113"/>
        <v/>
      </c>
      <c r="P476" s="9" t="str">
        <f t="shared" si="113"/>
        <v/>
      </c>
      <c r="Q476" s="9" t="str">
        <f t="shared" si="113"/>
        <v/>
      </c>
      <c r="R476" s="9" t="str">
        <f t="shared" si="113"/>
        <v/>
      </c>
      <c r="S476" s="9" t="str">
        <f t="shared" si="113"/>
        <v/>
      </c>
      <c r="T476" s="9" t="str">
        <f t="shared" si="113"/>
        <v/>
      </c>
      <c r="U476" s="9" t="str">
        <f t="shared" si="110"/>
        <v/>
      </c>
      <c r="V476" s="9" t="str">
        <f t="shared" si="107"/>
        <v/>
      </c>
      <c r="W476" s="9"/>
      <c r="X476" s="2"/>
      <c r="Y476" s="14" t="e">
        <f>IF(F476="","",IF(F476-VLOOKUP($A475,AWstandards,VLOOKUP(D476,Age,2,FALSE),FALSE)&lt;0,"","aw"))</f>
        <v>#N/A</v>
      </c>
    </row>
    <row r="477" spans="1:25" x14ac:dyDescent="0.25">
      <c r="A477" s="19" t="s">
        <v>552</v>
      </c>
      <c r="B477" s="43">
        <v>2</v>
      </c>
      <c r="C477" s="52" t="str">
        <f t="shared" si="111"/>
        <v>Amelia Dorrington</v>
      </c>
      <c r="D477" s="52">
        <f>IF(A477="","",VLOOKUP($A475,IF(LEN(A477)=2,F15B,F15A),VLOOKUP(LEFT(A477,1),Fteams,7,FALSE),FALSE))</f>
        <v>0</v>
      </c>
      <c r="E477" s="52" t="str">
        <f t="shared" si="112"/>
        <v>Brighton &amp; Hove</v>
      </c>
      <c r="F477" s="26" t="s">
        <v>648</v>
      </c>
      <c r="G477" s="39">
        <f>IF(Dec!$G$2-1&lt;0,0,Dec!$G$2-1)</f>
        <v>11</v>
      </c>
      <c r="H477" s="41">
        <v>0.4</v>
      </c>
      <c r="I477" s="9">
        <f t="shared" si="113"/>
        <v>11</v>
      </c>
      <c r="J477" s="9" t="str">
        <f t="shared" si="113"/>
        <v/>
      </c>
      <c r="K477" s="9" t="str">
        <f t="shared" si="113"/>
        <v/>
      </c>
      <c r="L477" s="9" t="str">
        <f t="shared" si="113"/>
        <v/>
      </c>
      <c r="M477" s="9" t="str">
        <f t="shared" si="113"/>
        <v/>
      </c>
      <c r="N477" s="9" t="str">
        <f t="shared" si="113"/>
        <v/>
      </c>
      <c r="O477" s="9" t="str">
        <f t="shared" si="113"/>
        <v/>
      </c>
      <c r="P477" s="9" t="str">
        <f t="shared" si="113"/>
        <v/>
      </c>
      <c r="Q477" s="9" t="str">
        <f t="shared" si="113"/>
        <v/>
      </c>
      <c r="R477" s="9" t="str">
        <f t="shared" si="113"/>
        <v/>
      </c>
      <c r="S477" s="9" t="str">
        <f t="shared" si="113"/>
        <v/>
      </c>
      <c r="T477" s="9" t="str">
        <f t="shared" si="113"/>
        <v/>
      </c>
      <c r="U477" s="9" t="str">
        <f t="shared" si="110"/>
        <v/>
      </c>
      <c r="V477" s="9" t="str">
        <f t="shared" si="107"/>
        <v/>
      </c>
      <c r="W477" s="9"/>
      <c r="X477" s="2"/>
      <c r="Y477" s="14" t="e">
        <f>IF(F477="","",IF(F477-VLOOKUP($A475,AWstandards,VLOOKUP(D477,Age,2,FALSE),FALSE)&lt;0,"","aw"))</f>
        <v>#N/A</v>
      </c>
    </row>
    <row r="478" spans="1:25" x14ac:dyDescent="0.25">
      <c r="A478" s="19" t="s">
        <v>519</v>
      </c>
      <c r="B478" s="43">
        <v>3</v>
      </c>
      <c r="C478" s="52" t="str">
        <f t="shared" si="111"/>
        <v>Jessica Wilson</v>
      </c>
      <c r="D478" s="52">
        <f>IF(A478="","",VLOOKUP($A475,IF(LEN(A478)=2,F15B,F15A),VLOOKUP(LEFT(A478,1),Fteams,7,FALSE),FALSE))</f>
        <v>0</v>
      </c>
      <c r="E478" s="52" t="str">
        <f t="shared" si="112"/>
        <v>HYAC</v>
      </c>
      <c r="F478" s="26" t="s">
        <v>649</v>
      </c>
      <c r="G478" s="39">
        <f>IF(Dec!$G$2-2&lt;0,0,Dec!$G$2-2)</f>
        <v>10</v>
      </c>
      <c r="H478" s="41">
        <v>-0.2</v>
      </c>
      <c r="I478" s="9" t="str">
        <f t="shared" si="113"/>
        <v/>
      </c>
      <c r="J478" s="9" t="str">
        <f t="shared" si="113"/>
        <v/>
      </c>
      <c r="K478" s="9" t="str">
        <f t="shared" si="113"/>
        <v/>
      </c>
      <c r="L478" s="9" t="str">
        <f t="shared" si="113"/>
        <v/>
      </c>
      <c r="M478" s="9" t="str">
        <f t="shared" si="113"/>
        <v/>
      </c>
      <c r="N478" s="9" t="str">
        <f t="shared" si="113"/>
        <v/>
      </c>
      <c r="O478" s="9" t="str">
        <f t="shared" si="113"/>
        <v/>
      </c>
      <c r="P478" s="9" t="str">
        <f t="shared" si="113"/>
        <v/>
      </c>
      <c r="Q478" s="9" t="str">
        <f t="shared" si="113"/>
        <v/>
      </c>
      <c r="R478" s="9" t="str">
        <f t="shared" si="113"/>
        <v/>
      </c>
      <c r="S478" s="9" t="str">
        <f t="shared" si="113"/>
        <v/>
      </c>
      <c r="T478" s="9">
        <f t="shared" si="113"/>
        <v>10</v>
      </c>
      <c r="U478" s="9" t="str">
        <f t="shared" si="110"/>
        <v/>
      </c>
      <c r="V478" s="9">
        <f t="shared" si="107"/>
        <v>10</v>
      </c>
      <c r="W478" s="9"/>
      <c r="X478" s="2"/>
      <c r="Y478" s="14" t="e">
        <f>IF(F478="","",IF(F478-VLOOKUP($A475,AWstandards,VLOOKUP(D478,Age,2,FALSE),FALSE)&lt;0,"","aw"))</f>
        <v>#N/A</v>
      </c>
    </row>
    <row r="479" spans="1:25" x14ac:dyDescent="0.25">
      <c r="A479" s="19" t="s">
        <v>558</v>
      </c>
      <c r="B479" s="43">
        <v>4</v>
      </c>
      <c r="C479" s="52" t="str">
        <f t="shared" si="111"/>
        <v>Rebekah Jolly</v>
      </c>
      <c r="D479" s="52">
        <f>IF(A479="","",VLOOKUP($A475,IF(LEN(A479)=2,F15B,F15A),VLOOKUP(LEFT(A479,1),Fteams,7,FALSE),FALSE))</f>
        <v>0</v>
      </c>
      <c r="E479" s="52" t="str">
        <f t="shared" si="112"/>
        <v>Chichester</v>
      </c>
      <c r="F479" s="26" t="s">
        <v>650</v>
      </c>
      <c r="G479" s="39">
        <f>IF(Dec!$G$2-3&lt;0,0,Dec!$G$2-3)</f>
        <v>9</v>
      </c>
      <c r="H479" s="41">
        <v>0.5</v>
      </c>
      <c r="I479" s="9" t="str">
        <f t="shared" si="113"/>
        <v/>
      </c>
      <c r="J479" s="9" t="str">
        <f t="shared" si="113"/>
        <v/>
      </c>
      <c r="K479" s="9">
        <f t="shared" si="113"/>
        <v>9</v>
      </c>
      <c r="L479" s="9" t="str">
        <f t="shared" si="113"/>
        <v/>
      </c>
      <c r="M479" s="9" t="str">
        <f t="shared" si="113"/>
        <v/>
      </c>
      <c r="N479" s="9" t="str">
        <f t="shared" si="113"/>
        <v/>
      </c>
      <c r="O479" s="9" t="str">
        <f t="shared" si="113"/>
        <v/>
      </c>
      <c r="P479" s="9" t="str">
        <f t="shared" si="113"/>
        <v/>
      </c>
      <c r="Q479" s="9" t="str">
        <f t="shared" si="113"/>
        <v/>
      </c>
      <c r="R479" s="9" t="str">
        <f t="shared" si="113"/>
        <v/>
      </c>
      <c r="S479" s="9" t="str">
        <f t="shared" si="113"/>
        <v/>
      </c>
      <c r="T479" s="9" t="str">
        <f t="shared" si="113"/>
        <v/>
      </c>
      <c r="U479" s="9" t="str">
        <f t="shared" si="113"/>
        <v/>
      </c>
      <c r="V479" s="9" t="str">
        <f t="shared" si="107"/>
        <v/>
      </c>
      <c r="W479" s="9"/>
      <c r="X479" s="2"/>
      <c r="Y479" s="14" t="e">
        <f>IF(F479="","",IF(F479-VLOOKUP($A475,AWstandards,VLOOKUP(D479,Age,2,FALSE),FALSE)&lt;0,"","aw"))</f>
        <v>#N/A</v>
      </c>
    </row>
    <row r="480" spans="1:25" x14ac:dyDescent="0.25">
      <c r="A480" s="19" t="s">
        <v>557</v>
      </c>
      <c r="B480" s="43">
        <v>5</v>
      </c>
      <c r="C480" s="52" t="str">
        <f t="shared" si="111"/>
        <v>Cerys Justice</v>
      </c>
      <c r="D480" s="52">
        <f>IF(A480="","",VLOOKUP($A475,IF(LEN(A480)=2,F15B,F15A),VLOOKUP(LEFT(A480,1),Fteams,7,FALSE),FALSE))</f>
        <v>0</v>
      </c>
      <c r="E480" s="52" t="str">
        <f t="shared" si="112"/>
        <v>Worthing</v>
      </c>
      <c r="F480" s="26" t="s">
        <v>651</v>
      </c>
      <c r="G480" s="39">
        <f>IF(Dec!$G$2-4&lt;0,0,Dec!$G$2-4)</f>
        <v>8</v>
      </c>
      <c r="H480" s="41">
        <v>0.2</v>
      </c>
      <c r="I480" s="9" t="str">
        <f t="shared" si="113"/>
        <v/>
      </c>
      <c r="J480" s="9" t="str">
        <f t="shared" si="113"/>
        <v/>
      </c>
      <c r="K480" s="9" t="str">
        <f t="shared" si="113"/>
        <v/>
      </c>
      <c r="L480" s="9" t="str">
        <f t="shared" si="113"/>
        <v/>
      </c>
      <c r="M480" s="9" t="str">
        <f t="shared" si="113"/>
        <v/>
      </c>
      <c r="N480" s="9" t="str">
        <f t="shared" si="113"/>
        <v/>
      </c>
      <c r="O480" s="9" t="str">
        <f t="shared" si="113"/>
        <v/>
      </c>
      <c r="P480" s="9" t="str">
        <f t="shared" si="113"/>
        <v/>
      </c>
      <c r="Q480" s="9">
        <f t="shared" si="113"/>
        <v>8</v>
      </c>
      <c r="R480" s="9" t="str">
        <f t="shared" si="113"/>
        <v/>
      </c>
      <c r="S480" s="9" t="str">
        <f t="shared" si="113"/>
        <v/>
      </c>
      <c r="T480" s="9" t="str">
        <f t="shared" si="113"/>
        <v/>
      </c>
      <c r="U480" s="9" t="str">
        <f t="shared" si="113"/>
        <v/>
      </c>
      <c r="V480" s="9" t="str">
        <f t="shared" si="107"/>
        <v/>
      </c>
      <c r="W480" s="9"/>
      <c r="X480" s="2"/>
      <c r="Y480" s="14" t="e">
        <f>IF(F480="","",IF(F480-VLOOKUP($A475,AWstandards,VLOOKUP(D480,Age,2,FALSE),FALSE)&lt;0,"","aw"))</f>
        <v>#N/A</v>
      </c>
    </row>
    <row r="481" spans="1:25" x14ac:dyDescent="0.25">
      <c r="A481" s="19" t="s">
        <v>523</v>
      </c>
      <c r="B481" s="43">
        <v>6</v>
      </c>
      <c r="C481" s="52" t="str">
        <f t="shared" si="111"/>
        <v>Sophie Turton</v>
      </c>
      <c r="D481" s="52">
        <f>IF(A481="","",VLOOKUP($A475,IF(LEN(A481)=2,F15B,F15A),VLOOKUP(LEFT(A481,1),Fteams,7,FALSE),FALSE))</f>
        <v>0</v>
      </c>
      <c r="E481" s="52" t="str">
        <f t="shared" si="112"/>
        <v>Haywards Heath</v>
      </c>
      <c r="F481" s="26" t="s">
        <v>652</v>
      </c>
      <c r="G481" s="39">
        <f>IF(Dec!$G$2-5&lt;0,0,Dec!$G$2-5)</f>
        <v>7</v>
      </c>
      <c r="H481" s="41">
        <v>0.2</v>
      </c>
      <c r="I481" s="9" t="str">
        <f t="shared" si="113"/>
        <v/>
      </c>
      <c r="J481" s="9" t="str">
        <f t="shared" si="113"/>
        <v/>
      </c>
      <c r="K481" s="9" t="str">
        <f t="shared" si="113"/>
        <v/>
      </c>
      <c r="L481" s="9" t="str">
        <f t="shared" si="113"/>
        <v/>
      </c>
      <c r="M481" s="9" t="str">
        <f t="shared" si="113"/>
        <v/>
      </c>
      <c r="N481" s="9" t="str">
        <f t="shared" si="113"/>
        <v/>
      </c>
      <c r="O481" s="9" t="str">
        <f t="shared" si="113"/>
        <v/>
      </c>
      <c r="P481" s="9" t="str">
        <f t="shared" si="113"/>
        <v/>
      </c>
      <c r="Q481" s="9" t="str">
        <f t="shared" si="113"/>
        <v/>
      </c>
      <c r="R481" s="9">
        <f t="shared" si="113"/>
        <v>7</v>
      </c>
      <c r="S481" s="9" t="str">
        <f t="shared" si="113"/>
        <v/>
      </c>
      <c r="T481" s="9" t="str">
        <f t="shared" si="113"/>
        <v/>
      </c>
      <c r="U481" s="9" t="str">
        <f t="shared" si="113"/>
        <v/>
      </c>
      <c r="V481" s="9" t="str">
        <f t="shared" si="107"/>
        <v/>
      </c>
      <c r="W481" s="9"/>
      <c r="X481" s="2"/>
      <c r="Y481" s="14" t="e">
        <f>IF(F481="","",IF(F481-VLOOKUP($A475,AWstandards,VLOOKUP(D481,Age,2,FALSE),FALSE)&lt;0,"","aw"))</f>
        <v>#N/A</v>
      </c>
    </row>
    <row r="482" spans="1:25" hidden="1" x14ac:dyDescent="0.25">
      <c r="A482" s="19"/>
      <c r="B482" s="43">
        <v>7</v>
      </c>
      <c r="C482" s="52" t="str">
        <f t="shared" si="111"/>
        <v/>
      </c>
      <c r="D482" s="52" t="str">
        <f>IF(A482="","",VLOOKUP($A475,IF(LEN(A482)=2,F15B,F15A),VLOOKUP(LEFT(A482,1),Fteams,7,FALSE),FALSE))</f>
        <v/>
      </c>
      <c r="E482" s="52" t="str">
        <f t="shared" si="112"/>
        <v/>
      </c>
      <c r="F482" s="26"/>
      <c r="G482" s="39">
        <f>IF(Dec!$G$2-6&lt;0,0,Dec!$G$2-6)</f>
        <v>6</v>
      </c>
      <c r="H482" s="41"/>
      <c r="I482" s="9" t="str">
        <f t="shared" si="113"/>
        <v/>
      </c>
      <c r="J482" s="9" t="str">
        <f t="shared" si="113"/>
        <v/>
      </c>
      <c r="K482" s="9" t="str">
        <f t="shared" si="113"/>
        <v/>
      </c>
      <c r="L482" s="9" t="str">
        <f t="shared" si="113"/>
        <v/>
      </c>
      <c r="M482" s="9" t="str">
        <f t="shared" si="113"/>
        <v/>
      </c>
      <c r="N482" s="9" t="str">
        <f t="shared" si="113"/>
        <v/>
      </c>
      <c r="O482" s="9" t="str">
        <f t="shared" si="113"/>
        <v/>
      </c>
      <c r="P482" s="9" t="str">
        <f t="shared" si="113"/>
        <v/>
      </c>
      <c r="Q482" s="9" t="str">
        <f t="shared" si="113"/>
        <v/>
      </c>
      <c r="R482" s="9" t="str">
        <f t="shared" si="113"/>
        <v/>
      </c>
      <c r="S482" s="9" t="str">
        <f t="shared" si="113"/>
        <v/>
      </c>
      <c r="T482" s="9" t="str">
        <f t="shared" si="113"/>
        <v/>
      </c>
      <c r="U482" s="9" t="str">
        <f t="shared" si="113"/>
        <v/>
      </c>
      <c r="V482" s="9" t="str">
        <f t="shared" si="107"/>
        <v/>
      </c>
      <c r="W482" s="9"/>
      <c r="X482" s="2"/>
      <c r="Y482" s="14" t="str">
        <f>IF(F482="","",IF(F482-VLOOKUP($A475,AWstandards,VLOOKUP(D482,Age,2,FALSE),FALSE)&lt;0,"","aw"))</f>
        <v/>
      </c>
    </row>
    <row r="483" spans="1:25" hidden="1" x14ac:dyDescent="0.25">
      <c r="A483" s="19"/>
      <c r="B483" s="43">
        <v>8</v>
      </c>
      <c r="C483" s="52" t="str">
        <f t="shared" si="111"/>
        <v/>
      </c>
      <c r="D483" s="52" t="str">
        <f>IF(A483="","",VLOOKUP($A475,IF(LEN(A483)=2,F15B,F15A),VLOOKUP(LEFT(A483,1),Fteams,7,FALSE),FALSE))</f>
        <v/>
      </c>
      <c r="E483" s="52" t="str">
        <f t="shared" si="112"/>
        <v/>
      </c>
      <c r="F483" s="26"/>
      <c r="G483" s="39">
        <f>IF(Dec!$G$2-7&lt;0,0,Dec!$G$2-7)</f>
        <v>5</v>
      </c>
      <c r="H483" s="41"/>
      <c r="I483" s="9" t="str">
        <f t="shared" si="113"/>
        <v/>
      </c>
      <c r="J483" s="9" t="str">
        <f t="shared" si="113"/>
        <v/>
      </c>
      <c r="K483" s="9" t="str">
        <f t="shared" si="113"/>
        <v/>
      </c>
      <c r="L483" s="9" t="str">
        <f t="shared" si="113"/>
        <v/>
      </c>
      <c r="M483" s="9" t="str">
        <f t="shared" si="113"/>
        <v/>
      </c>
      <c r="N483" s="9" t="str">
        <f t="shared" si="113"/>
        <v/>
      </c>
      <c r="O483" s="9" t="str">
        <f t="shared" si="113"/>
        <v/>
      </c>
      <c r="P483" s="9" t="str">
        <f t="shared" si="113"/>
        <v/>
      </c>
      <c r="Q483" s="9" t="str">
        <f t="shared" si="113"/>
        <v/>
      </c>
      <c r="R483" s="9" t="str">
        <f t="shared" si="113"/>
        <v/>
      </c>
      <c r="S483" s="9" t="str">
        <f t="shared" si="113"/>
        <v/>
      </c>
      <c r="T483" s="9" t="str">
        <f t="shared" si="113"/>
        <v/>
      </c>
      <c r="U483" s="9" t="str">
        <f t="shared" si="113"/>
        <v/>
      </c>
      <c r="V483" s="9" t="str">
        <f t="shared" si="107"/>
        <v/>
      </c>
      <c r="W483" s="9"/>
      <c r="X483" s="2"/>
      <c r="Y483" s="14" t="str">
        <f>IF(F483="","",IF(F483-VLOOKUP($A475,AWstandards,VLOOKUP(D483,Age,2,FALSE),FALSE)&lt;0,"","aw"))</f>
        <v/>
      </c>
    </row>
    <row r="484" spans="1:25" hidden="1" x14ac:dyDescent="0.25">
      <c r="A484" s="19"/>
      <c r="B484" s="43" t="s">
        <v>278</v>
      </c>
      <c r="C484" s="52" t="str">
        <f t="shared" si="111"/>
        <v/>
      </c>
      <c r="D484" s="52" t="str">
        <f>IF(A484="","",VLOOKUP($A477,IF(LEN(A484)=2,FSB,FSA),VLOOKUP(LEFT(A484,1),Fteams,7,FALSE),FALSE))</f>
        <v/>
      </c>
      <c r="E484" s="52" t="str">
        <f t="shared" si="112"/>
        <v/>
      </c>
      <c r="F484" s="26"/>
      <c r="G484" s="39">
        <f>IF(Dec!$G$2-8&lt;0,0,Dec!$G$2-8)</f>
        <v>4</v>
      </c>
      <c r="H484" s="41"/>
      <c r="I484" s="9" t="str">
        <f t="shared" si="113"/>
        <v/>
      </c>
      <c r="J484" s="9" t="str">
        <f t="shared" si="113"/>
        <v/>
      </c>
      <c r="K484" s="9" t="str">
        <f t="shared" si="113"/>
        <v/>
      </c>
      <c r="L484" s="9" t="str">
        <f t="shared" si="113"/>
        <v/>
      </c>
      <c r="M484" s="9" t="str">
        <f t="shared" si="113"/>
        <v/>
      </c>
      <c r="N484" s="9" t="str">
        <f t="shared" si="113"/>
        <v/>
      </c>
      <c r="O484" s="9" t="str">
        <f t="shared" si="113"/>
        <v/>
      </c>
      <c r="P484" s="9" t="str">
        <f t="shared" si="113"/>
        <v/>
      </c>
      <c r="Q484" s="9" t="str">
        <f t="shared" si="113"/>
        <v/>
      </c>
      <c r="R484" s="9" t="str">
        <f t="shared" si="113"/>
        <v/>
      </c>
      <c r="S484" s="9" t="str">
        <f t="shared" si="113"/>
        <v/>
      </c>
      <c r="T484" s="9" t="str">
        <f t="shared" si="113"/>
        <v/>
      </c>
      <c r="U484" s="9" t="str">
        <f t="shared" si="113"/>
        <v/>
      </c>
      <c r="V484" s="9" t="str">
        <f t="shared" si="107"/>
        <v/>
      </c>
      <c r="W484" s="9"/>
      <c r="X484" s="2"/>
      <c r="Y484" s="14"/>
    </row>
    <row r="485" spans="1:25" hidden="1" x14ac:dyDescent="0.25">
      <c r="A485" s="19"/>
      <c r="B485" s="43" t="s">
        <v>275</v>
      </c>
      <c r="C485" s="52" t="str">
        <f t="shared" si="111"/>
        <v/>
      </c>
      <c r="D485" s="52" t="str">
        <f>IF(A485="","",VLOOKUP($A478,IF(LEN(A485)=2,FSB,FSA),VLOOKUP(LEFT(A485,1),Fteams,7,FALSE),FALSE))</f>
        <v/>
      </c>
      <c r="E485" s="52" t="str">
        <f t="shared" si="112"/>
        <v/>
      </c>
      <c r="F485" s="26"/>
      <c r="G485" s="39">
        <f>IF(Dec!$G$2-9&lt;0,0,Dec!$G$2-9)</f>
        <v>3</v>
      </c>
      <c r="H485" s="41"/>
      <c r="I485" s="9" t="str">
        <f t="shared" si="113"/>
        <v/>
      </c>
      <c r="J485" s="9" t="str">
        <f t="shared" si="113"/>
        <v/>
      </c>
      <c r="K485" s="9" t="str">
        <f t="shared" si="113"/>
        <v/>
      </c>
      <c r="L485" s="9" t="str">
        <f t="shared" si="113"/>
        <v/>
      </c>
      <c r="M485" s="9" t="str">
        <f t="shared" si="113"/>
        <v/>
      </c>
      <c r="N485" s="9" t="str">
        <f t="shared" si="113"/>
        <v/>
      </c>
      <c r="O485" s="9" t="str">
        <f t="shared" si="113"/>
        <v/>
      </c>
      <c r="P485" s="9" t="str">
        <f t="shared" si="113"/>
        <v/>
      </c>
      <c r="Q485" s="9" t="str">
        <f t="shared" si="113"/>
        <v/>
      </c>
      <c r="R485" s="9" t="str">
        <f t="shared" si="113"/>
        <v/>
      </c>
      <c r="S485" s="9" t="str">
        <f t="shared" si="113"/>
        <v/>
      </c>
      <c r="T485" s="9" t="str">
        <f t="shared" si="113"/>
        <v/>
      </c>
      <c r="U485" s="9" t="str">
        <f t="shared" si="113"/>
        <v/>
      </c>
      <c r="V485" s="9" t="str">
        <f t="shared" si="107"/>
        <v/>
      </c>
      <c r="W485" s="9"/>
      <c r="X485" s="2"/>
      <c r="Y485" s="14"/>
    </row>
    <row r="486" spans="1:25" hidden="1" x14ac:dyDescent="0.25">
      <c r="A486" s="19"/>
      <c r="B486" s="43" t="s">
        <v>276</v>
      </c>
      <c r="C486" s="52" t="str">
        <f t="shared" si="111"/>
        <v/>
      </c>
      <c r="D486" s="52" t="str">
        <f>IF(A486="","",VLOOKUP($A475,IF(LEN(A486)=2,F15B,F15A),VLOOKUP(LEFT(A486,1),Fteams,7,FALSE),FALSE))</f>
        <v/>
      </c>
      <c r="E486" s="52" t="str">
        <f t="shared" si="112"/>
        <v/>
      </c>
      <c r="F486" s="26"/>
      <c r="G486" s="39">
        <f>IF(Dec!$G$2-10&lt;0,0,Dec!$G$2-10)</f>
        <v>2</v>
      </c>
      <c r="H486" s="41"/>
      <c r="I486" s="9" t="str">
        <f t="shared" si="113"/>
        <v/>
      </c>
      <c r="J486" s="9" t="str">
        <f t="shared" si="113"/>
        <v/>
      </c>
      <c r="K486" s="9" t="str">
        <f t="shared" si="113"/>
        <v/>
      </c>
      <c r="L486" s="9" t="str">
        <f t="shared" si="113"/>
        <v/>
      </c>
      <c r="M486" s="9" t="str">
        <f t="shared" si="113"/>
        <v/>
      </c>
      <c r="N486" s="9" t="str">
        <f t="shared" si="113"/>
        <v/>
      </c>
      <c r="O486" s="9" t="str">
        <f t="shared" si="113"/>
        <v/>
      </c>
      <c r="P486" s="9" t="str">
        <f t="shared" si="113"/>
        <v/>
      </c>
      <c r="Q486" s="9" t="str">
        <f t="shared" si="113"/>
        <v/>
      </c>
      <c r="R486" s="9" t="str">
        <f t="shared" si="113"/>
        <v/>
      </c>
      <c r="S486" s="9" t="str">
        <f t="shared" si="113"/>
        <v/>
      </c>
      <c r="T486" s="9" t="str">
        <f t="shared" si="113"/>
        <v/>
      </c>
      <c r="U486" s="9" t="str">
        <f t="shared" si="113"/>
        <v/>
      </c>
      <c r="V486" s="9" t="str">
        <f t="shared" si="107"/>
        <v/>
      </c>
      <c r="W486" s="9"/>
      <c r="X486" s="2"/>
      <c r="Y486" s="14" t="str">
        <f>IF(F486="","",IF(F486-VLOOKUP($A475,AWstandards,VLOOKUP(D486,Age,2,FALSE),FALSE)&lt;0,"","aw"))</f>
        <v/>
      </c>
    </row>
    <row r="487" spans="1:25" ht="12" hidden="1" customHeight="1" x14ac:dyDescent="0.25">
      <c r="A487" s="19"/>
      <c r="B487" s="43" t="s">
        <v>277</v>
      </c>
      <c r="C487" s="52" t="str">
        <f t="shared" si="111"/>
        <v/>
      </c>
      <c r="D487" s="52" t="str">
        <f>IF(A487="","",VLOOKUP($A475,IF(LEN(A487)=2,F15B,F15A),VLOOKUP(LEFT(A487,1),Fteams,7,FALSE),FALSE))</f>
        <v/>
      </c>
      <c r="E487" s="52" t="str">
        <f t="shared" si="112"/>
        <v/>
      </c>
      <c r="F487" s="26"/>
      <c r="G487" s="39">
        <f>IF(Dec!$G$2-11&lt;0,0,Dec!$G$2-11)</f>
        <v>1</v>
      </c>
      <c r="H487" s="41"/>
      <c r="I487" s="9" t="str">
        <f t="shared" si="113"/>
        <v/>
      </c>
      <c r="J487" s="9" t="str">
        <f t="shared" si="113"/>
        <v/>
      </c>
      <c r="K487" s="9" t="str">
        <f t="shared" si="113"/>
        <v/>
      </c>
      <c r="L487" s="9" t="str">
        <f t="shared" si="113"/>
        <v/>
      </c>
      <c r="M487" s="9" t="str">
        <f t="shared" si="113"/>
        <v/>
      </c>
      <c r="N487" s="9" t="str">
        <f t="shared" si="113"/>
        <v/>
      </c>
      <c r="O487" s="9" t="str">
        <f t="shared" si="113"/>
        <v/>
      </c>
      <c r="P487" s="9" t="str">
        <f t="shared" si="113"/>
        <v/>
      </c>
      <c r="Q487" s="9" t="str">
        <f t="shared" si="113"/>
        <v/>
      </c>
      <c r="R487" s="9" t="str">
        <f t="shared" si="113"/>
        <v/>
      </c>
      <c r="S487" s="9" t="str">
        <f t="shared" si="113"/>
        <v/>
      </c>
      <c r="T487" s="9" t="str">
        <f t="shared" si="113"/>
        <v/>
      </c>
      <c r="U487" s="9" t="str">
        <f t="shared" si="113"/>
        <v/>
      </c>
      <c r="V487" s="9" t="str">
        <f t="shared" si="107"/>
        <v/>
      </c>
      <c r="W487" s="9">
        <f>(Dec!$G$2+1)*Dec!$G$2/2-SUM(I476:T487)</f>
        <v>21</v>
      </c>
      <c r="X487" s="2"/>
      <c r="Y487" s="14" t="str">
        <f>IF(F487="","",IF(F487-VLOOKUP($A475,AWstandards,VLOOKUP(D487,Age,2,FALSE),FALSE)&lt;0,"","aw"))</f>
        <v/>
      </c>
    </row>
    <row r="488" spans="1:25" ht="13" x14ac:dyDescent="0.3">
      <c r="A488" s="18" t="s">
        <v>3</v>
      </c>
      <c r="B488" s="34"/>
      <c r="C488" s="53" t="s">
        <v>260</v>
      </c>
      <c r="D488" s="54"/>
      <c r="E488" s="55"/>
      <c r="F488" s="23"/>
      <c r="G488" s="38"/>
      <c r="H488" s="2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 t="str">
        <f t="shared" si="113"/>
        <v/>
      </c>
      <c r="V488" s="9" t="str">
        <f t="shared" si="107"/>
        <v/>
      </c>
      <c r="W488" s="9"/>
      <c r="X488" s="2" t="s">
        <v>21</v>
      </c>
      <c r="Y488" s="2"/>
    </row>
    <row r="489" spans="1:25" x14ac:dyDescent="0.25">
      <c r="A489" s="19" t="s">
        <v>514</v>
      </c>
      <c r="B489" s="43">
        <v>1</v>
      </c>
      <c r="C489" s="52" t="str">
        <f t="shared" ref="C489:C500" si="114">IF(A489="","",VLOOKUP($A$488,IF(LEN(A489)=2,F15B,F15A),VLOOKUP(LEFT(A489,1),Fteams,6,FALSE),FALSE))</f>
        <v>Adanna Anah</v>
      </c>
      <c r="D489" s="52">
        <f>IF(A489="","",VLOOKUP($A488,IF(LEN(A489)=2,F15B,F15A),VLOOKUP(LEFT(A489,1),Fteams,7,FALSE),FALSE))</f>
        <v>0</v>
      </c>
      <c r="E489" s="52" t="str">
        <f t="shared" ref="E489:E500" si="115">IF(A489="","",VLOOKUP(LEFT(A489,1),Fteams,2,FALSE))</f>
        <v>Crawley</v>
      </c>
      <c r="F489" s="26" t="s">
        <v>840</v>
      </c>
      <c r="G489" s="39">
        <f>Dec!$G$2</f>
        <v>12</v>
      </c>
      <c r="H489" s="29"/>
      <c r="I489" s="9" t="str">
        <f t="shared" ref="I489:U504" si="116">IF($A489="","",IF(LEFT($A489,1)=I$20,$G489,""))</f>
        <v/>
      </c>
      <c r="J489" s="9">
        <f t="shared" si="116"/>
        <v>12</v>
      </c>
      <c r="K489" s="9" t="str">
        <f t="shared" si="116"/>
        <v/>
      </c>
      <c r="L489" s="9" t="str">
        <f t="shared" si="116"/>
        <v/>
      </c>
      <c r="M489" s="9" t="str">
        <f t="shared" si="116"/>
        <v/>
      </c>
      <c r="N489" s="9" t="str">
        <f t="shared" si="116"/>
        <v/>
      </c>
      <c r="O489" s="9" t="str">
        <f t="shared" si="116"/>
        <v/>
      </c>
      <c r="P489" s="9" t="str">
        <f t="shared" si="116"/>
        <v/>
      </c>
      <c r="Q489" s="9" t="str">
        <f t="shared" si="116"/>
        <v/>
      </c>
      <c r="R489" s="9" t="str">
        <f t="shared" si="116"/>
        <v/>
      </c>
      <c r="S489" s="9" t="str">
        <f t="shared" si="116"/>
        <v/>
      </c>
      <c r="T489" s="9" t="str">
        <f t="shared" si="116"/>
        <v/>
      </c>
      <c r="U489" s="9" t="str">
        <f t="shared" si="113"/>
        <v/>
      </c>
      <c r="V489" s="9" t="str">
        <f t="shared" si="107"/>
        <v/>
      </c>
      <c r="W489" s="9"/>
      <c r="X489" s="2"/>
      <c r="Y489" s="14" t="e">
        <f>IF(F489="","",IF(F489-VLOOKUP($A488,AWstandards,VLOOKUP(D489,Age,2,FALSE),FALSE)&lt;0,"","aw"))</f>
        <v>#N/A</v>
      </c>
    </row>
    <row r="490" spans="1:25" x14ac:dyDescent="0.25">
      <c r="A490" s="19" t="s">
        <v>520</v>
      </c>
      <c r="B490" s="43">
        <v>2</v>
      </c>
      <c r="C490" s="52" t="str">
        <f t="shared" si="114"/>
        <v>Sunshine Love</v>
      </c>
      <c r="D490" s="52">
        <f>IF(A490="","",VLOOKUP($A488,IF(LEN(A490)=2,F15B,F15A),VLOOKUP(LEFT(A490,1),Fteams,7,FALSE),FALSE))</f>
        <v>0</v>
      </c>
      <c r="E490" s="52" t="str">
        <f t="shared" si="115"/>
        <v>Lewes</v>
      </c>
      <c r="F490" s="26" t="s">
        <v>841</v>
      </c>
      <c r="G490" s="39">
        <f>IF(Dec!$G$2-1&lt;0,0,Dec!$G$2-1)</f>
        <v>11</v>
      </c>
      <c r="H490" s="29"/>
      <c r="I490" s="9" t="str">
        <f t="shared" si="116"/>
        <v/>
      </c>
      <c r="J490" s="9" t="str">
        <f t="shared" si="116"/>
        <v/>
      </c>
      <c r="K490" s="9" t="str">
        <f t="shared" si="116"/>
        <v/>
      </c>
      <c r="L490" s="9" t="str">
        <f t="shared" si="116"/>
        <v/>
      </c>
      <c r="M490" s="9" t="str">
        <f t="shared" si="116"/>
        <v/>
      </c>
      <c r="N490" s="9" t="str">
        <f t="shared" si="116"/>
        <v/>
      </c>
      <c r="O490" s="9">
        <f t="shared" si="116"/>
        <v>11</v>
      </c>
      <c r="P490" s="9" t="str">
        <f t="shared" si="116"/>
        <v/>
      </c>
      <c r="Q490" s="9" t="str">
        <f t="shared" si="116"/>
        <v/>
      </c>
      <c r="R490" s="9" t="str">
        <f t="shared" si="116"/>
        <v/>
      </c>
      <c r="S490" s="9" t="str">
        <f t="shared" si="116"/>
        <v/>
      </c>
      <c r="T490" s="9" t="str">
        <f t="shared" si="116"/>
        <v/>
      </c>
      <c r="U490" s="9" t="str">
        <f t="shared" si="113"/>
        <v/>
      </c>
      <c r="V490" s="9" t="str">
        <f t="shared" si="107"/>
        <v/>
      </c>
      <c r="W490" s="9"/>
      <c r="X490" s="2"/>
      <c r="Y490" s="14" t="e">
        <f>IF(F490="","",IF(F490-VLOOKUP($A488,AWstandards,VLOOKUP(D490,Age,2,FALSE),FALSE)&lt;0,"","aw"))</f>
        <v>#N/A</v>
      </c>
    </row>
    <row r="491" spans="1:25" x14ac:dyDescent="0.25">
      <c r="A491" s="19" t="s">
        <v>513</v>
      </c>
      <c r="B491" s="43">
        <v>3</v>
      </c>
      <c r="C491" s="52" t="str">
        <f t="shared" si="114"/>
        <v>Klara Novak-Wightman</v>
      </c>
      <c r="D491" s="52">
        <f>IF(A491="","",VLOOKUP($A488,IF(LEN(A491)=2,F15B,F15A),VLOOKUP(LEFT(A491,1),Fteams,7,FALSE),FALSE))</f>
        <v>0</v>
      </c>
      <c r="E491" s="52" t="str">
        <f t="shared" si="115"/>
        <v>Brighton &amp; Hove</v>
      </c>
      <c r="F491" s="26" t="s">
        <v>763</v>
      </c>
      <c r="G491" s="39">
        <f>IF(Dec!$G$2-2&lt;0,0,Dec!$G$2-2)</f>
        <v>10</v>
      </c>
      <c r="H491" s="29"/>
      <c r="I491" s="9">
        <f t="shared" si="116"/>
        <v>10</v>
      </c>
      <c r="J491" s="9" t="str">
        <f t="shared" si="116"/>
        <v/>
      </c>
      <c r="K491" s="9" t="str">
        <f t="shared" si="116"/>
        <v/>
      </c>
      <c r="L491" s="9" t="str">
        <f t="shared" si="116"/>
        <v/>
      </c>
      <c r="M491" s="9" t="str">
        <f t="shared" si="116"/>
        <v/>
      </c>
      <c r="N491" s="9" t="str">
        <f t="shared" si="116"/>
        <v/>
      </c>
      <c r="O491" s="9" t="str">
        <f t="shared" si="116"/>
        <v/>
      </c>
      <c r="P491" s="9" t="str">
        <f t="shared" si="116"/>
        <v/>
      </c>
      <c r="Q491" s="9" t="str">
        <f t="shared" si="116"/>
        <v/>
      </c>
      <c r="R491" s="9" t="str">
        <f t="shared" si="116"/>
        <v/>
      </c>
      <c r="S491" s="9" t="str">
        <f t="shared" si="116"/>
        <v/>
      </c>
      <c r="T491" s="9" t="str">
        <f t="shared" si="116"/>
        <v/>
      </c>
      <c r="U491" s="9" t="str">
        <f t="shared" si="113"/>
        <v/>
      </c>
      <c r="V491" s="9" t="str">
        <f t="shared" si="107"/>
        <v/>
      </c>
      <c r="W491" s="9"/>
      <c r="X491" s="2"/>
      <c r="Y491" s="14" t="e">
        <f>IF(F491="","",IF(F491-VLOOKUP($A488,AWstandards,VLOOKUP(D491,Age,2,FALSE),FALSE)&lt;0,"","aw"))</f>
        <v>#N/A</v>
      </c>
    </row>
    <row r="492" spans="1:25" x14ac:dyDescent="0.25">
      <c r="A492" s="19" t="s">
        <v>517</v>
      </c>
      <c r="B492" s="43">
        <v>4</v>
      </c>
      <c r="C492" s="52" t="str">
        <f t="shared" si="114"/>
        <v>Elicia Price</v>
      </c>
      <c r="D492" s="52">
        <f>IF(A492="","",VLOOKUP($A488,IF(LEN(A492)=2,F15B,F15A),VLOOKUP(LEFT(A492,1),Fteams,7,FALSE),FALSE))</f>
        <v>0</v>
      </c>
      <c r="E492" s="52" t="str">
        <f t="shared" si="115"/>
        <v>Horsham BS</v>
      </c>
      <c r="F492" s="26" t="s">
        <v>842</v>
      </c>
      <c r="G492" s="39">
        <f>IF(Dec!$G$2-3&lt;0,0,Dec!$G$2-3)</f>
        <v>9</v>
      </c>
      <c r="H492" s="29"/>
      <c r="I492" s="9" t="str">
        <f t="shared" si="116"/>
        <v/>
      </c>
      <c r="J492" s="9" t="str">
        <f t="shared" si="116"/>
        <v/>
      </c>
      <c r="K492" s="9" t="str">
        <f t="shared" si="116"/>
        <v/>
      </c>
      <c r="L492" s="9" t="str">
        <f t="shared" si="116"/>
        <v/>
      </c>
      <c r="M492" s="9">
        <f t="shared" si="116"/>
        <v>9</v>
      </c>
      <c r="N492" s="9" t="str">
        <f t="shared" si="116"/>
        <v/>
      </c>
      <c r="O492" s="9" t="str">
        <f t="shared" si="116"/>
        <v/>
      </c>
      <c r="P492" s="9" t="str">
        <f t="shared" si="116"/>
        <v/>
      </c>
      <c r="Q492" s="9" t="str">
        <f t="shared" si="116"/>
        <v/>
      </c>
      <c r="R492" s="9" t="str">
        <f t="shared" si="116"/>
        <v/>
      </c>
      <c r="S492" s="9" t="str">
        <f t="shared" si="116"/>
        <v/>
      </c>
      <c r="T492" s="9" t="str">
        <f t="shared" si="116"/>
        <v/>
      </c>
      <c r="U492" s="9" t="str">
        <f t="shared" si="116"/>
        <v/>
      </c>
      <c r="V492" s="9" t="str">
        <f t="shared" si="107"/>
        <v/>
      </c>
      <c r="W492" s="9"/>
      <c r="X492" s="2"/>
      <c r="Y492" s="14" t="e">
        <f>IF(F492="","",IF(F492-VLOOKUP($A488,AWstandards,VLOOKUP(D492,Age,2,FALSE),FALSE)&lt;0,"","aw"))</f>
        <v>#N/A</v>
      </c>
    </row>
    <row r="493" spans="1:25" x14ac:dyDescent="0.25">
      <c r="A493" s="19" t="s">
        <v>522</v>
      </c>
      <c r="B493" s="43">
        <v>5</v>
      </c>
      <c r="C493" s="52" t="str">
        <f t="shared" si="114"/>
        <v>Hope Byrne</v>
      </c>
      <c r="D493" s="52">
        <f>IF(A493="","",VLOOKUP($A488,IF(LEN(A493)=2,F15B,F15A),VLOOKUP(LEFT(A493,1),Fteams,7,FALSE),FALSE))</f>
        <v>0</v>
      </c>
      <c r="E493" s="52" t="str">
        <f t="shared" si="115"/>
        <v>Worthing</v>
      </c>
      <c r="F493" s="26" t="s">
        <v>843</v>
      </c>
      <c r="G493" s="39">
        <f>IF(Dec!$G$2-4&lt;0,0,Dec!$G$2-4)</f>
        <v>8</v>
      </c>
      <c r="H493" s="29"/>
      <c r="I493" s="9" t="str">
        <f t="shared" si="116"/>
        <v/>
      </c>
      <c r="J493" s="9" t="str">
        <f t="shared" si="116"/>
        <v/>
      </c>
      <c r="K493" s="9" t="str">
        <f t="shared" si="116"/>
        <v/>
      </c>
      <c r="L493" s="9" t="str">
        <f t="shared" si="116"/>
        <v/>
      </c>
      <c r="M493" s="9" t="str">
        <f t="shared" si="116"/>
        <v/>
      </c>
      <c r="N493" s="9" t="str">
        <f t="shared" si="116"/>
        <v/>
      </c>
      <c r="O493" s="9" t="str">
        <f t="shared" si="116"/>
        <v/>
      </c>
      <c r="P493" s="9" t="str">
        <f t="shared" si="116"/>
        <v/>
      </c>
      <c r="Q493" s="9">
        <f t="shared" si="116"/>
        <v>8</v>
      </c>
      <c r="R493" s="9" t="str">
        <f t="shared" si="116"/>
        <v/>
      </c>
      <c r="S493" s="9" t="str">
        <f t="shared" si="116"/>
        <v/>
      </c>
      <c r="T493" s="9" t="str">
        <f t="shared" si="116"/>
        <v/>
      </c>
      <c r="U493" s="9" t="str">
        <f t="shared" si="116"/>
        <v/>
      </c>
      <c r="V493" s="9" t="str">
        <f t="shared" si="107"/>
        <v/>
      </c>
      <c r="W493" s="9"/>
      <c r="X493" s="2"/>
      <c r="Y493" s="14" t="e">
        <f>IF(F493="","",IF(F493-VLOOKUP($A488,AWstandards,VLOOKUP(D493,Age,2,FALSE),FALSE)&lt;0,"","aw"))</f>
        <v>#N/A</v>
      </c>
    </row>
    <row r="494" spans="1:25" x14ac:dyDescent="0.25">
      <c r="A494" s="19" t="s">
        <v>515</v>
      </c>
      <c r="B494" s="43">
        <v>6</v>
      </c>
      <c r="C494" s="52" t="str">
        <f t="shared" si="114"/>
        <v>Olivia Pearson</v>
      </c>
      <c r="D494" s="52">
        <f>IF(A494="","",VLOOKUP($A488,IF(LEN(A494)=2,F15B,F15A),VLOOKUP(LEFT(A494,1),Fteams,7,FALSE),FALSE))</f>
        <v>0</v>
      </c>
      <c r="E494" s="52" t="str">
        <f t="shared" si="115"/>
        <v>Chichester</v>
      </c>
      <c r="F494" s="26" t="s">
        <v>844</v>
      </c>
      <c r="G494" s="39">
        <f>IF(Dec!$G$2-5&lt;0,0,Dec!$G$2-5)</f>
        <v>7</v>
      </c>
      <c r="H494" s="29"/>
      <c r="I494" s="9" t="str">
        <f t="shared" si="116"/>
        <v/>
      </c>
      <c r="J494" s="9" t="str">
        <f t="shared" si="116"/>
        <v/>
      </c>
      <c r="K494" s="9">
        <f t="shared" si="116"/>
        <v>7</v>
      </c>
      <c r="L494" s="9" t="str">
        <f t="shared" si="116"/>
        <v/>
      </c>
      <c r="M494" s="9" t="str">
        <f t="shared" si="116"/>
        <v/>
      </c>
      <c r="N494" s="9" t="str">
        <f t="shared" si="116"/>
        <v/>
      </c>
      <c r="O494" s="9" t="str">
        <f t="shared" si="116"/>
        <v/>
      </c>
      <c r="P494" s="9" t="str">
        <f t="shared" si="116"/>
        <v/>
      </c>
      <c r="Q494" s="9" t="str">
        <f t="shared" si="116"/>
        <v/>
      </c>
      <c r="R494" s="9" t="str">
        <f t="shared" si="116"/>
        <v/>
      </c>
      <c r="S494" s="9" t="str">
        <f t="shared" si="116"/>
        <v/>
      </c>
      <c r="T494" s="9" t="str">
        <f t="shared" si="116"/>
        <v/>
      </c>
      <c r="U494" s="9" t="str">
        <f t="shared" si="116"/>
        <v/>
      </c>
      <c r="V494" s="9" t="str">
        <f t="shared" si="107"/>
        <v/>
      </c>
      <c r="W494" s="9"/>
      <c r="X494" s="2"/>
      <c r="Y494" s="14" t="e">
        <f>IF(F494="","",IF(F494-VLOOKUP($A488,AWstandards,VLOOKUP(D494,Age,2,FALSE),FALSE)&lt;0,"","aw"))</f>
        <v>#N/A</v>
      </c>
    </row>
    <row r="495" spans="1:25" x14ac:dyDescent="0.25">
      <c r="A495" s="19" t="s">
        <v>636</v>
      </c>
      <c r="B495" s="43">
        <v>7</v>
      </c>
      <c r="C495" s="52" t="str">
        <f t="shared" si="114"/>
        <v>Elsie Harmer</v>
      </c>
      <c r="D495" s="52">
        <f>IF(A495="","",VLOOKUP($A488,IF(LEN(A495)=2,F15B,F15A),VLOOKUP(LEFT(A495,1),Fteams,7,FALSE),FALSE))</f>
        <v>0</v>
      </c>
      <c r="E495" s="52" t="str">
        <f t="shared" si="115"/>
        <v>HYAC</v>
      </c>
      <c r="F495" s="26" t="s">
        <v>836</v>
      </c>
      <c r="G495" s="39">
        <f>IF(Dec!$G$2-6&lt;0,0,Dec!$G$2-6)</f>
        <v>6</v>
      </c>
      <c r="H495" s="29"/>
      <c r="I495" s="9" t="str">
        <f t="shared" si="116"/>
        <v/>
      </c>
      <c r="J495" s="9" t="str">
        <f t="shared" si="116"/>
        <v/>
      </c>
      <c r="K495" s="9" t="str">
        <f t="shared" si="116"/>
        <v/>
      </c>
      <c r="L495" s="9" t="str">
        <f t="shared" si="116"/>
        <v/>
      </c>
      <c r="M495" s="9" t="str">
        <f t="shared" si="116"/>
        <v/>
      </c>
      <c r="N495" s="9" t="str">
        <f t="shared" si="116"/>
        <v/>
      </c>
      <c r="O495" s="9" t="str">
        <f t="shared" si="116"/>
        <v/>
      </c>
      <c r="P495" s="9" t="str">
        <f t="shared" si="116"/>
        <v/>
      </c>
      <c r="Q495" s="9" t="str">
        <f t="shared" si="116"/>
        <v/>
      </c>
      <c r="R495" s="9" t="str">
        <f t="shared" si="116"/>
        <v/>
      </c>
      <c r="S495" s="9" t="str">
        <f t="shared" si="116"/>
        <v/>
      </c>
      <c r="T495" s="9">
        <f t="shared" si="116"/>
        <v>6</v>
      </c>
      <c r="U495" s="9" t="str">
        <f t="shared" si="116"/>
        <v/>
      </c>
      <c r="V495" s="9">
        <f t="shared" si="107"/>
        <v>6</v>
      </c>
      <c r="W495" s="9"/>
      <c r="X495" s="2"/>
      <c r="Y495" s="14" t="e">
        <f>IF(F495="","",IF(F495-VLOOKUP($A488,AWstandards,VLOOKUP(D495,Age,2,FALSE),FALSE)&lt;0,"","aw"))</f>
        <v>#N/A</v>
      </c>
    </row>
    <row r="496" spans="1:25" hidden="1" x14ac:dyDescent="0.25">
      <c r="A496" s="19"/>
      <c r="B496" s="43">
        <v>8</v>
      </c>
      <c r="C496" s="52" t="str">
        <f t="shared" si="114"/>
        <v/>
      </c>
      <c r="D496" s="52" t="str">
        <f>IF(A496="","",VLOOKUP($A488,IF(LEN(A496)=2,F15B,F15A),VLOOKUP(LEFT(A496,1),Fteams,7,FALSE),FALSE))</f>
        <v/>
      </c>
      <c r="E496" s="52" t="str">
        <f t="shared" si="115"/>
        <v/>
      </c>
      <c r="F496" s="26"/>
      <c r="G496" s="39">
        <f>IF(Dec!$G$2-7&lt;0,0,Dec!$G$2-7)</f>
        <v>5</v>
      </c>
      <c r="H496" s="29"/>
      <c r="I496" s="9" t="str">
        <f t="shared" si="116"/>
        <v/>
      </c>
      <c r="J496" s="9" t="str">
        <f t="shared" si="116"/>
        <v/>
      </c>
      <c r="K496" s="9" t="str">
        <f t="shared" si="116"/>
        <v/>
      </c>
      <c r="L496" s="9" t="str">
        <f t="shared" si="116"/>
        <v/>
      </c>
      <c r="M496" s="9" t="str">
        <f t="shared" si="116"/>
        <v/>
      </c>
      <c r="N496" s="9" t="str">
        <f t="shared" si="116"/>
        <v/>
      </c>
      <c r="O496" s="9" t="str">
        <f t="shared" si="116"/>
        <v/>
      </c>
      <c r="P496" s="9" t="str">
        <f t="shared" si="116"/>
        <v/>
      </c>
      <c r="Q496" s="9" t="str">
        <f t="shared" si="116"/>
        <v/>
      </c>
      <c r="R496" s="9" t="str">
        <f t="shared" si="116"/>
        <v/>
      </c>
      <c r="S496" s="9" t="str">
        <f t="shared" si="116"/>
        <v/>
      </c>
      <c r="T496" s="9" t="str">
        <f t="shared" si="116"/>
        <v/>
      </c>
      <c r="U496" s="9" t="str">
        <f t="shared" si="116"/>
        <v/>
      </c>
      <c r="V496" s="9" t="str">
        <f t="shared" si="107"/>
        <v/>
      </c>
      <c r="W496" s="9"/>
      <c r="X496" s="2"/>
      <c r="Y496" s="14" t="str">
        <f>IF(F496="","",IF(F496-VLOOKUP($A488,AWstandards,VLOOKUP(D496,Age,2,FALSE),FALSE)&lt;0,"","aw"))</f>
        <v/>
      </c>
    </row>
    <row r="497" spans="1:25" hidden="1" x14ac:dyDescent="0.25">
      <c r="A497" s="19"/>
      <c r="B497" s="43" t="s">
        <v>278</v>
      </c>
      <c r="C497" s="52" t="str">
        <f t="shared" si="114"/>
        <v/>
      </c>
      <c r="D497" s="52" t="str">
        <f>IF(A497="","",VLOOKUP($A490,IF(LEN(A497)=2,FSB,FSA),VLOOKUP(LEFT(A497,1),Fteams,7,FALSE),FALSE))</f>
        <v/>
      </c>
      <c r="E497" s="52" t="str">
        <f t="shared" si="115"/>
        <v/>
      </c>
      <c r="F497" s="26"/>
      <c r="G497" s="39">
        <f>IF(Dec!$G$2-8&lt;0,0,Dec!$G$2-8)</f>
        <v>4</v>
      </c>
      <c r="H497" s="29"/>
      <c r="I497" s="9" t="str">
        <f t="shared" si="116"/>
        <v/>
      </c>
      <c r="J497" s="9" t="str">
        <f t="shared" si="116"/>
        <v/>
      </c>
      <c r="K497" s="9" t="str">
        <f t="shared" si="116"/>
        <v/>
      </c>
      <c r="L497" s="9" t="str">
        <f t="shared" si="116"/>
        <v/>
      </c>
      <c r="M497" s="9" t="str">
        <f t="shared" si="116"/>
        <v/>
      </c>
      <c r="N497" s="9" t="str">
        <f t="shared" si="116"/>
        <v/>
      </c>
      <c r="O497" s="9" t="str">
        <f t="shared" si="116"/>
        <v/>
      </c>
      <c r="P497" s="9" t="str">
        <f t="shared" si="116"/>
        <v/>
      </c>
      <c r="Q497" s="9" t="str">
        <f t="shared" si="116"/>
        <v/>
      </c>
      <c r="R497" s="9" t="str">
        <f t="shared" si="116"/>
        <v/>
      </c>
      <c r="S497" s="9" t="str">
        <f t="shared" si="116"/>
        <v/>
      </c>
      <c r="T497" s="9" t="str">
        <f t="shared" si="116"/>
        <v/>
      </c>
      <c r="U497" s="9" t="str">
        <f t="shared" si="116"/>
        <v/>
      </c>
      <c r="V497" s="9" t="str">
        <f t="shared" si="107"/>
        <v/>
      </c>
      <c r="W497" s="9"/>
      <c r="X497" s="2"/>
      <c r="Y497" s="14"/>
    </row>
    <row r="498" spans="1:25" hidden="1" x14ac:dyDescent="0.25">
      <c r="A498" s="19"/>
      <c r="B498" s="43" t="s">
        <v>275</v>
      </c>
      <c r="C498" s="52" t="str">
        <f t="shared" si="114"/>
        <v/>
      </c>
      <c r="D498" s="52" t="str">
        <f>IF(A498="","",VLOOKUP($A491,IF(LEN(A498)=2,FSB,FSA),VLOOKUP(LEFT(A498,1),Fteams,7,FALSE),FALSE))</f>
        <v/>
      </c>
      <c r="E498" s="52" t="str">
        <f t="shared" si="115"/>
        <v/>
      </c>
      <c r="F498" s="26"/>
      <c r="G498" s="39">
        <f>IF(Dec!$G$2-9&lt;0,0,Dec!$G$2-9)</f>
        <v>3</v>
      </c>
      <c r="H498" s="29"/>
      <c r="I498" s="9" t="str">
        <f t="shared" si="116"/>
        <v/>
      </c>
      <c r="J498" s="9" t="str">
        <f t="shared" si="116"/>
        <v/>
      </c>
      <c r="K498" s="9" t="str">
        <f t="shared" si="116"/>
        <v/>
      </c>
      <c r="L498" s="9" t="str">
        <f t="shared" si="116"/>
        <v/>
      </c>
      <c r="M498" s="9" t="str">
        <f t="shared" si="116"/>
        <v/>
      </c>
      <c r="N498" s="9" t="str">
        <f t="shared" si="116"/>
        <v/>
      </c>
      <c r="O498" s="9" t="str">
        <f t="shared" si="116"/>
        <v/>
      </c>
      <c r="P498" s="9" t="str">
        <f t="shared" si="116"/>
        <v/>
      </c>
      <c r="Q498" s="9" t="str">
        <f t="shared" si="116"/>
        <v/>
      </c>
      <c r="R498" s="9" t="str">
        <f t="shared" si="116"/>
        <v/>
      </c>
      <c r="S498" s="9" t="str">
        <f t="shared" si="116"/>
        <v/>
      </c>
      <c r="T498" s="9" t="str">
        <f t="shared" si="116"/>
        <v/>
      </c>
      <c r="U498" s="9" t="str">
        <f t="shared" si="116"/>
        <v/>
      </c>
      <c r="V498" s="9" t="str">
        <f t="shared" si="107"/>
        <v/>
      </c>
      <c r="W498" s="9"/>
      <c r="X498" s="2"/>
      <c r="Y498" s="14"/>
    </row>
    <row r="499" spans="1:25" hidden="1" x14ac:dyDescent="0.25">
      <c r="A499" s="19"/>
      <c r="B499" s="43" t="s">
        <v>276</v>
      </c>
      <c r="C499" s="52" t="str">
        <f t="shared" si="114"/>
        <v/>
      </c>
      <c r="D499" s="52" t="str">
        <f>IF(A499="","",VLOOKUP($A488,IF(LEN(A499)=2,F15B,F15A),VLOOKUP(LEFT(A499,1),Fteams,7,FALSE),FALSE))</f>
        <v/>
      </c>
      <c r="E499" s="52" t="str">
        <f t="shared" si="115"/>
        <v/>
      </c>
      <c r="F499" s="26"/>
      <c r="G499" s="39">
        <f>IF(Dec!$G$2-10&lt;0,0,Dec!$G$2-10)</f>
        <v>2</v>
      </c>
      <c r="H499" s="29"/>
      <c r="I499" s="9" t="str">
        <f t="shared" si="116"/>
        <v/>
      </c>
      <c r="J499" s="9" t="str">
        <f t="shared" si="116"/>
        <v/>
      </c>
      <c r="K499" s="9" t="str">
        <f t="shared" si="116"/>
        <v/>
      </c>
      <c r="L499" s="9" t="str">
        <f t="shared" si="116"/>
        <v/>
      </c>
      <c r="M499" s="9" t="str">
        <f t="shared" si="116"/>
        <v/>
      </c>
      <c r="N499" s="9" t="str">
        <f t="shared" si="116"/>
        <v/>
      </c>
      <c r="O499" s="9" t="str">
        <f t="shared" si="116"/>
        <v/>
      </c>
      <c r="P499" s="9" t="str">
        <f t="shared" si="116"/>
        <v/>
      </c>
      <c r="Q499" s="9" t="str">
        <f t="shared" si="116"/>
        <v/>
      </c>
      <c r="R499" s="9" t="str">
        <f t="shared" si="116"/>
        <v/>
      </c>
      <c r="S499" s="9" t="str">
        <f t="shared" si="116"/>
        <v/>
      </c>
      <c r="T499" s="9" t="str">
        <f t="shared" si="116"/>
        <v/>
      </c>
      <c r="U499" s="9" t="str">
        <f t="shared" si="116"/>
        <v/>
      </c>
      <c r="V499" s="9" t="str">
        <f t="shared" si="107"/>
        <v/>
      </c>
      <c r="W499" s="9"/>
      <c r="X499" s="2"/>
      <c r="Y499" s="14" t="str">
        <f>IF(F499="","",IF(F499-VLOOKUP($A488,AWstandards,VLOOKUP(D499,Age,2,FALSE),FALSE)&lt;0,"","aw"))</f>
        <v/>
      </c>
    </row>
    <row r="500" spans="1:25" hidden="1" x14ac:dyDescent="0.25">
      <c r="A500" s="19"/>
      <c r="B500" s="43" t="s">
        <v>277</v>
      </c>
      <c r="C500" s="52" t="str">
        <f t="shared" si="114"/>
        <v/>
      </c>
      <c r="D500" s="52" t="str">
        <f>IF(A500="","",VLOOKUP($A488,IF(LEN(A500)=2,F15B,F15A),VLOOKUP(LEFT(A500,1),Fteams,7,FALSE),FALSE))</f>
        <v/>
      </c>
      <c r="E500" s="52" t="str">
        <f t="shared" si="115"/>
        <v/>
      </c>
      <c r="F500" s="26"/>
      <c r="G500" s="39">
        <f>IF(Dec!$G$2-11&lt;0,0,Dec!$G$2-11)</f>
        <v>1</v>
      </c>
      <c r="H500" s="29"/>
      <c r="I500" s="9" t="str">
        <f t="shared" si="116"/>
        <v/>
      </c>
      <c r="J500" s="9" t="str">
        <f t="shared" si="116"/>
        <v/>
      </c>
      <c r="K500" s="9" t="str">
        <f t="shared" si="116"/>
        <v/>
      </c>
      <c r="L500" s="9" t="str">
        <f t="shared" si="116"/>
        <v/>
      </c>
      <c r="M500" s="9" t="str">
        <f t="shared" si="116"/>
        <v/>
      </c>
      <c r="N500" s="9" t="str">
        <f t="shared" si="116"/>
        <v/>
      </c>
      <c r="O500" s="9" t="str">
        <f t="shared" si="116"/>
        <v/>
      </c>
      <c r="P500" s="9" t="str">
        <f t="shared" si="116"/>
        <v/>
      </c>
      <c r="Q500" s="9" t="str">
        <f t="shared" si="116"/>
        <v/>
      </c>
      <c r="R500" s="9" t="str">
        <f t="shared" si="116"/>
        <v/>
      </c>
      <c r="S500" s="9" t="str">
        <f t="shared" si="116"/>
        <v/>
      </c>
      <c r="T500" s="9" t="str">
        <f t="shared" si="116"/>
        <v/>
      </c>
      <c r="U500" s="9" t="str">
        <f t="shared" si="116"/>
        <v/>
      </c>
      <c r="V500" s="9" t="str">
        <f t="shared" si="107"/>
        <v/>
      </c>
      <c r="W500" s="9">
        <f>(Dec!$G$2+1)*Dec!$G$2/2-SUM(I489:T500)</f>
        <v>15</v>
      </c>
      <c r="X500" s="2"/>
      <c r="Y500" s="14" t="str">
        <f>IF(F500="","",IF(F500-VLOOKUP($A488,AWstandards,VLOOKUP(D500,Age,2,FALSE),FALSE)&lt;0,"","aw"))</f>
        <v/>
      </c>
    </row>
    <row r="501" spans="1:25" ht="13" x14ac:dyDescent="0.3">
      <c r="A501" s="18" t="s">
        <v>3</v>
      </c>
      <c r="B501" s="34"/>
      <c r="C501" s="53" t="s">
        <v>261</v>
      </c>
      <c r="D501" s="54"/>
      <c r="E501" s="55"/>
      <c r="F501" s="23"/>
      <c r="G501" s="38"/>
      <c r="H501" s="2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 t="str">
        <f t="shared" si="116"/>
        <v/>
      </c>
      <c r="V501" s="9" t="str">
        <f t="shared" si="107"/>
        <v/>
      </c>
      <c r="W501" s="9"/>
      <c r="X501" s="2" t="s">
        <v>22</v>
      </c>
      <c r="Y501" s="2"/>
    </row>
    <row r="502" spans="1:25" x14ac:dyDescent="0.25">
      <c r="A502" s="19" t="s">
        <v>552</v>
      </c>
      <c r="B502" s="43">
        <v>1</v>
      </c>
      <c r="C502" s="52" t="str">
        <f t="shared" ref="C502:C513" si="117">IF(A502="","",VLOOKUP($A$501,IF(LEN(A502)=2,F15B,F15A),VLOOKUP(LEFT(A502,1),Fteams,6,FALSE),FALSE))</f>
        <v>Amelie Waller</v>
      </c>
      <c r="D502" s="52">
        <f>IF(A502="","",VLOOKUP($A501,IF(LEN(A502)=2,F15B,F15A),VLOOKUP(LEFT(A502,1),Fteams,7,FALSE),FALSE))</f>
        <v>0</v>
      </c>
      <c r="E502" s="52" t="str">
        <f t="shared" ref="E502:E513" si="118">IF(A502="","",VLOOKUP(LEFT(A502,1),Fteams,2,FALSE))</f>
        <v>Brighton &amp; Hove</v>
      </c>
      <c r="F502" s="26" t="s">
        <v>845</v>
      </c>
      <c r="G502" s="39">
        <f>Dec!$G$2</f>
        <v>12</v>
      </c>
      <c r="H502" s="29"/>
      <c r="I502" s="9">
        <f t="shared" ref="I502:U517" si="119">IF($A502="","",IF(LEFT($A502,1)=I$20,$G502,""))</f>
        <v>12</v>
      </c>
      <c r="J502" s="9" t="str">
        <f t="shared" si="119"/>
        <v/>
      </c>
      <c r="K502" s="9" t="str">
        <f t="shared" si="119"/>
        <v/>
      </c>
      <c r="L502" s="9" t="str">
        <f t="shared" si="119"/>
        <v/>
      </c>
      <c r="M502" s="9" t="str">
        <f t="shared" si="119"/>
        <v/>
      </c>
      <c r="N502" s="9" t="str">
        <f t="shared" si="119"/>
        <v/>
      </c>
      <c r="O502" s="9" t="str">
        <f t="shared" si="119"/>
        <v/>
      </c>
      <c r="P502" s="9" t="str">
        <f t="shared" si="119"/>
        <v/>
      </c>
      <c r="Q502" s="9" t="str">
        <f t="shared" si="119"/>
        <v/>
      </c>
      <c r="R502" s="9" t="str">
        <f t="shared" si="119"/>
        <v/>
      </c>
      <c r="S502" s="9" t="str">
        <f t="shared" si="119"/>
        <v/>
      </c>
      <c r="T502" s="9" t="str">
        <f t="shared" si="119"/>
        <v/>
      </c>
      <c r="U502" s="9" t="str">
        <f t="shared" si="116"/>
        <v/>
      </c>
      <c r="V502" s="9" t="str">
        <f t="shared" si="107"/>
        <v/>
      </c>
      <c r="W502" s="9"/>
      <c r="X502" s="2"/>
      <c r="Y502" s="14" t="e">
        <f>IF(F502="","",IF(F502-VLOOKUP($A501,AWstandards,VLOOKUP(D502,Age,2,FALSE),FALSE)&lt;0,"","aw"))</f>
        <v>#N/A</v>
      </c>
    </row>
    <row r="503" spans="1:25" x14ac:dyDescent="0.25">
      <c r="A503" s="19" t="s">
        <v>550</v>
      </c>
      <c r="B503" s="43">
        <v>2</v>
      </c>
      <c r="C503" s="52" t="str">
        <f t="shared" si="117"/>
        <v>Evie Grobel</v>
      </c>
      <c r="D503" s="52">
        <f>IF(A503="","",VLOOKUP($A501,IF(LEN(A503)=2,F15B,F15A),VLOOKUP(LEFT(A503,1),Fteams,7,FALSE),FALSE))</f>
        <v>0</v>
      </c>
      <c r="E503" s="52" t="str">
        <f t="shared" si="118"/>
        <v>Crawley</v>
      </c>
      <c r="F503" s="26" t="s">
        <v>846</v>
      </c>
      <c r="G503" s="39">
        <f>IF(Dec!$G$2-1&lt;0,0,Dec!$G$2-1)</f>
        <v>11</v>
      </c>
      <c r="H503" s="29"/>
      <c r="I503" s="9" t="str">
        <f t="shared" si="119"/>
        <v/>
      </c>
      <c r="J503" s="9">
        <f t="shared" si="119"/>
        <v>11</v>
      </c>
      <c r="K503" s="9" t="str">
        <f t="shared" si="119"/>
        <v/>
      </c>
      <c r="L503" s="9" t="str">
        <f t="shared" si="119"/>
        <v/>
      </c>
      <c r="M503" s="9" t="str">
        <f t="shared" si="119"/>
        <v/>
      </c>
      <c r="N503" s="9" t="str">
        <f t="shared" si="119"/>
        <v/>
      </c>
      <c r="O503" s="9" t="str">
        <f t="shared" si="119"/>
        <v/>
      </c>
      <c r="P503" s="9" t="str">
        <f t="shared" si="119"/>
        <v/>
      </c>
      <c r="Q503" s="9" t="str">
        <f t="shared" si="119"/>
        <v/>
      </c>
      <c r="R503" s="9" t="str">
        <f t="shared" si="119"/>
        <v/>
      </c>
      <c r="S503" s="9" t="str">
        <f t="shared" si="119"/>
        <v/>
      </c>
      <c r="T503" s="9" t="str">
        <f t="shared" si="119"/>
        <v/>
      </c>
      <c r="U503" s="9" t="str">
        <f t="shared" si="116"/>
        <v/>
      </c>
      <c r="V503" s="9" t="str">
        <f t="shared" si="107"/>
        <v/>
      </c>
      <c r="W503" s="9"/>
      <c r="X503" s="2"/>
      <c r="Y503" s="14" t="e">
        <f>IF(F503="","",IF(F503-VLOOKUP($A501,AWstandards,VLOOKUP(D503,Age,2,FALSE),FALSE)&lt;0,"","aw"))</f>
        <v>#N/A</v>
      </c>
    </row>
    <row r="504" spans="1:25" x14ac:dyDescent="0.25">
      <c r="A504" s="19" t="s">
        <v>551</v>
      </c>
      <c r="B504" s="43">
        <v>3</v>
      </c>
      <c r="C504" s="52" t="str">
        <f t="shared" si="117"/>
        <v>Evie Thomas-Wright</v>
      </c>
      <c r="D504" s="52">
        <f>IF(A504="","",VLOOKUP($A501,IF(LEN(A504)=2,F15B,F15A),VLOOKUP(LEFT(A504,1),Fteams,7,FALSE),FALSE))</f>
        <v>0</v>
      </c>
      <c r="E504" s="52" t="str">
        <f t="shared" si="118"/>
        <v>Horsham BS</v>
      </c>
      <c r="F504" s="26" t="s">
        <v>847</v>
      </c>
      <c r="G504" s="39">
        <f>IF(Dec!$G$2-2&lt;0,0,Dec!$G$2-2)</f>
        <v>10</v>
      </c>
      <c r="H504" s="29"/>
      <c r="I504" s="9" t="str">
        <f t="shared" si="119"/>
        <v/>
      </c>
      <c r="J504" s="9" t="str">
        <f t="shared" si="119"/>
        <v/>
      </c>
      <c r="K504" s="9" t="str">
        <f t="shared" si="119"/>
        <v/>
      </c>
      <c r="L504" s="9" t="str">
        <f t="shared" si="119"/>
        <v/>
      </c>
      <c r="M504" s="9">
        <f t="shared" si="119"/>
        <v>10</v>
      </c>
      <c r="N504" s="9" t="str">
        <f t="shared" si="119"/>
        <v/>
      </c>
      <c r="O504" s="9" t="str">
        <f t="shared" si="119"/>
        <v/>
      </c>
      <c r="P504" s="9" t="str">
        <f t="shared" si="119"/>
        <v/>
      </c>
      <c r="Q504" s="9" t="str">
        <f t="shared" si="119"/>
        <v/>
      </c>
      <c r="R504" s="9" t="str">
        <f t="shared" si="119"/>
        <v/>
      </c>
      <c r="S504" s="9" t="str">
        <f t="shared" si="119"/>
        <v/>
      </c>
      <c r="T504" s="9" t="str">
        <f t="shared" si="119"/>
        <v/>
      </c>
      <c r="U504" s="9" t="str">
        <f t="shared" si="116"/>
        <v/>
      </c>
      <c r="V504" s="9" t="str">
        <f t="shared" si="107"/>
        <v/>
      </c>
      <c r="W504" s="9"/>
      <c r="X504" s="2"/>
      <c r="Y504" s="14" t="e">
        <f>IF(F504="","",IF(F504-VLOOKUP($A501,AWstandards,VLOOKUP(D504,Age,2,FALSE),FALSE)&lt;0,"","aw"))</f>
        <v>#N/A</v>
      </c>
    </row>
    <row r="505" spans="1:25" x14ac:dyDescent="0.25">
      <c r="A505" s="19" t="s">
        <v>558</v>
      </c>
      <c r="B505" s="43">
        <v>4</v>
      </c>
      <c r="C505" s="52" t="str">
        <f t="shared" si="117"/>
        <v>Sophie Platt</v>
      </c>
      <c r="D505" s="52">
        <f>IF(A505="","",VLOOKUP($A501,IF(LEN(A505)=2,F15B,F15A),VLOOKUP(LEFT(A505,1),Fteams,7,FALSE),FALSE))</f>
        <v>0</v>
      </c>
      <c r="E505" s="52" t="str">
        <f t="shared" si="118"/>
        <v>Chichester</v>
      </c>
      <c r="F505" s="26" t="s">
        <v>837</v>
      </c>
      <c r="G505" s="39">
        <f>IF(Dec!$G$2-3&lt;0,0,Dec!$G$2-3)</f>
        <v>9</v>
      </c>
      <c r="H505" s="29"/>
      <c r="I505" s="9" t="str">
        <f t="shared" si="119"/>
        <v/>
      </c>
      <c r="J505" s="9" t="str">
        <f t="shared" si="119"/>
        <v/>
      </c>
      <c r="K505" s="9">
        <f t="shared" si="119"/>
        <v>9</v>
      </c>
      <c r="L505" s="9" t="str">
        <f t="shared" si="119"/>
        <v/>
      </c>
      <c r="M505" s="9" t="str">
        <f t="shared" si="119"/>
        <v/>
      </c>
      <c r="N505" s="9" t="str">
        <f t="shared" si="119"/>
        <v/>
      </c>
      <c r="O505" s="9" t="str">
        <f t="shared" si="119"/>
        <v/>
      </c>
      <c r="P505" s="9" t="str">
        <f t="shared" si="119"/>
        <v/>
      </c>
      <c r="Q505" s="9" t="str">
        <f t="shared" si="119"/>
        <v/>
      </c>
      <c r="R505" s="9" t="str">
        <f t="shared" si="119"/>
        <v/>
      </c>
      <c r="S505" s="9" t="str">
        <f t="shared" si="119"/>
        <v/>
      </c>
      <c r="T505" s="9" t="str">
        <f t="shared" si="119"/>
        <v/>
      </c>
      <c r="U505" s="9" t="str">
        <f t="shared" si="119"/>
        <v/>
      </c>
      <c r="V505" s="9" t="str">
        <f t="shared" si="107"/>
        <v/>
      </c>
      <c r="W505" s="9"/>
      <c r="X505" s="2"/>
      <c r="Y505" s="14" t="e">
        <f>IF(F505="","",IF(F505-VLOOKUP($A501,AWstandards,VLOOKUP(D505,Age,2,FALSE),FALSE)&lt;0,"","aw"))</f>
        <v>#N/A</v>
      </c>
    </row>
    <row r="506" spans="1:25" hidden="1" x14ac:dyDescent="0.25">
      <c r="A506" s="19"/>
      <c r="B506" s="43">
        <v>5</v>
      </c>
      <c r="C506" s="52" t="str">
        <f t="shared" si="117"/>
        <v/>
      </c>
      <c r="D506" s="52" t="str">
        <f>IF(A506="","",VLOOKUP($A501,IF(LEN(A506)=2,F15B,F15A),VLOOKUP(LEFT(A506,1),Fteams,7,FALSE),FALSE))</f>
        <v/>
      </c>
      <c r="E506" s="52" t="str">
        <f t="shared" si="118"/>
        <v/>
      </c>
      <c r="F506" s="26"/>
      <c r="G506" s="39">
        <f>IF(Dec!$G$2-4&lt;0,0,Dec!$G$2-4)</f>
        <v>8</v>
      </c>
      <c r="H506" s="29"/>
      <c r="I506" s="9" t="str">
        <f t="shared" si="119"/>
        <v/>
      </c>
      <c r="J506" s="9" t="str">
        <f t="shared" si="119"/>
        <v/>
      </c>
      <c r="K506" s="9" t="str">
        <f t="shared" si="119"/>
        <v/>
      </c>
      <c r="L506" s="9" t="str">
        <f t="shared" si="119"/>
        <v/>
      </c>
      <c r="M506" s="9" t="str">
        <f t="shared" si="119"/>
        <v/>
      </c>
      <c r="N506" s="9" t="str">
        <f t="shared" si="119"/>
        <v/>
      </c>
      <c r="O506" s="9" t="str">
        <f t="shared" si="119"/>
        <v/>
      </c>
      <c r="P506" s="9" t="str">
        <f t="shared" si="119"/>
        <v/>
      </c>
      <c r="Q506" s="9" t="str">
        <f t="shared" si="119"/>
        <v/>
      </c>
      <c r="R506" s="9" t="str">
        <f t="shared" si="119"/>
        <v/>
      </c>
      <c r="S506" s="9" t="str">
        <f t="shared" si="119"/>
        <v/>
      </c>
      <c r="T506" s="9" t="str">
        <f t="shared" si="119"/>
        <v/>
      </c>
      <c r="U506" s="9" t="str">
        <f t="shared" si="119"/>
        <v/>
      </c>
      <c r="V506" s="9" t="str">
        <f t="shared" si="107"/>
        <v/>
      </c>
      <c r="W506" s="9"/>
      <c r="X506" s="2"/>
      <c r="Y506" s="14" t="str">
        <f>IF(F506="","",IF(F506-VLOOKUP($A501,AWstandards,VLOOKUP(D506,Age,2,FALSE),FALSE)&lt;0,"","aw"))</f>
        <v/>
      </c>
    </row>
    <row r="507" spans="1:25" hidden="1" x14ac:dyDescent="0.25">
      <c r="A507" s="19"/>
      <c r="B507" s="43">
        <v>6</v>
      </c>
      <c r="C507" s="52" t="str">
        <f t="shared" si="117"/>
        <v/>
      </c>
      <c r="D507" s="52" t="str">
        <f>IF(A507="","",VLOOKUP($A501,IF(LEN(A507)=2,F15B,F15A),VLOOKUP(LEFT(A507,1),Fteams,7,FALSE),FALSE))</f>
        <v/>
      </c>
      <c r="E507" s="52" t="str">
        <f t="shared" si="118"/>
        <v/>
      </c>
      <c r="F507" s="26"/>
      <c r="G507" s="39">
        <f>IF(Dec!$G$2-5&lt;0,0,Dec!$G$2-5)</f>
        <v>7</v>
      </c>
      <c r="H507" s="29"/>
      <c r="I507" s="9" t="str">
        <f t="shared" si="119"/>
        <v/>
      </c>
      <c r="J507" s="9" t="str">
        <f t="shared" si="119"/>
        <v/>
      </c>
      <c r="K507" s="9" t="str">
        <f t="shared" si="119"/>
        <v/>
      </c>
      <c r="L507" s="9" t="str">
        <f t="shared" si="119"/>
        <v/>
      </c>
      <c r="M507" s="9" t="str">
        <f t="shared" si="119"/>
        <v/>
      </c>
      <c r="N507" s="9" t="str">
        <f t="shared" si="119"/>
        <v/>
      </c>
      <c r="O507" s="9" t="str">
        <f t="shared" si="119"/>
        <v/>
      </c>
      <c r="P507" s="9" t="str">
        <f t="shared" si="119"/>
        <v/>
      </c>
      <c r="Q507" s="9" t="str">
        <f t="shared" si="119"/>
        <v/>
      </c>
      <c r="R507" s="9" t="str">
        <f t="shared" si="119"/>
        <v/>
      </c>
      <c r="S507" s="9" t="str">
        <f t="shared" si="119"/>
        <v/>
      </c>
      <c r="T507" s="9" t="str">
        <f t="shared" si="119"/>
        <v/>
      </c>
      <c r="U507" s="9" t="str">
        <f t="shared" si="119"/>
        <v/>
      </c>
      <c r="V507" s="9" t="str">
        <f t="shared" si="107"/>
        <v/>
      </c>
      <c r="W507" s="9"/>
      <c r="X507" s="2"/>
      <c r="Y507" s="14" t="str">
        <f>IF(F507="","",IF(F507-VLOOKUP($A501,AWstandards,VLOOKUP(D507,Age,2,FALSE),FALSE)&lt;0,"","aw"))</f>
        <v/>
      </c>
    </row>
    <row r="508" spans="1:25" hidden="1" x14ac:dyDescent="0.25">
      <c r="A508" s="19"/>
      <c r="B508" s="43">
        <v>7</v>
      </c>
      <c r="C508" s="52" t="str">
        <f t="shared" si="117"/>
        <v/>
      </c>
      <c r="D508" s="52" t="str">
        <f>IF(A508="","",VLOOKUP($A501,IF(LEN(A508)=2,F15B,F15A),VLOOKUP(LEFT(A508,1),Fteams,7,FALSE),FALSE))</f>
        <v/>
      </c>
      <c r="E508" s="52" t="str">
        <f t="shared" si="118"/>
        <v/>
      </c>
      <c r="F508" s="26"/>
      <c r="G508" s="39">
        <f>IF(Dec!$G$2-6&lt;0,0,Dec!$G$2-6)</f>
        <v>6</v>
      </c>
      <c r="H508" s="29"/>
      <c r="I508" s="9" t="str">
        <f t="shared" si="119"/>
        <v/>
      </c>
      <c r="J508" s="9" t="str">
        <f t="shared" si="119"/>
        <v/>
      </c>
      <c r="K508" s="9" t="str">
        <f t="shared" si="119"/>
        <v/>
      </c>
      <c r="L508" s="9" t="str">
        <f t="shared" si="119"/>
        <v/>
      </c>
      <c r="M508" s="9" t="str">
        <f t="shared" si="119"/>
        <v/>
      </c>
      <c r="N508" s="9" t="str">
        <f t="shared" si="119"/>
        <v/>
      </c>
      <c r="O508" s="9" t="str">
        <f t="shared" si="119"/>
        <v/>
      </c>
      <c r="P508" s="9" t="str">
        <f t="shared" si="119"/>
        <v/>
      </c>
      <c r="Q508" s="9" t="str">
        <f t="shared" si="119"/>
        <v/>
      </c>
      <c r="R508" s="9" t="str">
        <f t="shared" si="119"/>
        <v/>
      </c>
      <c r="S508" s="9" t="str">
        <f t="shared" si="119"/>
        <v/>
      </c>
      <c r="T508" s="9" t="str">
        <f t="shared" si="119"/>
        <v/>
      </c>
      <c r="U508" s="9" t="str">
        <f t="shared" si="119"/>
        <v/>
      </c>
      <c r="V508" s="9" t="str">
        <f t="shared" si="107"/>
        <v/>
      </c>
      <c r="W508" s="9"/>
      <c r="X508" s="2"/>
      <c r="Y508" s="14" t="str">
        <f>IF(F508="","",IF(F508-VLOOKUP($A501,AWstandards,VLOOKUP(D508,Age,2,FALSE),FALSE)&lt;0,"","aw"))</f>
        <v/>
      </c>
    </row>
    <row r="509" spans="1:25" hidden="1" x14ac:dyDescent="0.25">
      <c r="A509" s="19"/>
      <c r="B509" s="43">
        <v>8</v>
      </c>
      <c r="C509" s="52" t="str">
        <f t="shared" si="117"/>
        <v/>
      </c>
      <c r="D509" s="52" t="str">
        <f>IF(A509="","",VLOOKUP($A501,IF(LEN(A509)=2,F15B,F15A),VLOOKUP(LEFT(A509,1),Fteams,7,FALSE),FALSE))</f>
        <v/>
      </c>
      <c r="E509" s="52" t="str">
        <f t="shared" si="118"/>
        <v/>
      </c>
      <c r="F509" s="26"/>
      <c r="G509" s="39">
        <f>IF(Dec!$G$2-7&lt;0,0,Dec!$G$2-7)</f>
        <v>5</v>
      </c>
      <c r="H509" s="29"/>
      <c r="I509" s="9" t="str">
        <f t="shared" si="119"/>
        <v/>
      </c>
      <c r="J509" s="9" t="str">
        <f t="shared" si="119"/>
        <v/>
      </c>
      <c r="K509" s="9" t="str">
        <f t="shared" si="119"/>
        <v/>
      </c>
      <c r="L509" s="9" t="str">
        <f t="shared" si="119"/>
        <v/>
      </c>
      <c r="M509" s="9" t="str">
        <f t="shared" si="119"/>
        <v/>
      </c>
      <c r="N509" s="9" t="str">
        <f t="shared" si="119"/>
        <v/>
      </c>
      <c r="O509" s="9" t="str">
        <f t="shared" si="119"/>
        <v/>
      </c>
      <c r="P509" s="9" t="str">
        <f t="shared" si="119"/>
        <v/>
      </c>
      <c r="Q509" s="9" t="str">
        <f t="shared" si="119"/>
        <v/>
      </c>
      <c r="R509" s="9" t="str">
        <f t="shared" si="119"/>
        <v/>
      </c>
      <c r="S509" s="9" t="str">
        <f t="shared" si="119"/>
        <v/>
      </c>
      <c r="T509" s="9" t="str">
        <f t="shared" si="119"/>
        <v/>
      </c>
      <c r="U509" s="9" t="str">
        <f t="shared" si="119"/>
        <v/>
      </c>
      <c r="V509" s="9" t="str">
        <f t="shared" si="107"/>
        <v/>
      </c>
      <c r="W509" s="9"/>
      <c r="X509" s="2"/>
      <c r="Y509" s="14" t="str">
        <f>IF(F509="","",IF(F509-VLOOKUP($A501,AWstandards,VLOOKUP(D509,Age,2,FALSE),FALSE)&lt;0,"","aw"))</f>
        <v/>
      </c>
    </row>
    <row r="510" spans="1:25" hidden="1" x14ac:dyDescent="0.25">
      <c r="A510" s="19"/>
      <c r="B510" s="43" t="s">
        <v>278</v>
      </c>
      <c r="C510" s="52" t="str">
        <f t="shared" si="117"/>
        <v/>
      </c>
      <c r="D510" s="52" t="str">
        <f>IF(A510="","",VLOOKUP($A503,IF(LEN(A510)=2,FSB,FSA),VLOOKUP(LEFT(A510,1),Fteams,7,FALSE),FALSE))</f>
        <v/>
      </c>
      <c r="E510" s="52" t="str">
        <f t="shared" si="118"/>
        <v/>
      </c>
      <c r="F510" s="26"/>
      <c r="G510" s="39">
        <f>IF(Dec!$G$2-8&lt;0,0,Dec!$G$2-8)</f>
        <v>4</v>
      </c>
      <c r="H510" s="29"/>
      <c r="I510" s="9" t="str">
        <f t="shared" si="119"/>
        <v/>
      </c>
      <c r="J510" s="9" t="str">
        <f t="shared" si="119"/>
        <v/>
      </c>
      <c r="K510" s="9" t="str">
        <f t="shared" si="119"/>
        <v/>
      </c>
      <c r="L510" s="9" t="str">
        <f t="shared" si="119"/>
        <v/>
      </c>
      <c r="M510" s="9" t="str">
        <f t="shared" si="119"/>
        <v/>
      </c>
      <c r="N510" s="9" t="str">
        <f t="shared" si="119"/>
        <v/>
      </c>
      <c r="O510" s="9" t="str">
        <f t="shared" si="119"/>
        <v/>
      </c>
      <c r="P510" s="9" t="str">
        <f t="shared" si="119"/>
        <v/>
      </c>
      <c r="Q510" s="9" t="str">
        <f t="shared" si="119"/>
        <v/>
      </c>
      <c r="R510" s="9" t="str">
        <f t="shared" si="119"/>
        <v/>
      </c>
      <c r="S510" s="9" t="str">
        <f t="shared" si="119"/>
        <v/>
      </c>
      <c r="T510" s="9" t="str">
        <f t="shared" si="119"/>
        <v/>
      </c>
      <c r="U510" s="9" t="str">
        <f t="shared" si="119"/>
        <v/>
      </c>
      <c r="V510" s="9" t="str">
        <f t="shared" si="107"/>
        <v/>
      </c>
      <c r="W510" s="9"/>
      <c r="X510" s="2"/>
      <c r="Y510" s="14"/>
    </row>
    <row r="511" spans="1:25" hidden="1" x14ac:dyDescent="0.25">
      <c r="A511" s="19"/>
      <c r="B511" s="43" t="s">
        <v>275</v>
      </c>
      <c r="C511" s="52" t="str">
        <f t="shared" si="117"/>
        <v/>
      </c>
      <c r="D511" s="52" t="str">
        <f>IF(A511="","",VLOOKUP($A504,IF(LEN(A511)=2,FSB,FSA),VLOOKUP(LEFT(A511,1),Fteams,7,FALSE),FALSE))</f>
        <v/>
      </c>
      <c r="E511" s="52" t="str">
        <f t="shared" si="118"/>
        <v/>
      </c>
      <c r="F511" s="26"/>
      <c r="G511" s="39">
        <f>IF(Dec!$G$2-9&lt;0,0,Dec!$G$2-9)</f>
        <v>3</v>
      </c>
      <c r="H511" s="29"/>
      <c r="I511" s="9" t="str">
        <f t="shared" si="119"/>
        <v/>
      </c>
      <c r="J511" s="9" t="str">
        <f t="shared" si="119"/>
        <v/>
      </c>
      <c r="K511" s="9" t="str">
        <f t="shared" si="119"/>
        <v/>
      </c>
      <c r="L511" s="9" t="str">
        <f t="shared" si="119"/>
        <v/>
      </c>
      <c r="M511" s="9" t="str">
        <f t="shared" si="119"/>
        <v/>
      </c>
      <c r="N511" s="9" t="str">
        <f t="shared" si="119"/>
        <v/>
      </c>
      <c r="O511" s="9" t="str">
        <f t="shared" si="119"/>
        <v/>
      </c>
      <c r="P511" s="9" t="str">
        <f t="shared" si="119"/>
        <v/>
      </c>
      <c r="Q511" s="9" t="str">
        <f t="shared" si="119"/>
        <v/>
      </c>
      <c r="R511" s="9" t="str">
        <f t="shared" si="119"/>
        <v/>
      </c>
      <c r="S511" s="9" t="str">
        <f t="shared" si="119"/>
        <v/>
      </c>
      <c r="T511" s="9" t="str">
        <f t="shared" si="119"/>
        <v/>
      </c>
      <c r="U511" s="9" t="str">
        <f t="shared" si="119"/>
        <v/>
      </c>
      <c r="V511" s="9" t="str">
        <f t="shared" si="107"/>
        <v/>
      </c>
      <c r="W511" s="9"/>
      <c r="X511" s="2"/>
      <c r="Y511" s="14"/>
    </row>
    <row r="512" spans="1:25" hidden="1" x14ac:dyDescent="0.25">
      <c r="A512" s="19"/>
      <c r="B512" s="43" t="s">
        <v>276</v>
      </c>
      <c r="C512" s="52" t="str">
        <f t="shared" si="117"/>
        <v/>
      </c>
      <c r="D512" s="52" t="str">
        <f>IF(A512="","",VLOOKUP($A501,IF(LEN(A512)=2,F15B,F15A),VLOOKUP(LEFT(A512,1),Fteams,7,FALSE),FALSE))</f>
        <v/>
      </c>
      <c r="E512" s="52" t="str">
        <f t="shared" si="118"/>
        <v/>
      </c>
      <c r="F512" s="26"/>
      <c r="G512" s="39">
        <f>IF(Dec!$G$2-10&lt;0,0,Dec!$G$2-10)</f>
        <v>2</v>
      </c>
      <c r="H512" s="29"/>
      <c r="I512" s="9" t="str">
        <f t="shared" si="119"/>
        <v/>
      </c>
      <c r="J512" s="9" t="str">
        <f t="shared" si="119"/>
        <v/>
      </c>
      <c r="K512" s="9" t="str">
        <f t="shared" si="119"/>
        <v/>
      </c>
      <c r="L512" s="9" t="str">
        <f t="shared" si="119"/>
        <v/>
      </c>
      <c r="M512" s="9" t="str">
        <f t="shared" si="119"/>
        <v/>
      </c>
      <c r="N512" s="9" t="str">
        <f t="shared" si="119"/>
        <v/>
      </c>
      <c r="O512" s="9" t="str">
        <f t="shared" si="119"/>
        <v/>
      </c>
      <c r="P512" s="9" t="str">
        <f t="shared" si="119"/>
        <v/>
      </c>
      <c r="Q512" s="9" t="str">
        <f t="shared" si="119"/>
        <v/>
      </c>
      <c r="R512" s="9" t="str">
        <f t="shared" si="119"/>
        <v/>
      </c>
      <c r="S512" s="9" t="str">
        <f t="shared" si="119"/>
        <v/>
      </c>
      <c r="T512" s="9" t="str">
        <f t="shared" si="119"/>
        <v/>
      </c>
      <c r="U512" s="9" t="str">
        <f t="shared" si="119"/>
        <v/>
      </c>
      <c r="V512" s="9" t="str">
        <f t="shared" si="107"/>
        <v/>
      </c>
      <c r="W512" s="9"/>
      <c r="X512" s="2"/>
      <c r="Y512" s="14" t="str">
        <f>IF(F512="","",IF(F512-VLOOKUP($A501,AWstandards,VLOOKUP(D512,Age,2,FALSE),FALSE)&lt;0,"","aw"))</f>
        <v/>
      </c>
    </row>
    <row r="513" spans="1:25" hidden="1" x14ac:dyDescent="0.25">
      <c r="A513" s="19"/>
      <c r="B513" s="43" t="s">
        <v>277</v>
      </c>
      <c r="C513" s="52" t="str">
        <f t="shared" si="117"/>
        <v/>
      </c>
      <c r="D513" s="52" t="str">
        <f>IF(A513="","",VLOOKUP($A501,IF(LEN(A513)=2,F15B,F15A),VLOOKUP(LEFT(A513,1),Fteams,7,FALSE),FALSE))</f>
        <v/>
      </c>
      <c r="E513" s="52" t="str">
        <f t="shared" si="118"/>
        <v/>
      </c>
      <c r="F513" s="26"/>
      <c r="G513" s="39">
        <f>IF(Dec!$G$2-11&lt;0,0,Dec!$G$2-11)</f>
        <v>1</v>
      </c>
      <c r="H513" s="29"/>
      <c r="I513" s="9" t="str">
        <f t="shared" si="119"/>
        <v/>
      </c>
      <c r="J513" s="9" t="str">
        <f t="shared" si="119"/>
        <v/>
      </c>
      <c r="K513" s="9" t="str">
        <f t="shared" si="119"/>
        <v/>
      </c>
      <c r="L513" s="9" t="str">
        <f t="shared" si="119"/>
        <v/>
      </c>
      <c r="M513" s="9" t="str">
        <f t="shared" si="119"/>
        <v/>
      </c>
      <c r="N513" s="9" t="str">
        <f t="shared" si="119"/>
        <v/>
      </c>
      <c r="O513" s="9" t="str">
        <f t="shared" si="119"/>
        <v/>
      </c>
      <c r="P513" s="9" t="str">
        <f t="shared" si="119"/>
        <v/>
      </c>
      <c r="Q513" s="9" t="str">
        <f t="shared" si="119"/>
        <v/>
      </c>
      <c r="R513" s="9" t="str">
        <f t="shared" si="119"/>
        <v/>
      </c>
      <c r="S513" s="9" t="str">
        <f t="shared" si="119"/>
        <v/>
      </c>
      <c r="T513" s="9" t="str">
        <f t="shared" si="119"/>
        <v/>
      </c>
      <c r="U513" s="9" t="str">
        <f t="shared" si="119"/>
        <v/>
      </c>
      <c r="V513" s="9" t="str">
        <f t="shared" si="107"/>
        <v/>
      </c>
      <c r="W513" s="9">
        <f>(Dec!$G$2+1)*Dec!$G$2/2-SUM(I502:T513)</f>
        <v>36</v>
      </c>
      <c r="X513" s="2"/>
      <c r="Y513" s="14" t="str">
        <f>IF(F513="","",IF(F513-VLOOKUP($A501,AWstandards,VLOOKUP(D513,Age,2,FALSE),FALSE)&lt;0,"","aw"))</f>
        <v/>
      </c>
    </row>
    <row r="514" spans="1:25" ht="13" x14ac:dyDescent="0.3">
      <c r="A514" s="18" t="s">
        <v>4</v>
      </c>
      <c r="B514" s="34"/>
      <c r="C514" s="53" t="s">
        <v>262</v>
      </c>
      <c r="D514" s="54"/>
      <c r="E514" s="55"/>
      <c r="F514" s="23"/>
      <c r="G514" s="38"/>
      <c r="H514" s="2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 t="str">
        <f t="shared" si="119"/>
        <v/>
      </c>
      <c r="V514" s="9" t="str">
        <f t="shared" si="107"/>
        <v/>
      </c>
      <c r="W514" s="9"/>
      <c r="X514" s="2" t="s">
        <v>23</v>
      </c>
      <c r="Y514" s="2"/>
    </row>
    <row r="515" spans="1:25" x14ac:dyDescent="0.25">
      <c r="A515" s="19" t="s">
        <v>552</v>
      </c>
      <c r="B515" s="43">
        <v>1</v>
      </c>
      <c r="C515" s="52" t="str">
        <f t="shared" ref="C515:C526" si="120">IF(A515="","",VLOOKUP($A$514,IF(LEN(A515)=2,F15B,F15A),VLOOKUP(LEFT(A515,1),Fteams,6,FALSE),FALSE))</f>
        <v>Evie Hunter</v>
      </c>
      <c r="D515" s="52">
        <f>IF(A515="","",VLOOKUP($A514,IF(LEN(A515)=2,F15B,F15A),VLOOKUP(LEFT(A515,1),Fteams,7,FALSE),FALSE))</f>
        <v>0</v>
      </c>
      <c r="E515" s="52" t="str">
        <f t="shared" ref="E515:E526" si="121">IF(A515="","",VLOOKUP(LEFT(A515,1),Fteams,2,FALSE))</f>
        <v>Brighton &amp; Hove</v>
      </c>
      <c r="F515" s="26" t="s">
        <v>756</v>
      </c>
      <c r="G515" s="39">
        <f>Dec!$G$2</f>
        <v>12</v>
      </c>
      <c r="H515" s="29"/>
      <c r="I515" s="9">
        <f t="shared" ref="I515:U530" si="122">IF($A515="","",IF(LEFT($A515,1)=I$20,$G515,""))</f>
        <v>12</v>
      </c>
      <c r="J515" s="9" t="str">
        <f t="shared" si="122"/>
        <v/>
      </c>
      <c r="K515" s="9" t="str">
        <f t="shared" si="122"/>
        <v/>
      </c>
      <c r="L515" s="9" t="str">
        <f t="shared" si="122"/>
        <v/>
      </c>
      <c r="M515" s="9" t="str">
        <f t="shared" si="122"/>
        <v/>
      </c>
      <c r="N515" s="9" t="str">
        <f t="shared" si="122"/>
        <v/>
      </c>
      <c r="O515" s="9" t="str">
        <f t="shared" si="122"/>
        <v/>
      </c>
      <c r="P515" s="9" t="str">
        <f t="shared" si="122"/>
        <v/>
      </c>
      <c r="Q515" s="9" t="str">
        <f t="shared" si="122"/>
        <v/>
      </c>
      <c r="R515" s="9" t="str">
        <f t="shared" si="122"/>
        <v/>
      </c>
      <c r="S515" s="9" t="str">
        <f t="shared" si="122"/>
        <v/>
      </c>
      <c r="T515" s="9" t="str">
        <f t="shared" si="122"/>
        <v/>
      </c>
      <c r="U515" s="9" t="str">
        <f t="shared" si="119"/>
        <v/>
      </c>
      <c r="V515" s="9" t="str">
        <f t="shared" si="107"/>
        <v/>
      </c>
      <c r="W515" s="9"/>
      <c r="X515" s="2"/>
      <c r="Y515" s="14" t="e">
        <f>IF(F515="","",IF(F515-VLOOKUP($A514,AWstandards,VLOOKUP(D515,Age,2,FALSE),FALSE)&lt;0,"","aw"))</f>
        <v>#N/A</v>
      </c>
    </row>
    <row r="516" spans="1:25" x14ac:dyDescent="0.25">
      <c r="A516" s="19" t="s">
        <v>517</v>
      </c>
      <c r="B516" s="43">
        <v>2</v>
      </c>
      <c r="C516" s="52" t="str">
        <f t="shared" si="120"/>
        <v>Sophie Collins</v>
      </c>
      <c r="D516" s="52">
        <f>IF(A516="","",VLOOKUP($A514,IF(LEN(A516)=2,F15B,F15A),VLOOKUP(LEFT(A516,1),Fteams,7,FALSE),FALSE))</f>
        <v>0</v>
      </c>
      <c r="E516" s="52" t="str">
        <f t="shared" si="121"/>
        <v>Horsham BS</v>
      </c>
      <c r="F516" s="26" t="s">
        <v>757</v>
      </c>
      <c r="G516" s="39">
        <f>IF(Dec!$G$2-1&lt;0,0,Dec!$G$2-1)</f>
        <v>11</v>
      </c>
      <c r="H516" s="29"/>
      <c r="I516" s="9" t="str">
        <f t="shared" si="122"/>
        <v/>
      </c>
      <c r="J516" s="9" t="str">
        <f t="shared" si="122"/>
        <v/>
      </c>
      <c r="K516" s="9" t="str">
        <f t="shared" si="122"/>
        <v/>
      </c>
      <c r="L516" s="9" t="str">
        <f t="shared" si="122"/>
        <v/>
      </c>
      <c r="M516" s="9">
        <f t="shared" si="122"/>
        <v>11</v>
      </c>
      <c r="N516" s="9" t="str">
        <f t="shared" si="122"/>
        <v/>
      </c>
      <c r="O516" s="9" t="str">
        <f t="shared" si="122"/>
        <v/>
      </c>
      <c r="P516" s="9" t="str">
        <f t="shared" si="122"/>
        <v/>
      </c>
      <c r="Q516" s="9" t="str">
        <f t="shared" si="122"/>
        <v/>
      </c>
      <c r="R516" s="9" t="str">
        <f t="shared" si="122"/>
        <v/>
      </c>
      <c r="S516" s="9" t="str">
        <f t="shared" si="122"/>
        <v/>
      </c>
      <c r="T516" s="9" t="str">
        <f t="shared" si="122"/>
        <v/>
      </c>
      <c r="U516" s="9" t="str">
        <f t="shared" si="119"/>
        <v/>
      </c>
      <c r="V516" s="9" t="str">
        <f t="shared" si="107"/>
        <v/>
      </c>
      <c r="W516" s="9"/>
      <c r="X516" s="2"/>
      <c r="Y516" s="14" t="e">
        <f>IF(F516="","",IF(F516-VLOOKUP($A514,AWstandards,VLOOKUP(D516,Age,2,FALSE),FALSE)&lt;0,"","aw"))</f>
        <v>#N/A</v>
      </c>
    </row>
    <row r="517" spans="1:25" x14ac:dyDescent="0.25">
      <c r="A517" s="19" t="s">
        <v>518</v>
      </c>
      <c r="B517" s="43">
        <v>3</v>
      </c>
      <c r="C517" s="52" t="str">
        <f t="shared" si="120"/>
        <v>Imogen Mead</v>
      </c>
      <c r="D517" s="52">
        <f>IF(A517="","",VLOOKUP($A514,IF(LEN(A517)=2,F15B,F15A),VLOOKUP(LEFT(A517,1),Fteams,7,FALSE),FALSE))</f>
        <v>0</v>
      </c>
      <c r="E517" s="52" t="str">
        <f t="shared" si="121"/>
        <v>East Grinstead</v>
      </c>
      <c r="F517" s="26" t="s">
        <v>758</v>
      </c>
      <c r="G517" s="39">
        <f>IF(Dec!$G$2-2&lt;0,0,Dec!$G$2-2)</f>
        <v>10</v>
      </c>
      <c r="H517" s="29"/>
      <c r="I517" s="9" t="str">
        <f t="shared" si="122"/>
        <v/>
      </c>
      <c r="J517" s="9" t="str">
        <f t="shared" si="122"/>
        <v/>
      </c>
      <c r="K517" s="9" t="str">
        <f t="shared" si="122"/>
        <v/>
      </c>
      <c r="L517" s="9" t="str">
        <f t="shared" si="122"/>
        <v/>
      </c>
      <c r="M517" s="9" t="str">
        <f t="shared" si="122"/>
        <v/>
      </c>
      <c r="N517" s="9">
        <f t="shared" si="122"/>
        <v>10</v>
      </c>
      <c r="O517" s="9" t="str">
        <f t="shared" si="122"/>
        <v/>
      </c>
      <c r="P517" s="9" t="str">
        <f t="shared" si="122"/>
        <v/>
      </c>
      <c r="Q517" s="9" t="str">
        <f t="shared" si="122"/>
        <v/>
      </c>
      <c r="R517" s="9" t="str">
        <f t="shared" si="122"/>
        <v/>
      </c>
      <c r="S517" s="9" t="str">
        <f t="shared" si="122"/>
        <v/>
      </c>
      <c r="T517" s="9" t="str">
        <f t="shared" si="122"/>
        <v/>
      </c>
      <c r="U517" s="9" t="str">
        <f t="shared" si="119"/>
        <v/>
      </c>
      <c r="V517" s="9" t="str">
        <f t="shared" ref="V517:V580" si="123">IF($A517="","",IF(LEFT($A517,1)=V$20,$G517,""))</f>
        <v/>
      </c>
      <c r="W517" s="9"/>
      <c r="X517" s="2"/>
      <c r="Y517" s="14" t="e">
        <f>IF(F517="","",IF(F517-VLOOKUP($A514,AWstandards,VLOOKUP(D517,Age,2,FALSE),FALSE)&lt;0,"","aw"))</f>
        <v>#N/A</v>
      </c>
    </row>
    <row r="518" spans="1:25" x14ac:dyDescent="0.25">
      <c r="A518" s="19" t="s">
        <v>522</v>
      </c>
      <c r="B518" s="43">
        <v>4</v>
      </c>
      <c r="C518" s="52" t="str">
        <f t="shared" si="120"/>
        <v>Ilayda Ruso</v>
      </c>
      <c r="D518" s="52">
        <f>IF(A518="","",VLOOKUP($A514,IF(LEN(A518)=2,F15B,F15A),VLOOKUP(LEFT(A518,1),Fteams,7,FALSE),FALSE))</f>
        <v>0</v>
      </c>
      <c r="E518" s="52" t="str">
        <f t="shared" si="121"/>
        <v>Worthing</v>
      </c>
      <c r="F518" s="26" t="s">
        <v>759</v>
      </c>
      <c r="G518" s="39">
        <f>IF(Dec!$G$2-3&lt;0,0,Dec!$G$2-3)</f>
        <v>9</v>
      </c>
      <c r="H518" s="29"/>
      <c r="I518" s="9" t="str">
        <f t="shared" si="122"/>
        <v/>
      </c>
      <c r="J518" s="9" t="str">
        <f t="shared" si="122"/>
        <v/>
      </c>
      <c r="K518" s="9" t="str">
        <f t="shared" si="122"/>
        <v/>
      </c>
      <c r="L518" s="9" t="str">
        <f t="shared" si="122"/>
        <v/>
      </c>
      <c r="M518" s="9" t="str">
        <f t="shared" si="122"/>
        <v/>
      </c>
      <c r="N518" s="9" t="str">
        <f t="shared" si="122"/>
        <v/>
      </c>
      <c r="O518" s="9" t="str">
        <f t="shared" si="122"/>
        <v/>
      </c>
      <c r="P518" s="9" t="str">
        <f t="shared" si="122"/>
        <v/>
      </c>
      <c r="Q518" s="9">
        <f t="shared" si="122"/>
        <v>9</v>
      </c>
      <c r="R518" s="9" t="str">
        <f t="shared" si="122"/>
        <v/>
      </c>
      <c r="S518" s="9" t="str">
        <f t="shared" si="122"/>
        <v/>
      </c>
      <c r="T518" s="9" t="str">
        <f t="shared" si="122"/>
        <v/>
      </c>
      <c r="U518" s="9" t="str">
        <f t="shared" si="122"/>
        <v/>
      </c>
      <c r="V518" s="9" t="str">
        <f t="shared" si="123"/>
        <v/>
      </c>
      <c r="W518" s="9"/>
      <c r="X518" s="2"/>
      <c r="Y518" s="14" t="e">
        <f>IF(F518="","",IF(F518-VLOOKUP($A514,AWstandards,VLOOKUP(D518,Age,2,FALSE),FALSE)&lt;0,"","aw"))</f>
        <v>#N/A</v>
      </c>
    </row>
    <row r="519" spans="1:25" x14ac:dyDescent="0.25">
      <c r="A519" s="19" t="s">
        <v>519</v>
      </c>
      <c r="B519" s="43">
        <v>5</v>
      </c>
      <c r="C519" s="52" t="str">
        <f t="shared" si="120"/>
        <v>Elsie Harmer</v>
      </c>
      <c r="D519" s="52">
        <f>IF(A519="","",VLOOKUP($A514,IF(LEN(A519)=2,F15B,F15A),VLOOKUP(LEFT(A519,1),Fteams,7,FALSE),FALSE))</f>
        <v>0</v>
      </c>
      <c r="E519" s="52" t="str">
        <f t="shared" si="121"/>
        <v>HYAC</v>
      </c>
      <c r="F519" s="26" t="s">
        <v>760</v>
      </c>
      <c r="G519" s="39">
        <f>IF(Dec!$G$2-4&lt;0,0,Dec!$G$2-4)</f>
        <v>8</v>
      </c>
      <c r="H519" s="29"/>
      <c r="I519" s="9" t="str">
        <f t="shared" si="122"/>
        <v/>
      </c>
      <c r="J519" s="9" t="str">
        <f t="shared" si="122"/>
        <v/>
      </c>
      <c r="K519" s="9" t="str">
        <f t="shared" si="122"/>
        <v/>
      </c>
      <c r="L519" s="9" t="str">
        <f t="shared" si="122"/>
        <v/>
      </c>
      <c r="M519" s="9" t="str">
        <f t="shared" si="122"/>
        <v/>
      </c>
      <c r="N519" s="9" t="str">
        <f t="shared" si="122"/>
        <v/>
      </c>
      <c r="O519" s="9" t="str">
        <f t="shared" si="122"/>
        <v/>
      </c>
      <c r="P519" s="9" t="str">
        <f t="shared" si="122"/>
        <v/>
      </c>
      <c r="Q519" s="9" t="str">
        <f t="shared" si="122"/>
        <v/>
      </c>
      <c r="R519" s="9" t="str">
        <f t="shared" si="122"/>
        <v/>
      </c>
      <c r="S519" s="9" t="str">
        <f t="shared" si="122"/>
        <v/>
      </c>
      <c r="T519" s="9">
        <f t="shared" si="122"/>
        <v>8</v>
      </c>
      <c r="U519" s="9" t="str">
        <f t="shared" si="122"/>
        <v/>
      </c>
      <c r="V519" s="9">
        <f t="shared" si="123"/>
        <v>8</v>
      </c>
      <c r="W519" s="9"/>
      <c r="X519" s="2"/>
      <c r="Y519" s="14" t="e">
        <f>IF(F519="","",IF(F519-VLOOKUP($A514,AWstandards,VLOOKUP(D519,Age,2,FALSE),FALSE)&lt;0,"","aw"))</f>
        <v>#N/A</v>
      </c>
    </row>
    <row r="520" spans="1:25" x14ac:dyDescent="0.25">
      <c r="A520" s="19" t="s">
        <v>514</v>
      </c>
      <c r="B520" s="43">
        <v>6</v>
      </c>
      <c r="C520" s="52" t="str">
        <f t="shared" si="120"/>
        <v>Eleanor Fernandes</v>
      </c>
      <c r="D520" s="52">
        <f>IF(A520="","",VLOOKUP($A514,IF(LEN(A520)=2,F15B,F15A),VLOOKUP(LEFT(A520,1),Fteams,7,FALSE),FALSE))</f>
        <v>0</v>
      </c>
      <c r="E520" s="52" t="str">
        <f t="shared" si="121"/>
        <v>Crawley</v>
      </c>
      <c r="F520" s="26" t="s">
        <v>761</v>
      </c>
      <c r="G520" s="39">
        <f>IF(Dec!$G$2-5&lt;0,0,Dec!$G$2-5)</f>
        <v>7</v>
      </c>
      <c r="H520" s="29"/>
      <c r="I520" s="9" t="str">
        <f t="shared" si="122"/>
        <v/>
      </c>
      <c r="J520" s="9">
        <f t="shared" si="122"/>
        <v>7</v>
      </c>
      <c r="K520" s="9" t="str">
        <f t="shared" si="122"/>
        <v/>
      </c>
      <c r="L520" s="9" t="str">
        <f t="shared" si="122"/>
        <v/>
      </c>
      <c r="M520" s="9" t="str">
        <f t="shared" si="122"/>
        <v/>
      </c>
      <c r="N520" s="9" t="str">
        <f t="shared" si="122"/>
        <v/>
      </c>
      <c r="O520" s="9" t="str">
        <f t="shared" si="122"/>
        <v/>
      </c>
      <c r="P520" s="9" t="str">
        <f t="shared" si="122"/>
        <v/>
      </c>
      <c r="Q520" s="9" t="str">
        <f t="shared" si="122"/>
        <v/>
      </c>
      <c r="R520" s="9" t="str">
        <f t="shared" si="122"/>
        <v/>
      </c>
      <c r="S520" s="9" t="str">
        <f t="shared" si="122"/>
        <v/>
      </c>
      <c r="T520" s="9" t="str">
        <f t="shared" si="122"/>
        <v/>
      </c>
      <c r="U520" s="9" t="str">
        <f t="shared" si="122"/>
        <v/>
      </c>
      <c r="V520" s="9" t="str">
        <f t="shared" si="123"/>
        <v/>
      </c>
      <c r="W520" s="9"/>
      <c r="X520" s="2"/>
      <c r="Y520" s="14" t="e">
        <f>IF(F520="","",IF(F520-VLOOKUP($A514,AWstandards,VLOOKUP(D520,Age,2,FALSE),FALSE)&lt;0,"","aw"))</f>
        <v>#N/A</v>
      </c>
    </row>
    <row r="521" spans="1:25" hidden="1" x14ac:dyDescent="0.25">
      <c r="A521" s="19"/>
      <c r="B521" s="43">
        <v>7</v>
      </c>
      <c r="C521" s="52" t="str">
        <f t="shared" si="120"/>
        <v/>
      </c>
      <c r="D521" s="52" t="str">
        <f>IF(A521="","",VLOOKUP($A514,IF(LEN(A521)=2,F15B,F15A),VLOOKUP(LEFT(A521,1),Fteams,7,FALSE),FALSE))</f>
        <v/>
      </c>
      <c r="E521" s="52" t="str">
        <f t="shared" si="121"/>
        <v/>
      </c>
      <c r="F521" s="26"/>
      <c r="G521" s="39">
        <f>IF(Dec!$G$2-6&lt;0,0,Dec!$G$2-6)</f>
        <v>6</v>
      </c>
      <c r="H521" s="29"/>
      <c r="I521" s="9" t="str">
        <f t="shared" si="122"/>
        <v/>
      </c>
      <c r="J521" s="9" t="str">
        <f t="shared" si="122"/>
        <v/>
      </c>
      <c r="K521" s="9" t="str">
        <f t="shared" si="122"/>
        <v/>
      </c>
      <c r="L521" s="9" t="str">
        <f t="shared" si="122"/>
        <v/>
      </c>
      <c r="M521" s="9" t="str">
        <f t="shared" si="122"/>
        <v/>
      </c>
      <c r="N521" s="9" t="str">
        <f t="shared" si="122"/>
        <v/>
      </c>
      <c r="O521" s="9" t="str">
        <f t="shared" si="122"/>
        <v/>
      </c>
      <c r="P521" s="9" t="str">
        <f t="shared" si="122"/>
        <v/>
      </c>
      <c r="Q521" s="9" t="str">
        <f t="shared" si="122"/>
        <v/>
      </c>
      <c r="R521" s="9" t="str">
        <f t="shared" si="122"/>
        <v/>
      </c>
      <c r="S521" s="9" t="str">
        <f t="shared" si="122"/>
        <v/>
      </c>
      <c r="T521" s="9" t="str">
        <f t="shared" si="122"/>
        <v/>
      </c>
      <c r="U521" s="9" t="str">
        <f t="shared" si="122"/>
        <v/>
      </c>
      <c r="V521" s="9" t="str">
        <f t="shared" si="123"/>
        <v/>
      </c>
      <c r="W521" s="9"/>
      <c r="X521" s="2"/>
      <c r="Y521" s="14" t="str">
        <f>IF(F521="","",IF(F521-VLOOKUP($A514,AWstandards,VLOOKUP(D521,Age,2,FALSE),FALSE)&lt;0,"","aw"))</f>
        <v/>
      </c>
    </row>
    <row r="522" spans="1:25" hidden="1" x14ac:dyDescent="0.25">
      <c r="A522" s="19"/>
      <c r="B522" s="43">
        <v>8</v>
      </c>
      <c r="C522" s="52" t="str">
        <f t="shared" si="120"/>
        <v/>
      </c>
      <c r="D522" s="52" t="str">
        <f>IF(A522="","",VLOOKUP($A514,IF(LEN(A522)=2,F15B,F15A),VLOOKUP(LEFT(A522,1),Fteams,7,FALSE),FALSE))</f>
        <v/>
      </c>
      <c r="E522" s="52" t="str">
        <f t="shared" si="121"/>
        <v/>
      </c>
      <c r="F522" s="26"/>
      <c r="G522" s="39">
        <f>IF(Dec!$G$2-7&lt;0,0,Dec!$G$2-7)</f>
        <v>5</v>
      </c>
      <c r="H522" s="29"/>
      <c r="I522" s="9" t="str">
        <f t="shared" si="122"/>
        <v/>
      </c>
      <c r="J522" s="9" t="str">
        <f t="shared" si="122"/>
        <v/>
      </c>
      <c r="K522" s="9" t="str">
        <f t="shared" si="122"/>
        <v/>
      </c>
      <c r="L522" s="9" t="str">
        <f t="shared" si="122"/>
        <v/>
      </c>
      <c r="M522" s="9" t="str">
        <f t="shared" si="122"/>
        <v/>
      </c>
      <c r="N522" s="9" t="str">
        <f t="shared" si="122"/>
        <v/>
      </c>
      <c r="O522" s="9" t="str">
        <f t="shared" si="122"/>
        <v/>
      </c>
      <c r="P522" s="9" t="str">
        <f t="shared" si="122"/>
        <v/>
      </c>
      <c r="Q522" s="9" t="str">
        <f t="shared" si="122"/>
        <v/>
      </c>
      <c r="R522" s="9" t="str">
        <f t="shared" si="122"/>
        <v/>
      </c>
      <c r="S522" s="9" t="str">
        <f t="shared" si="122"/>
        <v/>
      </c>
      <c r="T522" s="9" t="str">
        <f t="shared" si="122"/>
        <v/>
      </c>
      <c r="U522" s="9" t="str">
        <f t="shared" si="122"/>
        <v/>
      </c>
      <c r="V522" s="9" t="str">
        <f t="shared" si="123"/>
        <v/>
      </c>
      <c r="W522" s="9"/>
      <c r="X522" s="2"/>
      <c r="Y522" s="14" t="str">
        <f>IF(F522="","",IF(F522-VLOOKUP($A514,AWstandards,VLOOKUP(D522,Age,2,FALSE),FALSE)&lt;0,"","aw"))</f>
        <v/>
      </c>
    </row>
    <row r="523" spans="1:25" hidden="1" x14ac:dyDescent="0.25">
      <c r="A523" s="19"/>
      <c r="B523" s="43" t="s">
        <v>278</v>
      </c>
      <c r="C523" s="52" t="str">
        <f t="shared" si="120"/>
        <v/>
      </c>
      <c r="D523" s="52" t="str">
        <f>IF(A523="","",VLOOKUP($A516,IF(LEN(A523)=2,FSB,FSA),VLOOKUP(LEFT(A523,1),Fteams,7,FALSE),FALSE))</f>
        <v/>
      </c>
      <c r="E523" s="52" t="str">
        <f t="shared" si="121"/>
        <v/>
      </c>
      <c r="F523" s="26"/>
      <c r="G523" s="39">
        <f>IF(Dec!$G$2-8&lt;0,0,Dec!$G$2-8)</f>
        <v>4</v>
      </c>
      <c r="H523" s="29"/>
      <c r="I523" s="9" t="str">
        <f t="shared" si="122"/>
        <v/>
      </c>
      <c r="J523" s="9" t="str">
        <f t="shared" si="122"/>
        <v/>
      </c>
      <c r="K523" s="9" t="str">
        <f t="shared" si="122"/>
        <v/>
      </c>
      <c r="L523" s="9" t="str">
        <f t="shared" si="122"/>
        <v/>
      </c>
      <c r="M523" s="9" t="str">
        <f t="shared" si="122"/>
        <v/>
      </c>
      <c r="N523" s="9" t="str">
        <f t="shared" si="122"/>
        <v/>
      </c>
      <c r="O523" s="9" t="str">
        <f t="shared" si="122"/>
        <v/>
      </c>
      <c r="P523" s="9" t="str">
        <f t="shared" si="122"/>
        <v/>
      </c>
      <c r="Q523" s="9" t="str">
        <f t="shared" si="122"/>
        <v/>
      </c>
      <c r="R523" s="9" t="str">
        <f t="shared" si="122"/>
        <v/>
      </c>
      <c r="S523" s="9" t="str">
        <f t="shared" si="122"/>
        <v/>
      </c>
      <c r="T523" s="9" t="str">
        <f t="shared" si="122"/>
        <v/>
      </c>
      <c r="U523" s="9" t="str">
        <f t="shared" si="122"/>
        <v/>
      </c>
      <c r="V523" s="9" t="str">
        <f t="shared" si="123"/>
        <v/>
      </c>
      <c r="W523" s="9"/>
      <c r="X523" s="2"/>
      <c r="Y523" s="14"/>
    </row>
    <row r="524" spans="1:25" hidden="1" x14ac:dyDescent="0.25">
      <c r="A524" s="19"/>
      <c r="B524" s="43" t="s">
        <v>275</v>
      </c>
      <c r="C524" s="52" t="str">
        <f t="shared" si="120"/>
        <v/>
      </c>
      <c r="D524" s="52" t="str">
        <f>IF(A524="","",VLOOKUP($A517,IF(LEN(A524)=2,FSB,FSA),VLOOKUP(LEFT(A524,1),Fteams,7,FALSE),FALSE))</f>
        <v/>
      </c>
      <c r="E524" s="52" t="str">
        <f t="shared" si="121"/>
        <v/>
      </c>
      <c r="F524" s="26"/>
      <c r="G524" s="39">
        <f>IF(Dec!$G$2-9&lt;0,0,Dec!$G$2-9)</f>
        <v>3</v>
      </c>
      <c r="H524" s="29"/>
      <c r="I524" s="9" t="str">
        <f t="shared" si="122"/>
        <v/>
      </c>
      <c r="J524" s="9" t="str">
        <f t="shared" si="122"/>
        <v/>
      </c>
      <c r="K524" s="9" t="str">
        <f t="shared" si="122"/>
        <v/>
      </c>
      <c r="L524" s="9" t="str">
        <f t="shared" si="122"/>
        <v/>
      </c>
      <c r="M524" s="9" t="str">
        <f t="shared" si="122"/>
        <v/>
      </c>
      <c r="N524" s="9" t="str">
        <f t="shared" si="122"/>
        <v/>
      </c>
      <c r="O524" s="9" t="str">
        <f t="shared" si="122"/>
        <v/>
      </c>
      <c r="P524" s="9" t="str">
        <f t="shared" si="122"/>
        <v/>
      </c>
      <c r="Q524" s="9" t="str">
        <f t="shared" si="122"/>
        <v/>
      </c>
      <c r="R524" s="9" t="str">
        <f t="shared" si="122"/>
        <v/>
      </c>
      <c r="S524" s="9" t="str">
        <f t="shared" si="122"/>
        <v/>
      </c>
      <c r="T524" s="9" t="str">
        <f t="shared" si="122"/>
        <v/>
      </c>
      <c r="U524" s="9" t="str">
        <f t="shared" si="122"/>
        <v/>
      </c>
      <c r="V524" s="9" t="str">
        <f t="shared" si="123"/>
        <v/>
      </c>
      <c r="W524" s="9"/>
      <c r="X524" s="2"/>
      <c r="Y524" s="14"/>
    </row>
    <row r="525" spans="1:25" hidden="1" x14ac:dyDescent="0.25">
      <c r="A525" s="19"/>
      <c r="B525" s="43" t="s">
        <v>276</v>
      </c>
      <c r="C525" s="52" t="str">
        <f t="shared" si="120"/>
        <v/>
      </c>
      <c r="D525" s="52" t="str">
        <f>IF(A525="","",VLOOKUP($A514,IF(LEN(A525)=2,F15B,F15A),VLOOKUP(LEFT(A525,1),Fteams,7,FALSE),FALSE))</f>
        <v/>
      </c>
      <c r="E525" s="52" t="str">
        <f t="shared" si="121"/>
        <v/>
      </c>
      <c r="F525" s="26"/>
      <c r="G525" s="39">
        <f>IF(Dec!$G$2-10&lt;0,0,Dec!$G$2-10)</f>
        <v>2</v>
      </c>
      <c r="H525" s="29"/>
      <c r="I525" s="9" t="str">
        <f t="shared" si="122"/>
        <v/>
      </c>
      <c r="J525" s="9" t="str">
        <f t="shared" si="122"/>
        <v/>
      </c>
      <c r="K525" s="9" t="str">
        <f t="shared" si="122"/>
        <v/>
      </c>
      <c r="L525" s="9" t="str">
        <f t="shared" si="122"/>
        <v/>
      </c>
      <c r="M525" s="9" t="str">
        <f t="shared" si="122"/>
        <v/>
      </c>
      <c r="N525" s="9" t="str">
        <f t="shared" si="122"/>
        <v/>
      </c>
      <c r="O525" s="9" t="str">
        <f t="shared" si="122"/>
        <v/>
      </c>
      <c r="P525" s="9" t="str">
        <f t="shared" si="122"/>
        <v/>
      </c>
      <c r="Q525" s="9" t="str">
        <f t="shared" si="122"/>
        <v/>
      </c>
      <c r="R525" s="9" t="str">
        <f t="shared" si="122"/>
        <v/>
      </c>
      <c r="S525" s="9" t="str">
        <f t="shared" si="122"/>
        <v/>
      </c>
      <c r="T525" s="9" t="str">
        <f t="shared" si="122"/>
        <v/>
      </c>
      <c r="U525" s="9" t="str">
        <f t="shared" si="122"/>
        <v/>
      </c>
      <c r="V525" s="9" t="str">
        <f t="shared" si="123"/>
        <v/>
      </c>
      <c r="W525" s="9"/>
      <c r="X525" s="2"/>
      <c r="Y525" s="14" t="str">
        <f>IF(F525="","",IF(F525-VLOOKUP($A514,AWstandards,VLOOKUP(D525,Age,2,FALSE),FALSE)&lt;0,"","aw"))</f>
        <v/>
      </c>
    </row>
    <row r="526" spans="1:25" hidden="1" x14ac:dyDescent="0.25">
      <c r="A526" s="19"/>
      <c r="B526" s="43" t="s">
        <v>277</v>
      </c>
      <c r="C526" s="52" t="str">
        <f t="shared" si="120"/>
        <v/>
      </c>
      <c r="D526" s="52" t="str">
        <f>IF(A526="","",VLOOKUP($A514,IF(LEN(A526)=2,F15B,F15A),VLOOKUP(LEFT(A526,1),Fteams,7,FALSE),FALSE))</f>
        <v/>
      </c>
      <c r="E526" s="52" t="str">
        <f t="shared" si="121"/>
        <v/>
      </c>
      <c r="F526" s="26"/>
      <c r="G526" s="39">
        <f>IF(Dec!$G$2-11&lt;0,0,Dec!$G$2-11)</f>
        <v>1</v>
      </c>
      <c r="H526" s="29"/>
      <c r="I526" s="9" t="str">
        <f t="shared" si="122"/>
        <v/>
      </c>
      <c r="J526" s="9" t="str">
        <f t="shared" si="122"/>
        <v/>
      </c>
      <c r="K526" s="9" t="str">
        <f t="shared" si="122"/>
        <v/>
      </c>
      <c r="L526" s="9" t="str">
        <f t="shared" si="122"/>
        <v/>
      </c>
      <c r="M526" s="9" t="str">
        <f t="shared" si="122"/>
        <v/>
      </c>
      <c r="N526" s="9" t="str">
        <f t="shared" si="122"/>
        <v/>
      </c>
      <c r="O526" s="9" t="str">
        <f t="shared" si="122"/>
        <v/>
      </c>
      <c r="P526" s="9" t="str">
        <f t="shared" si="122"/>
        <v/>
      </c>
      <c r="Q526" s="9" t="str">
        <f t="shared" si="122"/>
        <v/>
      </c>
      <c r="R526" s="9" t="str">
        <f t="shared" si="122"/>
        <v/>
      </c>
      <c r="S526" s="9" t="str">
        <f t="shared" si="122"/>
        <v/>
      </c>
      <c r="T526" s="9" t="str">
        <f t="shared" si="122"/>
        <v/>
      </c>
      <c r="U526" s="9" t="str">
        <f t="shared" si="122"/>
        <v/>
      </c>
      <c r="V526" s="9" t="str">
        <f t="shared" si="123"/>
        <v/>
      </c>
      <c r="W526" s="9">
        <f>(Dec!$G$2+1)*Dec!$G$2/2-SUM(I515:T526)</f>
        <v>21</v>
      </c>
      <c r="X526" s="2"/>
      <c r="Y526" s="14" t="str">
        <f>IF(F526="","",IF(F526-VLOOKUP($A514,AWstandards,VLOOKUP(D526,Age,2,FALSE),FALSE)&lt;0,"","aw"))</f>
        <v/>
      </c>
    </row>
    <row r="527" spans="1:25" ht="13" x14ac:dyDescent="0.3">
      <c r="A527" s="18" t="s">
        <v>4</v>
      </c>
      <c r="B527" s="34"/>
      <c r="C527" s="53" t="s">
        <v>263</v>
      </c>
      <c r="D527" s="54"/>
      <c r="E527" s="55"/>
      <c r="F527" s="23"/>
      <c r="G527" s="38"/>
      <c r="H527" s="2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 t="str">
        <f t="shared" si="122"/>
        <v/>
      </c>
      <c r="V527" s="9" t="str">
        <f t="shared" si="123"/>
        <v/>
      </c>
      <c r="W527" s="9"/>
      <c r="X527" s="2" t="s">
        <v>24</v>
      </c>
      <c r="Y527" s="2"/>
    </row>
    <row r="528" spans="1:25" x14ac:dyDescent="0.25">
      <c r="A528" s="19" t="s">
        <v>513</v>
      </c>
      <c r="B528" s="43">
        <v>1</v>
      </c>
      <c r="C528" s="52" t="str">
        <f t="shared" ref="C528:C539" si="124">IF(A528="","",VLOOKUP($A$527,IF(LEN(A528)=2,F15B,F15A),VLOOKUP(LEFT(A528,1),Fteams,6,FALSE),FALSE))</f>
        <v>Betty Grice</v>
      </c>
      <c r="D528" s="52">
        <f>IF(A528="","",VLOOKUP($A527,IF(LEN(A528)=2,F15B,F15A),VLOOKUP(LEFT(A528,1),Fteams,7,FALSE),FALSE))</f>
        <v>0</v>
      </c>
      <c r="E528" s="52" t="str">
        <f t="shared" ref="E528:E539" si="125">IF(A528="","",VLOOKUP(LEFT(A528,1),Fteams,2,FALSE))</f>
        <v>Brighton &amp; Hove</v>
      </c>
      <c r="F528" s="26" t="s">
        <v>762</v>
      </c>
      <c r="G528" s="39">
        <f>Dec!$G$2</f>
        <v>12</v>
      </c>
      <c r="H528" s="29"/>
      <c r="I528" s="9">
        <f t="shared" ref="I528:U543" si="126">IF($A528="","",IF(LEFT($A528,1)=I$20,$G528,""))</f>
        <v>12</v>
      </c>
      <c r="J528" s="9" t="str">
        <f t="shared" si="126"/>
        <v/>
      </c>
      <c r="K528" s="9" t="str">
        <f t="shared" si="126"/>
        <v/>
      </c>
      <c r="L528" s="9" t="str">
        <f t="shared" si="126"/>
        <v/>
      </c>
      <c r="M528" s="9" t="str">
        <f t="shared" si="126"/>
        <v/>
      </c>
      <c r="N528" s="9" t="str">
        <f t="shared" si="126"/>
        <v/>
      </c>
      <c r="O528" s="9" t="str">
        <f t="shared" si="126"/>
        <v/>
      </c>
      <c r="P528" s="9" t="str">
        <f t="shared" si="126"/>
        <v/>
      </c>
      <c r="Q528" s="9" t="str">
        <f t="shared" si="126"/>
        <v/>
      </c>
      <c r="R528" s="9" t="str">
        <f t="shared" si="126"/>
        <v/>
      </c>
      <c r="S528" s="9" t="str">
        <f t="shared" si="126"/>
        <v/>
      </c>
      <c r="T528" s="9" t="str">
        <f t="shared" si="126"/>
        <v/>
      </c>
      <c r="U528" s="9" t="str">
        <f t="shared" si="122"/>
        <v/>
      </c>
      <c r="V528" s="9" t="str">
        <f t="shared" si="123"/>
        <v/>
      </c>
      <c r="W528" s="9"/>
      <c r="X528" s="2"/>
      <c r="Y528" s="14" t="e">
        <f>IF(F528="","",IF(F528-VLOOKUP($A527,AWstandards,VLOOKUP(D528,Age,2,FALSE),FALSE)&lt;0,"","aw"))</f>
        <v>#N/A</v>
      </c>
    </row>
    <row r="529" spans="1:25" x14ac:dyDescent="0.25">
      <c r="A529" s="19" t="s">
        <v>551</v>
      </c>
      <c r="B529" s="43">
        <v>2</v>
      </c>
      <c r="C529" s="52" t="str">
        <f t="shared" si="124"/>
        <v>Evie Thomas-Wright</v>
      </c>
      <c r="D529" s="52">
        <f>IF(A529="","",VLOOKUP($A527,IF(LEN(A529)=2,F15B,F15A),VLOOKUP(LEFT(A529,1),Fteams,7,FALSE),FALSE))</f>
        <v>0</v>
      </c>
      <c r="E529" s="52" t="str">
        <f t="shared" si="125"/>
        <v>Horsham BS</v>
      </c>
      <c r="F529" s="26" t="s">
        <v>562</v>
      </c>
      <c r="G529" s="39">
        <f>IF(Dec!$G$2-1&lt;0,0,Dec!$G$2-1)</f>
        <v>11</v>
      </c>
      <c r="H529" s="29"/>
      <c r="I529" s="9" t="str">
        <f t="shared" si="126"/>
        <v/>
      </c>
      <c r="J529" s="9" t="str">
        <f t="shared" si="126"/>
        <v/>
      </c>
      <c r="K529" s="9" t="str">
        <f t="shared" si="126"/>
        <v/>
      </c>
      <c r="L529" s="9" t="str">
        <f t="shared" si="126"/>
        <v/>
      </c>
      <c r="M529" s="9">
        <f t="shared" si="126"/>
        <v>11</v>
      </c>
      <c r="N529" s="9" t="str">
        <f t="shared" si="126"/>
        <v/>
      </c>
      <c r="O529" s="9" t="str">
        <f t="shared" si="126"/>
        <v/>
      </c>
      <c r="P529" s="9" t="str">
        <f t="shared" si="126"/>
        <v/>
      </c>
      <c r="Q529" s="9" t="str">
        <f t="shared" si="126"/>
        <v/>
      </c>
      <c r="R529" s="9" t="str">
        <f t="shared" si="126"/>
        <v/>
      </c>
      <c r="S529" s="9" t="str">
        <f t="shared" si="126"/>
        <v/>
      </c>
      <c r="T529" s="9" t="str">
        <f t="shared" si="126"/>
        <v/>
      </c>
      <c r="U529" s="9" t="str">
        <f t="shared" si="122"/>
        <v/>
      </c>
      <c r="V529" s="9" t="str">
        <f t="shared" si="123"/>
        <v/>
      </c>
      <c r="W529" s="9"/>
      <c r="X529" s="2"/>
      <c r="Y529" s="14" t="e">
        <f>IF(F529="","",IF(F529-VLOOKUP($A527,AWstandards,VLOOKUP(D529,Age,2,FALSE),FALSE)&lt;0,"","aw"))</f>
        <v>#N/A</v>
      </c>
    </row>
    <row r="530" spans="1:25" x14ac:dyDescent="0.25">
      <c r="A530" s="19" t="s">
        <v>550</v>
      </c>
      <c r="B530" s="43">
        <v>3</v>
      </c>
      <c r="C530" s="52" t="str">
        <f t="shared" si="124"/>
        <v>Darcie Wickenden</v>
      </c>
      <c r="D530" s="52">
        <f>IF(A530="","",VLOOKUP($A527,IF(LEN(A530)=2,F15B,F15A),VLOOKUP(LEFT(A530,1),Fteams,7,FALSE),FALSE))</f>
        <v>0</v>
      </c>
      <c r="E530" s="52" t="str">
        <f t="shared" si="125"/>
        <v>Crawley</v>
      </c>
      <c r="F530" s="26" t="s">
        <v>763</v>
      </c>
      <c r="G530" s="39">
        <f>IF(Dec!$G$2-2&lt;0,0,Dec!$G$2-2)</f>
        <v>10</v>
      </c>
      <c r="H530" s="29"/>
      <c r="I530" s="9" t="str">
        <f t="shared" si="126"/>
        <v/>
      </c>
      <c r="J530" s="9">
        <f t="shared" si="126"/>
        <v>10</v>
      </c>
      <c r="K530" s="9" t="str">
        <f t="shared" si="126"/>
        <v/>
      </c>
      <c r="L530" s="9" t="str">
        <f t="shared" si="126"/>
        <v/>
      </c>
      <c r="M530" s="9" t="str">
        <f t="shared" si="126"/>
        <v/>
      </c>
      <c r="N530" s="9" t="str">
        <f t="shared" si="126"/>
        <v/>
      </c>
      <c r="O530" s="9" t="str">
        <f t="shared" si="126"/>
        <v/>
      </c>
      <c r="P530" s="9" t="str">
        <f t="shared" si="126"/>
        <v/>
      </c>
      <c r="Q530" s="9" t="str">
        <f t="shared" si="126"/>
        <v/>
      </c>
      <c r="R530" s="9" t="str">
        <f t="shared" si="126"/>
        <v/>
      </c>
      <c r="S530" s="9" t="str">
        <f t="shared" si="126"/>
        <v/>
      </c>
      <c r="T530" s="9" t="str">
        <f t="shared" si="126"/>
        <v/>
      </c>
      <c r="U530" s="9" t="str">
        <f t="shared" si="122"/>
        <v/>
      </c>
      <c r="V530" s="9" t="str">
        <f t="shared" si="123"/>
        <v/>
      </c>
      <c r="W530" s="9"/>
      <c r="X530" s="2"/>
      <c r="Y530" s="14" t="e">
        <f>IF(F530="","",IF(F530-VLOOKUP($A527,AWstandards,VLOOKUP(D530,Age,2,FALSE),FALSE)&lt;0,"","aw"))</f>
        <v>#N/A</v>
      </c>
    </row>
    <row r="531" spans="1:25" hidden="1" x14ac:dyDescent="0.25">
      <c r="A531" s="19"/>
      <c r="B531" s="43">
        <v>4</v>
      </c>
      <c r="C531" s="52" t="str">
        <f t="shared" si="124"/>
        <v/>
      </c>
      <c r="D531" s="52" t="str">
        <f>IF(A531="","",VLOOKUP($A527,IF(LEN(A531)=2,F15B,F15A),VLOOKUP(LEFT(A531,1),Fteams,7,FALSE),FALSE))</f>
        <v/>
      </c>
      <c r="E531" s="52" t="str">
        <f t="shared" si="125"/>
        <v/>
      </c>
      <c r="F531" s="26"/>
      <c r="G531" s="39">
        <f>IF(Dec!$G$2-3&lt;0,0,Dec!$G$2-3)</f>
        <v>9</v>
      </c>
      <c r="H531" s="29"/>
      <c r="I531" s="9" t="str">
        <f t="shared" si="126"/>
        <v/>
      </c>
      <c r="J531" s="9" t="str">
        <f t="shared" si="126"/>
        <v/>
      </c>
      <c r="K531" s="9" t="str">
        <f t="shared" si="126"/>
        <v/>
      </c>
      <c r="L531" s="9" t="str">
        <f t="shared" si="126"/>
        <v/>
      </c>
      <c r="M531" s="9" t="str">
        <f t="shared" si="126"/>
        <v/>
      </c>
      <c r="N531" s="9" t="str">
        <f t="shared" si="126"/>
        <v/>
      </c>
      <c r="O531" s="9" t="str">
        <f t="shared" si="126"/>
        <v/>
      </c>
      <c r="P531" s="9" t="str">
        <f t="shared" si="126"/>
        <v/>
      </c>
      <c r="Q531" s="9" t="str">
        <f t="shared" si="126"/>
        <v/>
      </c>
      <c r="R531" s="9" t="str">
        <f t="shared" si="126"/>
        <v/>
      </c>
      <c r="S531" s="9" t="str">
        <f t="shared" si="126"/>
        <v/>
      </c>
      <c r="T531" s="9" t="str">
        <f t="shared" si="126"/>
        <v/>
      </c>
      <c r="U531" s="9" t="str">
        <f t="shared" si="126"/>
        <v/>
      </c>
      <c r="V531" s="9" t="str">
        <f t="shared" si="123"/>
        <v/>
      </c>
      <c r="W531" s="9"/>
      <c r="X531" s="2"/>
      <c r="Y531" s="14" t="str">
        <f>IF(F531="","",IF(F531-VLOOKUP($A527,AWstandards,VLOOKUP(D531,Age,2,FALSE),FALSE)&lt;0,"","aw"))</f>
        <v/>
      </c>
    </row>
    <row r="532" spans="1:25" hidden="1" x14ac:dyDescent="0.25">
      <c r="A532" s="19"/>
      <c r="B532" s="43">
        <v>5</v>
      </c>
      <c r="C532" s="52" t="str">
        <f t="shared" si="124"/>
        <v/>
      </c>
      <c r="D532" s="52" t="str">
        <f>IF(A532="","",VLOOKUP($A527,IF(LEN(A532)=2,F15B,F15A),VLOOKUP(LEFT(A532,1),Fteams,7,FALSE),FALSE))</f>
        <v/>
      </c>
      <c r="E532" s="52" t="str">
        <f t="shared" si="125"/>
        <v/>
      </c>
      <c r="F532" s="26"/>
      <c r="G532" s="39">
        <f>IF(Dec!$G$2-4&lt;0,0,Dec!$G$2-4)</f>
        <v>8</v>
      </c>
      <c r="H532" s="29"/>
      <c r="I532" s="9" t="str">
        <f t="shared" si="126"/>
        <v/>
      </c>
      <c r="J532" s="9" t="str">
        <f t="shared" si="126"/>
        <v/>
      </c>
      <c r="K532" s="9" t="str">
        <f t="shared" si="126"/>
        <v/>
      </c>
      <c r="L532" s="9" t="str">
        <f t="shared" si="126"/>
        <v/>
      </c>
      <c r="M532" s="9" t="str">
        <f t="shared" si="126"/>
        <v/>
      </c>
      <c r="N532" s="9" t="str">
        <f t="shared" si="126"/>
        <v/>
      </c>
      <c r="O532" s="9" t="str">
        <f t="shared" si="126"/>
        <v/>
      </c>
      <c r="P532" s="9" t="str">
        <f t="shared" si="126"/>
        <v/>
      </c>
      <c r="Q532" s="9" t="str">
        <f t="shared" si="126"/>
        <v/>
      </c>
      <c r="R532" s="9" t="str">
        <f t="shared" si="126"/>
        <v/>
      </c>
      <c r="S532" s="9" t="str">
        <f t="shared" si="126"/>
        <v/>
      </c>
      <c r="T532" s="9" t="str">
        <f t="shared" si="126"/>
        <v/>
      </c>
      <c r="U532" s="9" t="str">
        <f t="shared" si="126"/>
        <v/>
      </c>
      <c r="V532" s="9" t="str">
        <f t="shared" si="123"/>
        <v/>
      </c>
      <c r="W532" s="9"/>
      <c r="X532" s="2"/>
      <c r="Y532" s="14" t="str">
        <f>IF(F532="","",IF(F532-VLOOKUP($A527,AWstandards,VLOOKUP(D532,Age,2,FALSE),FALSE)&lt;0,"","aw"))</f>
        <v/>
      </c>
    </row>
    <row r="533" spans="1:25" hidden="1" x14ac:dyDescent="0.25">
      <c r="A533" s="19"/>
      <c r="B533" s="43">
        <v>6</v>
      </c>
      <c r="C533" s="52" t="str">
        <f t="shared" si="124"/>
        <v/>
      </c>
      <c r="D533" s="52" t="str">
        <f>IF(A533="","",VLOOKUP($A527,IF(LEN(A533)=2,F15B,F15A),VLOOKUP(LEFT(A533,1),Fteams,7,FALSE),FALSE))</f>
        <v/>
      </c>
      <c r="E533" s="52" t="str">
        <f t="shared" si="125"/>
        <v/>
      </c>
      <c r="F533" s="26"/>
      <c r="G533" s="39">
        <f>IF(Dec!$G$2-5&lt;0,0,Dec!$G$2-5)</f>
        <v>7</v>
      </c>
      <c r="H533" s="29"/>
      <c r="I533" s="9" t="str">
        <f t="shared" si="126"/>
        <v/>
      </c>
      <c r="J533" s="9" t="str">
        <f t="shared" si="126"/>
        <v/>
      </c>
      <c r="K533" s="9" t="str">
        <f t="shared" si="126"/>
        <v/>
      </c>
      <c r="L533" s="9" t="str">
        <f t="shared" si="126"/>
        <v/>
      </c>
      <c r="M533" s="9" t="str">
        <f t="shared" si="126"/>
        <v/>
      </c>
      <c r="N533" s="9" t="str">
        <f t="shared" si="126"/>
        <v/>
      </c>
      <c r="O533" s="9" t="str">
        <f t="shared" si="126"/>
        <v/>
      </c>
      <c r="P533" s="9" t="str">
        <f t="shared" si="126"/>
        <v/>
      </c>
      <c r="Q533" s="9" t="str">
        <f t="shared" si="126"/>
        <v/>
      </c>
      <c r="R533" s="9" t="str">
        <f t="shared" si="126"/>
        <v/>
      </c>
      <c r="S533" s="9" t="str">
        <f t="shared" si="126"/>
        <v/>
      </c>
      <c r="T533" s="9" t="str">
        <f t="shared" si="126"/>
        <v/>
      </c>
      <c r="U533" s="9" t="str">
        <f t="shared" si="126"/>
        <v/>
      </c>
      <c r="V533" s="9" t="str">
        <f t="shared" si="123"/>
        <v/>
      </c>
      <c r="W533" s="9"/>
      <c r="X533" s="2"/>
      <c r="Y533" s="14" t="str">
        <f>IF(F533="","",IF(F533-VLOOKUP($A527,AWstandards,VLOOKUP(D533,Age,2,FALSE),FALSE)&lt;0,"","aw"))</f>
        <v/>
      </c>
    </row>
    <row r="534" spans="1:25" hidden="1" x14ac:dyDescent="0.25">
      <c r="A534" s="19"/>
      <c r="B534" s="43">
        <v>7</v>
      </c>
      <c r="C534" s="52" t="str">
        <f t="shared" si="124"/>
        <v/>
      </c>
      <c r="D534" s="52" t="str">
        <f>IF(A534="","",VLOOKUP($A527,IF(LEN(A534)=2,F15B,F15A),VLOOKUP(LEFT(A534,1),Fteams,7,FALSE),FALSE))</f>
        <v/>
      </c>
      <c r="E534" s="52" t="str">
        <f t="shared" si="125"/>
        <v/>
      </c>
      <c r="F534" s="26"/>
      <c r="G534" s="39">
        <f>IF(Dec!$G$2-6&lt;0,0,Dec!$G$2-6)</f>
        <v>6</v>
      </c>
      <c r="H534" s="29"/>
      <c r="I534" s="9" t="str">
        <f t="shared" si="126"/>
        <v/>
      </c>
      <c r="J534" s="9" t="str">
        <f t="shared" si="126"/>
        <v/>
      </c>
      <c r="K534" s="9" t="str">
        <f t="shared" si="126"/>
        <v/>
      </c>
      <c r="L534" s="9" t="str">
        <f t="shared" si="126"/>
        <v/>
      </c>
      <c r="M534" s="9" t="str">
        <f t="shared" si="126"/>
        <v/>
      </c>
      <c r="N534" s="9" t="str">
        <f t="shared" si="126"/>
        <v/>
      </c>
      <c r="O534" s="9" t="str">
        <f t="shared" si="126"/>
        <v/>
      </c>
      <c r="P534" s="9" t="str">
        <f t="shared" si="126"/>
        <v/>
      </c>
      <c r="Q534" s="9" t="str">
        <f t="shared" si="126"/>
        <v/>
      </c>
      <c r="R534" s="9" t="str">
        <f t="shared" si="126"/>
        <v/>
      </c>
      <c r="S534" s="9" t="str">
        <f t="shared" si="126"/>
        <v/>
      </c>
      <c r="T534" s="9" t="str">
        <f t="shared" si="126"/>
        <v/>
      </c>
      <c r="U534" s="9" t="str">
        <f t="shared" si="126"/>
        <v/>
      </c>
      <c r="V534" s="9" t="str">
        <f t="shared" si="123"/>
        <v/>
      </c>
      <c r="W534" s="9"/>
      <c r="X534" s="2"/>
      <c r="Y534" s="14" t="str">
        <f>IF(F534="","",IF(F534-VLOOKUP($A527,AWstandards,VLOOKUP(D534,Age,2,FALSE),FALSE)&lt;0,"","aw"))</f>
        <v/>
      </c>
    </row>
    <row r="535" spans="1:25" hidden="1" x14ac:dyDescent="0.25">
      <c r="A535" s="19"/>
      <c r="B535" s="43">
        <v>8</v>
      </c>
      <c r="C535" s="52" t="str">
        <f t="shared" si="124"/>
        <v/>
      </c>
      <c r="D535" s="52" t="str">
        <f>IF(A535="","",VLOOKUP($A527,IF(LEN(A535)=2,F15B,F15A),VLOOKUP(LEFT(A535,1),Fteams,7,FALSE),FALSE))</f>
        <v/>
      </c>
      <c r="E535" s="52" t="str">
        <f t="shared" si="125"/>
        <v/>
      </c>
      <c r="F535" s="26"/>
      <c r="G535" s="39">
        <f>IF(Dec!$G$2-7&lt;0,0,Dec!$G$2-7)</f>
        <v>5</v>
      </c>
      <c r="H535" s="29"/>
      <c r="I535" s="9" t="str">
        <f t="shared" si="126"/>
        <v/>
      </c>
      <c r="J535" s="9" t="str">
        <f t="shared" si="126"/>
        <v/>
      </c>
      <c r="K535" s="9" t="str">
        <f t="shared" si="126"/>
        <v/>
      </c>
      <c r="L535" s="9" t="str">
        <f t="shared" si="126"/>
        <v/>
      </c>
      <c r="M535" s="9" t="str">
        <f t="shared" si="126"/>
        <v/>
      </c>
      <c r="N535" s="9" t="str">
        <f t="shared" si="126"/>
        <v/>
      </c>
      <c r="O535" s="9" t="str">
        <f t="shared" si="126"/>
        <v/>
      </c>
      <c r="P535" s="9" t="str">
        <f t="shared" si="126"/>
        <v/>
      </c>
      <c r="Q535" s="9" t="str">
        <f t="shared" si="126"/>
        <v/>
      </c>
      <c r="R535" s="9" t="str">
        <f t="shared" si="126"/>
        <v/>
      </c>
      <c r="S535" s="9" t="str">
        <f t="shared" si="126"/>
        <v/>
      </c>
      <c r="T535" s="9" t="str">
        <f t="shared" si="126"/>
        <v/>
      </c>
      <c r="U535" s="9" t="str">
        <f t="shared" si="126"/>
        <v/>
      </c>
      <c r="V535" s="9" t="str">
        <f t="shared" si="123"/>
        <v/>
      </c>
      <c r="W535" s="9"/>
      <c r="X535" s="2"/>
      <c r="Y535" s="14" t="str">
        <f>IF(F535="","",IF(F535-VLOOKUP($A527,AWstandards,VLOOKUP(D535,Age,2,FALSE),FALSE)&lt;0,"","aw"))</f>
        <v/>
      </c>
    </row>
    <row r="536" spans="1:25" hidden="1" x14ac:dyDescent="0.25">
      <c r="A536" s="19"/>
      <c r="B536" s="43" t="s">
        <v>278</v>
      </c>
      <c r="C536" s="52" t="str">
        <f t="shared" si="124"/>
        <v/>
      </c>
      <c r="D536" s="52" t="str">
        <f>IF(A536="","",VLOOKUP($A529,IF(LEN(A536)=2,FSB,FSA),VLOOKUP(LEFT(A536,1),Fteams,7,FALSE),FALSE))</f>
        <v/>
      </c>
      <c r="E536" s="52" t="str">
        <f t="shared" si="125"/>
        <v/>
      </c>
      <c r="F536" s="26"/>
      <c r="G536" s="39">
        <f>IF(Dec!$G$2-8&lt;0,0,Dec!$G$2-8)</f>
        <v>4</v>
      </c>
      <c r="H536" s="29"/>
      <c r="I536" s="9" t="str">
        <f t="shared" si="126"/>
        <v/>
      </c>
      <c r="J536" s="9" t="str">
        <f t="shared" si="126"/>
        <v/>
      </c>
      <c r="K536" s="9" t="str">
        <f t="shared" si="126"/>
        <v/>
      </c>
      <c r="L536" s="9" t="str">
        <f t="shared" si="126"/>
        <v/>
      </c>
      <c r="M536" s="9" t="str">
        <f t="shared" si="126"/>
        <v/>
      </c>
      <c r="N536" s="9" t="str">
        <f t="shared" si="126"/>
        <v/>
      </c>
      <c r="O536" s="9" t="str">
        <f t="shared" si="126"/>
        <v/>
      </c>
      <c r="P536" s="9" t="str">
        <f t="shared" si="126"/>
        <v/>
      </c>
      <c r="Q536" s="9" t="str">
        <f t="shared" si="126"/>
        <v/>
      </c>
      <c r="R536" s="9" t="str">
        <f t="shared" si="126"/>
        <v/>
      </c>
      <c r="S536" s="9" t="str">
        <f t="shared" si="126"/>
        <v/>
      </c>
      <c r="T536" s="9" t="str">
        <f t="shared" si="126"/>
        <v/>
      </c>
      <c r="U536" s="9" t="str">
        <f t="shared" si="126"/>
        <v/>
      </c>
      <c r="V536" s="9" t="str">
        <f t="shared" si="123"/>
        <v/>
      </c>
      <c r="W536" s="9"/>
      <c r="X536" s="2"/>
      <c r="Y536" s="14"/>
    </row>
    <row r="537" spans="1:25" hidden="1" x14ac:dyDescent="0.25">
      <c r="A537" s="19"/>
      <c r="B537" s="43" t="s">
        <v>275</v>
      </c>
      <c r="C537" s="52" t="str">
        <f t="shared" si="124"/>
        <v/>
      </c>
      <c r="D537" s="52" t="str">
        <f>IF(A537="","",VLOOKUP($A530,IF(LEN(A537)=2,FSB,FSA),VLOOKUP(LEFT(A537,1),Fteams,7,FALSE),FALSE))</f>
        <v/>
      </c>
      <c r="E537" s="52" t="str">
        <f t="shared" si="125"/>
        <v/>
      </c>
      <c r="F537" s="26"/>
      <c r="G537" s="39">
        <f>IF(Dec!$G$2-9&lt;0,0,Dec!$G$2-9)</f>
        <v>3</v>
      </c>
      <c r="H537" s="29"/>
      <c r="I537" s="9" t="str">
        <f t="shared" si="126"/>
        <v/>
      </c>
      <c r="J537" s="9" t="str">
        <f t="shared" si="126"/>
        <v/>
      </c>
      <c r="K537" s="9" t="str">
        <f t="shared" si="126"/>
        <v/>
      </c>
      <c r="L537" s="9" t="str">
        <f t="shared" si="126"/>
        <v/>
      </c>
      <c r="M537" s="9" t="str">
        <f t="shared" si="126"/>
        <v/>
      </c>
      <c r="N537" s="9" t="str">
        <f t="shared" si="126"/>
        <v/>
      </c>
      <c r="O537" s="9" t="str">
        <f t="shared" si="126"/>
        <v/>
      </c>
      <c r="P537" s="9" t="str">
        <f t="shared" si="126"/>
        <v/>
      </c>
      <c r="Q537" s="9" t="str">
        <f t="shared" si="126"/>
        <v/>
      </c>
      <c r="R537" s="9" t="str">
        <f t="shared" si="126"/>
        <v/>
      </c>
      <c r="S537" s="9" t="str">
        <f t="shared" si="126"/>
        <v/>
      </c>
      <c r="T537" s="9" t="str">
        <f t="shared" si="126"/>
        <v/>
      </c>
      <c r="U537" s="9" t="str">
        <f t="shared" si="126"/>
        <v/>
      </c>
      <c r="V537" s="9" t="str">
        <f t="shared" si="123"/>
        <v/>
      </c>
      <c r="W537" s="9"/>
      <c r="X537" s="2"/>
      <c r="Y537" s="14"/>
    </row>
    <row r="538" spans="1:25" hidden="1" x14ac:dyDescent="0.25">
      <c r="A538" s="19"/>
      <c r="B538" s="43" t="s">
        <v>276</v>
      </c>
      <c r="C538" s="52" t="str">
        <f t="shared" si="124"/>
        <v/>
      </c>
      <c r="D538" s="52" t="str">
        <f>IF(A538="","",VLOOKUP($A527,IF(LEN(A538)=2,F15B,F15A),VLOOKUP(LEFT(A538,1),Fteams,7,FALSE),FALSE))</f>
        <v/>
      </c>
      <c r="E538" s="52" t="str">
        <f t="shared" si="125"/>
        <v/>
      </c>
      <c r="F538" s="26"/>
      <c r="G538" s="39">
        <f>IF(Dec!$G$2-10&lt;0,0,Dec!$G$2-10)</f>
        <v>2</v>
      </c>
      <c r="H538" s="29"/>
      <c r="I538" s="9" t="str">
        <f t="shared" si="126"/>
        <v/>
      </c>
      <c r="J538" s="9" t="str">
        <f t="shared" si="126"/>
        <v/>
      </c>
      <c r="K538" s="9" t="str">
        <f t="shared" si="126"/>
        <v/>
      </c>
      <c r="L538" s="9" t="str">
        <f t="shared" si="126"/>
        <v/>
      </c>
      <c r="M538" s="9" t="str">
        <f t="shared" si="126"/>
        <v/>
      </c>
      <c r="N538" s="9" t="str">
        <f t="shared" si="126"/>
        <v/>
      </c>
      <c r="O538" s="9" t="str">
        <f t="shared" si="126"/>
        <v/>
      </c>
      <c r="P538" s="9" t="str">
        <f t="shared" si="126"/>
        <v/>
      </c>
      <c r="Q538" s="9" t="str">
        <f t="shared" si="126"/>
        <v/>
      </c>
      <c r="R538" s="9" t="str">
        <f t="shared" si="126"/>
        <v/>
      </c>
      <c r="S538" s="9" t="str">
        <f t="shared" si="126"/>
        <v/>
      </c>
      <c r="T538" s="9" t="str">
        <f t="shared" si="126"/>
        <v/>
      </c>
      <c r="U538" s="9" t="str">
        <f t="shared" si="126"/>
        <v/>
      </c>
      <c r="V538" s="9" t="str">
        <f t="shared" si="123"/>
        <v/>
      </c>
      <c r="W538" s="9"/>
      <c r="X538" s="2"/>
      <c r="Y538" s="14" t="str">
        <f>IF(F538="","",IF(F538-VLOOKUP($A527,AWstandards,VLOOKUP(D538,Age,2,FALSE),FALSE)&lt;0,"","aw"))</f>
        <v/>
      </c>
    </row>
    <row r="539" spans="1:25" ht="12.75" hidden="1" customHeight="1" x14ac:dyDescent="0.25">
      <c r="A539" s="19"/>
      <c r="B539" s="43" t="s">
        <v>277</v>
      </c>
      <c r="C539" s="52" t="str">
        <f t="shared" si="124"/>
        <v/>
      </c>
      <c r="D539" s="52" t="str">
        <f>IF(A539="","",VLOOKUP($A527,IF(LEN(A539)=2,F15B,F15A),VLOOKUP(LEFT(A539,1),Fteams,7,FALSE),FALSE))</f>
        <v/>
      </c>
      <c r="E539" s="52" t="str">
        <f t="shared" si="125"/>
        <v/>
      </c>
      <c r="F539" s="26"/>
      <c r="G539" s="39">
        <f>IF(Dec!$G$2-11&lt;0,0,Dec!$G$2-11)</f>
        <v>1</v>
      </c>
      <c r="H539" s="29"/>
      <c r="I539" s="9" t="str">
        <f t="shared" si="126"/>
        <v/>
      </c>
      <c r="J539" s="9" t="str">
        <f t="shared" si="126"/>
        <v/>
      </c>
      <c r="K539" s="9" t="str">
        <f t="shared" si="126"/>
        <v/>
      </c>
      <c r="L539" s="9" t="str">
        <f t="shared" si="126"/>
        <v/>
      </c>
      <c r="M539" s="9" t="str">
        <f t="shared" si="126"/>
        <v/>
      </c>
      <c r="N539" s="9" t="str">
        <f t="shared" si="126"/>
        <v/>
      </c>
      <c r="O539" s="9" t="str">
        <f t="shared" si="126"/>
        <v/>
      </c>
      <c r="P539" s="9" t="str">
        <f t="shared" si="126"/>
        <v/>
      </c>
      <c r="Q539" s="9" t="str">
        <f t="shared" si="126"/>
        <v/>
      </c>
      <c r="R539" s="9" t="str">
        <f t="shared" si="126"/>
        <v/>
      </c>
      <c r="S539" s="9" t="str">
        <f t="shared" si="126"/>
        <v/>
      </c>
      <c r="T539" s="9" t="str">
        <f t="shared" si="126"/>
        <v/>
      </c>
      <c r="U539" s="9" t="str">
        <f t="shared" si="126"/>
        <v/>
      </c>
      <c r="V539" s="9" t="str">
        <f t="shared" si="123"/>
        <v/>
      </c>
      <c r="W539" s="9">
        <f>(Dec!$G$2+1)*Dec!$G$2/2-SUM(I528:T539)</f>
        <v>45</v>
      </c>
      <c r="X539" s="2"/>
      <c r="Y539" s="14" t="str">
        <f>IF(F539="","",IF(F539-VLOOKUP($A527,AWstandards,VLOOKUP(D539,Age,2,FALSE),FALSE)&lt;0,"","aw"))</f>
        <v/>
      </c>
    </row>
    <row r="540" spans="1:25" ht="13" x14ac:dyDescent="0.3">
      <c r="A540" s="18" t="s">
        <v>5</v>
      </c>
      <c r="B540" s="34"/>
      <c r="C540" s="53" t="s">
        <v>264</v>
      </c>
      <c r="D540" s="54"/>
      <c r="E540" s="55"/>
      <c r="F540" s="23"/>
      <c r="G540" s="38"/>
      <c r="H540" s="2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 t="str">
        <f t="shared" si="126"/>
        <v/>
      </c>
      <c r="V540" s="9" t="str">
        <f t="shared" si="123"/>
        <v/>
      </c>
      <c r="W540" s="9"/>
      <c r="X540" s="2" t="s">
        <v>25</v>
      </c>
      <c r="Y540" s="2"/>
    </row>
    <row r="541" spans="1:25" x14ac:dyDescent="0.25">
      <c r="A541" s="19" t="s">
        <v>514</v>
      </c>
      <c r="B541" s="43">
        <v>1</v>
      </c>
      <c r="C541" s="52" t="str">
        <f t="shared" ref="C541:C552" si="127">IF(A541="","",VLOOKUP($A$540,IF(LEN(A541)=2,F15B,F15A),VLOOKUP(LEFT(A541,1),Fteams,6,FALSE),FALSE))</f>
        <v>Adanna Anah</v>
      </c>
      <c r="D541" s="52">
        <f>IF(A541="","",VLOOKUP($A540,IF(LEN(A541)=2,F15B,F15A),VLOOKUP(LEFT(A541,1),Fteams,7,FALSE),FALSE))</f>
        <v>0</v>
      </c>
      <c r="E541" s="52" t="str">
        <f t="shared" ref="E541:E552" si="128">IF(A541="","",VLOOKUP(LEFT(A541,1),Fteams,2,FALSE))</f>
        <v>Crawley</v>
      </c>
      <c r="F541" s="26" t="s">
        <v>596</v>
      </c>
      <c r="G541" s="39">
        <f>Dec!$G$2</f>
        <v>12</v>
      </c>
      <c r="H541" s="29"/>
      <c r="I541" s="9" t="str">
        <f t="shared" ref="I541:U556" si="129">IF($A541="","",IF(LEFT($A541,1)=I$20,$G541,""))</f>
        <v/>
      </c>
      <c r="J541" s="9">
        <f t="shared" si="129"/>
        <v>12</v>
      </c>
      <c r="K541" s="9" t="str">
        <f t="shared" si="129"/>
        <v/>
      </c>
      <c r="L541" s="9" t="str">
        <f t="shared" si="129"/>
        <v/>
      </c>
      <c r="M541" s="9" t="str">
        <f t="shared" si="129"/>
        <v/>
      </c>
      <c r="N541" s="9" t="str">
        <f t="shared" si="129"/>
        <v/>
      </c>
      <c r="O541" s="9" t="str">
        <f t="shared" si="129"/>
        <v/>
      </c>
      <c r="P541" s="9" t="str">
        <f t="shared" si="129"/>
        <v/>
      </c>
      <c r="Q541" s="9" t="str">
        <f t="shared" si="129"/>
        <v/>
      </c>
      <c r="R541" s="9" t="str">
        <f t="shared" si="129"/>
        <v/>
      </c>
      <c r="S541" s="9" t="str">
        <f t="shared" si="129"/>
        <v/>
      </c>
      <c r="T541" s="9" t="str">
        <f t="shared" si="129"/>
        <v/>
      </c>
      <c r="U541" s="9" t="str">
        <f t="shared" si="126"/>
        <v/>
      </c>
      <c r="V541" s="9" t="str">
        <f t="shared" si="123"/>
        <v/>
      </c>
      <c r="W541" s="9"/>
      <c r="X541" s="2"/>
      <c r="Y541" s="14" t="e">
        <f>IF(F541="","",IF(F541-VLOOKUP($A540,AWstandards,VLOOKUP(D541,Age,2,FALSE),FALSE)&lt;0,"","aw"))</f>
        <v>#N/A</v>
      </c>
    </row>
    <row r="542" spans="1:25" x14ac:dyDescent="0.25">
      <c r="A542" s="19" t="s">
        <v>513</v>
      </c>
      <c r="B542" s="43">
        <v>2</v>
      </c>
      <c r="C542" s="52" t="str">
        <f t="shared" si="127"/>
        <v>Evie Hunter</v>
      </c>
      <c r="D542" s="52">
        <f>IF(A542="","",VLOOKUP($A540,IF(LEN(A542)=2,F15B,F15A),VLOOKUP(LEFT(A542,1),Fteams,7,FALSE),FALSE))</f>
        <v>0</v>
      </c>
      <c r="E542" s="52" t="str">
        <f t="shared" si="128"/>
        <v>Brighton &amp; Hove</v>
      </c>
      <c r="F542" s="26" t="s">
        <v>597</v>
      </c>
      <c r="G542" s="39">
        <f>IF(Dec!$G$2-1&lt;0,0,Dec!$G$2-1)</f>
        <v>11</v>
      </c>
      <c r="H542" s="29"/>
      <c r="I542" s="9">
        <f t="shared" si="129"/>
        <v>11</v>
      </c>
      <c r="J542" s="9" t="str">
        <f t="shared" si="129"/>
        <v/>
      </c>
      <c r="K542" s="9" t="str">
        <f t="shared" si="129"/>
        <v/>
      </c>
      <c r="L542" s="9" t="str">
        <f t="shared" si="129"/>
        <v/>
      </c>
      <c r="M542" s="9" t="str">
        <f t="shared" si="129"/>
        <v/>
      </c>
      <c r="N542" s="9" t="str">
        <f t="shared" si="129"/>
        <v/>
      </c>
      <c r="O542" s="9" t="str">
        <f t="shared" si="129"/>
        <v/>
      </c>
      <c r="P542" s="9" t="str">
        <f t="shared" si="129"/>
        <v/>
      </c>
      <c r="Q542" s="9" t="str">
        <f t="shared" si="129"/>
        <v/>
      </c>
      <c r="R542" s="9" t="str">
        <f t="shared" si="129"/>
        <v/>
      </c>
      <c r="S542" s="9" t="str">
        <f t="shared" si="129"/>
        <v/>
      </c>
      <c r="T542" s="9" t="str">
        <f t="shared" si="129"/>
        <v/>
      </c>
      <c r="U542" s="9" t="str">
        <f t="shared" si="126"/>
        <v/>
      </c>
      <c r="V542" s="9" t="str">
        <f t="shared" si="123"/>
        <v/>
      </c>
      <c r="W542" s="9"/>
      <c r="X542" s="2"/>
      <c r="Y542" s="14" t="e">
        <f>IF(F542="","",IF(F542-VLOOKUP($A540,AWstandards,VLOOKUP(D542,Age,2,FALSE),FALSE)&lt;0,"","aw"))</f>
        <v>#N/A</v>
      </c>
    </row>
    <row r="543" spans="1:25" x14ac:dyDescent="0.25">
      <c r="A543" s="19" t="s">
        <v>520</v>
      </c>
      <c r="B543" s="43">
        <v>3</v>
      </c>
      <c r="C543" s="52" t="str">
        <f t="shared" si="127"/>
        <v>Betty Barry</v>
      </c>
      <c r="D543" s="52">
        <f>IF(A543="","",VLOOKUP($A540,IF(LEN(A543)=2,F15B,F15A),VLOOKUP(LEFT(A543,1),Fteams,7,FALSE),FALSE))</f>
        <v>0</v>
      </c>
      <c r="E543" s="52" t="str">
        <f t="shared" si="128"/>
        <v>Lewes</v>
      </c>
      <c r="F543" s="26" t="s">
        <v>598</v>
      </c>
      <c r="G543" s="39">
        <f>IF(Dec!$G$2-2&lt;0,0,Dec!$G$2-2)</f>
        <v>10</v>
      </c>
      <c r="H543" s="29"/>
      <c r="I543" s="9" t="str">
        <f t="shared" si="129"/>
        <v/>
      </c>
      <c r="J543" s="9" t="str">
        <f t="shared" si="129"/>
        <v/>
      </c>
      <c r="K543" s="9" t="str">
        <f t="shared" si="129"/>
        <v/>
      </c>
      <c r="L543" s="9" t="str">
        <f t="shared" si="129"/>
        <v/>
      </c>
      <c r="M543" s="9" t="str">
        <f t="shared" si="129"/>
        <v/>
      </c>
      <c r="N543" s="9" t="str">
        <f t="shared" si="129"/>
        <v/>
      </c>
      <c r="O543" s="9">
        <f t="shared" si="129"/>
        <v>10</v>
      </c>
      <c r="P543" s="9" t="str">
        <f t="shared" si="129"/>
        <v/>
      </c>
      <c r="Q543" s="9" t="str">
        <f t="shared" si="129"/>
        <v/>
      </c>
      <c r="R543" s="9" t="str">
        <f t="shared" si="129"/>
        <v/>
      </c>
      <c r="S543" s="9" t="str">
        <f t="shared" si="129"/>
        <v/>
      </c>
      <c r="T543" s="9" t="str">
        <f t="shared" si="129"/>
        <v/>
      </c>
      <c r="U543" s="9" t="str">
        <f t="shared" si="126"/>
        <v/>
      </c>
      <c r="V543" s="9" t="str">
        <f t="shared" si="123"/>
        <v/>
      </c>
      <c r="W543" s="9"/>
      <c r="X543" s="2"/>
      <c r="Y543" s="14" t="e">
        <f>IF(F543="","",IF(F543-VLOOKUP($A540,AWstandards,VLOOKUP(D543,Age,2,FALSE),FALSE)&lt;0,"","aw"))</f>
        <v>#N/A</v>
      </c>
    </row>
    <row r="544" spans="1:25" x14ac:dyDescent="0.25">
      <c r="A544" s="19" t="s">
        <v>522</v>
      </c>
      <c r="B544" s="43">
        <v>4</v>
      </c>
      <c r="C544" s="52" t="str">
        <f t="shared" si="127"/>
        <v>Ilayda Ruso</v>
      </c>
      <c r="D544" s="52">
        <f>IF(A544="","",VLOOKUP($A540,IF(LEN(A544)=2,F15B,F15A),VLOOKUP(LEFT(A544,1),Fteams,7,FALSE),FALSE))</f>
        <v>0</v>
      </c>
      <c r="E544" s="52" t="str">
        <f t="shared" si="128"/>
        <v>Worthing</v>
      </c>
      <c r="F544" s="26" t="s">
        <v>599</v>
      </c>
      <c r="G544" s="39">
        <f>IF(Dec!$G$2-3&lt;0,0,Dec!$G$2-3)</f>
        <v>9</v>
      </c>
      <c r="H544" s="29"/>
      <c r="I544" s="9" t="str">
        <f t="shared" si="129"/>
        <v/>
      </c>
      <c r="J544" s="9" t="str">
        <f t="shared" si="129"/>
        <v/>
      </c>
      <c r="K544" s="9" t="str">
        <f t="shared" si="129"/>
        <v/>
      </c>
      <c r="L544" s="9" t="str">
        <f t="shared" si="129"/>
        <v/>
      </c>
      <c r="M544" s="9" t="str">
        <f t="shared" si="129"/>
        <v/>
      </c>
      <c r="N544" s="9" t="str">
        <f t="shared" si="129"/>
        <v/>
      </c>
      <c r="O544" s="9" t="str">
        <f t="shared" si="129"/>
        <v/>
      </c>
      <c r="P544" s="9" t="str">
        <f t="shared" si="129"/>
        <v/>
      </c>
      <c r="Q544" s="9">
        <f t="shared" si="129"/>
        <v>9</v>
      </c>
      <c r="R544" s="9" t="str">
        <f t="shared" si="129"/>
        <v/>
      </c>
      <c r="S544" s="9" t="str">
        <f t="shared" si="129"/>
        <v/>
      </c>
      <c r="T544" s="9" t="str">
        <f t="shared" si="129"/>
        <v/>
      </c>
      <c r="U544" s="9" t="str">
        <f t="shared" si="129"/>
        <v/>
      </c>
      <c r="V544" s="9" t="str">
        <f t="shared" si="123"/>
        <v/>
      </c>
      <c r="W544" s="9"/>
      <c r="X544" s="2"/>
      <c r="Y544" s="14" t="e">
        <f>IF(F544="","",IF(F544-VLOOKUP($A540,AWstandards,VLOOKUP(D544,Age,2,FALSE),FALSE)&lt;0,"","aw"))</f>
        <v>#N/A</v>
      </c>
    </row>
    <row r="545" spans="1:25" x14ac:dyDescent="0.25">
      <c r="A545" s="19" t="s">
        <v>515</v>
      </c>
      <c r="B545" s="43">
        <v>5</v>
      </c>
      <c r="C545" s="52" t="str">
        <f t="shared" si="127"/>
        <v>Marnie Powell</v>
      </c>
      <c r="D545" s="52">
        <f>IF(A545="","",VLOOKUP($A540,IF(LEN(A545)=2,F15B,F15A),VLOOKUP(LEFT(A545,1),Fteams,7,FALSE),FALSE))</f>
        <v>0</v>
      </c>
      <c r="E545" s="52" t="str">
        <f t="shared" si="128"/>
        <v>Chichester</v>
      </c>
      <c r="F545" s="26" t="s">
        <v>600</v>
      </c>
      <c r="G545" s="39">
        <f>IF(Dec!$G$2-4&lt;0,0,Dec!$G$2-4)</f>
        <v>8</v>
      </c>
      <c r="H545" s="29"/>
      <c r="I545" s="9" t="str">
        <f t="shared" si="129"/>
        <v/>
      </c>
      <c r="J545" s="9" t="str">
        <f t="shared" si="129"/>
        <v/>
      </c>
      <c r="K545" s="9">
        <f t="shared" si="129"/>
        <v>8</v>
      </c>
      <c r="L545" s="9" t="str">
        <f t="shared" si="129"/>
        <v/>
      </c>
      <c r="M545" s="9" t="str">
        <f t="shared" si="129"/>
        <v/>
      </c>
      <c r="N545" s="9" t="str">
        <f t="shared" si="129"/>
        <v/>
      </c>
      <c r="O545" s="9" t="str">
        <f t="shared" si="129"/>
        <v/>
      </c>
      <c r="P545" s="9" t="str">
        <f t="shared" si="129"/>
        <v/>
      </c>
      <c r="Q545" s="9" t="str">
        <f t="shared" si="129"/>
        <v/>
      </c>
      <c r="R545" s="9" t="str">
        <f t="shared" si="129"/>
        <v/>
      </c>
      <c r="S545" s="9" t="str">
        <f t="shared" si="129"/>
        <v/>
      </c>
      <c r="T545" s="9" t="str">
        <f t="shared" si="129"/>
        <v/>
      </c>
      <c r="U545" s="9" t="str">
        <f t="shared" si="129"/>
        <v/>
      </c>
      <c r="V545" s="9" t="str">
        <f t="shared" si="123"/>
        <v/>
      </c>
      <c r="W545" s="9"/>
      <c r="X545" s="2"/>
      <c r="Y545" s="14" t="e">
        <f>IF(F545="","",IF(F545-VLOOKUP($A540,AWstandards,VLOOKUP(D545,Age,2,FALSE),FALSE)&lt;0,"","aw"))</f>
        <v>#N/A</v>
      </c>
    </row>
    <row r="546" spans="1:25" x14ac:dyDescent="0.25">
      <c r="A546" s="19" t="s">
        <v>551</v>
      </c>
      <c r="B546" s="43">
        <v>6</v>
      </c>
      <c r="C546" s="52" t="str">
        <f t="shared" si="127"/>
        <v>Kayleigh Cleaver</v>
      </c>
      <c r="D546" s="52">
        <f>IF(A546="","",VLOOKUP($A540,IF(LEN(A546)=2,F15B,F15A),VLOOKUP(LEFT(A546,1),Fteams,7,FALSE),FALSE))</f>
        <v>0</v>
      </c>
      <c r="E546" s="52" t="str">
        <f t="shared" si="128"/>
        <v>Horsham BS</v>
      </c>
      <c r="F546" s="26" t="s">
        <v>531</v>
      </c>
      <c r="G546" s="39">
        <f>IF(Dec!$G$2-5&lt;0,0,Dec!$G$2-5)</f>
        <v>7</v>
      </c>
      <c r="H546" s="29"/>
      <c r="I546" s="9" t="str">
        <f t="shared" si="129"/>
        <v/>
      </c>
      <c r="J546" s="9" t="str">
        <f t="shared" si="129"/>
        <v/>
      </c>
      <c r="K546" s="9" t="str">
        <f t="shared" si="129"/>
        <v/>
      </c>
      <c r="L546" s="9" t="str">
        <f t="shared" si="129"/>
        <v/>
      </c>
      <c r="M546" s="9">
        <f t="shared" si="129"/>
        <v>7</v>
      </c>
      <c r="N546" s="9" t="str">
        <f t="shared" si="129"/>
        <v/>
      </c>
      <c r="O546" s="9" t="str">
        <f t="shared" si="129"/>
        <v/>
      </c>
      <c r="P546" s="9" t="str">
        <f t="shared" si="129"/>
        <v/>
      </c>
      <c r="Q546" s="9" t="str">
        <f t="shared" si="129"/>
        <v/>
      </c>
      <c r="R546" s="9" t="str">
        <f t="shared" si="129"/>
        <v/>
      </c>
      <c r="S546" s="9" t="str">
        <f t="shared" si="129"/>
        <v/>
      </c>
      <c r="T546" s="9" t="str">
        <f t="shared" si="129"/>
        <v/>
      </c>
      <c r="U546" s="9" t="str">
        <f t="shared" si="129"/>
        <v/>
      </c>
      <c r="V546" s="9" t="str">
        <f t="shared" si="123"/>
        <v/>
      </c>
      <c r="W546" s="9"/>
      <c r="X546" s="2"/>
      <c r="Y546" s="14" t="e">
        <f>IF(F546="","",IF(F546-VLOOKUP($A540,AWstandards,VLOOKUP(D546,Age,2,FALSE),FALSE)&lt;0,"","aw"))</f>
        <v>#N/A</v>
      </c>
    </row>
    <row r="547" spans="1:25" x14ac:dyDescent="0.25">
      <c r="A547" s="19" t="s">
        <v>519</v>
      </c>
      <c r="B547" s="43">
        <v>7</v>
      </c>
      <c r="C547" s="52" t="str">
        <f t="shared" si="127"/>
        <v>Amelia Skelton</v>
      </c>
      <c r="D547" s="52">
        <f>IF(A547="","",VLOOKUP($A540,IF(LEN(A547)=2,F15B,F15A),VLOOKUP(LEFT(A547,1),Fteams,7,FALSE),FALSE))</f>
        <v>0</v>
      </c>
      <c r="E547" s="52" t="str">
        <f t="shared" si="128"/>
        <v>HYAC</v>
      </c>
      <c r="F547" s="26" t="s">
        <v>601</v>
      </c>
      <c r="G547" s="39">
        <f>IF(Dec!$G$2-6&lt;0,0,Dec!$G$2-6)</f>
        <v>6</v>
      </c>
      <c r="H547" s="29"/>
      <c r="I547" s="9" t="str">
        <f t="shared" si="129"/>
        <v/>
      </c>
      <c r="J547" s="9" t="str">
        <f t="shared" si="129"/>
        <v/>
      </c>
      <c r="K547" s="9" t="str">
        <f t="shared" si="129"/>
        <v/>
      </c>
      <c r="L547" s="9" t="str">
        <f t="shared" si="129"/>
        <v/>
      </c>
      <c r="M547" s="9" t="str">
        <f t="shared" si="129"/>
        <v/>
      </c>
      <c r="N547" s="9" t="str">
        <f t="shared" si="129"/>
        <v/>
      </c>
      <c r="O547" s="9" t="str">
        <f t="shared" si="129"/>
        <v/>
      </c>
      <c r="P547" s="9" t="str">
        <f t="shared" si="129"/>
        <v/>
      </c>
      <c r="Q547" s="9" t="str">
        <f t="shared" si="129"/>
        <v/>
      </c>
      <c r="R547" s="9" t="str">
        <f t="shared" si="129"/>
        <v/>
      </c>
      <c r="S547" s="9" t="str">
        <f t="shared" si="129"/>
        <v/>
      </c>
      <c r="T547" s="9">
        <f t="shared" si="129"/>
        <v>6</v>
      </c>
      <c r="U547" s="9" t="str">
        <f t="shared" si="129"/>
        <v/>
      </c>
      <c r="V547" s="9">
        <f t="shared" si="123"/>
        <v>6</v>
      </c>
      <c r="W547" s="9"/>
      <c r="X547" s="2"/>
      <c r="Y547" s="14" t="e">
        <f>IF(F547="","",IF(F547-VLOOKUP($A540,AWstandards,VLOOKUP(D547,Age,2,FALSE),FALSE)&lt;0,"","aw"))</f>
        <v>#N/A</v>
      </c>
    </row>
    <row r="548" spans="1:25" hidden="1" x14ac:dyDescent="0.25">
      <c r="A548" s="19"/>
      <c r="B548" s="43">
        <v>8</v>
      </c>
      <c r="C548" s="52" t="str">
        <f t="shared" si="127"/>
        <v/>
      </c>
      <c r="D548" s="52" t="str">
        <f>IF(A548="","",VLOOKUP($A540,IF(LEN(A548)=2,F15B,F15A),VLOOKUP(LEFT(A548,1),Fteams,7,FALSE),FALSE))</f>
        <v/>
      </c>
      <c r="E548" s="52" t="str">
        <f t="shared" si="128"/>
        <v/>
      </c>
      <c r="F548" s="26"/>
      <c r="G548" s="39">
        <f>IF(Dec!$G$2-7&lt;0,0,Dec!$G$2-7)</f>
        <v>5</v>
      </c>
      <c r="H548" s="29"/>
      <c r="I548" s="9" t="str">
        <f t="shared" si="129"/>
        <v/>
      </c>
      <c r="J548" s="9" t="str">
        <f t="shared" si="129"/>
        <v/>
      </c>
      <c r="K548" s="9" t="str">
        <f t="shared" si="129"/>
        <v/>
      </c>
      <c r="L548" s="9" t="str">
        <f t="shared" si="129"/>
        <v/>
      </c>
      <c r="M548" s="9" t="str">
        <f t="shared" si="129"/>
        <v/>
      </c>
      <c r="N548" s="9" t="str">
        <f t="shared" si="129"/>
        <v/>
      </c>
      <c r="O548" s="9" t="str">
        <f t="shared" si="129"/>
        <v/>
      </c>
      <c r="P548" s="9" t="str">
        <f t="shared" si="129"/>
        <v/>
      </c>
      <c r="Q548" s="9" t="str">
        <f t="shared" si="129"/>
        <v/>
      </c>
      <c r="R548" s="9" t="str">
        <f t="shared" si="129"/>
        <v/>
      </c>
      <c r="S548" s="9" t="str">
        <f t="shared" si="129"/>
        <v/>
      </c>
      <c r="T548" s="9" t="str">
        <f t="shared" si="129"/>
        <v/>
      </c>
      <c r="U548" s="9" t="str">
        <f t="shared" si="129"/>
        <v/>
      </c>
      <c r="V548" s="9" t="str">
        <f t="shared" si="123"/>
        <v/>
      </c>
      <c r="W548" s="9"/>
      <c r="X548" s="2"/>
      <c r="Y548" s="14" t="str">
        <f>IF(F548="","",IF(F548-VLOOKUP($A540,AWstandards,VLOOKUP(D548,Age,2,FALSE),FALSE)&lt;0,"","aw"))</f>
        <v/>
      </c>
    </row>
    <row r="549" spans="1:25" hidden="1" x14ac:dyDescent="0.25">
      <c r="A549" s="19"/>
      <c r="B549" s="43" t="s">
        <v>278</v>
      </c>
      <c r="C549" s="52" t="str">
        <f t="shared" si="127"/>
        <v/>
      </c>
      <c r="D549" s="52" t="str">
        <f>IF(A549="","",VLOOKUP($A542,IF(LEN(A549)=2,FSB,FSA),VLOOKUP(LEFT(A549,1),Fteams,7,FALSE),FALSE))</f>
        <v/>
      </c>
      <c r="E549" s="52" t="str">
        <f t="shared" si="128"/>
        <v/>
      </c>
      <c r="F549" s="26"/>
      <c r="G549" s="39">
        <f>IF(Dec!$G$2-8&lt;0,0,Dec!$G$2-8)</f>
        <v>4</v>
      </c>
      <c r="H549" s="29"/>
      <c r="I549" s="9" t="str">
        <f t="shared" si="129"/>
        <v/>
      </c>
      <c r="J549" s="9" t="str">
        <f t="shared" si="129"/>
        <v/>
      </c>
      <c r="K549" s="9" t="str">
        <f t="shared" si="129"/>
        <v/>
      </c>
      <c r="L549" s="9" t="str">
        <f t="shared" si="129"/>
        <v/>
      </c>
      <c r="M549" s="9" t="str">
        <f t="shared" si="129"/>
        <v/>
      </c>
      <c r="N549" s="9" t="str">
        <f t="shared" si="129"/>
        <v/>
      </c>
      <c r="O549" s="9" t="str">
        <f t="shared" si="129"/>
        <v/>
      </c>
      <c r="P549" s="9" t="str">
        <f t="shared" si="129"/>
        <v/>
      </c>
      <c r="Q549" s="9" t="str">
        <f t="shared" si="129"/>
        <v/>
      </c>
      <c r="R549" s="9" t="str">
        <f t="shared" si="129"/>
        <v/>
      </c>
      <c r="S549" s="9" t="str">
        <f t="shared" si="129"/>
        <v/>
      </c>
      <c r="T549" s="9" t="str">
        <f t="shared" si="129"/>
        <v/>
      </c>
      <c r="U549" s="9" t="str">
        <f t="shared" si="129"/>
        <v/>
      </c>
      <c r="V549" s="9" t="str">
        <f t="shared" si="123"/>
        <v/>
      </c>
      <c r="W549" s="9"/>
      <c r="X549" s="2"/>
      <c r="Y549" s="14"/>
    </row>
    <row r="550" spans="1:25" hidden="1" x14ac:dyDescent="0.25">
      <c r="A550" s="19"/>
      <c r="B550" s="43" t="s">
        <v>275</v>
      </c>
      <c r="C550" s="52" t="str">
        <f t="shared" si="127"/>
        <v/>
      </c>
      <c r="D550" s="52" t="str">
        <f>IF(A550="","",VLOOKUP($A543,IF(LEN(A550)=2,FSB,FSA),VLOOKUP(LEFT(A550,1),Fteams,7,FALSE),FALSE))</f>
        <v/>
      </c>
      <c r="E550" s="52" t="str">
        <f t="shared" si="128"/>
        <v/>
      </c>
      <c r="F550" s="26"/>
      <c r="G550" s="39">
        <f>IF(Dec!$G$2-9&lt;0,0,Dec!$G$2-9)</f>
        <v>3</v>
      </c>
      <c r="H550" s="29"/>
      <c r="I550" s="9" t="str">
        <f t="shared" si="129"/>
        <v/>
      </c>
      <c r="J550" s="9" t="str">
        <f t="shared" si="129"/>
        <v/>
      </c>
      <c r="K550" s="9" t="str">
        <f t="shared" si="129"/>
        <v/>
      </c>
      <c r="L550" s="9" t="str">
        <f t="shared" si="129"/>
        <v/>
      </c>
      <c r="M550" s="9" t="str">
        <f t="shared" si="129"/>
        <v/>
      </c>
      <c r="N550" s="9" t="str">
        <f t="shared" si="129"/>
        <v/>
      </c>
      <c r="O550" s="9" t="str">
        <f t="shared" si="129"/>
        <v/>
      </c>
      <c r="P550" s="9" t="str">
        <f t="shared" si="129"/>
        <v/>
      </c>
      <c r="Q550" s="9" t="str">
        <f t="shared" si="129"/>
        <v/>
      </c>
      <c r="R550" s="9" t="str">
        <f t="shared" si="129"/>
        <v/>
      </c>
      <c r="S550" s="9" t="str">
        <f t="shared" si="129"/>
        <v/>
      </c>
      <c r="T550" s="9" t="str">
        <f t="shared" si="129"/>
        <v/>
      </c>
      <c r="U550" s="9" t="str">
        <f t="shared" si="129"/>
        <v/>
      </c>
      <c r="V550" s="9" t="str">
        <f t="shared" si="123"/>
        <v/>
      </c>
      <c r="W550" s="9"/>
      <c r="X550" s="2"/>
      <c r="Y550" s="14"/>
    </row>
    <row r="551" spans="1:25" hidden="1" x14ac:dyDescent="0.25">
      <c r="A551" s="19"/>
      <c r="B551" s="43" t="s">
        <v>276</v>
      </c>
      <c r="C551" s="52" t="str">
        <f t="shared" si="127"/>
        <v/>
      </c>
      <c r="D551" s="52" t="str">
        <f>IF(A551="","",VLOOKUP($A540,IF(LEN(A551)=2,F15B,F15A),VLOOKUP(LEFT(A551,1),Fteams,7,FALSE),FALSE))</f>
        <v/>
      </c>
      <c r="E551" s="52" t="str">
        <f t="shared" si="128"/>
        <v/>
      </c>
      <c r="F551" s="26"/>
      <c r="G551" s="39">
        <f>IF(Dec!$G$2-10&lt;0,0,Dec!$G$2-10)</f>
        <v>2</v>
      </c>
      <c r="H551" s="29"/>
      <c r="I551" s="9" t="str">
        <f t="shared" si="129"/>
        <v/>
      </c>
      <c r="J551" s="9" t="str">
        <f t="shared" si="129"/>
        <v/>
      </c>
      <c r="K551" s="9" t="str">
        <f t="shared" si="129"/>
        <v/>
      </c>
      <c r="L551" s="9" t="str">
        <f t="shared" si="129"/>
        <v/>
      </c>
      <c r="M551" s="9" t="str">
        <f t="shared" si="129"/>
        <v/>
      </c>
      <c r="N551" s="9" t="str">
        <f t="shared" si="129"/>
        <v/>
      </c>
      <c r="O551" s="9" t="str">
        <f t="shared" si="129"/>
        <v/>
      </c>
      <c r="P551" s="9" t="str">
        <f t="shared" si="129"/>
        <v/>
      </c>
      <c r="Q551" s="9" t="str">
        <f t="shared" si="129"/>
        <v/>
      </c>
      <c r="R551" s="9" t="str">
        <f t="shared" si="129"/>
        <v/>
      </c>
      <c r="S551" s="9" t="str">
        <f t="shared" si="129"/>
        <v/>
      </c>
      <c r="T551" s="9" t="str">
        <f t="shared" si="129"/>
        <v/>
      </c>
      <c r="U551" s="9" t="str">
        <f t="shared" si="129"/>
        <v/>
      </c>
      <c r="V551" s="9" t="str">
        <f t="shared" si="123"/>
        <v/>
      </c>
      <c r="W551" s="9"/>
      <c r="X551" s="2"/>
      <c r="Y551" s="14" t="str">
        <f>IF(F551="","",IF(F551-VLOOKUP($A540,AWstandards,VLOOKUP(D551,Age,2,FALSE),FALSE)&lt;0,"","aw"))</f>
        <v/>
      </c>
    </row>
    <row r="552" spans="1:25" hidden="1" x14ac:dyDescent="0.25">
      <c r="A552" s="19"/>
      <c r="B552" s="43" t="s">
        <v>277</v>
      </c>
      <c r="C552" s="52" t="str">
        <f t="shared" si="127"/>
        <v/>
      </c>
      <c r="D552" s="52" t="str">
        <f>IF(A552="","",VLOOKUP($A540,IF(LEN(A552)=2,F15B,F15A),VLOOKUP(LEFT(A552,1),Fteams,7,FALSE),FALSE))</f>
        <v/>
      </c>
      <c r="E552" s="52" t="str">
        <f t="shared" si="128"/>
        <v/>
      </c>
      <c r="F552" s="26"/>
      <c r="G552" s="39">
        <f>IF(Dec!$G$2-11&lt;0,0,Dec!$G$2-11)</f>
        <v>1</v>
      </c>
      <c r="H552" s="29"/>
      <c r="I552" s="9" t="str">
        <f t="shared" si="129"/>
        <v/>
      </c>
      <c r="J552" s="9" t="str">
        <f t="shared" si="129"/>
        <v/>
      </c>
      <c r="K552" s="9" t="str">
        <f t="shared" si="129"/>
        <v/>
      </c>
      <c r="L552" s="9" t="str">
        <f t="shared" si="129"/>
        <v/>
      </c>
      <c r="M552" s="9" t="str">
        <f t="shared" si="129"/>
        <v/>
      </c>
      <c r="N552" s="9" t="str">
        <f t="shared" si="129"/>
        <v/>
      </c>
      <c r="O552" s="9" t="str">
        <f t="shared" si="129"/>
        <v/>
      </c>
      <c r="P552" s="9" t="str">
        <f t="shared" si="129"/>
        <v/>
      </c>
      <c r="Q552" s="9" t="str">
        <f t="shared" si="129"/>
        <v/>
      </c>
      <c r="R552" s="9" t="str">
        <f t="shared" si="129"/>
        <v/>
      </c>
      <c r="S552" s="9" t="str">
        <f t="shared" si="129"/>
        <v/>
      </c>
      <c r="T552" s="9" t="str">
        <f t="shared" si="129"/>
        <v/>
      </c>
      <c r="U552" s="9" t="str">
        <f t="shared" si="129"/>
        <v/>
      </c>
      <c r="V552" s="9" t="str">
        <f t="shared" si="123"/>
        <v/>
      </c>
      <c r="W552" s="9">
        <f>(Dec!$G$2+1)*Dec!$G$2/2-SUM(I541:T552)</f>
        <v>15</v>
      </c>
      <c r="X552" s="2"/>
      <c r="Y552" s="14" t="str">
        <f>IF(F552="","",IF(F552-VLOOKUP($A540,AWstandards,VLOOKUP(D552,Age,2,FALSE),FALSE)&lt;0,"","aw"))</f>
        <v/>
      </c>
    </row>
    <row r="553" spans="1:25" ht="13" x14ac:dyDescent="0.3">
      <c r="A553" s="18" t="s">
        <v>5</v>
      </c>
      <c r="B553" s="34"/>
      <c r="C553" s="53" t="s">
        <v>265</v>
      </c>
      <c r="D553" s="54"/>
      <c r="E553" s="55"/>
      <c r="F553" s="23"/>
      <c r="G553" s="38"/>
      <c r="H553" s="2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 t="str">
        <f t="shared" si="129"/>
        <v/>
      </c>
      <c r="V553" s="9" t="str">
        <f t="shared" si="123"/>
        <v/>
      </c>
      <c r="W553" s="9"/>
      <c r="X553" s="2" t="s">
        <v>26</v>
      </c>
      <c r="Y553" s="2"/>
    </row>
    <row r="554" spans="1:25" x14ac:dyDescent="0.25">
      <c r="A554" s="19" t="s">
        <v>552</v>
      </c>
      <c r="B554" s="43">
        <v>1</v>
      </c>
      <c r="C554" s="52" t="str">
        <f t="shared" ref="C554:C565" si="130">IF(A554="","",VLOOKUP($A$553,IF(LEN(A554)=2,F15B,F15A),VLOOKUP(LEFT(A554,1),Fteams,6,FALSE),FALSE))</f>
        <v>Fleur Vonderscher</v>
      </c>
      <c r="D554" s="52">
        <f>IF(A554="","",VLOOKUP($A553,IF(LEN(A554)=2,F15B,F15A),VLOOKUP(LEFT(A554,1),Fteams,7,FALSE),FALSE))</f>
        <v>0</v>
      </c>
      <c r="E554" s="52" t="str">
        <f t="shared" ref="E554:E565" si="131">IF(A554="","",VLOOKUP(LEFT(A554,1),Fteams,2,FALSE))</f>
        <v>Brighton &amp; Hove</v>
      </c>
      <c r="F554" s="26" t="s">
        <v>602</v>
      </c>
      <c r="G554" s="39">
        <f>Dec!$G$2</f>
        <v>12</v>
      </c>
      <c r="H554" s="29"/>
      <c r="I554" s="9">
        <f t="shared" ref="I554:U569" si="132">IF($A554="","",IF(LEFT($A554,1)=I$20,$G554,""))</f>
        <v>12</v>
      </c>
      <c r="J554" s="9" t="str">
        <f t="shared" si="132"/>
        <v/>
      </c>
      <c r="K554" s="9" t="str">
        <f t="shared" si="132"/>
        <v/>
      </c>
      <c r="L554" s="9" t="str">
        <f t="shared" si="132"/>
        <v/>
      </c>
      <c r="M554" s="9" t="str">
        <f t="shared" si="132"/>
        <v/>
      </c>
      <c r="N554" s="9" t="str">
        <f t="shared" si="132"/>
        <v/>
      </c>
      <c r="O554" s="9" t="str">
        <f t="shared" si="132"/>
        <v/>
      </c>
      <c r="P554" s="9" t="str">
        <f t="shared" si="132"/>
        <v/>
      </c>
      <c r="Q554" s="9" t="str">
        <f t="shared" si="132"/>
        <v/>
      </c>
      <c r="R554" s="9" t="str">
        <f t="shared" si="132"/>
        <v/>
      </c>
      <c r="S554" s="9" t="str">
        <f t="shared" si="132"/>
        <v/>
      </c>
      <c r="T554" s="9" t="str">
        <f t="shared" si="132"/>
        <v/>
      </c>
      <c r="U554" s="9" t="str">
        <f t="shared" si="129"/>
        <v/>
      </c>
      <c r="V554" s="9" t="str">
        <f t="shared" si="123"/>
        <v/>
      </c>
      <c r="W554" s="9"/>
      <c r="X554" s="2"/>
      <c r="Y554" s="14" t="e">
        <f>IF(F554="","",IF(F554-VLOOKUP($A553,AWstandards,VLOOKUP(D554,Age,2,FALSE),FALSE)&lt;0,"","aw"))</f>
        <v>#N/A</v>
      </c>
    </row>
    <row r="555" spans="1:25" x14ac:dyDescent="0.25">
      <c r="A555" s="19" t="s">
        <v>550</v>
      </c>
      <c r="B555" s="43">
        <v>2</v>
      </c>
      <c r="C555" s="52" t="str">
        <f t="shared" si="130"/>
        <v>Madeleine Lowe</v>
      </c>
      <c r="D555" s="52">
        <f>IF(A555="","",VLOOKUP($A553,IF(LEN(A555)=2,F15B,F15A),VLOOKUP(LEFT(A555,1),Fteams,7,FALSE),FALSE))</f>
        <v>0</v>
      </c>
      <c r="E555" s="52" t="str">
        <f t="shared" si="131"/>
        <v>Crawley</v>
      </c>
      <c r="F555" s="26" t="s">
        <v>603</v>
      </c>
      <c r="G555" s="39">
        <f>IF(Dec!$G$2-1&lt;0,0,Dec!$G$2-1)</f>
        <v>11</v>
      </c>
      <c r="H555" s="29"/>
      <c r="I555" s="9" t="str">
        <f t="shared" si="132"/>
        <v/>
      </c>
      <c r="J555" s="9">
        <f t="shared" si="132"/>
        <v>11</v>
      </c>
      <c r="K555" s="9" t="str">
        <f t="shared" si="132"/>
        <v/>
      </c>
      <c r="L555" s="9" t="str">
        <f t="shared" si="132"/>
        <v/>
      </c>
      <c r="M555" s="9" t="str">
        <f t="shared" si="132"/>
        <v/>
      </c>
      <c r="N555" s="9" t="str">
        <f t="shared" si="132"/>
        <v/>
      </c>
      <c r="O555" s="9" t="str">
        <f t="shared" si="132"/>
        <v/>
      </c>
      <c r="P555" s="9" t="str">
        <f t="shared" si="132"/>
        <v/>
      </c>
      <c r="Q555" s="9" t="str">
        <f t="shared" si="132"/>
        <v/>
      </c>
      <c r="R555" s="9" t="str">
        <f t="shared" si="132"/>
        <v/>
      </c>
      <c r="S555" s="9" t="str">
        <f t="shared" si="132"/>
        <v/>
      </c>
      <c r="T555" s="9" t="str">
        <f t="shared" si="132"/>
        <v/>
      </c>
      <c r="U555" s="9" t="str">
        <f t="shared" si="129"/>
        <v/>
      </c>
      <c r="V555" s="9" t="str">
        <f t="shared" si="123"/>
        <v/>
      </c>
      <c r="W555" s="9"/>
      <c r="X555" s="2"/>
      <c r="Y555" s="14" t="e">
        <f>IF(F555="","",IF(F555-VLOOKUP($A553,AWstandards,VLOOKUP(D555,Age,2,FALSE),FALSE)&lt;0,"","aw"))</f>
        <v>#N/A</v>
      </c>
    </row>
    <row r="556" spans="1:25" x14ac:dyDescent="0.25">
      <c r="A556" s="19" t="s">
        <v>558</v>
      </c>
      <c r="B556" s="43">
        <v>3</v>
      </c>
      <c r="C556" s="52" t="str">
        <f t="shared" si="130"/>
        <v>Chloe Lendrum</v>
      </c>
      <c r="D556" s="52">
        <f>IF(A556="","",VLOOKUP($A553,IF(LEN(A556)=2,F15B,F15A),VLOOKUP(LEFT(A556,1),Fteams,7,FALSE),FALSE))</f>
        <v>0</v>
      </c>
      <c r="E556" s="52" t="str">
        <f t="shared" si="131"/>
        <v>Chichester</v>
      </c>
      <c r="F556" s="26" t="s">
        <v>604</v>
      </c>
      <c r="G556" s="39">
        <f>IF(Dec!$G$2-2&lt;0,0,Dec!$G$2-2)</f>
        <v>10</v>
      </c>
      <c r="H556" s="29"/>
      <c r="I556" s="9" t="str">
        <f t="shared" si="132"/>
        <v/>
      </c>
      <c r="J556" s="9" t="str">
        <f t="shared" si="132"/>
        <v/>
      </c>
      <c r="K556" s="9">
        <f t="shared" si="132"/>
        <v>10</v>
      </c>
      <c r="L556" s="9" t="str">
        <f t="shared" si="132"/>
        <v/>
      </c>
      <c r="M556" s="9" t="str">
        <f t="shared" si="132"/>
        <v/>
      </c>
      <c r="N556" s="9" t="str">
        <f t="shared" si="132"/>
        <v/>
      </c>
      <c r="O556" s="9" t="str">
        <f t="shared" si="132"/>
        <v/>
      </c>
      <c r="P556" s="9" t="str">
        <f t="shared" si="132"/>
        <v/>
      </c>
      <c r="Q556" s="9" t="str">
        <f t="shared" si="132"/>
        <v/>
      </c>
      <c r="R556" s="9" t="str">
        <f t="shared" si="132"/>
        <v/>
      </c>
      <c r="S556" s="9" t="str">
        <f t="shared" si="132"/>
        <v/>
      </c>
      <c r="T556" s="9" t="str">
        <f t="shared" si="132"/>
        <v/>
      </c>
      <c r="U556" s="9" t="str">
        <f t="shared" si="129"/>
        <v/>
      </c>
      <c r="V556" s="9" t="str">
        <f t="shared" si="123"/>
        <v/>
      </c>
      <c r="W556" s="9"/>
      <c r="X556" s="2"/>
      <c r="Y556" s="14" t="e">
        <f>IF(F556="","",IF(F556-VLOOKUP($A553,AWstandards,VLOOKUP(D556,Age,2,FALSE),FALSE)&lt;0,"","aw"))</f>
        <v>#N/A</v>
      </c>
    </row>
    <row r="557" spans="1:25" hidden="1" x14ac:dyDescent="0.25">
      <c r="A557" s="19"/>
      <c r="B557" s="43">
        <v>4</v>
      </c>
      <c r="C557" s="52" t="str">
        <f t="shared" si="130"/>
        <v/>
      </c>
      <c r="D557" s="52" t="str">
        <f>IF(A557="","",VLOOKUP($A553,IF(LEN(A557)=2,F15B,F15A),VLOOKUP(LEFT(A557,1),Fteams,7,FALSE),FALSE))</f>
        <v/>
      </c>
      <c r="E557" s="52" t="str">
        <f t="shared" si="131"/>
        <v/>
      </c>
      <c r="F557" s="26"/>
      <c r="G557" s="39">
        <f>IF(Dec!$G$2-3&lt;0,0,Dec!$G$2-3)</f>
        <v>9</v>
      </c>
      <c r="H557" s="29"/>
      <c r="I557" s="9" t="str">
        <f t="shared" si="132"/>
        <v/>
      </c>
      <c r="J557" s="9" t="str">
        <f t="shared" si="132"/>
        <v/>
      </c>
      <c r="K557" s="9" t="str">
        <f t="shared" si="132"/>
        <v/>
      </c>
      <c r="L557" s="9" t="str">
        <f t="shared" si="132"/>
        <v/>
      </c>
      <c r="M557" s="9" t="str">
        <f t="shared" si="132"/>
        <v/>
      </c>
      <c r="N557" s="9" t="str">
        <f t="shared" si="132"/>
        <v/>
      </c>
      <c r="O557" s="9" t="str">
        <f t="shared" si="132"/>
        <v/>
      </c>
      <c r="P557" s="9" t="str">
        <f t="shared" si="132"/>
        <v/>
      </c>
      <c r="Q557" s="9" t="str">
        <f t="shared" si="132"/>
        <v/>
      </c>
      <c r="R557" s="9" t="str">
        <f t="shared" si="132"/>
        <v/>
      </c>
      <c r="S557" s="9" t="str">
        <f t="shared" si="132"/>
        <v/>
      </c>
      <c r="T557" s="9" t="str">
        <f t="shared" si="132"/>
        <v/>
      </c>
      <c r="U557" s="9" t="str">
        <f t="shared" si="132"/>
        <v/>
      </c>
      <c r="V557" s="9" t="str">
        <f t="shared" si="123"/>
        <v/>
      </c>
      <c r="W557" s="9"/>
      <c r="X557" s="2"/>
      <c r="Y557" s="14" t="str">
        <f>IF(F557="","",IF(F557-VLOOKUP($A553,AWstandards,VLOOKUP(D557,Age,2,FALSE),FALSE)&lt;0,"","aw"))</f>
        <v/>
      </c>
    </row>
    <row r="558" spans="1:25" hidden="1" x14ac:dyDescent="0.25">
      <c r="A558" s="19"/>
      <c r="B558" s="43">
        <v>5</v>
      </c>
      <c r="C558" s="52" t="str">
        <f t="shared" si="130"/>
        <v/>
      </c>
      <c r="D558" s="52" t="str">
        <f>IF(A558="","",VLOOKUP($A553,IF(LEN(A558)=2,F15B,F15A),VLOOKUP(LEFT(A558,1),Fteams,7,FALSE),FALSE))</f>
        <v/>
      </c>
      <c r="E558" s="52" t="str">
        <f t="shared" si="131"/>
        <v/>
      </c>
      <c r="F558" s="26"/>
      <c r="G558" s="39">
        <f>IF(Dec!$G$2-4&lt;0,0,Dec!$G$2-4)</f>
        <v>8</v>
      </c>
      <c r="H558" s="29"/>
      <c r="I558" s="9" t="str">
        <f t="shared" si="132"/>
        <v/>
      </c>
      <c r="J558" s="9" t="str">
        <f t="shared" si="132"/>
        <v/>
      </c>
      <c r="K558" s="9" t="str">
        <f t="shared" si="132"/>
        <v/>
      </c>
      <c r="L558" s="9" t="str">
        <f t="shared" si="132"/>
        <v/>
      </c>
      <c r="M558" s="9" t="str">
        <f t="shared" si="132"/>
        <v/>
      </c>
      <c r="N558" s="9" t="str">
        <f t="shared" si="132"/>
        <v/>
      </c>
      <c r="O558" s="9" t="str">
        <f t="shared" si="132"/>
        <v/>
      </c>
      <c r="P558" s="9" t="str">
        <f t="shared" si="132"/>
        <v/>
      </c>
      <c r="Q558" s="9" t="str">
        <f t="shared" si="132"/>
        <v/>
      </c>
      <c r="R558" s="9" t="str">
        <f t="shared" si="132"/>
        <v/>
      </c>
      <c r="S558" s="9" t="str">
        <f t="shared" si="132"/>
        <v/>
      </c>
      <c r="T558" s="9" t="str">
        <f t="shared" si="132"/>
        <v/>
      </c>
      <c r="U558" s="9" t="str">
        <f t="shared" si="132"/>
        <v/>
      </c>
      <c r="V558" s="9" t="str">
        <f t="shared" si="123"/>
        <v/>
      </c>
      <c r="W558" s="9"/>
      <c r="X558" s="2"/>
      <c r="Y558" s="14" t="str">
        <f>IF(F558="","",IF(F558-VLOOKUP($A553,AWstandards,VLOOKUP(D558,Age,2,FALSE),FALSE)&lt;0,"","aw"))</f>
        <v/>
      </c>
    </row>
    <row r="559" spans="1:25" hidden="1" x14ac:dyDescent="0.25">
      <c r="A559" s="19"/>
      <c r="B559" s="43">
        <v>6</v>
      </c>
      <c r="C559" s="52" t="str">
        <f t="shared" si="130"/>
        <v/>
      </c>
      <c r="D559" s="52" t="str">
        <f>IF(A559="","",VLOOKUP($A553,IF(LEN(A559)=2,F15B,F15A),VLOOKUP(LEFT(A559,1),Fteams,7,FALSE),FALSE))</f>
        <v/>
      </c>
      <c r="E559" s="52" t="str">
        <f t="shared" si="131"/>
        <v/>
      </c>
      <c r="F559" s="26"/>
      <c r="G559" s="39">
        <f>IF(Dec!$G$2-5&lt;0,0,Dec!$G$2-5)</f>
        <v>7</v>
      </c>
      <c r="H559" s="29"/>
      <c r="I559" s="9" t="str">
        <f t="shared" si="132"/>
        <v/>
      </c>
      <c r="J559" s="9" t="str">
        <f t="shared" si="132"/>
        <v/>
      </c>
      <c r="K559" s="9" t="str">
        <f t="shared" si="132"/>
        <v/>
      </c>
      <c r="L559" s="9" t="str">
        <f t="shared" si="132"/>
        <v/>
      </c>
      <c r="M559" s="9" t="str">
        <f t="shared" si="132"/>
        <v/>
      </c>
      <c r="N559" s="9" t="str">
        <f t="shared" si="132"/>
        <v/>
      </c>
      <c r="O559" s="9" t="str">
        <f t="shared" si="132"/>
        <v/>
      </c>
      <c r="P559" s="9" t="str">
        <f t="shared" si="132"/>
        <v/>
      </c>
      <c r="Q559" s="9" t="str">
        <f t="shared" si="132"/>
        <v/>
      </c>
      <c r="R559" s="9" t="str">
        <f t="shared" si="132"/>
        <v/>
      </c>
      <c r="S559" s="9" t="str">
        <f t="shared" si="132"/>
        <v/>
      </c>
      <c r="T559" s="9" t="str">
        <f t="shared" si="132"/>
        <v/>
      </c>
      <c r="U559" s="9" t="str">
        <f t="shared" si="132"/>
        <v/>
      </c>
      <c r="V559" s="9" t="str">
        <f t="shared" si="123"/>
        <v/>
      </c>
      <c r="W559" s="9"/>
      <c r="X559" s="2"/>
      <c r="Y559" s="14" t="str">
        <f>IF(F559="","",IF(F559-VLOOKUP($A553,AWstandards,VLOOKUP(D559,Age,2,FALSE),FALSE)&lt;0,"","aw"))</f>
        <v/>
      </c>
    </row>
    <row r="560" spans="1:25" hidden="1" x14ac:dyDescent="0.25">
      <c r="A560" s="19"/>
      <c r="B560" s="43">
        <v>7</v>
      </c>
      <c r="C560" s="52" t="str">
        <f t="shared" si="130"/>
        <v/>
      </c>
      <c r="D560" s="52" t="str">
        <f>IF(A560="","",VLOOKUP($A553,IF(LEN(A560)=2,F15B,F15A),VLOOKUP(LEFT(A560,1),Fteams,7,FALSE),FALSE))</f>
        <v/>
      </c>
      <c r="E560" s="52" t="str">
        <f t="shared" si="131"/>
        <v/>
      </c>
      <c r="F560" s="26"/>
      <c r="G560" s="39">
        <f>IF(Dec!$G$2-6&lt;0,0,Dec!$G$2-6)</f>
        <v>6</v>
      </c>
      <c r="H560" s="29"/>
      <c r="I560" s="9" t="str">
        <f t="shared" si="132"/>
        <v/>
      </c>
      <c r="J560" s="9" t="str">
        <f t="shared" si="132"/>
        <v/>
      </c>
      <c r="K560" s="9" t="str">
        <f t="shared" si="132"/>
        <v/>
      </c>
      <c r="L560" s="9" t="str">
        <f t="shared" si="132"/>
        <v/>
      </c>
      <c r="M560" s="9" t="str">
        <f t="shared" si="132"/>
        <v/>
      </c>
      <c r="N560" s="9" t="str">
        <f t="shared" si="132"/>
        <v/>
      </c>
      <c r="O560" s="9" t="str">
        <f t="shared" si="132"/>
        <v/>
      </c>
      <c r="P560" s="9" t="str">
        <f t="shared" si="132"/>
        <v/>
      </c>
      <c r="Q560" s="9" t="str">
        <f t="shared" si="132"/>
        <v/>
      </c>
      <c r="R560" s="9" t="str">
        <f t="shared" si="132"/>
        <v/>
      </c>
      <c r="S560" s="9" t="str">
        <f t="shared" si="132"/>
        <v/>
      </c>
      <c r="T560" s="9" t="str">
        <f t="shared" si="132"/>
        <v/>
      </c>
      <c r="U560" s="9" t="str">
        <f t="shared" si="132"/>
        <v/>
      </c>
      <c r="V560" s="9" t="str">
        <f t="shared" si="123"/>
        <v/>
      </c>
      <c r="W560" s="9"/>
      <c r="X560" s="2"/>
      <c r="Y560" s="14" t="str">
        <f>IF(F560="","",IF(F560-VLOOKUP($A553,AWstandards,VLOOKUP(D560,Age,2,FALSE),FALSE)&lt;0,"","aw"))</f>
        <v/>
      </c>
    </row>
    <row r="561" spans="1:25" hidden="1" x14ac:dyDescent="0.25">
      <c r="A561" s="19"/>
      <c r="B561" s="43">
        <v>8</v>
      </c>
      <c r="C561" s="52" t="str">
        <f t="shared" si="130"/>
        <v/>
      </c>
      <c r="D561" s="52" t="str">
        <f>IF(A561="","",VLOOKUP($A553,IF(LEN(A561)=2,F15B,F15A),VLOOKUP(LEFT(A561,1),Fteams,7,FALSE),FALSE))</f>
        <v/>
      </c>
      <c r="E561" s="52" t="str">
        <f t="shared" si="131"/>
        <v/>
      </c>
      <c r="F561" s="26"/>
      <c r="G561" s="39">
        <f>IF(Dec!$G$2-7&lt;0,0,Dec!$G$2-7)</f>
        <v>5</v>
      </c>
      <c r="H561" s="29"/>
      <c r="I561" s="9" t="str">
        <f t="shared" si="132"/>
        <v/>
      </c>
      <c r="J561" s="9" t="str">
        <f t="shared" si="132"/>
        <v/>
      </c>
      <c r="K561" s="9" t="str">
        <f t="shared" si="132"/>
        <v/>
      </c>
      <c r="L561" s="9" t="str">
        <f t="shared" si="132"/>
        <v/>
      </c>
      <c r="M561" s="9" t="str">
        <f t="shared" si="132"/>
        <v/>
      </c>
      <c r="N561" s="9" t="str">
        <f t="shared" si="132"/>
        <v/>
      </c>
      <c r="O561" s="9" t="str">
        <f t="shared" si="132"/>
        <v/>
      </c>
      <c r="P561" s="9" t="str">
        <f t="shared" si="132"/>
        <v/>
      </c>
      <c r="Q561" s="9" t="str">
        <f t="shared" si="132"/>
        <v/>
      </c>
      <c r="R561" s="9" t="str">
        <f t="shared" si="132"/>
        <v/>
      </c>
      <c r="S561" s="9" t="str">
        <f t="shared" si="132"/>
        <v/>
      </c>
      <c r="T561" s="9" t="str">
        <f t="shared" si="132"/>
        <v/>
      </c>
      <c r="U561" s="9" t="str">
        <f t="shared" si="132"/>
        <v/>
      </c>
      <c r="V561" s="9" t="str">
        <f t="shared" si="123"/>
        <v/>
      </c>
      <c r="W561" s="9"/>
      <c r="X561" s="2"/>
      <c r="Y561" s="14" t="str">
        <f>IF(F561="","",IF(F561-VLOOKUP($A553,AWstandards,VLOOKUP(D561,Age,2,FALSE),FALSE)&lt;0,"","aw"))</f>
        <v/>
      </c>
    </row>
    <row r="562" spans="1:25" hidden="1" x14ac:dyDescent="0.25">
      <c r="A562" s="19"/>
      <c r="B562" s="43" t="s">
        <v>278</v>
      </c>
      <c r="C562" s="52" t="str">
        <f t="shared" si="130"/>
        <v/>
      </c>
      <c r="D562" s="52" t="str">
        <f>IF(A562="","",VLOOKUP($A555,IF(LEN(A562)=2,FSB,FSA),VLOOKUP(LEFT(A562,1),Fteams,7,FALSE),FALSE))</f>
        <v/>
      </c>
      <c r="E562" s="52" t="str">
        <f t="shared" si="131"/>
        <v/>
      </c>
      <c r="F562" s="26"/>
      <c r="G562" s="39">
        <f>IF(Dec!$G$2-8&lt;0,0,Dec!$G$2-8)</f>
        <v>4</v>
      </c>
      <c r="H562" s="29"/>
      <c r="I562" s="9" t="str">
        <f t="shared" si="132"/>
        <v/>
      </c>
      <c r="J562" s="9" t="str">
        <f t="shared" si="132"/>
        <v/>
      </c>
      <c r="K562" s="9" t="str">
        <f t="shared" si="132"/>
        <v/>
      </c>
      <c r="L562" s="9" t="str">
        <f t="shared" si="132"/>
        <v/>
      </c>
      <c r="M562" s="9" t="str">
        <f t="shared" si="132"/>
        <v/>
      </c>
      <c r="N562" s="9" t="str">
        <f t="shared" si="132"/>
        <v/>
      </c>
      <c r="O562" s="9" t="str">
        <f t="shared" si="132"/>
        <v/>
      </c>
      <c r="P562" s="9" t="str">
        <f t="shared" si="132"/>
        <v/>
      </c>
      <c r="Q562" s="9" t="str">
        <f t="shared" si="132"/>
        <v/>
      </c>
      <c r="R562" s="9" t="str">
        <f t="shared" si="132"/>
        <v/>
      </c>
      <c r="S562" s="9" t="str">
        <f t="shared" si="132"/>
        <v/>
      </c>
      <c r="T562" s="9" t="str">
        <f t="shared" si="132"/>
        <v/>
      </c>
      <c r="U562" s="9" t="str">
        <f t="shared" si="132"/>
        <v/>
      </c>
      <c r="V562" s="9" t="str">
        <f t="shared" si="123"/>
        <v/>
      </c>
      <c r="W562" s="9"/>
      <c r="X562" s="2"/>
      <c r="Y562" s="14"/>
    </row>
    <row r="563" spans="1:25" hidden="1" x14ac:dyDescent="0.25">
      <c r="A563" s="19"/>
      <c r="B563" s="43" t="s">
        <v>275</v>
      </c>
      <c r="C563" s="52" t="str">
        <f t="shared" si="130"/>
        <v/>
      </c>
      <c r="D563" s="52" t="str">
        <f>IF(A563="","",VLOOKUP($A556,IF(LEN(A563)=2,FSB,FSA),VLOOKUP(LEFT(A563,1),Fteams,7,FALSE),FALSE))</f>
        <v/>
      </c>
      <c r="E563" s="52" t="str">
        <f t="shared" si="131"/>
        <v/>
      </c>
      <c r="F563" s="26"/>
      <c r="G563" s="39">
        <f>IF(Dec!$G$2-9&lt;0,0,Dec!$G$2-9)</f>
        <v>3</v>
      </c>
      <c r="H563" s="29"/>
      <c r="I563" s="9" t="str">
        <f t="shared" si="132"/>
        <v/>
      </c>
      <c r="J563" s="9" t="str">
        <f t="shared" si="132"/>
        <v/>
      </c>
      <c r="K563" s="9" t="str">
        <f t="shared" si="132"/>
        <v/>
      </c>
      <c r="L563" s="9" t="str">
        <f t="shared" si="132"/>
        <v/>
      </c>
      <c r="M563" s="9" t="str">
        <f t="shared" si="132"/>
        <v/>
      </c>
      <c r="N563" s="9" t="str">
        <f t="shared" si="132"/>
        <v/>
      </c>
      <c r="O563" s="9" t="str">
        <f t="shared" si="132"/>
        <v/>
      </c>
      <c r="P563" s="9" t="str">
        <f t="shared" si="132"/>
        <v/>
      </c>
      <c r="Q563" s="9" t="str">
        <f t="shared" si="132"/>
        <v/>
      </c>
      <c r="R563" s="9" t="str">
        <f t="shared" si="132"/>
        <v/>
      </c>
      <c r="S563" s="9" t="str">
        <f t="shared" si="132"/>
        <v/>
      </c>
      <c r="T563" s="9" t="str">
        <f t="shared" si="132"/>
        <v/>
      </c>
      <c r="U563" s="9" t="str">
        <f t="shared" si="132"/>
        <v/>
      </c>
      <c r="V563" s="9" t="str">
        <f t="shared" si="123"/>
        <v/>
      </c>
      <c r="W563" s="9"/>
      <c r="X563" s="2"/>
      <c r="Y563" s="14"/>
    </row>
    <row r="564" spans="1:25" hidden="1" x14ac:dyDescent="0.25">
      <c r="A564" s="19"/>
      <c r="B564" s="43" t="s">
        <v>276</v>
      </c>
      <c r="C564" s="52" t="str">
        <f t="shared" si="130"/>
        <v/>
      </c>
      <c r="D564" s="52" t="str">
        <f>IF(A564="","",VLOOKUP($A553,IF(LEN(A564)=2,F15B,F15A),VLOOKUP(LEFT(A564,1),Fteams,7,FALSE),FALSE))</f>
        <v/>
      </c>
      <c r="E564" s="52" t="str">
        <f t="shared" si="131"/>
        <v/>
      </c>
      <c r="F564" s="26"/>
      <c r="G564" s="39">
        <f>IF(Dec!$G$2-10&lt;0,0,Dec!$G$2-10)</f>
        <v>2</v>
      </c>
      <c r="H564" s="29"/>
      <c r="I564" s="9" t="str">
        <f t="shared" si="132"/>
        <v/>
      </c>
      <c r="J564" s="9" t="str">
        <f t="shared" si="132"/>
        <v/>
      </c>
      <c r="K564" s="9" t="str">
        <f t="shared" si="132"/>
        <v/>
      </c>
      <c r="L564" s="9" t="str">
        <f t="shared" si="132"/>
        <v/>
      </c>
      <c r="M564" s="9" t="str">
        <f t="shared" si="132"/>
        <v/>
      </c>
      <c r="N564" s="9" t="str">
        <f t="shared" si="132"/>
        <v/>
      </c>
      <c r="O564" s="9" t="str">
        <f t="shared" si="132"/>
        <v/>
      </c>
      <c r="P564" s="9" t="str">
        <f t="shared" si="132"/>
        <v/>
      </c>
      <c r="Q564" s="9" t="str">
        <f t="shared" si="132"/>
        <v/>
      </c>
      <c r="R564" s="9" t="str">
        <f t="shared" si="132"/>
        <v/>
      </c>
      <c r="S564" s="9" t="str">
        <f t="shared" si="132"/>
        <v/>
      </c>
      <c r="T564" s="9" t="str">
        <f t="shared" si="132"/>
        <v/>
      </c>
      <c r="U564" s="9" t="str">
        <f t="shared" si="132"/>
        <v/>
      </c>
      <c r="V564" s="9" t="str">
        <f t="shared" si="123"/>
        <v/>
      </c>
      <c r="W564" s="9"/>
      <c r="X564" s="2"/>
      <c r="Y564" s="14" t="str">
        <f>IF(F564="","",IF(F564-VLOOKUP($A553,AWstandards,VLOOKUP(D564,Age,2,FALSE),FALSE)&lt;0,"","aw"))</f>
        <v/>
      </c>
    </row>
    <row r="565" spans="1:25" hidden="1" x14ac:dyDescent="0.25">
      <c r="A565" s="19"/>
      <c r="B565" s="43" t="s">
        <v>277</v>
      </c>
      <c r="C565" s="52" t="str">
        <f t="shared" si="130"/>
        <v/>
      </c>
      <c r="D565" s="52" t="str">
        <f>IF(A565="","",VLOOKUP($A553,IF(LEN(A565)=2,F15B,F15A),VLOOKUP(LEFT(A565,1),Fteams,7,FALSE),FALSE))</f>
        <v/>
      </c>
      <c r="E565" s="52" t="str">
        <f t="shared" si="131"/>
        <v/>
      </c>
      <c r="F565" s="26"/>
      <c r="G565" s="39">
        <f>IF(Dec!$G$2-11&lt;0,0,Dec!$G$2-11)</f>
        <v>1</v>
      </c>
      <c r="H565" s="29"/>
      <c r="I565" s="9" t="str">
        <f t="shared" si="132"/>
        <v/>
      </c>
      <c r="J565" s="9" t="str">
        <f t="shared" si="132"/>
        <v/>
      </c>
      <c r="K565" s="9" t="str">
        <f t="shared" si="132"/>
        <v/>
      </c>
      <c r="L565" s="9" t="str">
        <f t="shared" si="132"/>
        <v/>
      </c>
      <c r="M565" s="9" t="str">
        <f t="shared" si="132"/>
        <v/>
      </c>
      <c r="N565" s="9" t="str">
        <f t="shared" si="132"/>
        <v/>
      </c>
      <c r="O565" s="9" t="str">
        <f t="shared" si="132"/>
        <v/>
      </c>
      <c r="P565" s="9" t="str">
        <f t="shared" si="132"/>
        <v/>
      </c>
      <c r="Q565" s="9" t="str">
        <f t="shared" si="132"/>
        <v/>
      </c>
      <c r="R565" s="9" t="str">
        <f t="shared" si="132"/>
        <v/>
      </c>
      <c r="S565" s="9" t="str">
        <f t="shared" si="132"/>
        <v/>
      </c>
      <c r="T565" s="9" t="str">
        <f t="shared" si="132"/>
        <v/>
      </c>
      <c r="U565" s="9" t="str">
        <f t="shared" si="132"/>
        <v/>
      </c>
      <c r="V565" s="9" t="str">
        <f t="shared" si="123"/>
        <v/>
      </c>
      <c r="W565" s="9">
        <f>(Dec!$G$2+1)*Dec!$G$2/2-SUM(I554:T565)</f>
        <v>45</v>
      </c>
      <c r="X565" s="2"/>
      <c r="Y565" s="14" t="str">
        <f>IF(F565="","",IF(F565-VLOOKUP($A553,AWstandards,VLOOKUP(D565,Age,2,FALSE),FALSE)&lt;0,"","aw"))</f>
        <v/>
      </c>
    </row>
    <row r="566" spans="1:25" ht="13" x14ac:dyDescent="0.3">
      <c r="A566" s="18" t="s">
        <v>15</v>
      </c>
      <c r="B566" s="34"/>
      <c r="C566" s="53" t="s">
        <v>266</v>
      </c>
      <c r="D566" s="54"/>
      <c r="E566" s="55"/>
      <c r="F566" s="23"/>
      <c r="G566" s="59"/>
      <c r="H566" s="2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 t="str">
        <f t="shared" si="132"/>
        <v/>
      </c>
      <c r="V566" s="9" t="str">
        <f t="shared" si="123"/>
        <v/>
      </c>
      <c r="W566" s="9"/>
      <c r="X566" s="2"/>
      <c r="Y566" s="14"/>
    </row>
    <row r="567" spans="1:25" x14ac:dyDescent="0.25">
      <c r="A567" s="19" t="s">
        <v>513</v>
      </c>
      <c r="B567" s="43">
        <v>1</v>
      </c>
      <c r="C567" s="52" t="str">
        <f>IF(A567="","",VLOOKUP($A$566,IF(LEN(A567)=2,F15B,F15A),VLOOKUP(LEFT(A567,1),Fteams,6,FALSE),FALSE))</f>
        <v>Brighton &amp; Hove</v>
      </c>
      <c r="D567" s="52">
        <f>IF(A567="","",VLOOKUP($A566,IF(LEN(A567)=2,F15B,F15A),VLOOKUP(LEFT(A567,1),Fteams,7,FALSE),FALSE))</f>
        <v>0</v>
      </c>
      <c r="E567" s="52" t="str">
        <f t="shared" ref="E567:E579" si="133">IF(A567="","",VLOOKUP(LEFT(A567,1),Fteams,2,FALSE))</f>
        <v>Brighton &amp; Hove</v>
      </c>
      <c r="F567" s="26" t="s">
        <v>872</v>
      </c>
      <c r="G567" s="39">
        <f>Dec!$G$2</f>
        <v>12</v>
      </c>
      <c r="H567" s="29"/>
      <c r="I567" s="9">
        <f t="shared" ref="I567:U582" si="134">IF($A567="","",IF(LEFT($A567,1)=I$20,$G567,""))</f>
        <v>12</v>
      </c>
      <c r="J567" s="9" t="str">
        <f t="shared" si="134"/>
        <v/>
      </c>
      <c r="K567" s="9" t="str">
        <f t="shared" si="134"/>
        <v/>
      </c>
      <c r="L567" s="9" t="str">
        <f t="shared" si="134"/>
        <v/>
      </c>
      <c r="M567" s="9" t="str">
        <f t="shared" si="134"/>
        <v/>
      </c>
      <c r="N567" s="9" t="str">
        <f t="shared" si="134"/>
        <v/>
      </c>
      <c r="O567" s="9" t="str">
        <f t="shared" si="134"/>
        <v/>
      </c>
      <c r="P567" s="9" t="str">
        <f t="shared" si="134"/>
        <v/>
      </c>
      <c r="Q567" s="9" t="str">
        <f t="shared" si="134"/>
        <v/>
      </c>
      <c r="R567" s="9" t="str">
        <f t="shared" si="134"/>
        <v/>
      </c>
      <c r="S567" s="9" t="str">
        <f t="shared" si="134"/>
        <v/>
      </c>
      <c r="T567" s="9" t="str">
        <f t="shared" si="134"/>
        <v/>
      </c>
      <c r="U567" s="9" t="str">
        <f t="shared" si="132"/>
        <v/>
      </c>
      <c r="V567" s="9" t="str">
        <f t="shared" si="123"/>
        <v/>
      </c>
      <c r="W567" s="9"/>
      <c r="X567" s="2"/>
      <c r="Y567" s="14"/>
    </row>
    <row r="568" spans="1:25" x14ac:dyDescent="0.25">
      <c r="A568" s="19" t="s">
        <v>514</v>
      </c>
      <c r="B568" s="43">
        <v>2</v>
      </c>
      <c r="C568" s="52" t="str">
        <f>IF(A568="","",VLOOKUP($A$566,IF(LEN(A568)=2,F15B,F15A),VLOOKUP(LEFT(A568,1),Fteams,6,FALSE),FALSE))</f>
        <v>Crawley</v>
      </c>
      <c r="D568" s="52">
        <f>IF(A568="","",VLOOKUP($A566,IF(LEN(A568)=2,F15B,F15A),VLOOKUP(LEFT(A568,1),Fteams,7,FALSE),FALSE))</f>
        <v>0</v>
      </c>
      <c r="E568" s="52" t="str">
        <f t="shared" si="133"/>
        <v>Crawley</v>
      </c>
      <c r="F568" s="26" t="s">
        <v>873</v>
      </c>
      <c r="G568" s="39">
        <f>IF(Dec!$G$2-1&lt;0,0,Dec!$G$2-1)</f>
        <v>11</v>
      </c>
      <c r="H568" s="29"/>
      <c r="I568" s="9" t="str">
        <f t="shared" si="134"/>
        <v/>
      </c>
      <c r="J568" s="9">
        <f t="shared" si="134"/>
        <v>11</v>
      </c>
      <c r="K568" s="9" t="str">
        <f t="shared" si="134"/>
        <v/>
      </c>
      <c r="L568" s="9" t="str">
        <f t="shared" si="134"/>
        <v/>
      </c>
      <c r="M568" s="9" t="str">
        <f t="shared" si="134"/>
        <v/>
      </c>
      <c r="N568" s="9" t="str">
        <f t="shared" si="134"/>
        <v/>
      </c>
      <c r="O568" s="9" t="str">
        <f t="shared" si="134"/>
        <v/>
      </c>
      <c r="P568" s="9" t="str">
        <f t="shared" si="134"/>
        <v/>
      </c>
      <c r="Q568" s="9" t="str">
        <f t="shared" si="134"/>
        <v/>
      </c>
      <c r="R568" s="9" t="str">
        <f t="shared" si="134"/>
        <v/>
      </c>
      <c r="S568" s="9" t="str">
        <f t="shared" si="134"/>
        <v/>
      </c>
      <c r="T568" s="9" t="str">
        <f t="shared" si="134"/>
        <v/>
      </c>
      <c r="U568" s="9" t="str">
        <f t="shared" si="132"/>
        <v/>
      </c>
      <c r="V568" s="9" t="str">
        <f t="shared" si="123"/>
        <v/>
      </c>
      <c r="W568" s="9"/>
      <c r="X568" s="2"/>
      <c r="Y568" s="14"/>
    </row>
    <row r="569" spans="1:25" x14ac:dyDescent="0.25">
      <c r="A569" s="19" t="s">
        <v>517</v>
      </c>
      <c r="B569" s="43">
        <v>3</v>
      </c>
      <c r="C569" s="52" t="str">
        <f>IF(A569="","",VLOOKUP($A$566,IF(LEN(A569)=2,F15B,F15A),VLOOKUP(LEFT(A569,1),Fteams,6,FALSE),FALSE))</f>
        <v>Horsham BS</v>
      </c>
      <c r="D569" s="52">
        <f>IF(A569="","",VLOOKUP($A566,IF(LEN(A569)=2,F15B,F15A),VLOOKUP(LEFT(A569,1),Fteams,7,FALSE),FALSE))</f>
        <v>0</v>
      </c>
      <c r="E569" s="52" t="str">
        <f t="shared" si="133"/>
        <v>Horsham BS</v>
      </c>
      <c r="F569" s="26" t="s">
        <v>874</v>
      </c>
      <c r="G569" s="39">
        <f>IF(Dec!$G$2-2&lt;0,0,Dec!$G$2-2)</f>
        <v>10</v>
      </c>
      <c r="H569" s="29"/>
      <c r="I569" s="9" t="str">
        <f t="shared" si="134"/>
        <v/>
      </c>
      <c r="J569" s="9" t="str">
        <f t="shared" si="134"/>
        <v/>
      </c>
      <c r="K569" s="9" t="str">
        <f t="shared" si="134"/>
        <v/>
      </c>
      <c r="L569" s="9" t="str">
        <f t="shared" si="134"/>
        <v/>
      </c>
      <c r="M569" s="9">
        <f t="shared" si="134"/>
        <v>10</v>
      </c>
      <c r="N569" s="9" t="str">
        <f t="shared" si="134"/>
        <v/>
      </c>
      <c r="O569" s="9" t="str">
        <f t="shared" si="134"/>
        <v/>
      </c>
      <c r="P569" s="9" t="str">
        <f t="shared" si="134"/>
        <v/>
      </c>
      <c r="Q569" s="9" t="str">
        <f t="shared" si="134"/>
        <v/>
      </c>
      <c r="R569" s="9" t="str">
        <f t="shared" si="134"/>
        <v/>
      </c>
      <c r="S569" s="9" t="str">
        <f t="shared" si="134"/>
        <v/>
      </c>
      <c r="T569" s="9" t="str">
        <f t="shared" si="134"/>
        <v/>
      </c>
      <c r="U569" s="9" t="str">
        <f t="shared" si="132"/>
        <v/>
      </c>
      <c r="V569" s="9" t="str">
        <f t="shared" si="123"/>
        <v/>
      </c>
      <c r="W569" s="9"/>
      <c r="X569" s="2"/>
      <c r="Y569" s="14"/>
    </row>
    <row r="570" spans="1:25" x14ac:dyDescent="0.25">
      <c r="A570" s="19" t="s">
        <v>515</v>
      </c>
      <c r="B570" s="43">
        <v>4</v>
      </c>
      <c r="C570" s="52" t="str">
        <f>IF(A570="","",VLOOKUP($A$566,IF(LEN(A570)=2,F15B,F15A),VLOOKUP(LEFT(A570,1),Fteams,6,FALSE),FALSE))</f>
        <v>Chichester</v>
      </c>
      <c r="D570" s="52">
        <f>IF(A570="","",VLOOKUP($A566,IF(LEN(A570)=2,F15B,F15A),VLOOKUP(LEFT(A570,1),Fteams,7,FALSE),FALSE))</f>
        <v>0</v>
      </c>
      <c r="E570" s="52" t="str">
        <f t="shared" si="133"/>
        <v>Chichester</v>
      </c>
      <c r="F570" s="26" t="s">
        <v>875</v>
      </c>
      <c r="G570" s="39">
        <f>IF(Dec!$G$2-3&lt;0,0,Dec!$G$2-3)</f>
        <v>9</v>
      </c>
      <c r="H570" s="29"/>
      <c r="I570" s="9" t="str">
        <f t="shared" si="134"/>
        <v/>
      </c>
      <c r="J570" s="9" t="str">
        <f t="shared" si="134"/>
        <v/>
      </c>
      <c r="K570" s="9">
        <f t="shared" si="134"/>
        <v>9</v>
      </c>
      <c r="L570" s="9" t="str">
        <f t="shared" si="134"/>
        <v/>
      </c>
      <c r="M570" s="9" t="str">
        <f t="shared" si="134"/>
        <v/>
      </c>
      <c r="N570" s="9" t="str">
        <f t="shared" si="134"/>
        <v/>
      </c>
      <c r="O570" s="9" t="str">
        <f t="shared" si="134"/>
        <v/>
      </c>
      <c r="P570" s="9" t="str">
        <f t="shared" si="134"/>
        <v/>
      </c>
      <c r="Q570" s="9" t="str">
        <f t="shared" si="134"/>
        <v/>
      </c>
      <c r="R570" s="9" t="str">
        <f t="shared" si="134"/>
        <v/>
      </c>
      <c r="S570" s="9" t="str">
        <f t="shared" si="134"/>
        <v/>
      </c>
      <c r="T570" s="9" t="str">
        <f t="shared" si="134"/>
        <v/>
      </c>
      <c r="U570" s="9" t="str">
        <f t="shared" si="134"/>
        <v/>
      </c>
      <c r="V570" s="9" t="str">
        <f t="shared" si="123"/>
        <v/>
      </c>
      <c r="W570" s="9"/>
      <c r="X570" s="2"/>
      <c r="Y570" s="14"/>
    </row>
    <row r="571" spans="1:25" x14ac:dyDescent="0.25">
      <c r="A571" s="19" t="s">
        <v>516</v>
      </c>
      <c r="B571" s="43">
        <v>5</v>
      </c>
      <c r="C571" s="52" t="str">
        <f>IF(A571="","",VLOOKUP($A$566,IF(LEN(A571)=2,F15B,F15A),VLOOKUP(LEFT(A571,1),Fteams,6,FALSE),FALSE))</f>
        <v>Eastbourne</v>
      </c>
      <c r="D571" s="52">
        <f>IF(A571="","",VLOOKUP($A566,IF(LEN(A571)=2,F15B,F15A),VLOOKUP(LEFT(A571,1),Fteams,7,FALSE),FALSE))</f>
        <v>0</v>
      </c>
      <c r="E571" s="52" t="str">
        <f t="shared" si="133"/>
        <v>Eastbourne</v>
      </c>
      <c r="F571" s="26" t="s">
        <v>876</v>
      </c>
      <c r="G571" s="39">
        <f>IF(Dec!$G$2-4&lt;0,0,Dec!$G$2-4)</f>
        <v>8</v>
      </c>
      <c r="H571" s="29"/>
      <c r="I571" s="9" t="str">
        <f t="shared" si="134"/>
        <v/>
      </c>
      <c r="J571" s="9" t="str">
        <f t="shared" si="134"/>
        <v/>
      </c>
      <c r="K571" s="9" t="str">
        <f t="shared" si="134"/>
        <v/>
      </c>
      <c r="L571" s="9">
        <f t="shared" si="134"/>
        <v>8</v>
      </c>
      <c r="M571" s="9" t="str">
        <f t="shared" si="134"/>
        <v/>
      </c>
      <c r="N571" s="9" t="str">
        <f t="shared" si="134"/>
        <v/>
      </c>
      <c r="O571" s="9" t="str">
        <f t="shared" si="134"/>
        <v/>
      </c>
      <c r="P571" s="9" t="str">
        <f t="shared" si="134"/>
        <v/>
      </c>
      <c r="Q571" s="9" t="str">
        <f t="shared" si="134"/>
        <v/>
      </c>
      <c r="R571" s="9" t="str">
        <f t="shared" si="134"/>
        <v/>
      </c>
      <c r="S571" s="9" t="str">
        <f t="shared" si="134"/>
        <v/>
      </c>
      <c r="T571" s="9" t="str">
        <f t="shared" si="134"/>
        <v/>
      </c>
      <c r="U571" s="9" t="str">
        <f t="shared" si="134"/>
        <v/>
      </c>
      <c r="V571" s="9" t="str">
        <f t="shared" si="123"/>
        <v/>
      </c>
      <c r="W571" s="9"/>
      <c r="X571" s="2"/>
      <c r="Y571" s="14"/>
    </row>
    <row r="572" spans="1:25" x14ac:dyDescent="0.25">
      <c r="A572" s="19" t="s">
        <v>519</v>
      </c>
      <c r="B572" s="43">
        <v>6</v>
      </c>
      <c r="C572" s="52" t="str">
        <f>IF(A572="","",VLOOKUP($A$566,IF(LEN(A572)=2,F15B,F15A),VLOOKUP(LEFT(A572,1),Fteams,6,FALSE),FALSE))</f>
        <v>HYAC</v>
      </c>
      <c r="D572" s="52" t="str">
        <f>IF(A572="","",VLOOKUP($A566,IF(LEN(A572)=2,F15B,F15A),VLOOKUP(LEFT(A572,1),Fteams,7,FALSE),FALSE))</f>
        <v>U15</v>
      </c>
      <c r="E572" s="52" t="str">
        <f t="shared" si="133"/>
        <v>HYAC</v>
      </c>
      <c r="F572" s="26" t="s">
        <v>877</v>
      </c>
      <c r="G572" s="39">
        <f>IF(Dec!$G$2-5&lt;0,0,Dec!$G$2-5)</f>
        <v>7</v>
      </c>
      <c r="H572" s="29"/>
      <c r="I572" s="9" t="str">
        <f t="shared" si="134"/>
        <v/>
      </c>
      <c r="J572" s="9" t="str">
        <f t="shared" si="134"/>
        <v/>
      </c>
      <c r="K572" s="9" t="str">
        <f t="shared" si="134"/>
        <v/>
      </c>
      <c r="L572" s="9" t="str">
        <f t="shared" si="134"/>
        <v/>
      </c>
      <c r="M572" s="9" t="str">
        <f t="shared" si="134"/>
        <v/>
      </c>
      <c r="N572" s="9" t="str">
        <f t="shared" si="134"/>
        <v/>
      </c>
      <c r="O572" s="9" t="str">
        <f t="shared" si="134"/>
        <v/>
      </c>
      <c r="P572" s="9" t="str">
        <f t="shared" si="134"/>
        <v/>
      </c>
      <c r="Q572" s="9" t="str">
        <f t="shared" si="134"/>
        <v/>
      </c>
      <c r="R572" s="9" t="str">
        <f t="shared" si="134"/>
        <v/>
      </c>
      <c r="S572" s="9" t="str">
        <f t="shared" si="134"/>
        <v/>
      </c>
      <c r="T572" s="9">
        <f t="shared" si="134"/>
        <v>7</v>
      </c>
      <c r="U572" s="9" t="str">
        <f t="shared" si="134"/>
        <v/>
      </c>
      <c r="V572" s="9">
        <f t="shared" si="123"/>
        <v>7</v>
      </c>
      <c r="W572" s="9"/>
      <c r="X572" s="2"/>
      <c r="Y572" s="14"/>
    </row>
    <row r="573" spans="1:25" x14ac:dyDescent="0.25">
      <c r="A573" s="19" t="s">
        <v>523</v>
      </c>
      <c r="B573" s="43">
        <v>7</v>
      </c>
      <c r="C573" s="52" t="str">
        <f>IF(A573="","",VLOOKUP($A$566,IF(LEN(A573)=2,F15B,F15A),VLOOKUP(LEFT(A573,1),Fteams,6,FALSE),FALSE))</f>
        <v>Haywards Hth</v>
      </c>
      <c r="D573" s="52">
        <f>IF(A573="","",VLOOKUP($A566,IF(LEN(A573)=2,F15B,F15A),VLOOKUP(LEFT(A573,1),Fteams,7,FALSE),FALSE))</f>
        <v>0</v>
      </c>
      <c r="E573" s="52" t="str">
        <f t="shared" si="133"/>
        <v>Haywards Heath</v>
      </c>
      <c r="F573" s="26" t="s">
        <v>878</v>
      </c>
      <c r="G573" s="39">
        <f>IF(Dec!$G$2-6&lt;0,0,Dec!$G$2-6)</f>
        <v>6</v>
      </c>
      <c r="H573" s="29"/>
      <c r="I573" s="9" t="str">
        <f t="shared" si="134"/>
        <v/>
      </c>
      <c r="J573" s="9" t="str">
        <f t="shared" si="134"/>
        <v/>
      </c>
      <c r="K573" s="9" t="str">
        <f t="shared" si="134"/>
        <v/>
      </c>
      <c r="L573" s="9" t="str">
        <f t="shared" si="134"/>
        <v/>
      </c>
      <c r="M573" s="9" t="str">
        <f t="shared" si="134"/>
        <v/>
      </c>
      <c r="N573" s="9" t="str">
        <f t="shared" si="134"/>
        <v/>
      </c>
      <c r="O573" s="9" t="str">
        <f t="shared" si="134"/>
        <v/>
      </c>
      <c r="P573" s="9" t="str">
        <f t="shared" si="134"/>
        <v/>
      </c>
      <c r="Q573" s="9" t="str">
        <f t="shared" si="134"/>
        <v/>
      </c>
      <c r="R573" s="9">
        <f t="shared" si="134"/>
        <v>6</v>
      </c>
      <c r="S573" s="9" t="str">
        <f t="shared" si="134"/>
        <v/>
      </c>
      <c r="T573" s="9" t="str">
        <f t="shared" si="134"/>
        <v/>
      </c>
      <c r="U573" s="9" t="str">
        <f t="shared" si="134"/>
        <v/>
      </c>
      <c r="V573" s="9" t="str">
        <f t="shared" si="123"/>
        <v/>
      </c>
      <c r="W573" s="9"/>
      <c r="X573" s="2"/>
      <c r="Y573" s="14"/>
    </row>
    <row r="574" spans="1:25" x14ac:dyDescent="0.25">
      <c r="A574" s="19" t="s">
        <v>522</v>
      </c>
      <c r="B574" s="43">
        <v>8</v>
      </c>
      <c r="C574" s="52" t="str">
        <f>IF(A574="","",VLOOKUP($A$566,IF(LEN(A574)=2,F15B,F15A),VLOOKUP(LEFT(A574,1),Fteams,6,FALSE),FALSE))</f>
        <v>Worthing</v>
      </c>
      <c r="D574" s="52">
        <f>IF(A574="","",VLOOKUP($A566,IF(LEN(A574)=2,F15B,F15A),VLOOKUP(LEFT(A574,1),Fteams,7,FALSE),FALSE))</f>
        <v>0</v>
      </c>
      <c r="E574" s="52" t="str">
        <f t="shared" si="133"/>
        <v>Worthing</v>
      </c>
      <c r="F574" s="26" t="s">
        <v>879</v>
      </c>
      <c r="G574" s="39">
        <f>IF(Dec!$G$2-7&lt;0,0,Dec!$G$2-7)</f>
        <v>5</v>
      </c>
      <c r="H574" s="29"/>
      <c r="I574" s="9" t="str">
        <f t="shared" si="134"/>
        <v/>
      </c>
      <c r="J574" s="9" t="str">
        <f t="shared" si="134"/>
        <v/>
      </c>
      <c r="K574" s="9" t="str">
        <f t="shared" si="134"/>
        <v/>
      </c>
      <c r="L574" s="9" t="str">
        <f t="shared" si="134"/>
        <v/>
      </c>
      <c r="M574" s="9" t="str">
        <f t="shared" si="134"/>
        <v/>
      </c>
      <c r="N574" s="9" t="str">
        <f t="shared" si="134"/>
        <v/>
      </c>
      <c r="O574" s="9" t="str">
        <f t="shared" si="134"/>
        <v/>
      </c>
      <c r="P574" s="9" t="str">
        <f t="shared" si="134"/>
        <v/>
      </c>
      <c r="Q574" s="9">
        <f t="shared" si="134"/>
        <v>5</v>
      </c>
      <c r="R574" s="9" t="str">
        <f t="shared" si="134"/>
        <v/>
      </c>
      <c r="S574" s="9" t="str">
        <f t="shared" si="134"/>
        <v/>
      </c>
      <c r="T574" s="9" t="str">
        <f t="shared" si="134"/>
        <v/>
      </c>
      <c r="U574" s="9" t="str">
        <f t="shared" si="134"/>
        <v/>
      </c>
      <c r="V574" s="9" t="str">
        <f t="shared" si="123"/>
        <v/>
      </c>
      <c r="W574" s="9"/>
      <c r="X574" s="2"/>
      <c r="Y574" s="14"/>
    </row>
    <row r="575" spans="1:25" hidden="1" x14ac:dyDescent="0.25">
      <c r="A575" s="19"/>
      <c r="B575" s="43" t="s">
        <v>278</v>
      </c>
      <c r="C575" s="52" t="str">
        <f>IF(A575="","",VLOOKUP($A$566,IF(LEN(A575)=2,F15B,F15A),VLOOKUP(LEFT(A575,1),Fteams,6,FALSE),FALSE))</f>
        <v/>
      </c>
      <c r="D575" s="52" t="str">
        <f>IF(A575="","",VLOOKUP($A568,IF(LEN(A575)=2,FSB,FSA),VLOOKUP(LEFT(A575,1),Fteams,7,FALSE),FALSE))</f>
        <v/>
      </c>
      <c r="E575" s="52" t="str">
        <f t="shared" si="133"/>
        <v/>
      </c>
      <c r="F575" s="26"/>
      <c r="G575" s="39">
        <f>IF(Dec!$G$2-8&lt;0,0,Dec!$G$2-8)</f>
        <v>4</v>
      </c>
      <c r="H575" s="29"/>
      <c r="I575" s="9" t="str">
        <f t="shared" si="134"/>
        <v/>
      </c>
      <c r="J575" s="9" t="str">
        <f t="shared" si="134"/>
        <v/>
      </c>
      <c r="K575" s="9" t="str">
        <f t="shared" si="134"/>
        <v/>
      </c>
      <c r="L575" s="9" t="str">
        <f t="shared" si="134"/>
        <v/>
      </c>
      <c r="M575" s="9" t="str">
        <f t="shared" si="134"/>
        <v/>
      </c>
      <c r="N575" s="9" t="str">
        <f t="shared" si="134"/>
        <v/>
      </c>
      <c r="O575" s="9" t="str">
        <f t="shared" si="134"/>
        <v/>
      </c>
      <c r="P575" s="9" t="str">
        <f t="shared" si="134"/>
        <v/>
      </c>
      <c r="Q575" s="9" t="str">
        <f t="shared" si="134"/>
        <v/>
      </c>
      <c r="R575" s="9" t="str">
        <f t="shared" si="134"/>
        <v/>
      </c>
      <c r="S575" s="9" t="str">
        <f t="shared" si="134"/>
        <v/>
      </c>
      <c r="T575" s="9" t="str">
        <f t="shared" si="134"/>
        <v/>
      </c>
      <c r="U575" s="9" t="str">
        <f t="shared" si="134"/>
        <v/>
      </c>
      <c r="V575" s="9" t="str">
        <f t="shared" si="123"/>
        <v/>
      </c>
      <c r="W575" s="9"/>
      <c r="X575" s="2"/>
      <c r="Y575" s="14"/>
    </row>
    <row r="576" spans="1:25" hidden="1" x14ac:dyDescent="0.25">
      <c r="A576" s="19"/>
      <c r="B576" s="43" t="s">
        <v>275</v>
      </c>
      <c r="C576" s="52" t="str">
        <f>IF(A576="","",VLOOKUP($A$566,IF(LEN(A576)=2,F15B,F15A),VLOOKUP(LEFT(A576,1),Fteams,6,FALSE),FALSE))</f>
        <v/>
      </c>
      <c r="D576" s="52" t="str">
        <f>IF(A576="","",VLOOKUP($A569,IF(LEN(A576)=2,FSB,FSA),VLOOKUP(LEFT(A576,1),Fteams,7,FALSE),FALSE))</f>
        <v/>
      </c>
      <c r="E576" s="52" t="str">
        <f t="shared" si="133"/>
        <v/>
      </c>
      <c r="F576" s="26"/>
      <c r="G576" s="39">
        <f>IF(Dec!$G$2-9&lt;0,0,Dec!$G$2-9)</f>
        <v>3</v>
      </c>
      <c r="H576" s="29"/>
      <c r="I576" s="9" t="str">
        <f t="shared" si="134"/>
        <v/>
      </c>
      <c r="J576" s="9" t="str">
        <f t="shared" si="134"/>
        <v/>
      </c>
      <c r="K576" s="9" t="str">
        <f t="shared" si="134"/>
        <v/>
      </c>
      <c r="L576" s="9" t="str">
        <f t="shared" si="134"/>
        <v/>
      </c>
      <c r="M576" s="9" t="str">
        <f t="shared" si="134"/>
        <v/>
      </c>
      <c r="N576" s="9" t="str">
        <f t="shared" si="134"/>
        <v/>
      </c>
      <c r="O576" s="9" t="str">
        <f t="shared" si="134"/>
        <v/>
      </c>
      <c r="P576" s="9" t="str">
        <f t="shared" si="134"/>
        <v/>
      </c>
      <c r="Q576" s="9" t="str">
        <f t="shared" si="134"/>
        <v/>
      </c>
      <c r="R576" s="9" t="str">
        <f t="shared" si="134"/>
        <v/>
      </c>
      <c r="S576" s="9" t="str">
        <f t="shared" si="134"/>
        <v/>
      </c>
      <c r="T576" s="9" t="str">
        <f t="shared" si="134"/>
        <v/>
      </c>
      <c r="U576" s="9" t="str">
        <f t="shared" si="134"/>
        <v/>
      </c>
      <c r="V576" s="9" t="str">
        <f t="shared" si="123"/>
        <v/>
      </c>
      <c r="W576" s="9"/>
      <c r="X576" s="2"/>
      <c r="Y576" s="14"/>
    </row>
    <row r="577" spans="1:25" hidden="1" x14ac:dyDescent="0.25">
      <c r="A577" s="19"/>
      <c r="B577" s="43" t="s">
        <v>276</v>
      </c>
      <c r="C577" s="52" t="str">
        <f>IF(A577="","",VLOOKUP($A$566,IF(LEN(A577)=2,F15B,F15A),VLOOKUP(LEFT(A577,1),Fteams,6,FALSE),FALSE))</f>
        <v/>
      </c>
      <c r="D577" s="52" t="str">
        <f>IF(A577="","",VLOOKUP($A566,IF(LEN(A577)=2,F15B,F15A),VLOOKUP(LEFT(A577,1),Fteams,7,FALSE),FALSE))</f>
        <v/>
      </c>
      <c r="E577" s="52" t="str">
        <f t="shared" si="133"/>
        <v/>
      </c>
      <c r="F577" s="26"/>
      <c r="G577" s="39">
        <f>IF(Dec!$G$2-10&lt;0,0,Dec!$G$2-10)</f>
        <v>2</v>
      </c>
      <c r="H577" s="29"/>
      <c r="I577" s="9" t="str">
        <f t="shared" si="134"/>
        <v/>
      </c>
      <c r="J577" s="9" t="str">
        <f t="shared" si="134"/>
        <v/>
      </c>
      <c r="K577" s="9" t="str">
        <f t="shared" si="134"/>
        <v/>
      </c>
      <c r="L577" s="9" t="str">
        <f t="shared" si="134"/>
        <v/>
      </c>
      <c r="M577" s="9" t="str">
        <f t="shared" si="134"/>
        <v/>
      </c>
      <c r="N577" s="9" t="str">
        <f t="shared" si="134"/>
        <v/>
      </c>
      <c r="O577" s="9" t="str">
        <f t="shared" si="134"/>
        <v/>
      </c>
      <c r="P577" s="9" t="str">
        <f t="shared" si="134"/>
        <v/>
      </c>
      <c r="Q577" s="9" t="str">
        <f t="shared" si="134"/>
        <v/>
      </c>
      <c r="R577" s="9" t="str">
        <f t="shared" si="134"/>
        <v/>
      </c>
      <c r="S577" s="9" t="str">
        <f t="shared" si="134"/>
        <v/>
      </c>
      <c r="T577" s="9" t="str">
        <f t="shared" si="134"/>
        <v/>
      </c>
      <c r="U577" s="9" t="str">
        <f t="shared" si="134"/>
        <v/>
      </c>
      <c r="V577" s="9" t="str">
        <f t="shared" si="123"/>
        <v/>
      </c>
      <c r="W577" s="9"/>
      <c r="X577" s="2"/>
      <c r="Y577" s="14"/>
    </row>
    <row r="578" spans="1:25" hidden="1" x14ac:dyDescent="0.25">
      <c r="A578" s="19"/>
      <c r="B578" s="43" t="s">
        <v>277</v>
      </c>
      <c r="C578" s="52" t="str">
        <f>IF(A578="","",VLOOKUP($A$566,IF(LEN(A578)=2,F15B,F15A),VLOOKUP(LEFT(A578,1),Fteams,6,FALSE),FALSE))</f>
        <v/>
      </c>
      <c r="D578" s="52" t="str">
        <f>IF(A578="","",VLOOKUP($A566,IF(LEN(A578)=2,F15B,F15A),VLOOKUP(LEFT(A578,1),Fteams,7,FALSE),FALSE))</f>
        <v/>
      </c>
      <c r="E578" s="52" t="str">
        <f t="shared" si="133"/>
        <v/>
      </c>
      <c r="F578" s="26"/>
      <c r="G578" s="39">
        <f>IF(Dec!$G$2-11&lt;0,0,Dec!$G$2-11)</f>
        <v>1</v>
      </c>
      <c r="H578" s="29"/>
      <c r="I578" s="9" t="str">
        <f t="shared" si="134"/>
        <v/>
      </c>
      <c r="J578" s="9" t="str">
        <f t="shared" si="134"/>
        <v/>
      </c>
      <c r="K578" s="9" t="str">
        <f t="shared" si="134"/>
        <v/>
      </c>
      <c r="L578" s="9" t="str">
        <f t="shared" si="134"/>
        <v/>
      </c>
      <c r="M578" s="9" t="str">
        <f t="shared" si="134"/>
        <v/>
      </c>
      <c r="N578" s="9" t="str">
        <f t="shared" si="134"/>
        <v/>
      </c>
      <c r="O578" s="9" t="str">
        <f t="shared" si="134"/>
        <v/>
      </c>
      <c r="P578" s="9" t="str">
        <f t="shared" si="134"/>
        <v/>
      </c>
      <c r="Q578" s="9" t="str">
        <f t="shared" si="134"/>
        <v/>
      </c>
      <c r="R578" s="9" t="str">
        <f t="shared" si="134"/>
        <v/>
      </c>
      <c r="S578" s="9" t="str">
        <f t="shared" si="134"/>
        <v/>
      </c>
      <c r="T578" s="9" t="str">
        <f t="shared" si="134"/>
        <v/>
      </c>
      <c r="U578" s="9" t="str">
        <f t="shared" si="134"/>
        <v/>
      </c>
      <c r="V578" s="9" t="str">
        <f t="shared" si="123"/>
        <v/>
      </c>
      <c r="W578" s="9">
        <f>(Dec!$G$2+1)*Dec!$G$2/2-SUM(I567:T579)</f>
        <v>10</v>
      </c>
      <c r="X578" s="2"/>
      <c r="Y578" s="14"/>
    </row>
    <row r="579" spans="1:25" hidden="1" x14ac:dyDescent="0.25">
      <c r="A579" s="19"/>
      <c r="B579" s="43">
        <v>11</v>
      </c>
      <c r="C579" s="52" t="str">
        <f>IF(A579="","",VLOOKUP($A$580,IF(LEN(A579)=2,F15B,F15A),VLOOKUP(LEFT(A579,1),Fteams,6,FALSE),FALSE))</f>
        <v/>
      </c>
      <c r="D579" s="52" t="str">
        <f>IF(A579="","",VLOOKUP($A566,IF(LEN(A579)=2,F15B,F15A),VLOOKUP(LEFT(A579,1),Fteams,7,FALSE),FALSE))</f>
        <v/>
      </c>
      <c r="E579" s="52" t="str">
        <f t="shared" si="133"/>
        <v/>
      </c>
      <c r="F579" s="26"/>
      <c r="G579" s="39">
        <f>IF(Dec!$G$2-10&lt;0,0,Dec!$G$2-10)</f>
        <v>2</v>
      </c>
      <c r="H579" s="29"/>
      <c r="I579" s="9" t="str">
        <f t="shared" ref="I579:T579" si="135">IF($A579="","",IF(LEFT($A579,1)=I$20,$G579,""))</f>
        <v/>
      </c>
      <c r="J579" s="9" t="str">
        <f t="shared" si="135"/>
        <v/>
      </c>
      <c r="K579" s="9" t="str">
        <f t="shared" si="135"/>
        <v/>
      </c>
      <c r="L579" s="9" t="str">
        <f t="shared" si="135"/>
        <v/>
      </c>
      <c r="M579" s="9" t="str">
        <f t="shared" si="135"/>
        <v/>
      </c>
      <c r="N579" s="9" t="str">
        <f t="shared" si="135"/>
        <v/>
      </c>
      <c r="O579" s="9" t="str">
        <f t="shared" si="135"/>
        <v/>
      </c>
      <c r="P579" s="9" t="str">
        <f t="shared" si="135"/>
        <v/>
      </c>
      <c r="Q579" s="9" t="str">
        <f t="shared" si="135"/>
        <v/>
      </c>
      <c r="R579" s="9" t="str">
        <f t="shared" si="135"/>
        <v/>
      </c>
      <c r="S579" s="9" t="str">
        <f t="shared" si="135"/>
        <v/>
      </c>
      <c r="T579" s="9" t="str">
        <f t="shared" si="135"/>
        <v/>
      </c>
      <c r="U579" s="9" t="str">
        <f t="shared" si="134"/>
        <v/>
      </c>
      <c r="V579" s="9" t="str">
        <f t="shared" si="123"/>
        <v/>
      </c>
      <c r="W579" s="9"/>
      <c r="X579" s="2"/>
      <c r="Y579" s="14"/>
    </row>
    <row r="580" spans="1:25" ht="13" x14ac:dyDescent="0.3">
      <c r="A580" s="18" t="s">
        <v>15</v>
      </c>
      <c r="B580" s="34"/>
      <c r="C580" s="53" t="s">
        <v>267</v>
      </c>
      <c r="D580" s="54"/>
      <c r="E580" s="55"/>
      <c r="F580" s="23"/>
      <c r="G580" s="38"/>
      <c r="H580" s="2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 t="str">
        <f t="shared" si="134"/>
        <v/>
      </c>
      <c r="V580" s="9" t="str">
        <f t="shared" si="123"/>
        <v/>
      </c>
      <c r="W580" s="9"/>
      <c r="X580" s="2" t="s">
        <v>15</v>
      </c>
      <c r="Y580" s="3"/>
    </row>
    <row r="581" spans="1:25" x14ac:dyDescent="0.25">
      <c r="A581" s="19" t="s">
        <v>552</v>
      </c>
      <c r="B581" s="43">
        <v>1</v>
      </c>
      <c r="C581" s="52" t="str">
        <f>IF(A581="","",VLOOKUP($A$580,IF(LEN(A581)=2,F15B,F15A),VLOOKUP(LEFT(A581,1),Fteams,6,FALSE),FALSE))</f>
        <v>Brighton &amp; Hove</v>
      </c>
      <c r="D581" s="52">
        <f>IF(A581="","",VLOOKUP($A580,IF(LEN(A581)=2,F15B,F15A),VLOOKUP(LEFT(A581,1),Fteams,7,FALSE),FALSE))</f>
        <v>0</v>
      </c>
      <c r="E581" s="52" t="str">
        <f t="shared" ref="E581:E592" si="136">IF(A581="","",VLOOKUP(LEFT(A581,1),Fteams,2,FALSE))</f>
        <v>Brighton &amp; Hove</v>
      </c>
      <c r="F581" s="26" t="s">
        <v>880</v>
      </c>
      <c r="G581" s="39">
        <f>Dec!$G$2</f>
        <v>12</v>
      </c>
      <c r="H581" s="29"/>
      <c r="I581" s="9">
        <f t="shared" ref="I581:V592" si="137">IF($A581="","",IF(LEFT($A581,1)=I$20,$G581,""))</f>
        <v>12</v>
      </c>
      <c r="J581" s="9" t="str">
        <f t="shared" si="137"/>
        <v/>
      </c>
      <c r="K581" s="9" t="str">
        <f t="shared" si="137"/>
        <v/>
      </c>
      <c r="L581" s="9" t="str">
        <f t="shared" si="137"/>
        <v/>
      </c>
      <c r="M581" s="9" t="str">
        <f t="shared" si="137"/>
        <v/>
      </c>
      <c r="N581" s="9" t="str">
        <f t="shared" si="137"/>
        <v/>
      </c>
      <c r="O581" s="9" t="str">
        <f t="shared" si="137"/>
        <v/>
      </c>
      <c r="P581" s="9" t="str">
        <f t="shared" si="137"/>
        <v/>
      </c>
      <c r="Q581" s="9" t="str">
        <f t="shared" si="137"/>
        <v/>
      </c>
      <c r="R581" s="9" t="str">
        <f t="shared" si="137"/>
        <v/>
      </c>
      <c r="S581" s="9" t="str">
        <f t="shared" si="137"/>
        <v/>
      </c>
      <c r="T581" s="9" t="str">
        <f t="shared" si="137"/>
        <v/>
      </c>
      <c r="U581" s="9" t="str">
        <f t="shared" si="134"/>
        <v/>
      </c>
      <c r="V581" s="9" t="str">
        <f t="shared" si="137"/>
        <v/>
      </c>
      <c r="W581" s="9"/>
      <c r="X581" s="2"/>
      <c r="Y581" s="14" t="e">
        <f>IF(F581="","",IF(F581-VLOOKUP($A580,AWstandards,VLOOKUP(D581,Age,2,FALSE),FALSE)&gt;0,"","aw"))</f>
        <v>#N/A</v>
      </c>
    </row>
    <row r="582" spans="1:25" x14ac:dyDescent="0.25">
      <c r="A582" s="19" t="s">
        <v>550</v>
      </c>
      <c r="B582" s="43">
        <v>2</v>
      </c>
      <c r="C582" s="52" t="str">
        <f>IF(A582="","",VLOOKUP($A$580,IF(LEN(A582)=2,F15B,F15A),VLOOKUP(LEFT(A582,1),Fteams,6,FALSE),FALSE))</f>
        <v>Crawley</v>
      </c>
      <c r="D582" s="52">
        <f>IF(A582="","",VLOOKUP($A580,IF(LEN(A582)=2,F15B,F15A),VLOOKUP(LEFT(A582,1),Fteams,7,FALSE),FALSE))</f>
        <v>0</v>
      </c>
      <c r="E582" s="52" t="str">
        <f t="shared" si="136"/>
        <v>Crawley</v>
      </c>
      <c r="F582" s="26" t="s">
        <v>881</v>
      </c>
      <c r="G582" s="39">
        <f>IF(Dec!$G$2-1&lt;0,0,Dec!$G$2-1)</f>
        <v>11</v>
      </c>
      <c r="H582" s="29"/>
      <c r="I582" s="9" t="str">
        <f t="shared" si="137"/>
        <v/>
      </c>
      <c r="J582" s="9">
        <f t="shared" si="137"/>
        <v>11</v>
      </c>
      <c r="K582" s="9" t="str">
        <f t="shared" si="137"/>
        <v/>
      </c>
      <c r="L582" s="9" t="str">
        <f t="shared" si="137"/>
        <v/>
      </c>
      <c r="M582" s="9" t="str">
        <f t="shared" si="137"/>
        <v/>
      </c>
      <c r="N582" s="9" t="str">
        <f t="shared" si="137"/>
        <v/>
      </c>
      <c r="O582" s="9" t="str">
        <f t="shared" si="137"/>
        <v/>
      </c>
      <c r="P582" s="9" t="str">
        <f t="shared" si="137"/>
        <v/>
      </c>
      <c r="Q582" s="9" t="str">
        <f t="shared" si="137"/>
        <v/>
      </c>
      <c r="R582" s="9" t="str">
        <f t="shared" si="137"/>
        <v/>
      </c>
      <c r="S582" s="9" t="str">
        <f t="shared" si="137"/>
        <v/>
      </c>
      <c r="T582" s="9" t="str">
        <f t="shared" si="137"/>
        <v/>
      </c>
      <c r="U582" s="9" t="str">
        <f t="shared" si="134"/>
        <v/>
      </c>
      <c r="V582" s="9" t="str">
        <f t="shared" si="137"/>
        <v/>
      </c>
      <c r="W582" s="9"/>
      <c r="X582" s="2"/>
      <c r="Y582" s="14" t="e">
        <f>IF(F582="","",IF(F582-VLOOKUP($A580,AWstandards,VLOOKUP(D582,Age,2,FALSE),FALSE)&gt;0,"","aw"))</f>
        <v>#N/A</v>
      </c>
    </row>
    <row r="583" spans="1:25" x14ac:dyDescent="0.25">
      <c r="A583" s="19" t="s">
        <v>551</v>
      </c>
      <c r="B583" s="43">
        <v>3</v>
      </c>
      <c r="C583" s="52" t="str">
        <f>IF(A583="","",VLOOKUP($A$580,IF(LEN(A583)=2,F15B,F15A),VLOOKUP(LEFT(A583,1),Fteams,6,FALSE),FALSE))</f>
        <v>Horsham BS</v>
      </c>
      <c r="D583" s="52">
        <f>IF(A583="","",VLOOKUP($A580,IF(LEN(A583)=2,F15B,F15A),VLOOKUP(LEFT(A583,1),Fteams,7,FALSE),FALSE))</f>
        <v>0</v>
      </c>
      <c r="E583" s="52" t="str">
        <f t="shared" si="136"/>
        <v>Horsham BS</v>
      </c>
      <c r="F583" s="26" t="s">
        <v>882</v>
      </c>
      <c r="G583" s="39">
        <f>IF(Dec!$G$2-2&lt;0,0,Dec!$G$2-2)</f>
        <v>10</v>
      </c>
      <c r="H583" s="29"/>
      <c r="I583" s="9" t="str">
        <f t="shared" si="137"/>
        <v/>
      </c>
      <c r="J583" s="9" t="str">
        <f t="shared" si="137"/>
        <v/>
      </c>
      <c r="K583" s="9" t="str">
        <f t="shared" si="137"/>
        <v/>
      </c>
      <c r="L583" s="9" t="str">
        <f t="shared" si="137"/>
        <v/>
      </c>
      <c r="M583" s="9">
        <f t="shared" si="137"/>
        <v>10</v>
      </c>
      <c r="N583" s="9" t="str">
        <f t="shared" si="137"/>
        <v/>
      </c>
      <c r="O583" s="9" t="str">
        <f t="shared" si="137"/>
        <v/>
      </c>
      <c r="P583" s="9" t="str">
        <f t="shared" si="137"/>
        <v/>
      </c>
      <c r="Q583" s="9" t="str">
        <f t="shared" si="137"/>
        <v/>
      </c>
      <c r="R583" s="9" t="str">
        <f t="shared" si="137"/>
        <v/>
      </c>
      <c r="S583" s="9" t="str">
        <f t="shared" si="137"/>
        <v/>
      </c>
      <c r="T583" s="9" t="str">
        <f t="shared" si="137"/>
        <v/>
      </c>
      <c r="U583" s="9" t="str">
        <f t="shared" si="137"/>
        <v/>
      </c>
      <c r="V583" s="9" t="str">
        <f t="shared" si="137"/>
        <v/>
      </c>
      <c r="W583" s="9"/>
      <c r="X583" s="2"/>
      <c r="Y583" s="14" t="e">
        <f>IF(F583="","",IF(F583-VLOOKUP($A580,AWstandards,VLOOKUP(D583,Age,2,FALSE),FALSE)&gt;0,"","aw"))</f>
        <v>#N/A</v>
      </c>
    </row>
    <row r="584" spans="1:25" x14ac:dyDescent="0.25">
      <c r="A584" s="19" t="s">
        <v>558</v>
      </c>
      <c r="B584" s="43">
        <v>4</v>
      </c>
      <c r="C584" s="52" t="str">
        <f>IF(A584="","",VLOOKUP($A$580,IF(LEN(A584)=2,F15B,F15A),VLOOKUP(LEFT(A584,1),Fteams,6,FALSE),FALSE))</f>
        <v>Chichester</v>
      </c>
      <c r="D584" s="52">
        <f>IF(A584="","",VLOOKUP($A580,IF(LEN(A584)=2,F15B,F15A),VLOOKUP(LEFT(A584,1),Fteams,7,FALSE),FALSE))</f>
        <v>0</v>
      </c>
      <c r="E584" s="52" t="str">
        <f t="shared" si="136"/>
        <v>Chichester</v>
      </c>
      <c r="F584" s="26" t="s">
        <v>883</v>
      </c>
      <c r="G584" s="39">
        <f>IF(Dec!$G$2-3&lt;0,0,Dec!$G$2-3)</f>
        <v>9</v>
      </c>
      <c r="H584" s="29"/>
      <c r="I584" s="9" t="str">
        <f t="shared" si="137"/>
        <v/>
      </c>
      <c r="J584" s="9" t="str">
        <f t="shared" si="137"/>
        <v/>
      </c>
      <c r="K584" s="9">
        <f t="shared" si="137"/>
        <v>9</v>
      </c>
      <c r="L584" s="9" t="str">
        <f t="shared" si="137"/>
        <v/>
      </c>
      <c r="M584" s="9" t="str">
        <f t="shared" si="137"/>
        <v/>
      </c>
      <c r="N584" s="9" t="str">
        <f t="shared" si="137"/>
        <v/>
      </c>
      <c r="O584" s="9" t="str">
        <f t="shared" si="137"/>
        <v/>
      </c>
      <c r="P584" s="9" t="str">
        <f t="shared" si="137"/>
        <v/>
      </c>
      <c r="Q584" s="9" t="str">
        <f t="shared" si="137"/>
        <v/>
      </c>
      <c r="R584" s="9" t="str">
        <f t="shared" si="137"/>
        <v/>
      </c>
      <c r="S584" s="9" t="str">
        <f t="shared" si="137"/>
        <v/>
      </c>
      <c r="T584" s="9" t="str">
        <f t="shared" si="137"/>
        <v/>
      </c>
      <c r="U584" s="9" t="str">
        <f t="shared" si="137"/>
        <v/>
      </c>
      <c r="V584" s="9" t="str">
        <f t="shared" si="137"/>
        <v/>
      </c>
      <c r="W584" s="9"/>
      <c r="X584" s="2"/>
      <c r="Y584" s="14" t="e">
        <f>IF(F584="","",IF(F584-VLOOKUP($A580,AWstandards,VLOOKUP(D584,Age,2,FALSE),FALSE)&gt;0,"","aw"))</f>
        <v>#N/A</v>
      </c>
    </row>
    <row r="585" spans="1:25" x14ac:dyDescent="0.25">
      <c r="A585" s="19" t="s">
        <v>557</v>
      </c>
      <c r="B585" s="43">
        <v>5</v>
      </c>
      <c r="C585" s="52" t="str">
        <f>IF(A585="","",VLOOKUP($A$580,IF(LEN(A585)=2,F15B,F15A),VLOOKUP(LEFT(A585,1),Fteams,6,FALSE),FALSE))</f>
        <v>Worthing</v>
      </c>
      <c r="D585" s="52">
        <f>IF(A585="","",VLOOKUP($A580,IF(LEN(A585)=2,F15B,F15A),VLOOKUP(LEFT(A585,1),Fteams,7,FALSE),FALSE))</f>
        <v>0</v>
      </c>
      <c r="E585" s="52" t="str">
        <f t="shared" si="136"/>
        <v>Worthing</v>
      </c>
      <c r="F585" s="26" t="s">
        <v>884</v>
      </c>
      <c r="G585" s="39">
        <f>IF(Dec!$G$2-4&lt;0,0,Dec!$G$2-4)</f>
        <v>8</v>
      </c>
      <c r="H585" s="29"/>
      <c r="I585" s="9" t="str">
        <f t="shared" si="137"/>
        <v/>
      </c>
      <c r="J585" s="9" t="str">
        <f t="shared" si="137"/>
        <v/>
      </c>
      <c r="K585" s="9" t="str">
        <f t="shared" si="137"/>
        <v/>
      </c>
      <c r="L585" s="9" t="str">
        <f t="shared" si="137"/>
        <v/>
      </c>
      <c r="M585" s="9" t="str">
        <f t="shared" si="137"/>
        <v/>
      </c>
      <c r="N585" s="9" t="str">
        <f t="shared" si="137"/>
        <v/>
      </c>
      <c r="O585" s="9" t="str">
        <f t="shared" si="137"/>
        <v/>
      </c>
      <c r="P585" s="9" t="str">
        <f t="shared" si="137"/>
        <v/>
      </c>
      <c r="Q585" s="9">
        <f t="shared" si="137"/>
        <v>8</v>
      </c>
      <c r="R585" s="9" t="str">
        <f t="shared" si="137"/>
        <v/>
      </c>
      <c r="S585" s="9" t="str">
        <f t="shared" si="137"/>
        <v/>
      </c>
      <c r="T585" s="9" t="str">
        <f t="shared" si="137"/>
        <v/>
      </c>
      <c r="U585" s="9" t="str">
        <f t="shared" si="137"/>
        <v/>
      </c>
      <c r="V585" s="9" t="str">
        <f t="shared" si="137"/>
        <v/>
      </c>
      <c r="W585" s="9"/>
      <c r="X585" s="2"/>
      <c r="Y585" s="14" t="e">
        <f>IF(F585="","",IF(F585-VLOOKUP($A580,AWstandards,VLOOKUP(D585,Age,2,FALSE),FALSE)&gt;0,"","aw"))</f>
        <v>#N/A</v>
      </c>
    </row>
    <row r="586" spans="1:25" hidden="1" x14ac:dyDescent="0.25">
      <c r="A586" s="19"/>
      <c r="B586" s="43">
        <v>6</v>
      </c>
      <c r="C586" s="52" t="str">
        <f>IF(A586="","",VLOOKUP($A$580,IF(LEN(A586)=2,F15B,F15A),VLOOKUP(LEFT(A586,1),Fteams,6,FALSE),FALSE))</f>
        <v/>
      </c>
      <c r="D586" s="52" t="str">
        <f>IF(A586="","",VLOOKUP($A580,IF(LEN(A586)=2,F15B,F15A),VLOOKUP(LEFT(A586,1),Fteams,7,FALSE),FALSE))</f>
        <v/>
      </c>
      <c r="E586" s="52" t="str">
        <f t="shared" si="136"/>
        <v/>
      </c>
      <c r="F586" s="26"/>
      <c r="G586" s="39">
        <f>IF(Dec!$G$2-5&lt;0,0,Dec!$G$2-5)</f>
        <v>7</v>
      </c>
      <c r="H586" s="29"/>
      <c r="I586" s="9" t="str">
        <f t="shared" si="137"/>
        <v/>
      </c>
      <c r="J586" s="9" t="str">
        <f t="shared" si="137"/>
        <v/>
      </c>
      <c r="K586" s="9" t="str">
        <f t="shared" si="137"/>
        <v/>
      </c>
      <c r="L586" s="9" t="str">
        <f t="shared" si="137"/>
        <v/>
      </c>
      <c r="M586" s="9" t="str">
        <f t="shared" si="137"/>
        <v/>
      </c>
      <c r="N586" s="9" t="str">
        <f t="shared" si="137"/>
        <v/>
      </c>
      <c r="O586" s="9" t="str">
        <f t="shared" si="137"/>
        <v/>
      </c>
      <c r="P586" s="9" t="str">
        <f t="shared" si="137"/>
        <v/>
      </c>
      <c r="Q586" s="9" t="str">
        <f t="shared" si="137"/>
        <v/>
      </c>
      <c r="R586" s="9" t="str">
        <f t="shared" si="137"/>
        <v/>
      </c>
      <c r="S586" s="9" t="str">
        <f t="shared" si="137"/>
        <v/>
      </c>
      <c r="T586" s="9" t="str">
        <f t="shared" si="137"/>
        <v/>
      </c>
      <c r="U586" s="9" t="str">
        <f t="shared" si="137"/>
        <v/>
      </c>
      <c r="V586" s="9" t="str">
        <f t="shared" si="137"/>
        <v/>
      </c>
      <c r="W586" s="9"/>
      <c r="X586" s="2"/>
      <c r="Y586" s="14" t="str">
        <f>IF(F586="","",IF(F586-VLOOKUP($A580,AWstandards,VLOOKUP(D586,Age,2,FALSE),FALSE)&gt;0,"","aw"))</f>
        <v/>
      </c>
    </row>
    <row r="587" spans="1:25" hidden="1" x14ac:dyDescent="0.25">
      <c r="A587" s="19"/>
      <c r="B587" s="43">
        <v>7</v>
      </c>
      <c r="C587" s="52" t="str">
        <f>IF(A587="","",VLOOKUP($A$580,IF(LEN(A587)=2,F15B,F15A),VLOOKUP(LEFT(A587,1),Fteams,6,FALSE),FALSE))</f>
        <v/>
      </c>
      <c r="D587" s="52" t="str">
        <f>IF(A587="","",VLOOKUP($A580,IF(LEN(A587)=2,F15B,F15A),VLOOKUP(LEFT(A587,1),Fteams,7,FALSE),FALSE))</f>
        <v/>
      </c>
      <c r="E587" s="52" t="str">
        <f t="shared" si="136"/>
        <v/>
      </c>
      <c r="F587" s="26"/>
      <c r="G587" s="39">
        <f>IF(Dec!$G$2-6&lt;0,0,Dec!$G$2-6)</f>
        <v>6</v>
      </c>
      <c r="H587" s="29"/>
      <c r="I587" s="9" t="str">
        <f t="shared" si="137"/>
        <v/>
      </c>
      <c r="J587" s="9" t="str">
        <f t="shared" si="137"/>
        <v/>
      </c>
      <c r="K587" s="9" t="str">
        <f t="shared" si="137"/>
        <v/>
      </c>
      <c r="L587" s="9" t="str">
        <f t="shared" si="137"/>
        <v/>
      </c>
      <c r="M587" s="9" t="str">
        <f t="shared" si="137"/>
        <v/>
      </c>
      <c r="N587" s="9" t="str">
        <f t="shared" si="137"/>
        <v/>
      </c>
      <c r="O587" s="9" t="str">
        <f t="shared" si="137"/>
        <v/>
      </c>
      <c r="P587" s="9" t="str">
        <f t="shared" si="137"/>
        <v/>
      </c>
      <c r="Q587" s="9" t="str">
        <f t="shared" si="137"/>
        <v/>
      </c>
      <c r="R587" s="9" t="str">
        <f t="shared" si="137"/>
        <v/>
      </c>
      <c r="S587" s="9" t="str">
        <f t="shared" si="137"/>
        <v/>
      </c>
      <c r="T587" s="9" t="str">
        <f t="shared" si="137"/>
        <v/>
      </c>
      <c r="U587" s="9" t="str">
        <f t="shared" si="137"/>
        <v/>
      </c>
      <c r="V587" s="9" t="str">
        <f t="shared" si="137"/>
        <v/>
      </c>
      <c r="W587" s="9"/>
      <c r="X587" s="2"/>
      <c r="Y587" s="14" t="str">
        <f>IF(F587="","",IF(F587-VLOOKUP($A580,AWstandards,VLOOKUP(D587,Age,2,FALSE),FALSE)&gt;0,"","aw"))</f>
        <v/>
      </c>
    </row>
    <row r="588" spans="1:25" hidden="1" x14ac:dyDescent="0.25">
      <c r="A588" s="19"/>
      <c r="B588" s="43">
        <v>8</v>
      </c>
      <c r="C588" s="52" t="str">
        <f>IF(A588="","",VLOOKUP($A$580,IF(LEN(A588)=2,F15B,F15A),VLOOKUP(LEFT(A588,1),Fteams,6,FALSE),FALSE))</f>
        <v/>
      </c>
      <c r="D588" s="52" t="str">
        <f>IF(A588="","",VLOOKUP($A580,IF(LEN(A588)=2,F15B,F15A),VLOOKUP(LEFT(A588,1),Fteams,7,FALSE),FALSE))</f>
        <v/>
      </c>
      <c r="E588" s="52" t="str">
        <f t="shared" si="136"/>
        <v/>
      </c>
      <c r="F588" s="26"/>
      <c r="G588" s="39">
        <f>IF(Dec!$G$2-7&lt;0,0,Dec!$G$2-7)</f>
        <v>5</v>
      </c>
      <c r="H588" s="29"/>
      <c r="I588" s="9" t="str">
        <f t="shared" si="137"/>
        <v/>
      </c>
      <c r="J588" s="9" t="str">
        <f t="shared" si="137"/>
        <v/>
      </c>
      <c r="K588" s="9" t="str">
        <f t="shared" si="137"/>
        <v/>
      </c>
      <c r="L588" s="9" t="str">
        <f t="shared" si="137"/>
        <v/>
      </c>
      <c r="M588" s="9" t="str">
        <f t="shared" si="137"/>
        <v/>
      </c>
      <c r="N588" s="9" t="str">
        <f t="shared" si="137"/>
        <v/>
      </c>
      <c r="O588" s="9" t="str">
        <f t="shared" si="137"/>
        <v/>
      </c>
      <c r="P588" s="9" t="str">
        <f t="shared" si="137"/>
        <v/>
      </c>
      <c r="Q588" s="9" t="str">
        <f t="shared" si="137"/>
        <v/>
      </c>
      <c r="R588" s="9" t="str">
        <f t="shared" si="137"/>
        <v/>
      </c>
      <c r="S588" s="9" t="str">
        <f t="shared" si="137"/>
        <v/>
      </c>
      <c r="T588" s="9" t="str">
        <f t="shared" si="137"/>
        <v/>
      </c>
      <c r="U588" s="9" t="str">
        <f t="shared" si="137"/>
        <v/>
      </c>
      <c r="V588" s="9" t="str">
        <f t="shared" si="137"/>
        <v/>
      </c>
      <c r="W588" s="9"/>
      <c r="X588" s="2"/>
      <c r="Y588" s="14" t="str">
        <f>IF(F588="","",IF(F588-VLOOKUP($A580,AWstandards,VLOOKUP(D588,Age,2,FALSE),FALSE)&gt;0,"","aw"))</f>
        <v/>
      </c>
    </row>
    <row r="589" spans="1:25" hidden="1" x14ac:dyDescent="0.25">
      <c r="A589" s="19"/>
      <c r="B589" s="43" t="s">
        <v>278</v>
      </c>
      <c r="C589" s="52" t="str">
        <f>IF(A589="","",VLOOKUP($A$580,IF(LEN(A589)=2,F15B,F15A),VLOOKUP(LEFT(A589,1),Fteams,6,FALSE),FALSE))</f>
        <v/>
      </c>
      <c r="D589" s="52" t="str">
        <f>IF(A589="","",VLOOKUP($A582,IF(LEN(A589)=2,FSB,FSA),VLOOKUP(LEFT(A589,1),Fteams,7,FALSE),FALSE))</f>
        <v/>
      </c>
      <c r="E589" s="52" t="str">
        <f t="shared" si="136"/>
        <v/>
      </c>
      <c r="F589" s="26"/>
      <c r="G589" s="39">
        <f>IF(Dec!$G$2-8&lt;0,0,Dec!$G$2-8)</f>
        <v>4</v>
      </c>
      <c r="H589" s="29"/>
      <c r="I589" s="9" t="str">
        <f t="shared" si="137"/>
        <v/>
      </c>
      <c r="J589" s="9" t="str">
        <f t="shared" si="137"/>
        <v/>
      </c>
      <c r="K589" s="9" t="str">
        <f t="shared" si="137"/>
        <v/>
      </c>
      <c r="L589" s="9" t="str">
        <f t="shared" si="137"/>
        <v/>
      </c>
      <c r="M589" s="9" t="str">
        <f t="shared" si="137"/>
        <v/>
      </c>
      <c r="N589" s="9" t="str">
        <f t="shared" si="137"/>
        <v/>
      </c>
      <c r="O589" s="9" t="str">
        <f t="shared" si="137"/>
        <v/>
      </c>
      <c r="P589" s="9" t="str">
        <f t="shared" si="137"/>
        <v/>
      </c>
      <c r="Q589" s="9" t="str">
        <f t="shared" si="137"/>
        <v/>
      </c>
      <c r="R589" s="9" t="str">
        <f t="shared" si="137"/>
        <v/>
      </c>
      <c r="S589" s="9" t="str">
        <f t="shared" si="137"/>
        <v/>
      </c>
      <c r="T589" s="9" t="str">
        <f t="shared" si="137"/>
        <v/>
      </c>
      <c r="U589" s="9" t="str">
        <f t="shared" si="137"/>
        <v/>
      </c>
      <c r="V589" s="9" t="str">
        <f t="shared" si="137"/>
        <v/>
      </c>
      <c r="W589" s="9"/>
      <c r="X589" s="2"/>
      <c r="Y589" s="14"/>
    </row>
    <row r="590" spans="1:25" hidden="1" x14ac:dyDescent="0.25">
      <c r="A590" s="19"/>
      <c r="B590" s="43" t="s">
        <v>275</v>
      </c>
      <c r="C590" s="52" t="str">
        <f>IF(A590="","",VLOOKUP($A$580,IF(LEN(A590)=2,F15B,F15A),VLOOKUP(LEFT(A590,1),Fteams,6,FALSE),FALSE))</f>
        <v/>
      </c>
      <c r="D590" s="52" t="str">
        <f>IF(A590="","",VLOOKUP($A583,IF(LEN(A590)=2,FSB,FSA),VLOOKUP(LEFT(A590,1),Fteams,7,FALSE),FALSE))</f>
        <v/>
      </c>
      <c r="E590" s="52" t="str">
        <f t="shared" si="136"/>
        <v/>
      </c>
      <c r="F590" s="26"/>
      <c r="G590" s="39">
        <f>IF(Dec!$G$2-9&lt;0,0,Dec!$G$2-9)</f>
        <v>3</v>
      </c>
      <c r="H590" s="29"/>
      <c r="I590" s="9" t="str">
        <f t="shared" si="137"/>
        <v/>
      </c>
      <c r="J590" s="9" t="str">
        <f t="shared" si="137"/>
        <v/>
      </c>
      <c r="K590" s="9" t="str">
        <f t="shared" si="137"/>
        <v/>
      </c>
      <c r="L590" s="9" t="str">
        <f t="shared" si="137"/>
        <v/>
      </c>
      <c r="M590" s="9" t="str">
        <f t="shared" si="137"/>
        <v/>
      </c>
      <c r="N590" s="9" t="str">
        <f t="shared" si="137"/>
        <v/>
      </c>
      <c r="O590" s="9" t="str">
        <f t="shared" si="137"/>
        <v/>
      </c>
      <c r="P590" s="9" t="str">
        <f t="shared" si="137"/>
        <v/>
      </c>
      <c r="Q590" s="9" t="str">
        <f t="shared" si="137"/>
        <v/>
      </c>
      <c r="R590" s="9" t="str">
        <f t="shared" si="137"/>
        <v/>
      </c>
      <c r="S590" s="9" t="str">
        <f t="shared" si="137"/>
        <v/>
      </c>
      <c r="T590" s="9" t="str">
        <f t="shared" si="137"/>
        <v/>
      </c>
      <c r="U590" s="9" t="str">
        <f t="shared" si="137"/>
        <v/>
      </c>
      <c r="V590" s="9" t="str">
        <f t="shared" si="137"/>
        <v/>
      </c>
      <c r="W590" s="9"/>
      <c r="X590" s="2"/>
      <c r="Y590" s="14"/>
    </row>
    <row r="591" spans="1:25" hidden="1" x14ac:dyDescent="0.25">
      <c r="A591" s="19"/>
      <c r="B591" s="43" t="s">
        <v>276</v>
      </c>
      <c r="C591" s="52" t="str">
        <f>IF(A591="","",VLOOKUP($A$580,IF(LEN(A591)=2,F15B,F15A),VLOOKUP(LEFT(A591,1),Fteams,6,FALSE),FALSE))</f>
        <v/>
      </c>
      <c r="D591" s="52" t="str">
        <f>IF(A591="","",VLOOKUP($A580,IF(LEN(A591)=2,F15B,F15A),VLOOKUP(LEFT(A591,1),Fteams,7,FALSE),FALSE))</f>
        <v/>
      </c>
      <c r="E591" s="52" t="str">
        <f t="shared" si="136"/>
        <v/>
      </c>
      <c r="F591" s="26"/>
      <c r="G591" s="39">
        <f>IF(Dec!$G$2-10&lt;0,0,Dec!$G$2-10)</f>
        <v>2</v>
      </c>
      <c r="H591" s="29"/>
      <c r="I591" s="9" t="str">
        <f t="shared" si="137"/>
        <v/>
      </c>
      <c r="J591" s="9" t="str">
        <f t="shared" si="137"/>
        <v/>
      </c>
      <c r="K591" s="9" t="str">
        <f t="shared" si="137"/>
        <v/>
      </c>
      <c r="L591" s="9" t="str">
        <f t="shared" si="137"/>
        <v/>
      </c>
      <c r="M591" s="9" t="str">
        <f t="shared" si="137"/>
        <v/>
      </c>
      <c r="N591" s="9" t="str">
        <f t="shared" si="137"/>
        <v/>
      </c>
      <c r="O591" s="9" t="str">
        <f t="shared" si="137"/>
        <v/>
      </c>
      <c r="P591" s="9" t="str">
        <f t="shared" si="137"/>
        <v/>
      </c>
      <c r="Q591" s="9" t="str">
        <f t="shared" si="137"/>
        <v/>
      </c>
      <c r="R591" s="9" t="str">
        <f t="shared" si="137"/>
        <v/>
      </c>
      <c r="S591" s="9" t="str">
        <f t="shared" si="137"/>
        <v/>
      </c>
      <c r="T591" s="9" t="str">
        <f t="shared" si="137"/>
        <v/>
      </c>
      <c r="U591" s="9" t="str">
        <f t="shared" si="137"/>
        <v/>
      </c>
      <c r="V591" s="9" t="str">
        <f t="shared" si="137"/>
        <v/>
      </c>
      <c r="W591" s="9"/>
      <c r="X591" s="2"/>
      <c r="Y591" s="14" t="str">
        <f>IF(F591="","",IF(F591-VLOOKUP($A580,AWstandards,VLOOKUP(D591,Age,2,FALSE),FALSE)&gt;0,"","aw"))</f>
        <v/>
      </c>
    </row>
    <row r="592" spans="1:25" hidden="1" x14ac:dyDescent="0.25">
      <c r="A592" s="19"/>
      <c r="B592" s="43" t="s">
        <v>277</v>
      </c>
      <c r="C592" s="52" t="str">
        <f>IF(A592="","",VLOOKUP($A$580,IF(LEN(A592)=2,F15B,F15A),VLOOKUP(LEFT(A592,1),Fteams,6,FALSE),FALSE))</f>
        <v/>
      </c>
      <c r="D592" s="52" t="str">
        <f>IF(A592="","",VLOOKUP($A580,IF(LEN(A592)=2,F15B,F15A),VLOOKUP(LEFT(A592,1),Fteams,7,FALSE),FALSE))</f>
        <v/>
      </c>
      <c r="E592" s="52" t="str">
        <f t="shared" si="136"/>
        <v/>
      </c>
      <c r="F592" s="26"/>
      <c r="G592" s="39">
        <f>IF(Dec!$G$2-11&lt;0,0,Dec!$G$2-11)</f>
        <v>1</v>
      </c>
      <c r="H592" s="29"/>
      <c r="I592" s="9" t="str">
        <f t="shared" si="137"/>
        <v/>
      </c>
      <c r="J592" s="9" t="str">
        <f t="shared" si="137"/>
        <v/>
      </c>
      <c r="K592" s="9" t="str">
        <f t="shared" si="137"/>
        <v/>
      </c>
      <c r="L592" s="9" t="str">
        <f t="shared" si="137"/>
        <v/>
      </c>
      <c r="M592" s="9" t="str">
        <f t="shared" si="137"/>
        <v/>
      </c>
      <c r="N592" s="9" t="str">
        <f t="shared" si="137"/>
        <v/>
      </c>
      <c r="O592" s="9" t="str">
        <f t="shared" si="137"/>
        <v/>
      </c>
      <c r="P592" s="9" t="str">
        <f t="shared" si="137"/>
        <v/>
      </c>
      <c r="Q592" s="9" t="str">
        <f t="shared" si="137"/>
        <v/>
      </c>
      <c r="R592" s="9" t="str">
        <f t="shared" si="137"/>
        <v/>
      </c>
      <c r="S592" s="9" t="str">
        <f t="shared" si="137"/>
        <v/>
      </c>
      <c r="T592" s="9" t="str">
        <f t="shared" si="137"/>
        <v/>
      </c>
      <c r="U592" s="9" t="str">
        <f t="shared" si="137"/>
        <v/>
      </c>
      <c r="V592" s="9" t="str">
        <f t="shared" si="137"/>
        <v/>
      </c>
      <c r="W592" s="9">
        <f>(Dec!$G$2+1)*Dec!$G$2/2-SUM(I581:T592)</f>
        <v>28</v>
      </c>
      <c r="X592" s="2"/>
      <c r="Y592" s="14" t="str">
        <f>IF(F592="","",IF(F592-VLOOKUP($A580,AWstandards,VLOOKUP(D592,Age,2,FALSE),FALSE)&gt;0,"","aw"))</f>
        <v/>
      </c>
    </row>
    <row r="593" spans="2:25" x14ac:dyDescent="0.25">
      <c r="I593" s="10">
        <f t="shared" ref="I593:W593" si="138">SUM(I21:I592)</f>
        <v>473</v>
      </c>
      <c r="J593" s="10">
        <f t="shared" si="138"/>
        <v>483</v>
      </c>
      <c r="K593" s="10">
        <f t="shared" si="138"/>
        <v>333</v>
      </c>
      <c r="L593" s="10">
        <f t="shared" si="138"/>
        <v>150</v>
      </c>
      <c r="M593" s="10">
        <f t="shared" si="138"/>
        <v>231</v>
      </c>
      <c r="N593" s="10">
        <f t="shared" si="138"/>
        <v>41</v>
      </c>
      <c r="O593" s="10">
        <f t="shared" si="138"/>
        <v>142</v>
      </c>
      <c r="P593" s="10">
        <f t="shared" si="138"/>
        <v>109</v>
      </c>
      <c r="Q593" s="10">
        <f t="shared" si="138"/>
        <v>200</v>
      </c>
      <c r="R593" s="10">
        <f t="shared" si="138"/>
        <v>129</v>
      </c>
      <c r="S593" s="10">
        <f t="shared" si="138"/>
        <v>63</v>
      </c>
      <c r="T593" s="10">
        <f t="shared" si="138"/>
        <v>144</v>
      </c>
      <c r="U593" s="10">
        <f t="shared" si="138"/>
        <v>63</v>
      </c>
      <c r="V593" s="10">
        <f t="shared" si="138"/>
        <v>144</v>
      </c>
      <c r="W593" s="10">
        <f t="shared" si="138"/>
        <v>934</v>
      </c>
      <c r="Y593" s="2"/>
    </row>
    <row r="594" spans="2:25" ht="13" x14ac:dyDescent="0.3">
      <c r="B594" s="35" t="s">
        <v>1064</v>
      </c>
      <c r="C594" s="44"/>
      <c r="D594" s="45"/>
      <c r="E594" s="44" t="s">
        <v>1065</v>
      </c>
      <c r="F594" s="28"/>
      <c r="Y594" s="14"/>
    </row>
    <row r="595" spans="2:25" ht="13" x14ac:dyDescent="0.3">
      <c r="B595" s="35" t="s">
        <v>1066</v>
      </c>
      <c r="F595" s="28"/>
      <c r="Y595" s="14"/>
    </row>
    <row r="596" spans="2:25" ht="13" x14ac:dyDescent="0.3">
      <c r="B596" s="35"/>
      <c r="C596" s="139" t="s">
        <v>1067</v>
      </c>
      <c r="F596" s="28"/>
      <c r="G596" s="38" t="s">
        <v>163</v>
      </c>
      <c r="Y596" s="14"/>
    </row>
    <row r="597" spans="2:25" ht="14.5" x14ac:dyDescent="0.35">
      <c r="B597" s="107" t="s">
        <v>1036</v>
      </c>
      <c r="C597" s="116" t="s">
        <v>586</v>
      </c>
      <c r="E597" s="116" t="s">
        <v>206</v>
      </c>
      <c r="F597" s="149" t="s">
        <v>653</v>
      </c>
      <c r="G597" s="110" t="s">
        <v>1044</v>
      </c>
      <c r="H597" s="116" t="s">
        <v>428</v>
      </c>
      <c r="Y597" s="14"/>
    </row>
    <row r="598" spans="2:25" ht="14.5" x14ac:dyDescent="0.35">
      <c r="B598" s="112">
        <v>2</v>
      </c>
      <c r="C598" s="102" t="s">
        <v>405</v>
      </c>
      <c r="E598" s="102" t="s">
        <v>208</v>
      </c>
      <c r="F598" s="149" t="s">
        <v>654</v>
      </c>
      <c r="G598" s="110" t="s">
        <v>1044</v>
      </c>
      <c r="H598" s="102" t="s">
        <v>176</v>
      </c>
      <c r="Y598" s="14"/>
    </row>
    <row r="599" spans="2:25" ht="14.5" x14ac:dyDescent="0.35">
      <c r="B599" s="107" t="s">
        <v>1037</v>
      </c>
      <c r="C599" s="100" t="s">
        <v>480</v>
      </c>
      <c r="E599" s="116" t="s">
        <v>202</v>
      </c>
      <c r="F599" s="150" t="s">
        <v>655</v>
      </c>
      <c r="G599" s="110" t="s">
        <v>1044</v>
      </c>
      <c r="H599" s="116" t="s">
        <v>176</v>
      </c>
    </row>
    <row r="600" spans="2:25" ht="14.5" x14ac:dyDescent="0.35">
      <c r="B600" s="112">
        <v>4</v>
      </c>
      <c r="C600" s="102" t="s">
        <v>426</v>
      </c>
      <c r="E600" s="127" t="s">
        <v>200</v>
      </c>
      <c r="F600" s="150" t="s">
        <v>656</v>
      </c>
      <c r="G600" s="110" t="s">
        <v>1044</v>
      </c>
      <c r="H600" s="127" t="s">
        <v>176</v>
      </c>
    </row>
    <row r="601" spans="2:25" ht="14.5" x14ac:dyDescent="0.35">
      <c r="B601" s="112">
        <v>5</v>
      </c>
      <c r="C601" s="102" t="s">
        <v>441</v>
      </c>
      <c r="E601" s="102" t="s">
        <v>204</v>
      </c>
      <c r="F601" s="150" t="s">
        <v>659</v>
      </c>
      <c r="G601" s="110" t="s">
        <v>1044</v>
      </c>
      <c r="H601" s="102" t="s">
        <v>428</v>
      </c>
    </row>
    <row r="602" spans="2:25" ht="14.5" x14ac:dyDescent="0.35">
      <c r="B602" s="112">
        <v>6</v>
      </c>
      <c r="C602" s="102" t="s">
        <v>452</v>
      </c>
      <c r="E602" s="102" t="s">
        <v>210</v>
      </c>
      <c r="F602" s="150" t="s">
        <v>660</v>
      </c>
      <c r="G602" s="110" t="s">
        <v>1044</v>
      </c>
      <c r="H602" s="127" t="s">
        <v>176</v>
      </c>
    </row>
    <row r="603" spans="2:25" ht="14.5" x14ac:dyDescent="0.35">
      <c r="B603" s="112">
        <v>7</v>
      </c>
      <c r="C603" s="102" t="s">
        <v>478</v>
      </c>
      <c r="E603" s="127" t="s">
        <v>208</v>
      </c>
      <c r="F603" s="149" t="s">
        <v>685</v>
      </c>
      <c r="G603" s="110" t="s">
        <v>1044</v>
      </c>
      <c r="H603" s="127" t="s">
        <v>176</v>
      </c>
    </row>
    <row r="604" spans="2:25" ht="14.5" x14ac:dyDescent="0.35">
      <c r="B604" s="112"/>
      <c r="C604" s="151" t="s">
        <v>1068</v>
      </c>
      <c r="E604" s="127"/>
      <c r="F604" s="149"/>
      <c r="G604" s="110"/>
      <c r="H604" s="127"/>
    </row>
    <row r="605" spans="2:25" ht="14.5" x14ac:dyDescent="0.35">
      <c r="B605" s="107" t="s">
        <v>1036</v>
      </c>
      <c r="C605" s="100" t="s">
        <v>483</v>
      </c>
      <c r="E605" s="116" t="s">
        <v>202</v>
      </c>
      <c r="F605" s="149" t="s">
        <v>692</v>
      </c>
      <c r="G605" s="110" t="s">
        <v>1045</v>
      </c>
      <c r="H605" s="116" t="s">
        <v>176</v>
      </c>
    </row>
    <row r="606" spans="2:25" ht="14.5" x14ac:dyDescent="0.35">
      <c r="B606" s="107" t="s">
        <v>1039</v>
      </c>
      <c r="C606" s="116" t="s">
        <v>625</v>
      </c>
      <c r="E606" s="116" t="s">
        <v>206</v>
      </c>
      <c r="F606" s="149" t="s">
        <v>693</v>
      </c>
      <c r="G606" s="110" t="s">
        <v>1045</v>
      </c>
      <c r="H606" s="116" t="s">
        <v>428</v>
      </c>
    </row>
    <row r="607" spans="2:25" ht="14.5" x14ac:dyDescent="0.35">
      <c r="B607" s="112">
        <v>3</v>
      </c>
      <c r="C607" s="102" t="s">
        <v>429</v>
      </c>
      <c r="E607" s="127" t="s">
        <v>200</v>
      </c>
      <c r="F607" s="150" t="s">
        <v>694</v>
      </c>
      <c r="G607" s="143" t="s">
        <v>1045</v>
      </c>
      <c r="H607" s="127" t="s">
        <v>428</v>
      </c>
    </row>
    <row r="608" spans="2:25" ht="14.5" x14ac:dyDescent="0.35">
      <c r="B608" s="107" t="s">
        <v>1038</v>
      </c>
      <c r="C608" s="116" t="s">
        <v>580</v>
      </c>
      <c r="E608" s="116" t="s">
        <v>210</v>
      </c>
      <c r="F608" s="150" t="s">
        <v>695</v>
      </c>
      <c r="G608" s="143" t="s">
        <v>1045</v>
      </c>
      <c r="H608" s="116"/>
    </row>
    <row r="609" spans="2:8" ht="14.5" x14ac:dyDescent="0.35">
      <c r="B609" s="112">
        <v>5</v>
      </c>
      <c r="C609" s="102" t="s">
        <v>443</v>
      </c>
      <c r="E609" s="102" t="s">
        <v>204</v>
      </c>
      <c r="F609" s="150" t="s">
        <v>696</v>
      </c>
      <c r="G609" s="143" t="s">
        <v>1045</v>
      </c>
      <c r="H609" s="102" t="s">
        <v>428</v>
      </c>
    </row>
    <row r="610" spans="2:8" ht="14.5" x14ac:dyDescent="0.35">
      <c r="B610" s="112">
        <v>6</v>
      </c>
      <c r="C610" s="102" t="s">
        <v>471</v>
      </c>
      <c r="E610" s="102" t="s">
        <v>209</v>
      </c>
      <c r="F610" s="150" t="s">
        <v>697</v>
      </c>
      <c r="G610" s="143" t="s">
        <v>1045</v>
      </c>
      <c r="H610" s="102" t="s">
        <v>428</v>
      </c>
    </row>
    <row r="611" spans="2:8" ht="14.5" x14ac:dyDescent="0.35">
      <c r="B611" s="112"/>
      <c r="C611" s="140" t="s">
        <v>1069</v>
      </c>
      <c r="E611" s="90"/>
      <c r="F611" s="142"/>
      <c r="G611" s="143"/>
      <c r="H611" s="90"/>
    </row>
    <row r="612" spans="2:8" ht="14.5" x14ac:dyDescent="0.35">
      <c r="B612" s="112">
        <v>1</v>
      </c>
      <c r="C612" s="90" t="s">
        <v>284</v>
      </c>
      <c r="E612" s="90" t="s">
        <v>206</v>
      </c>
      <c r="F612" s="142" t="s">
        <v>895</v>
      </c>
      <c r="G612" s="144" t="s">
        <v>1046</v>
      </c>
      <c r="H612" s="90" t="s">
        <v>176</v>
      </c>
    </row>
    <row r="613" spans="2:8" ht="14.5" x14ac:dyDescent="0.35">
      <c r="B613" s="112">
        <v>2</v>
      </c>
      <c r="C613" s="90" t="s">
        <v>436</v>
      </c>
      <c r="E613" s="90" t="s">
        <v>209</v>
      </c>
      <c r="F613" s="142" t="s">
        <v>695</v>
      </c>
      <c r="G613" s="144" t="s">
        <v>1046</v>
      </c>
      <c r="H613" s="90" t="s">
        <v>428</v>
      </c>
    </row>
    <row r="614" spans="2:8" ht="14.5" x14ac:dyDescent="0.35">
      <c r="B614" s="112">
        <v>3</v>
      </c>
      <c r="C614" s="90" t="s">
        <v>473</v>
      </c>
      <c r="E614" s="113" t="s">
        <v>200</v>
      </c>
      <c r="F614" s="142" t="s">
        <v>695</v>
      </c>
      <c r="G614" s="144" t="s">
        <v>1046</v>
      </c>
      <c r="H614" s="113" t="s">
        <v>428</v>
      </c>
    </row>
    <row r="615" spans="2:8" ht="14.5" x14ac:dyDescent="0.35">
      <c r="B615" s="107" t="s">
        <v>1038</v>
      </c>
      <c r="C615" s="100" t="s">
        <v>487</v>
      </c>
      <c r="E615" s="108" t="s">
        <v>202</v>
      </c>
      <c r="F615" s="142" t="s">
        <v>898</v>
      </c>
      <c r="G615" s="144" t="s">
        <v>1046</v>
      </c>
      <c r="H615" s="108" t="s">
        <v>176</v>
      </c>
    </row>
    <row r="616" spans="2:8" ht="14.5" x14ac:dyDescent="0.35">
      <c r="B616" s="112">
        <v>5</v>
      </c>
      <c r="C616" s="102" t="s">
        <v>427</v>
      </c>
      <c r="E616" s="113" t="s">
        <v>200</v>
      </c>
      <c r="F616" s="142" t="s">
        <v>666</v>
      </c>
      <c r="G616" s="144" t="s">
        <v>1046</v>
      </c>
      <c r="H616" s="113" t="s">
        <v>428</v>
      </c>
    </row>
    <row r="617" spans="2:8" ht="14.5" x14ac:dyDescent="0.35">
      <c r="B617" s="107" t="s">
        <v>1040</v>
      </c>
      <c r="C617" s="148" t="s">
        <v>576</v>
      </c>
      <c r="E617" s="108" t="s">
        <v>210</v>
      </c>
      <c r="F617" s="142" t="s">
        <v>899</v>
      </c>
      <c r="G617" s="144" t="s">
        <v>1046</v>
      </c>
      <c r="H617" s="108"/>
    </row>
    <row r="618" spans="2:8" ht="14.5" x14ac:dyDescent="0.35">
      <c r="B618" s="107"/>
      <c r="C618" s="141" t="s">
        <v>1070</v>
      </c>
      <c r="E618" s="108"/>
      <c r="F618" s="142"/>
      <c r="G618" s="144"/>
      <c r="H618" s="108"/>
    </row>
    <row r="619" spans="2:8" ht="14.5" x14ac:dyDescent="0.35">
      <c r="B619" s="112">
        <v>1</v>
      </c>
      <c r="C619" s="90" t="s">
        <v>434</v>
      </c>
      <c r="E619" s="90" t="s">
        <v>206</v>
      </c>
      <c r="F619" s="142" t="s">
        <v>900</v>
      </c>
      <c r="G619" s="144" t="s">
        <v>1042</v>
      </c>
      <c r="H619" s="90" t="s">
        <v>428</v>
      </c>
    </row>
    <row r="620" spans="2:8" ht="14.5" x14ac:dyDescent="0.35">
      <c r="B620" s="107" t="s">
        <v>1039</v>
      </c>
      <c r="C620" s="100" t="s">
        <v>490</v>
      </c>
      <c r="E620" s="108" t="s">
        <v>202</v>
      </c>
      <c r="F620" s="142" t="s">
        <v>901</v>
      </c>
      <c r="G620" s="144" t="s">
        <v>1042</v>
      </c>
      <c r="H620" s="108"/>
    </row>
    <row r="621" spans="2:8" ht="14.5" x14ac:dyDescent="0.35">
      <c r="B621" s="112">
        <v>3</v>
      </c>
      <c r="C621" s="90" t="s">
        <v>433</v>
      </c>
      <c r="E621" s="113" t="s">
        <v>206</v>
      </c>
      <c r="F621" s="142" t="s">
        <v>902</v>
      </c>
      <c r="G621" s="144" t="s">
        <v>1042</v>
      </c>
      <c r="H621" s="113" t="s">
        <v>176</v>
      </c>
    </row>
    <row r="622" spans="2:8" ht="14.5" x14ac:dyDescent="0.35">
      <c r="B622" s="112">
        <v>4</v>
      </c>
      <c r="C622" s="102" t="s">
        <v>470</v>
      </c>
      <c r="E622" s="90" t="s">
        <v>209</v>
      </c>
      <c r="F622" s="142" t="s">
        <v>903</v>
      </c>
      <c r="G622" s="144" t="s">
        <v>1042</v>
      </c>
      <c r="H622" s="90" t="s">
        <v>428</v>
      </c>
    </row>
    <row r="623" spans="2:8" ht="14.5" x14ac:dyDescent="0.35">
      <c r="B623" s="107" t="s">
        <v>1041</v>
      </c>
      <c r="C623" s="108" t="s">
        <v>578</v>
      </c>
      <c r="E623" s="108" t="s">
        <v>210</v>
      </c>
      <c r="F623" s="142" t="s">
        <v>904</v>
      </c>
      <c r="G623" s="144" t="s">
        <v>1042</v>
      </c>
      <c r="H623" s="108"/>
    </row>
    <row r="624" spans="2:8" ht="14.5" x14ac:dyDescent="0.35">
      <c r="B624" s="107" t="s">
        <v>1036</v>
      </c>
      <c r="C624" s="100" t="s">
        <v>489</v>
      </c>
      <c r="E624" s="108" t="s">
        <v>202</v>
      </c>
      <c r="F624" s="142" t="s">
        <v>613</v>
      </c>
      <c r="G624" s="143" t="s">
        <v>1047</v>
      </c>
      <c r="H624" s="108" t="s">
        <v>176</v>
      </c>
    </row>
    <row r="625" spans="2:8" ht="14.5" x14ac:dyDescent="0.35">
      <c r="B625" s="107" t="s">
        <v>1039</v>
      </c>
      <c r="C625" s="100" t="s">
        <v>488</v>
      </c>
      <c r="E625" s="108" t="s">
        <v>202</v>
      </c>
      <c r="F625" s="142" t="s">
        <v>905</v>
      </c>
      <c r="G625" s="143" t="s">
        <v>1047</v>
      </c>
      <c r="H625" s="108" t="s">
        <v>176</v>
      </c>
    </row>
    <row r="626" spans="2:8" ht="14.5" x14ac:dyDescent="0.35">
      <c r="B626" s="112">
        <v>3</v>
      </c>
      <c r="C626" s="90" t="s">
        <v>281</v>
      </c>
      <c r="E626" s="113" t="s">
        <v>206</v>
      </c>
      <c r="F626" s="142" t="s">
        <v>906</v>
      </c>
      <c r="G626" s="143" t="s">
        <v>1047</v>
      </c>
      <c r="H626" s="113" t="s">
        <v>176</v>
      </c>
    </row>
    <row r="627" spans="2:8" ht="14.5" x14ac:dyDescent="0.35">
      <c r="B627" s="107" t="s">
        <v>1038</v>
      </c>
      <c r="C627" s="108" t="s">
        <v>1050</v>
      </c>
      <c r="E627" s="108" t="s">
        <v>200</v>
      </c>
      <c r="F627" s="109" t="s">
        <v>908</v>
      </c>
      <c r="G627" s="110" t="s">
        <v>1047</v>
      </c>
      <c r="H627" s="108" t="s">
        <v>176</v>
      </c>
    </row>
    <row r="628" spans="2:8" ht="13" x14ac:dyDescent="0.3">
      <c r="B628" s="35" t="s">
        <v>1071</v>
      </c>
    </row>
    <row r="629" spans="2:8" ht="13" x14ac:dyDescent="0.3">
      <c r="B629" s="35"/>
      <c r="C629" s="139" t="s">
        <v>1067</v>
      </c>
    </row>
    <row r="630" spans="2:8" ht="14.5" x14ac:dyDescent="0.35">
      <c r="B630" s="107" t="s">
        <v>1036</v>
      </c>
      <c r="C630" s="100" t="s">
        <v>496</v>
      </c>
      <c r="E630" s="108" t="s">
        <v>202</v>
      </c>
      <c r="F630" s="142" t="s">
        <v>942</v>
      </c>
      <c r="H630" s="108" t="s">
        <v>176</v>
      </c>
    </row>
    <row r="631" spans="2:8" x14ac:dyDescent="0.25">
      <c r="B631" s="24" t="s">
        <v>1039</v>
      </c>
      <c r="C631" s="147" t="s">
        <v>1051</v>
      </c>
      <c r="E631" s="28" t="s">
        <v>200</v>
      </c>
      <c r="F631" s="145" t="s">
        <v>943</v>
      </c>
      <c r="H631" s="28" t="s">
        <v>176</v>
      </c>
    </row>
    <row r="632" spans="2:8" x14ac:dyDescent="0.25">
      <c r="B632" s="24" t="s">
        <v>1037</v>
      </c>
      <c r="C632" s="137" t="s">
        <v>426</v>
      </c>
      <c r="E632" s="24" t="s">
        <v>200</v>
      </c>
      <c r="F632" s="145" t="s">
        <v>945</v>
      </c>
      <c r="H632" s="28" t="s">
        <v>176</v>
      </c>
    </row>
    <row r="633" spans="2:8" x14ac:dyDescent="0.25">
      <c r="B633" s="24" t="s">
        <v>1038</v>
      </c>
      <c r="C633" s="137" t="s">
        <v>473</v>
      </c>
      <c r="E633" s="24" t="s">
        <v>200</v>
      </c>
      <c r="F633" s="145" t="s">
        <v>947</v>
      </c>
      <c r="H633" s="28" t="s">
        <v>428</v>
      </c>
    </row>
    <row r="634" spans="2:8" x14ac:dyDescent="0.25">
      <c r="B634" s="24" t="s">
        <v>1041</v>
      </c>
      <c r="C634" s="137" t="s">
        <v>452</v>
      </c>
      <c r="E634" s="24" t="s">
        <v>210</v>
      </c>
      <c r="F634" s="145" t="s">
        <v>949</v>
      </c>
      <c r="H634" s="28" t="s">
        <v>176</v>
      </c>
    </row>
    <row r="635" spans="2:8" ht="14.5" x14ac:dyDescent="0.35">
      <c r="B635" s="112">
        <v>6</v>
      </c>
      <c r="C635" s="102" t="s">
        <v>467</v>
      </c>
      <c r="E635" s="92" t="s">
        <v>368</v>
      </c>
      <c r="F635" s="142" t="s">
        <v>950</v>
      </c>
      <c r="H635" s="113" t="s">
        <v>428</v>
      </c>
    </row>
    <row r="636" spans="2:8" x14ac:dyDescent="0.25">
      <c r="B636" s="24" t="s">
        <v>1054</v>
      </c>
      <c r="C636" s="137" t="s">
        <v>471</v>
      </c>
      <c r="E636" s="24" t="s">
        <v>209</v>
      </c>
      <c r="F636" s="145" t="s">
        <v>952</v>
      </c>
      <c r="H636" s="28" t="s">
        <v>428</v>
      </c>
    </row>
    <row r="637" spans="2:8" ht="14.5" x14ac:dyDescent="0.35">
      <c r="B637" s="112">
        <v>8</v>
      </c>
      <c r="C637" s="102" t="s">
        <v>404</v>
      </c>
      <c r="E637" s="90" t="s">
        <v>208</v>
      </c>
      <c r="F637" s="142" t="s">
        <v>953</v>
      </c>
      <c r="H637" s="90" t="s">
        <v>176</v>
      </c>
    </row>
    <row r="638" spans="2:8" ht="14.5" x14ac:dyDescent="0.35">
      <c r="B638" s="112">
        <v>9</v>
      </c>
      <c r="C638" s="102" t="s">
        <v>435</v>
      </c>
      <c r="E638" s="113" t="s">
        <v>206</v>
      </c>
      <c r="F638" s="142" t="s">
        <v>955</v>
      </c>
      <c r="H638" s="113" t="s">
        <v>428</v>
      </c>
    </row>
    <row r="639" spans="2:8" x14ac:dyDescent="0.25">
      <c r="B639" s="24" t="s">
        <v>275</v>
      </c>
      <c r="C639" s="137" t="s">
        <v>433</v>
      </c>
      <c r="E639" s="24" t="s">
        <v>206</v>
      </c>
      <c r="F639" s="145" t="s">
        <v>957</v>
      </c>
      <c r="H639" s="28" t="s">
        <v>176</v>
      </c>
    </row>
    <row r="640" spans="2:8" ht="14.5" x14ac:dyDescent="0.35">
      <c r="B640" s="107" t="s">
        <v>276</v>
      </c>
      <c r="C640" s="116" t="s">
        <v>580</v>
      </c>
      <c r="E640" s="108" t="s">
        <v>210</v>
      </c>
      <c r="F640" s="145" t="s">
        <v>959</v>
      </c>
      <c r="H640" s="108"/>
    </row>
    <row r="641" spans="2:8" x14ac:dyDescent="0.25">
      <c r="B641" s="24" t="s">
        <v>277</v>
      </c>
      <c r="C641" s="137" t="s">
        <v>470</v>
      </c>
      <c r="E641" s="24" t="s">
        <v>209</v>
      </c>
      <c r="F641" s="145" t="s">
        <v>962</v>
      </c>
      <c r="H641" s="28" t="s">
        <v>428</v>
      </c>
    </row>
    <row r="642" spans="2:8" ht="13" x14ac:dyDescent="0.3">
      <c r="B642" s="24"/>
      <c r="C642" s="146" t="s">
        <v>1068</v>
      </c>
      <c r="D642" s="28"/>
      <c r="E642" s="24"/>
      <c r="F642" s="145"/>
    </row>
    <row r="643" spans="2:8" ht="14.5" x14ac:dyDescent="0.35">
      <c r="B643" s="112">
        <v>1</v>
      </c>
      <c r="C643" s="102" t="s">
        <v>310</v>
      </c>
      <c r="E643" s="113" t="s">
        <v>200</v>
      </c>
      <c r="F643" s="142" t="s">
        <v>964</v>
      </c>
      <c r="H643" s="113" t="s">
        <v>176</v>
      </c>
    </row>
    <row r="644" spans="2:8" x14ac:dyDescent="0.25">
      <c r="B644" s="24" t="s">
        <v>1039</v>
      </c>
      <c r="C644" s="137" t="s">
        <v>429</v>
      </c>
      <c r="E644" s="24" t="s">
        <v>200</v>
      </c>
      <c r="F644" s="145" t="s">
        <v>966</v>
      </c>
      <c r="H644" s="28" t="s">
        <v>428</v>
      </c>
    </row>
    <row r="645" spans="2:8" x14ac:dyDescent="0.25">
      <c r="B645" s="24" t="s">
        <v>1037</v>
      </c>
      <c r="C645" s="137" t="s">
        <v>434</v>
      </c>
      <c r="E645" s="24" t="s">
        <v>206</v>
      </c>
      <c r="F645" s="145" t="s">
        <v>968</v>
      </c>
      <c r="H645" s="28" t="s">
        <v>428</v>
      </c>
    </row>
    <row r="646" spans="2:8" ht="14.5" x14ac:dyDescent="0.35">
      <c r="B646" s="112">
        <v>4</v>
      </c>
      <c r="C646" s="102" t="s">
        <v>466</v>
      </c>
      <c r="E646" s="92" t="s">
        <v>368</v>
      </c>
      <c r="F646" s="142" t="s">
        <v>969</v>
      </c>
      <c r="H646" s="113" t="s">
        <v>428</v>
      </c>
    </row>
    <row r="647" spans="2:8" x14ac:dyDescent="0.25">
      <c r="B647" s="24" t="s">
        <v>1041</v>
      </c>
      <c r="C647" s="137" t="s">
        <v>436</v>
      </c>
      <c r="E647" s="24" t="s">
        <v>209</v>
      </c>
      <c r="F647" s="145" t="s">
        <v>971</v>
      </c>
      <c r="H647" s="28" t="s">
        <v>428</v>
      </c>
    </row>
    <row r="648" spans="2:8" ht="14.5" x14ac:dyDescent="0.35">
      <c r="B648" s="107" t="s">
        <v>1040</v>
      </c>
      <c r="C648" s="100" t="s">
        <v>497</v>
      </c>
      <c r="E648" s="108" t="s">
        <v>202</v>
      </c>
      <c r="F648" s="142" t="s">
        <v>972</v>
      </c>
      <c r="H648" s="108" t="s">
        <v>176</v>
      </c>
    </row>
    <row r="649" spans="2:8" ht="14.5" x14ac:dyDescent="0.35">
      <c r="B649" s="107" t="s">
        <v>1054</v>
      </c>
      <c r="C649" s="116" t="s">
        <v>582</v>
      </c>
      <c r="E649" s="108" t="s">
        <v>210</v>
      </c>
      <c r="F649" s="142" t="s">
        <v>973</v>
      </c>
      <c r="H649" s="108"/>
    </row>
    <row r="650" spans="2:8" ht="14.5" x14ac:dyDescent="0.35">
      <c r="B650" s="112">
        <v>8</v>
      </c>
      <c r="C650" s="102" t="s">
        <v>445</v>
      </c>
      <c r="E650" s="90" t="s">
        <v>204</v>
      </c>
      <c r="F650" s="142" t="s">
        <v>974</v>
      </c>
      <c r="H650" s="113" t="s">
        <v>428</v>
      </c>
    </row>
    <row r="651" spans="2:8" ht="14.5" x14ac:dyDescent="0.35">
      <c r="B651" s="107" t="s">
        <v>278</v>
      </c>
      <c r="C651" s="116" t="s">
        <v>584</v>
      </c>
      <c r="E651" s="108" t="s">
        <v>210</v>
      </c>
      <c r="F651" s="142" t="s">
        <v>976</v>
      </c>
      <c r="H651" s="108"/>
    </row>
    <row r="652" spans="2:8" ht="14.5" x14ac:dyDescent="0.35">
      <c r="B652" s="107" t="s">
        <v>275</v>
      </c>
      <c r="C652" s="116" t="s">
        <v>578</v>
      </c>
      <c r="E652" s="108" t="s">
        <v>210</v>
      </c>
      <c r="F652" s="109" t="s">
        <v>977</v>
      </c>
      <c r="H652" s="108"/>
    </row>
    <row r="653" spans="2:8" ht="13" x14ac:dyDescent="0.3">
      <c r="B653" s="35" t="s">
        <v>1072</v>
      </c>
    </row>
    <row r="654" spans="2:8" ht="14.5" x14ac:dyDescent="0.35">
      <c r="B654" s="153" t="s">
        <v>1036</v>
      </c>
      <c r="C654" s="153" t="s">
        <v>488</v>
      </c>
      <c r="D654" s="165"/>
      <c r="E654" s="153" t="s">
        <v>202</v>
      </c>
      <c r="F654" s="167" t="s">
        <v>993</v>
      </c>
      <c r="G654" s="168"/>
      <c r="H654" s="153" t="s">
        <v>176</v>
      </c>
    </row>
    <row r="655" spans="2:8" ht="14.5" x14ac:dyDescent="0.35">
      <c r="B655" s="153" t="s">
        <v>1039</v>
      </c>
      <c r="C655" s="153" t="s">
        <v>586</v>
      </c>
      <c r="D655" s="165"/>
      <c r="E655" s="153" t="s">
        <v>206</v>
      </c>
      <c r="F655" s="167" t="s">
        <v>988</v>
      </c>
      <c r="G655" s="168"/>
      <c r="H655" s="153" t="s">
        <v>428</v>
      </c>
    </row>
    <row r="656" spans="2:8" ht="14.5" x14ac:dyDescent="0.35">
      <c r="B656" s="153" t="s">
        <v>1037</v>
      </c>
      <c r="C656" s="153" t="s">
        <v>492</v>
      </c>
      <c r="D656" s="165"/>
      <c r="E656" s="153" t="s">
        <v>202</v>
      </c>
      <c r="F656" s="167" t="s">
        <v>984</v>
      </c>
      <c r="G656" s="168"/>
      <c r="H656" s="153"/>
    </row>
    <row r="657" spans="2:8" ht="14.5" x14ac:dyDescent="0.35">
      <c r="B657" s="153" t="s">
        <v>1038</v>
      </c>
      <c r="C657" s="153" t="s">
        <v>625</v>
      </c>
      <c r="D657" s="165"/>
      <c r="E657" s="153" t="s">
        <v>206</v>
      </c>
      <c r="F657" s="167" t="s">
        <v>987</v>
      </c>
      <c r="G657" s="168"/>
      <c r="H657" s="153" t="s">
        <v>428</v>
      </c>
    </row>
    <row r="658" spans="2:8" ht="14.5" x14ac:dyDescent="0.35">
      <c r="B658" s="153" t="s">
        <v>1041</v>
      </c>
      <c r="C658" s="153" t="s">
        <v>496</v>
      </c>
      <c r="D658" s="165"/>
      <c r="E658" s="153" t="s">
        <v>202</v>
      </c>
      <c r="F658" s="167" t="s">
        <v>640</v>
      </c>
      <c r="G658" s="168"/>
      <c r="H658" s="153" t="s">
        <v>176</v>
      </c>
    </row>
    <row r="659" spans="2:8" ht="14.5" x14ac:dyDescent="0.35">
      <c r="B659" s="153" t="s">
        <v>1040</v>
      </c>
      <c r="C659" s="153" t="s">
        <v>444</v>
      </c>
      <c r="D659" s="165"/>
      <c r="E659" s="153" t="s">
        <v>204</v>
      </c>
      <c r="F659" s="167" t="s">
        <v>983</v>
      </c>
      <c r="G659" s="168"/>
      <c r="H659" s="153"/>
    </row>
    <row r="660" spans="2:8" ht="14.5" x14ac:dyDescent="0.35">
      <c r="B660" s="153" t="s">
        <v>1054</v>
      </c>
      <c r="C660" s="153" t="s">
        <v>427</v>
      </c>
      <c r="D660" s="165"/>
      <c r="E660" s="153" t="s">
        <v>200</v>
      </c>
      <c r="F660" s="167" t="s">
        <v>992</v>
      </c>
      <c r="G660" s="168"/>
      <c r="H660" s="153"/>
    </row>
    <row r="661" spans="2:8" ht="14.5" x14ac:dyDescent="0.35">
      <c r="B661" s="153" t="s">
        <v>1055</v>
      </c>
      <c r="C661" s="153" t="s">
        <v>490</v>
      </c>
      <c r="D661" s="165"/>
      <c r="E661" s="153" t="s">
        <v>202</v>
      </c>
      <c r="F661" s="167" t="s">
        <v>985</v>
      </c>
      <c r="G661" s="168"/>
      <c r="H661" s="153"/>
    </row>
    <row r="662" spans="2:8" ht="14.5" x14ac:dyDescent="0.35">
      <c r="B662" s="153" t="s">
        <v>278</v>
      </c>
      <c r="C662" s="153" t="s">
        <v>443</v>
      </c>
      <c r="D662" s="165"/>
      <c r="E662" s="153" t="s">
        <v>204</v>
      </c>
      <c r="F662" s="167" t="s">
        <v>1001</v>
      </c>
      <c r="G662" s="168"/>
      <c r="H662" s="153" t="s">
        <v>428</v>
      </c>
    </row>
    <row r="663" spans="2:8" ht="14.5" x14ac:dyDescent="0.35">
      <c r="B663" s="153" t="s">
        <v>275</v>
      </c>
      <c r="C663" s="153" t="s">
        <v>435</v>
      </c>
      <c r="D663" s="165"/>
      <c r="E663" s="153" t="s">
        <v>206</v>
      </c>
      <c r="F663" s="167" t="s">
        <v>650</v>
      </c>
      <c r="G663" s="168"/>
      <c r="H663" s="153" t="s">
        <v>428</v>
      </c>
    </row>
    <row r="664" spans="2:8" ht="14.5" x14ac:dyDescent="0.35">
      <c r="B664" s="153" t="s">
        <v>276</v>
      </c>
      <c r="C664" s="153" t="s">
        <v>351</v>
      </c>
      <c r="D664" s="165"/>
      <c r="E664" s="153" t="s">
        <v>203</v>
      </c>
      <c r="F664" s="167" t="s">
        <v>650</v>
      </c>
      <c r="G664" s="168"/>
      <c r="H664" s="153"/>
    </row>
    <row r="665" spans="2:8" ht="14.5" x14ac:dyDescent="0.35">
      <c r="B665" s="153" t="s">
        <v>277</v>
      </c>
      <c r="C665" s="153" t="s">
        <v>441</v>
      </c>
      <c r="D665" s="165"/>
      <c r="E665" s="153" t="s">
        <v>204</v>
      </c>
      <c r="F665" s="167" t="s">
        <v>990</v>
      </c>
      <c r="G665" s="168"/>
      <c r="H665" s="153"/>
    </row>
    <row r="666" spans="2:8" ht="14.5" x14ac:dyDescent="0.35">
      <c r="B666" s="153" t="s">
        <v>1056</v>
      </c>
      <c r="C666" s="153" t="s">
        <v>574</v>
      </c>
      <c r="D666" s="165"/>
      <c r="E666" s="153" t="s">
        <v>210</v>
      </c>
      <c r="F666" s="167" t="s">
        <v>994</v>
      </c>
      <c r="G666" s="168"/>
      <c r="H666" s="153" t="s">
        <v>176</v>
      </c>
    </row>
    <row r="667" spans="2:8" ht="14.5" x14ac:dyDescent="0.35">
      <c r="B667" s="153" t="s">
        <v>1052</v>
      </c>
      <c r="C667" s="153" t="s">
        <v>445</v>
      </c>
      <c r="D667" s="165"/>
      <c r="E667" s="153" t="s">
        <v>204</v>
      </c>
      <c r="F667" s="167" t="s">
        <v>981</v>
      </c>
      <c r="G667" s="168"/>
      <c r="H667" s="153"/>
    </row>
    <row r="668" spans="2:8" ht="14.5" x14ac:dyDescent="0.35">
      <c r="B668" s="153" t="s">
        <v>1053</v>
      </c>
      <c r="C668" s="153" t="s">
        <v>576</v>
      </c>
      <c r="D668" s="165"/>
      <c r="E668" s="153" t="s">
        <v>210</v>
      </c>
      <c r="F668" s="167" t="s">
        <v>998</v>
      </c>
      <c r="G668" s="168"/>
      <c r="H668" s="153"/>
    </row>
    <row r="669" spans="2:8" ht="14.5" x14ac:dyDescent="0.35">
      <c r="B669" s="153" t="s">
        <v>1057</v>
      </c>
      <c r="C669" s="153" t="s">
        <v>487</v>
      </c>
      <c r="D669" s="165"/>
      <c r="E669" s="153" t="s">
        <v>202</v>
      </c>
      <c r="F669" s="167" t="s">
        <v>986</v>
      </c>
      <c r="G669" s="168"/>
      <c r="H669" s="153" t="s">
        <v>176</v>
      </c>
    </row>
    <row r="670" spans="2:8" ht="14.5" x14ac:dyDescent="0.35">
      <c r="B670" s="153" t="s">
        <v>1058</v>
      </c>
      <c r="C670" s="153" t="s">
        <v>996</v>
      </c>
      <c r="D670" s="153"/>
      <c r="E670" s="153" t="s">
        <v>208</v>
      </c>
      <c r="F670" s="167" t="s">
        <v>997</v>
      </c>
      <c r="G670" s="168"/>
      <c r="H670" s="169"/>
    </row>
    <row r="671" spans="2:8" ht="14.5" x14ac:dyDescent="0.35">
      <c r="B671" s="153"/>
      <c r="C671" s="170"/>
      <c r="D671" s="165"/>
      <c r="E671" s="170"/>
      <c r="F671" s="167"/>
      <c r="G671" s="168"/>
      <c r="H671" s="169"/>
    </row>
    <row r="672" spans="2:8" ht="14.5" x14ac:dyDescent="0.35">
      <c r="B672" s="153"/>
      <c r="C672" s="170"/>
      <c r="D672" s="165"/>
      <c r="E672" s="171" t="s">
        <v>1073</v>
      </c>
      <c r="F672" s="167"/>
      <c r="G672" s="168"/>
      <c r="H672" s="169"/>
    </row>
    <row r="673" spans="2:8" ht="14.5" x14ac:dyDescent="0.35">
      <c r="B673" s="172" t="s">
        <v>1066</v>
      </c>
      <c r="C673" s="170"/>
      <c r="D673" s="165"/>
      <c r="E673" s="171" t="s">
        <v>1067</v>
      </c>
      <c r="F673" s="167"/>
      <c r="G673" s="168" t="s">
        <v>163</v>
      </c>
      <c r="H673" s="169"/>
    </row>
    <row r="674" spans="2:8" ht="14.5" x14ac:dyDescent="0.35">
      <c r="B674" s="152" t="s">
        <v>1036</v>
      </c>
      <c r="C674" s="153" t="s">
        <v>627</v>
      </c>
      <c r="D674" s="165"/>
      <c r="E674" s="153" t="s">
        <v>206</v>
      </c>
      <c r="F674" s="154" t="s">
        <v>686</v>
      </c>
      <c r="G674" s="155" t="s">
        <v>1042</v>
      </c>
      <c r="H674" s="153" t="s">
        <v>428</v>
      </c>
    </row>
    <row r="675" spans="2:8" ht="14.5" x14ac:dyDescent="0.35">
      <c r="B675" s="156">
        <v>2</v>
      </c>
      <c r="C675" s="157" t="s">
        <v>293</v>
      </c>
      <c r="D675" s="165"/>
      <c r="E675" s="158" t="s">
        <v>206</v>
      </c>
      <c r="F675" s="154" t="s">
        <v>687</v>
      </c>
      <c r="G675" s="155" t="s">
        <v>1042</v>
      </c>
      <c r="H675" s="158" t="s">
        <v>176</v>
      </c>
    </row>
    <row r="676" spans="2:8" ht="14.5" x14ac:dyDescent="0.35">
      <c r="B676" s="156">
        <v>3</v>
      </c>
      <c r="C676" s="159" t="s">
        <v>477</v>
      </c>
      <c r="D676" s="165"/>
      <c r="E676" s="158" t="s">
        <v>208</v>
      </c>
      <c r="F676" s="154" t="s">
        <v>688</v>
      </c>
      <c r="G676" s="155" t="s">
        <v>1042</v>
      </c>
      <c r="H676" s="158" t="s">
        <v>176</v>
      </c>
    </row>
    <row r="677" spans="2:8" ht="14.5" x14ac:dyDescent="0.35">
      <c r="B677" s="156">
        <v>4</v>
      </c>
      <c r="C677" s="159" t="s">
        <v>439</v>
      </c>
      <c r="D677" s="165"/>
      <c r="E677" s="157" t="s">
        <v>209</v>
      </c>
      <c r="F677" s="154" t="s">
        <v>689</v>
      </c>
      <c r="G677" s="155" t="s">
        <v>1042</v>
      </c>
      <c r="H677" s="157" t="s">
        <v>428</v>
      </c>
    </row>
    <row r="678" spans="2:8" ht="14.5" x14ac:dyDescent="0.35">
      <c r="B678" s="156">
        <v>5</v>
      </c>
      <c r="C678" s="159" t="s">
        <v>447</v>
      </c>
      <c r="D678" s="165"/>
      <c r="E678" s="160" t="s">
        <v>204</v>
      </c>
      <c r="F678" s="154" t="s">
        <v>689</v>
      </c>
      <c r="G678" s="155" t="s">
        <v>1042</v>
      </c>
      <c r="H678" s="157" t="s">
        <v>428</v>
      </c>
    </row>
    <row r="679" spans="2:8" ht="14.5" x14ac:dyDescent="0.35">
      <c r="B679" s="156">
        <v>6</v>
      </c>
      <c r="C679" s="159" t="s">
        <v>455</v>
      </c>
      <c r="D679" s="165"/>
      <c r="E679" s="157" t="s">
        <v>210</v>
      </c>
      <c r="F679" s="154" t="s">
        <v>690</v>
      </c>
      <c r="G679" s="155" t="s">
        <v>1042</v>
      </c>
      <c r="H679" s="158" t="s">
        <v>176</v>
      </c>
    </row>
    <row r="680" spans="2:8" ht="14.5" x14ac:dyDescent="0.35">
      <c r="B680" s="156">
        <v>7</v>
      </c>
      <c r="C680" s="159" t="s">
        <v>440</v>
      </c>
      <c r="D680" s="165"/>
      <c r="E680" s="157" t="s">
        <v>209</v>
      </c>
      <c r="F680" s="154" t="s">
        <v>691</v>
      </c>
      <c r="G680" s="155" t="s">
        <v>1042</v>
      </c>
      <c r="H680" s="157" t="s">
        <v>428</v>
      </c>
    </row>
    <row r="681" spans="2:8" ht="14.5" x14ac:dyDescent="0.35">
      <c r="B681" s="156"/>
      <c r="C681" s="159"/>
      <c r="D681" s="165"/>
      <c r="E681" s="161" t="s">
        <v>1068</v>
      </c>
      <c r="F681" s="154"/>
      <c r="G681" s="155"/>
      <c r="H681" s="157"/>
    </row>
    <row r="682" spans="2:8" ht="14.5" x14ac:dyDescent="0.35">
      <c r="B682" s="152" t="s">
        <v>1036</v>
      </c>
      <c r="C682" s="162" t="s">
        <v>486</v>
      </c>
      <c r="D682" s="165"/>
      <c r="E682" s="153" t="s">
        <v>202</v>
      </c>
      <c r="F682" s="154" t="s">
        <v>683</v>
      </c>
      <c r="G682" s="155" t="s">
        <v>1042</v>
      </c>
      <c r="H682" s="153" t="s">
        <v>176</v>
      </c>
    </row>
    <row r="683" spans="2:8" ht="14.5" x14ac:dyDescent="0.35">
      <c r="B683" s="156">
        <v>2</v>
      </c>
      <c r="C683" s="159" t="s">
        <v>288</v>
      </c>
      <c r="D683" s="165"/>
      <c r="E683" s="158" t="s">
        <v>206</v>
      </c>
      <c r="F683" s="154" t="s">
        <v>594</v>
      </c>
      <c r="G683" s="155" t="s">
        <v>1042</v>
      </c>
      <c r="H683" s="158" t="s">
        <v>176</v>
      </c>
    </row>
    <row r="684" spans="2:8" ht="14.5" x14ac:dyDescent="0.35">
      <c r="B684" s="152" t="s">
        <v>1037</v>
      </c>
      <c r="C684" s="162" t="s">
        <v>619</v>
      </c>
      <c r="D684" s="165"/>
      <c r="E684" s="153" t="s">
        <v>200</v>
      </c>
      <c r="F684" s="154" t="s">
        <v>669</v>
      </c>
      <c r="G684" s="155" t="s">
        <v>1042</v>
      </c>
      <c r="H684" s="153" t="s">
        <v>428</v>
      </c>
    </row>
    <row r="685" spans="2:8" ht="14.5" x14ac:dyDescent="0.35">
      <c r="B685" s="152" t="s">
        <v>1038</v>
      </c>
      <c r="C685" s="162" t="s">
        <v>1002</v>
      </c>
      <c r="D685" s="165"/>
      <c r="E685" s="153" t="s">
        <v>208</v>
      </c>
      <c r="F685" s="154" t="s">
        <v>676</v>
      </c>
      <c r="G685" s="155" t="s">
        <v>1042</v>
      </c>
      <c r="H685" s="153" t="s">
        <v>428</v>
      </c>
    </row>
    <row r="686" spans="2:8" ht="14.5" x14ac:dyDescent="0.35">
      <c r="B686" s="156">
        <v>5</v>
      </c>
      <c r="C686" s="159" t="s">
        <v>399</v>
      </c>
      <c r="D686" s="165"/>
      <c r="E686" s="157" t="s">
        <v>207</v>
      </c>
      <c r="F686" s="154" t="s">
        <v>678</v>
      </c>
      <c r="G686" s="155" t="s">
        <v>1042</v>
      </c>
      <c r="H686" s="157" t="s">
        <v>176</v>
      </c>
    </row>
    <row r="687" spans="2:8" ht="14.5" x14ac:dyDescent="0.35">
      <c r="B687" s="156">
        <v>6</v>
      </c>
      <c r="C687" s="159" t="s">
        <v>458</v>
      </c>
      <c r="D687" s="165"/>
      <c r="E687" s="157" t="s">
        <v>203</v>
      </c>
      <c r="F687" s="154" t="s">
        <v>680</v>
      </c>
      <c r="G687" s="155" t="s">
        <v>1042</v>
      </c>
      <c r="H687" s="158" t="s">
        <v>176</v>
      </c>
    </row>
    <row r="688" spans="2:8" ht="14.5" x14ac:dyDescent="0.35">
      <c r="B688" s="156"/>
      <c r="C688" s="159"/>
      <c r="D688" s="165"/>
      <c r="E688" s="161" t="s">
        <v>1069</v>
      </c>
      <c r="F688" s="154"/>
      <c r="G688" s="155"/>
      <c r="H688" s="158"/>
    </row>
    <row r="689" spans="2:8" ht="14.5" x14ac:dyDescent="0.35">
      <c r="B689" s="156">
        <v>1</v>
      </c>
      <c r="C689" s="159" t="s">
        <v>422</v>
      </c>
      <c r="D689" s="165"/>
      <c r="E689" s="158" t="s">
        <v>200</v>
      </c>
      <c r="F689" s="154" t="s">
        <v>661</v>
      </c>
      <c r="G689" s="163" t="s">
        <v>1043</v>
      </c>
      <c r="H689" s="158" t="s">
        <v>176</v>
      </c>
    </row>
    <row r="690" spans="2:8" ht="14.5" x14ac:dyDescent="0.35">
      <c r="B690" s="152" t="s">
        <v>1039</v>
      </c>
      <c r="C690" s="164" t="s">
        <v>494</v>
      </c>
      <c r="D690" s="165"/>
      <c r="E690" s="153" t="s">
        <v>202</v>
      </c>
      <c r="F690" s="154" t="s">
        <v>664</v>
      </c>
      <c r="G690" s="163" t="s">
        <v>1043</v>
      </c>
      <c r="H690" s="153" t="s">
        <v>176</v>
      </c>
    </row>
    <row r="691" spans="2:8" ht="14.5" x14ac:dyDescent="0.35">
      <c r="B691" s="156">
        <v>3</v>
      </c>
      <c r="C691" s="157" t="s">
        <v>476</v>
      </c>
      <c r="D691" s="165"/>
      <c r="E691" s="158" t="s">
        <v>208</v>
      </c>
      <c r="F691" s="154" t="s">
        <v>665</v>
      </c>
      <c r="G691" s="163" t="s">
        <v>1043</v>
      </c>
      <c r="H691" s="158" t="s">
        <v>176</v>
      </c>
    </row>
    <row r="692" spans="2:8" ht="14.5" x14ac:dyDescent="0.35">
      <c r="B692" s="156">
        <v>4</v>
      </c>
      <c r="C692" s="159" t="s">
        <v>421</v>
      </c>
      <c r="D692" s="165"/>
      <c r="E692" s="158" t="s">
        <v>200</v>
      </c>
      <c r="F692" s="154" t="s">
        <v>666</v>
      </c>
      <c r="G692" s="163" t="s">
        <v>1043</v>
      </c>
      <c r="H692" s="158" t="s">
        <v>176</v>
      </c>
    </row>
    <row r="693" spans="2:8" ht="14.5" x14ac:dyDescent="0.35">
      <c r="B693" s="156">
        <v>5</v>
      </c>
      <c r="C693" s="157" t="s">
        <v>418</v>
      </c>
      <c r="D693" s="165"/>
      <c r="E693" s="158" t="s">
        <v>200</v>
      </c>
      <c r="F693" s="154" t="s">
        <v>668</v>
      </c>
      <c r="G693" s="163" t="s">
        <v>1043</v>
      </c>
      <c r="H693" s="158" t="s">
        <v>176</v>
      </c>
    </row>
    <row r="694" spans="2:8" ht="14.5" x14ac:dyDescent="0.35">
      <c r="B694" s="152" t="s">
        <v>1040</v>
      </c>
      <c r="C694" s="153" t="s">
        <v>623</v>
      </c>
      <c r="D694" s="165"/>
      <c r="E694" s="153" t="s">
        <v>206</v>
      </c>
      <c r="F694" s="154" t="s">
        <v>671</v>
      </c>
      <c r="G694" s="163" t="s">
        <v>1043</v>
      </c>
      <c r="H694" s="153" t="s">
        <v>176</v>
      </c>
    </row>
    <row r="695" spans="2:8" ht="14.5" x14ac:dyDescent="0.35">
      <c r="B695" s="156">
        <v>7</v>
      </c>
      <c r="C695" s="157" t="s">
        <v>290</v>
      </c>
      <c r="D695" s="165"/>
      <c r="E695" s="158" t="s">
        <v>206</v>
      </c>
      <c r="F695" s="154" t="s">
        <v>560</v>
      </c>
      <c r="G695" s="163" t="s">
        <v>1043</v>
      </c>
      <c r="H695" s="158" t="s">
        <v>176</v>
      </c>
    </row>
    <row r="696" spans="2:8" ht="14.5" x14ac:dyDescent="0.35">
      <c r="B696" s="172" t="s">
        <v>1074</v>
      </c>
      <c r="C696" s="170"/>
      <c r="D696" s="165"/>
      <c r="E696" s="170"/>
      <c r="F696" s="167"/>
      <c r="G696" s="168"/>
      <c r="H696" s="169"/>
    </row>
    <row r="697" spans="2:8" ht="14.5" x14ac:dyDescent="0.35">
      <c r="B697" s="153"/>
      <c r="C697" s="153" t="s">
        <v>474</v>
      </c>
      <c r="D697" s="153"/>
      <c r="E697" s="153" t="s">
        <v>207</v>
      </c>
      <c r="F697" s="166" t="s">
        <v>1059</v>
      </c>
      <c r="G697" s="167" t="s">
        <v>1060</v>
      </c>
      <c r="H697" s="169" t="s">
        <v>176</v>
      </c>
    </row>
    <row r="698" spans="2:8" ht="14.5" x14ac:dyDescent="0.35">
      <c r="B698" s="172" t="s">
        <v>1071</v>
      </c>
      <c r="C698" s="170"/>
      <c r="D698" s="165"/>
      <c r="E698" s="170"/>
      <c r="F698" s="167"/>
      <c r="G698" s="168"/>
      <c r="H698" s="169"/>
    </row>
    <row r="699" spans="2:8" ht="14.5" x14ac:dyDescent="0.35">
      <c r="B699" s="156">
        <v>1</v>
      </c>
      <c r="C699" s="159" t="s">
        <v>472</v>
      </c>
      <c r="D699" s="165"/>
      <c r="E699" s="158" t="s">
        <v>200</v>
      </c>
      <c r="F699" s="154" t="s">
        <v>910</v>
      </c>
      <c r="G699" s="168"/>
      <c r="H699" s="158" t="s">
        <v>428</v>
      </c>
    </row>
    <row r="700" spans="2:8" ht="14.5" x14ac:dyDescent="0.35">
      <c r="B700" s="156">
        <v>2</v>
      </c>
      <c r="C700" s="159" t="s">
        <v>431</v>
      </c>
      <c r="D700" s="165"/>
      <c r="E700" s="158" t="s">
        <v>206</v>
      </c>
      <c r="F700" s="154" t="s">
        <v>912</v>
      </c>
      <c r="G700" s="168"/>
      <c r="H700" s="158" t="s">
        <v>176</v>
      </c>
    </row>
    <row r="701" spans="2:8" ht="14.5" x14ac:dyDescent="0.35">
      <c r="B701" s="152" t="s">
        <v>1037</v>
      </c>
      <c r="C701" s="162" t="s">
        <v>619</v>
      </c>
      <c r="D701" s="165"/>
      <c r="E701" s="153" t="s">
        <v>200</v>
      </c>
      <c r="F701" s="154" t="s">
        <v>914</v>
      </c>
      <c r="G701" s="168"/>
      <c r="H701" s="153" t="s">
        <v>428</v>
      </c>
    </row>
    <row r="702" spans="2:8" ht="14.5" x14ac:dyDescent="0.35">
      <c r="B702" s="156">
        <v>4</v>
      </c>
      <c r="C702" s="157" t="s">
        <v>448</v>
      </c>
      <c r="D702" s="165"/>
      <c r="E702" s="157" t="s">
        <v>204</v>
      </c>
      <c r="F702" s="154" t="s">
        <v>916</v>
      </c>
      <c r="G702" s="168"/>
      <c r="H702" s="157" t="s">
        <v>428</v>
      </c>
    </row>
    <row r="703" spans="2:8" ht="14.5" x14ac:dyDescent="0.35">
      <c r="B703" s="156">
        <v>5</v>
      </c>
      <c r="C703" s="159" t="s">
        <v>376</v>
      </c>
      <c r="D703" s="165"/>
      <c r="E703" s="157" t="s">
        <v>368</v>
      </c>
      <c r="F703" s="154" t="s">
        <v>918</v>
      </c>
      <c r="G703" s="168"/>
      <c r="H703" s="158" t="s">
        <v>176</v>
      </c>
    </row>
    <row r="704" spans="2:8" ht="14.5" x14ac:dyDescent="0.35">
      <c r="B704" s="156">
        <v>6</v>
      </c>
      <c r="C704" s="159" t="s">
        <v>468</v>
      </c>
      <c r="D704" s="165"/>
      <c r="E704" s="157" t="s">
        <v>368</v>
      </c>
      <c r="F704" s="154" t="s">
        <v>920</v>
      </c>
      <c r="G704" s="168"/>
      <c r="H704" s="158" t="s">
        <v>428</v>
      </c>
    </row>
    <row r="705" spans="2:8" ht="14.5" x14ac:dyDescent="0.35">
      <c r="B705" s="156">
        <v>7</v>
      </c>
      <c r="C705" s="159" t="s">
        <v>460</v>
      </c>
      <c r="D705" s="165"/>
      <c r="E705" s="157" t="s">
        <v>203</v>
      </c>
      <c r="F705" s="154" t="s">
        <v>922</v>
      </c>
      <c r="G705" s="168"/>
      <c r="H705" s="158" t="s">
        <v>176</v>
      </c>
    </row>
    <row r="706" spans="2:8" ht="14.5" x14ac:dyDescent="0.35">
      <c r="B706" s="156">
        <v>8</v>
      </c>
      <c r="C706" s="157" t="s">
        <v>449</v>
      </c>
      <c r="D706" s="165"/>
      <c r="E706" s="157" t="s">
        <v>204</v>
      </c>
      <c r="F706" s="154" t="s">
        <v>923</v>
      </c>
      <c r="G706" s="168"/>
      <c r="H706" s="158" t="s">
        <v>428</v>
      </c>
    </row>
    <row r="707" spans="2:8" ht="14.5" x14ac:dyDescent="0.35">
      <c r="B707" s="153" t="s">
        <v>278</v>
      </c>
      <c r="C707" s="153" t="s">
        <v>1015</v>
      </c>
      <c r="D707" s="165"/>
      <c r="E707" s="153" t="s">
        <v>200</v>
      </c>
      <c r="F707" s="154" t="s">
        <v>926</v>
      </c>
      <c r="G707" s="168"/>
      <c r="H707" s="153" t="s">
        <v>428</v>
      </c>
    </row>
    <row r="708" spans="2:8" ht="14.5" x14ac:dyDescent="0.35">
      <c r="B708" s="153" t="s">
        <v>275</v>
      </c>
      <c r="C708" s="153" t="s">
        <v>1008</v>
      </c>
      <c r="D708" s="165"/>
      <c r="E708" s="153" t="s">
        <v>206</v>
      </c>
      <c r="F708" s="154" t="s">
        <v>929</v>
      </c>
      <c r="G708" s="168"/>
      <c r="H708" s="153" t="s">
        <v>428</v>
      </c>
    </row>
    <row r="709" spans="2:8" ht="14.5" x14ac:dyDescent="0.35">
      <c r="B709" s="156">
        <v>11</v>
      </c>
      <c r="C709" s="159" t="s">
        <v>297</v>
      </c>
      <c r="D709" s="165"/>
      <c r="E709" s="158" t="s">
        <v>206</v>
      </c>
      <c r="F709" s="154" t="s">
        <v>931</v>
      </c>
      <c r="G709" s="168"/>
      <c r="H709" s="158" t="s">
        <v>176</v>
      </c>
    </row>
    <row r="710" spans="2:8" ht="14.5" x14ac:dyDescent="0.35">
      <c r="B710" s="156">
        <v>12</v>
      </c>
      <c r="C710" s="159" t="s">
        <v>465</v>
      </c>
      <c r="D710" s="165"/>
      <c r="E710" s="160" t="s">
        <v>368</v>
      </c>
      <c r="F710" s="154" t="s">
        <v>933</v>
      </c>
      <c r="G710" s="168"/>
      <c r="H710" s="158" t="s">
        <v>428</v>
      </c>
    </row>
    <row r="711" spans="2:8" ht="14.5" x14ac:dyDescent="0.35">
      <c r="B711" s="156">
        <v>13</v>
      </c>
      <c r="C711" s="159" t="s">
        <v>299</v>
      </c>
      <c r="D711" s="165"/>
      <c r="E711" s="158" t="s">
        <v>206</v>
      </c>
      <c r="F711" s="154" t="s">
        <v>935</v>
      </c>
      <c r="G711" s="168"/>
      <c r="H711" s="158" t="s">
        <v>176</v>
      </c>
    </row>
    <row r="712" spans="2:8" ht="14.5" x14ac:dyDescent="0.35">
      <c r="B712" s="153" t="s">
        <v>1052</v>
      </c>
      <c r="C712" s="153" t="s">
        <v>439</v>
      </c>
      <c r="D712" s="165"/>
      <c r="E712" s="153" t="s">
        <v>209</v>
      </c>
      <c r="F712" s="154" t="s">
        <v>937</v>
      </c>
      <c r="G712" s="168"/>
      <c r="H712" s="153" t="s">
        <v>428</v>
      </c>
    </row>
    <row r="713" spans="2:8" ht="14.5" x14ac:dyDescent="0.35">
      <c r="B713" s="153" t="s">
        <v>1053</v>
      </c>
      <c r="C713" s="153" t="s">
        <v>440</v>
      </c>
      <c r="D713" s="165"/>
      <c r="E713" s="153" t="s">
        <v>209</v>
      </c>
      <c r="F713" s="154" t="s">
        <v>940</v>
      </c>
      <c r="G713" s="168"/>
      <c r="H713" s="153" t="s">
        <v>428</v>
      </c>
    </row>
    <row r="714" spans="2:8" ht="14.5" x14ac:dyDescent="0.35">
      <c r="B714" s="172" t="s">
        <v>1072</v>
      </c>
      <c r="C714" s="170"/>
      <c r="D714" s="165"/>
      <c r="E714" s="170"/>
      <c r="F714" s="167"/>
      <c r="G714" s="168"/>
      <c r="H714" s="169"/>
    </row>
    <row r="715" spans="2:8" ht="14.5" x14ac:dyDescent="0.35">
      <c r="B715" s="153" t="s">
        <v>1036</v>
      </c>
      <c r="C715" s="153" t="s">
        <v>472</v>
      </c>
      <c r="D715" s="165"/>
      <c r="E715" s="153" t="s">
        <v>200</v>
      </c>
      <c r="F715" s="167" t="s">
        <v>833</v>
      </c>
      <c r="G715" s="168"/>
      <c r="H715" s="153" t="s">
        <v>428</v>
      </c>
    </row>
    <row r="716" spans="2:8" ht="14.5" x14ac:dyDescent="0.35">
      <c r="B716" s="153" t="s">
        <v>1039</v>
      </c>
      <c r="C716" s="153" t="s">
        <v>1002</v>
      </c>
      <c r="D716" s="165"/>
      <c r="E716" s="153" t="s">
        <v>208</v>
      </c>
      <c r="F716" s="167" t="s">
        <v>1003</v>
      </c>
      <c r="G716" s="168"/>
      <c r="H716" s="153" t="s">
        <v>428</v>
      </c>
    </row>
    <row r="717" spans="2:8" ht="14.5" x14ac:dyDescent="0.35">
      <c r="B717" s="153" t="s">
        <v>1037</v>
      </c>
      <c r="C717" s="153" t="s">
        <v>422</v>
      </c>
      <c r="D717" s="165"/>
      <c r="E717" s="153" t="s">
        <v>200</v>
      </c>
      <c r="F717" s="167" t="s">
        <v>837</v>
      </c>
      <c r="G717" s="168"/>
      <c r="H717" s="153" t="s">
        <v>176</v>
      </c>
    </row>
    <row r="718" spans="2:8" ht="14.5" x14ac:dyDescent="0.35">
      <c r="B718" s="153" t="s">
        <v>1038</v>
      </c>
      <c r="C718" s="153" t="s">
        <v>296</v>
      </c>
      <c r="D718" s="165"/>
      <c r="E718" s="153" t="s">
        <v>206</v>
      </c>
      <c r="F718" s="167" t="s">
        <v>1024</v>
      </c>
      <c r="G718" s="168"/>
      <c r="H718" s="153" t="s">
        <v>176</v>
      </c>
    </row>
    <row r="719" spans="2:8" ht="14.5" x14ac:dyDescent="0.35">
      <c r="B719" s="153" t="s">
        <v>1041</v>
      </c>
      <c r="C719" s="153" t="s">
        <v>1025</v>
      </c>
      <c r="D719" s="165"/>
      <c r="E719" s="153" t="s">
        <v>206</v>
      </c>
      <c r="F719" s="167" t="s">
        <v>114</v>
      </c>
      <c r="G719" s="168"/>
      <c r="H719" s="153" t="s">
        <v>428</v>
      </c>
    </row>
    <row r="720" spans="2:8" ht="14.5" x14ac:dyDescent="0.35">
      <c r="B720" s="153" t="s">
        <v>1040</v>
      </c>
      <c r="C720" s="153" t="s">
        <v>423</v>
      </c>
      <c r="D720" s="165"/>
      <c r="E720" s="153" t="s">
        <v>200</v>
      </c>
      <c r="F720" s="167" t="s">
        <v>1018</v>
      </c>
      <c r="G720" s="168"/>
      <c r="H720" s="153"/>
    </row>
    <row r="721" spans="2:8" ht="14.5" x14ac:dyDescent="0.35">
      <c r="B721" s="153" t="s">
        <v>1054</v>
      </c>
      <c r="C721" s="153" t="s">
        <v>320</v>
      </c>
      <c r="D721" s="165"/>
      <c r="E721" s="153" t="s">
        <v>200</v>
      </c>
      <c r="F721" s="167" t="s">
        <v>1014</v>
      </c>
      <c r="G721" s="168"/>
      <c r="H721" s="153" t="s">
        <v>176</v>
      </c>
    </row>
    <row r="722" spans="2:8" ht="14.5" x14ac:dyDescent="0.35">
      <c r="B722" s="153" t="s">
        <v>1055</v>
      </c>
      <c r="C722" s="153" t="s">
        <v>619</v>
      </c>
      <c r="D722" s="165"/>
      <c r="E722" s="153" t="s">
        <v>200</v>
      </c>
      <c r="F722" s="167" t="s">
        <v>1014</v>
      </c>
      <c r="G722" s="168"/>
      <c r="H722" s="153" t="s">
        <v>428</v>
      </c>
    </row>
    <row r="723" spans="2:8" ht="14.5" x14ac:dyDescent="0.35">
      <c r="B723" s="153" t="s">
        <v>278</v>
      </c>
      <c r="C723" s="153" t="s">
        <v>421</v>
      </c>
      <c r="D723" s="165"/>
      <c r="E723" s="153" t="s">
        <v>200</v>
      </c>
      <c r="F723" s="167" t="s">
        <v>1012</v>
      </c>
      <c r="G723" s="168"/>
      <c r="H723" s="153" t="s">
        <v>176</v>
      </c>
    </row>
    <row r="724" spans="2:8" ht="14.5" x14ac:dyDescent="0.35">
      <c r="B724" s="153" t="s">
        <v>275</v>
      </c>
      <c r="C724" s="153" t="s">
        <v>1015</v>
      </c>
      <c r="D724" s="165"/>
      <c r="E724" s="153" t="s">
        <v>200</v>
      </c>
      <c r="F724" s="167" t="s">
        <v>1016</v>
      </c>
      <c r="G724" s="168"/>
      <c r="H724" s="153" t="s">
        <v>428</v>
      </c>
    </row>
    <row r="725" spans="2:8" ht="14.5" x14ac:dyDescent="0.35">
      <c r="B725" s="153" t="s">
        <v>276</v>
      </c>
      <c r="C725" s="153" t="s">
        <v>458</v>
      </c>
      <c r="D725" s="165"/>
      <c r="E725" s="153" t="s">
        <v>203</v>
      </c>
      <c r="F725" s="167" t="s">
        <v>985</v>
      </c>
      <c r="G725" s="168"/>
      <c r="H725" s="153"/>
    </row>
    <row r="726" spans="2:8" ht="14.5" x14ac:dyDescent="0.35">
      <c r="B726" s="153" t="s">
        <v>277</v>
      </c>
      <c r="C726" s="153" t="s">
        <v>477</v>
      </c>
      <c r="D726" s="165"/>
      <c r="E726" s="153" t="s">
        <v>208</v>
      </c>
      <c r="F726" s="167" t="s">
        <v>1005</v>
      </c>
      <c r="G726" s="168"/>
      <c r="H726" s="153"/>
    </row>
    <row r="727" spans="2:8" ht="14.5" x14ac:dyDescent="0.35">
      <c r="B727" s="153" t="s">
        <v>1056</v>
      </c>
      <c r="C727" s="153" t="s">
        <v>362</v>
      </c>
      <c r="D727" s="165"/>
      <c r="E727" s="153" t="s">
        <v>203</v>
      </c>
      <c r="F727" s="167" t="s">
        <v>1027</v>
      </c>
      <c r="G727" s="168"/>
      <c r="H727" s="153" t="s">
        <v>176</v>
      </c>
    </row>
    <row r="728" spans="2:8" ht="14.5" x14ac:dyDescent="0.35">
      <c r="B728" s="153" t="s">
        <v>1052</v>
      </c>
      <c r="C728" s="153" t="s">
        <v>460</v>
      </c>
      <c r="D728" s="165"/>
      <c r="E728" s="153" t="s">
        <v>203</v>
      </c>
      <c r="F728" s="167" t="s">
        <v>1007</v>
      </c>
      <c r="G728" s="168"/>
      <c r="H728" s="153" t="s">
        <v>428</v>
      </c>
    </row>
    <row r="729" spans="2:8" ht="14.5" x14ac:dyDescent="0.35">
      <c r="B729" s="153" t="s">
        <v>1053</v>
      </c>
      <c r="C729" s="153" t="s">
        <v>345</v>
      </c>
      <c r="D729" s="165"/>
      <c r="E729" s="153" t="s">
        <v>210</v>
      </c>
      <c r="F729" s="167" t="s">
        <v>1021</v>
      </c>
      <c r="G729" s="168"/>
      <c r="H729" s="153" t="s">
        <v>176</v>
      </c>
    </row>
    <row r="730" spans="2:8" ht="14.5" x14ac:dyDescent="0.35">
      <c r="B730" s="153" t="s">
        <v>1057</v>
      </c>
      <c r="C730" s="153" t="s">
        <v>455</v>
      </c>
      <c r="D730" s="165"/>
      <c r="E730" s="153" t="s">
        <v>210</v>
      </c>
      <c r="F730" s="167" t="s">
        <v>1021</v>
      </c>
      <c r="G730" s="168"/>
      <c r="H730" s="153" t="s">
        <v>176</v>
      </c>
    </row>
    <row r="731" spans="2:8" ht="14.5" x14ac:dyDescent="0.35">
      <c r="B731" s="153" t="s">
        <v>1058</v>
      </c>
      <c r="C731" s="153" t="s">
        <v>1008</v>
      </c>
      <c r="D731" s="165"/>
      <c r="E731" s="153" t="s">
        <v>206</v>
      </c>
      <c r="F731" s="167" t="s">
        <v>1009</v>
      </c>
      <c r="G731" s="168"/>
      <c r="H731" s="153" t="s">
        <v>428</v>
      </c>
    </row>
  </sheetData>
  <sheetProtection password="CC3B" sheet="1"/>
  <phoneticPr fontId="0" type="noConversion"/>
  <pageMargins left="0.17" right="0.17" top="0.39370078740157483" bottom="0.47244094488188981" header="0.14000000000000001" footer="0.47244094488188981"/>
  <pageSetup paperSize="9" fitToHeight="8" orientation="portrait" horizontalDpi="300" verticalDpi="300" r:id="rId1"/>
  <headerFooter alignWithMargins="0">
    <oddHeader>&amp;LSouthern Women's League Division x&amp;CMatch y&amp;RVenue  - Date</oddHeader>
  </headerFooter>
  <legacyDrawing r:id="rId2"/>
  <webPublishItems count="5">
    <webPublishItem id="24516" divId="02eyalfin_24516" sourceType="range" sourceRef="B1:G180" destinationFile="C:\Documents and Settings\Lara Bromilow\Desktop\02eyalfinu17g.htm" title="EYAL Final - Bedford - 15 September 2002"/>
    <webPublishItem id="17625" divId="07swl1_17625" sourceType="range" sourceRef="B1:G297" destinationFile="C:\Documents and Settings\tmb3\Desktop\07swl3.htm" title="Southern Women's League - Seniors Only League - Match 3 - Bedord - 2 June 2007"/>
    <webPublishItem id="14874" divId="06swl3_14874" sourceType="range" sourceRef="B1:G297" destinationFile="C:\Documents and Settings\tmb3\Desktop\06swl3a.htm" title="Southern Women's League Division 2 - Match 3 - Milton Keynes 24 June 2006"/>
    <webPublishItem id="22244" divId="06swl1_22244" sourceType="range" sourceRef="B1:W593" destinationFile="C:\Documents and Settings\tmb3\Desktop\06swl1.htm" title="Southern Womens' League Division 2 - Match 1 - Milton Keynes - 22 April 2006"/>
    <webPublishItem id="15077" divId="06swl1_15077" sourceType="range" sourceRef="B1:W623" destinationFile="C:\Documents and Settings\tmb3\Desktop\06swl1.htm" title="Southern Woimen's League Division 2 - Match 1 - Milton Keynes - 22 April 2006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F6500-9DBC-4D85-B680-35D98BAF8931}">
  <sheetPr codeName="Sheet10"/>
  <dimension ref="A1:K54"/>
  <sheetViews>
    <sheetView workbookViewId="0">
      <selection activeCell="D29" sqref="D29"/>
    </sheetView>
  </sheetViews>
  <sheetFormatPr defaultRowHeight="12.5" x14ac:dyDescent="0.25"/>
  <cols>
    <col min="1" max="1" width="2" customWidth="1"/>
    <col min="2" max="2" width="14.26953125" customWidth="1"/>
    <col min="3" max="3" width="6.81640625" customWidth="1"/>
    <col min="4" max="4" width="6.26953125" customWidth="1"/>
    <col min="5" max="5" width="10.54296875" customWidth="1"/>
    <col min="6" max="6" width="2" customWidth="1"/>
  </cols>
  <sheetData>
    <row r="1" spans="1:11" ht="15.5" x14ac:dyDescent="0.35">
      <c r="A1" s="5" t="str">
        <f>Dec!B1</f>
        <v>Sussex U13 League Final - 1st September 2024 at Crawley</v>
      </c>
    </row>
    <row r="2" spans="1:1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1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1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</row>
    <row r="8" spans="1:11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1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1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11" x14ac:dyDescent="0.2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1:11" x14ac:dyDescent="0.25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1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1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</row>
    <row r="17" spans="1:11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</row>
    <row r="18" spans="1:11" x14ac:dyDescent="0.2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spans="1:1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0" spans="1:11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</row>
    <row r="21" spans="1:11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</row>
    <row r="22" spans="1:11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</row>
    <row r="23" spans="1:11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</row>
    <row r="24" spans="1:11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</row>
    <row r="25" spans="1:11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</row>
    <row r="26" spans="1:11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</row>
    <row r="27" spans="1:11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</row>
    <row r="28" spans="1:11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</row>
    <row r="29" spans="1:11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spans="1:11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</row>
    <row r="31" spans="1:11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</row>
    <row r="32" spans="1:1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</row>
    <row r="33" spans="1:11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</row>
    <row r="34" spans="1:11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</row>
    <row r="35" spans="1:11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</row>
    <row r="36" spans="1:11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</row>
    <row r="37" spans="1:11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</row>
    <row r="38" spans="1:11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</row>
    <row r="39" spans="1:11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</row>
    <row r="40" spans="1:1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</row>
    <row r="41" spans="1:11" x14ac:dyDescent="0.2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</row>
    <row r="42" spans="1:11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</row>
    <row r="43" spans="1:11" x14ac:dyDescent="0.2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</row>
    <row r="44" spans="1:11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</row>
    <row r="45" spans="1:1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</row>
    <row r="46" spans="1:11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</row>
    <row r="47" spans="1:11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</row>
    <row r="48" spans="1:11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1:11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</row>
    <row r="50" spans="1:11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</row>
    <row r="51" spans="1:11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</row>
    <row r="52" spans="1:11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</row>
    <row r="53" spans="1:11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</row>
    <row r="54" spans="1:11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</row>
  </sheetData>
  <phoneticPr fontId="0" type="noConversion"/>
  <pageMargins left="0.35433070866141736" right="0.15748031496062992" top="0.98425196850393704" bottom="0.98425196850393704" header="0.51181102362204722" footer="0.51181102362204722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18E3F-CA4D-46F2-8B35-909FE417AB0E}">
  <sheetPr codeName="Sheet3"/>
  <dimension ref="A1:V748"/>
  <sheetViews>
    <sheetView workbookViewId="0">
      <selection activeCell="N4" sqref="N4"/>
    </sheetView>
  </sheetViews>
  <sheetFormatPr defaultRowHeight="12.5" x14ac:dyDescent="0.25"/>
  <cols>
    <col min="7" max="7" width="11.7265625" customWidth="1"/>
    <col min="8" max="8" width="14.1796875" customWidth="1"/>
    <col min="10" max="10" width="14.7265625" customWidth="1"/>
    <col min="14" max="14" width="14.26953125" customWidth="1"/>
    <col min="15" max="15" width="13.1796875" customWidth="1"/>
    <col min="18" max="18" width="6.26953125" style="16" customWidth="1"/>
  </cols>
  <sheetData>
    <row r="1" spans="1:22" x14ac:dyDescent="0.25">
      <c r="A1" s="12" t="s">
        <v>138</v>
      </c>
      <c r="B1" s="12" t="s">
        <v>139</v>
      </c>
      <c r="C1" s="12" t="s">
        <v>140</v>
      </c>
      <c r="D1" s="12" t="s">
        <v>141</v>
      </c>
      <c r="E1" s="12" t="s">
        <v>142</v>
      </c>
      <c r="F1" t="s">
        <v>143</v>
      </c>
      <c r="G1" t="s">
        <v>144</v>
      </c>
      <c r="H1" t="s">
        <v>145</v>
      </c>
      <c r="I1" t="s">
        <v>146</v>
      </c>
      <c r="J1" t="s">
        <v>147</v>
      </c>
      <c r="K1" s="12" t="s">
        <v>148</v>
      </c>
      <c r="L1" s="12" t="s">
        <v>149</v>
      </c>
      <c r="M1" s="12" t="s">
        <v>150</v>
      </c>
      <c r="N1" s="12" t="s">
        <v>151</v>
      </c>
      <c r="O1" t="s">
        <v>152</v>
      </c>
      <c r="P1" t="s">
        <v>153</v>
      </c>
      <c r="Q1" t="s">
        <v>154</v>
      </c>
      <c r="R1" s="16" t="s">
        <v>155</v>
      </c>
      <c r="S1" t="s">
        <v>156</v>
      </c>
      <c r="T1" t="s">
        <v>157</v>
      </c>
      <c r="U1" t="s">
        <v>158</v>
      </c>
      <c r="V1" t="s">
        <v>159</v>
      </c>
    </row>
    <row r="2" spans="1:22" x14ac:dyDescent="0.25">
      <c r="A2" t="e">
        <f>IF(Results!Y21="aw",Results!A20,"")</f>
        <v>#N/A</v>
      </c>
      <c r="B2" t="e">
        <f>IF(A2="","",IF(AND(Results!H21&gt;"+2.0",LEFT(Results!H21,1)="+"),"w",""))</f>
        <v>#N/A</v>
      </c>
      <c r="C2" t="e">
        <f>IF(OR(A2="",Results!H21=""),"","("&amp;Results!H21&amp;")")</f>
        <v>#N/A</v>
      </c>
      <c r="D2" t="e">
        <f>IF(A2="","",Results!F21)</f>
        <v>#N/A</v>
      </c>
      <c r="G2" t="e">
        <f>IF(A2="","",LEFT(Results!C21,FIND(" ",Results!C21)-1))</f>
        <v>#N/A</v>
      </c>
      <c r="H2" t="e">
        <f>IF(A2="","",RIGHT(Results!C21,LEN(Results!C21)-FIND(" ",Results!C21)))</f>
        <v>#N/A</v>
      </c>
      <c r="I2" t="e">
        <f>IF(A2="","",Results!D21)</f>
        <v>#N/A</v>
      </c>
      <c r="J2" t="e">
        <f>IF(A2="","",VLOOKUP(LEFT(Results!A21,1),Fteams,4,FALSE))</f>
        <v>#N/A</v>
      </c>
      <c r="K2" t="e">
        <f>IF(A2="","",Results!B21)</f>
        <v>#N/A</v>
      </c>
      <c r="L2" t="e">
        <f>IF(A2="","",IF(RIGHT(Results!X20,1)="B","B",""))</f>
        <v>#N/A</v>
      </c>
      <c r="O2" t="e">
        <f>IF(A2="","",Dec!$B$2)</f>
        <v>#N/A</v>
      </c>
      <c r="P2" s="15" t="e">
        <f>IF(A2="","",TEXT(Dec!$D$2,"dd-mmm"))</f>
        <v>#N/A</v>
      </c>
      <c r="R2" s="16" t="e">
        <f>IF(A2="","",TEXT(Dec!$D$2,"yyyy"))</f>
        <v>#N/A</v>
      </c>
    </row>
    <row r="3" spans="1:22" x14ac:dyDescent="0.25">
      <c r="A3" t="e">
        <f>IF(Results!Y22="aw",Results!A20,"")</f>
        <v>#N/A</v>
      </c>
      <c r="B3" t="e">
        <f>IF(A3="","",IF(AND(Results!H22&gt;"+2.0",LEFT(Results!H22,1)="+"),"w",""))</f>
        <v>#N/A</v>
      </c>
      <c r="C3" t="e">
        <f>IF(OR(A3="",Results!H22=""),"","("&amp;Results!H22&amp;")")</f>
        <v>#N/A</v>
      </c>
      <c r="D3" t="e">
        <f>IF(A3="","",Results!F22)</f>
        <v>#N/A</v>
      </c>
      <c r="G3" t="e">
        <f>IF(A3="","",LEFT(Results!C22,FIND(" ",Results!C22)-1))</f>
        <v>#N/A</v>
      </c>
      <c r="H3" t="e">
        <f>IF(A3="","",RIGHT(Results!C22,LEN(Results!C22)-FIND(" ",Results!C22)))</f>
        <v>#N/A</v>
      </c>
      <c r="I3" t="e">
        <f>IF(A3="","",Results!D22)</f>
        <v>#N/A</v>
      </c>
      <c r="J3" t="e">
        <f>IF(A3="","",VLOOKUP(LEFT(Results!A22,1),Fteams,4,FALSE))</f>
        <v>#N/A</v>
      </c>
      <c r="K3" t="e">
        <f>IF(A3="","",Results!B22)</f>
        <v>#N/A</v>
      </c>
      <c r="L3" t="e">
        <f>IF(A3="","",IF(RIGHT(Results!X20,1)="B","B",""))</f>
        <v>#N/A</v>
      </c>
      <c r="O3" t="e">
        <f>IF(A3="","",Dec!$B$2)</f>
        <v>#N/A</v>
      </c>
      <c r="P3" s="15" t="e">
        <f>IF(A3="","",TEXT(Dec!$D$2,"dd-mmm"))</f>
        <v>#N/A</v>
      </c>
      <c r="R3" s="16" t="e">
        <f>IF(A3="","",TEXT(Dec!$D$2,"yyyy"))</f>
        <v>#N/A</v>
      </c>
    </row>
    <row r="4" spans="1:22" x14ac:dyDescent="0.25">
      <c r="A4" t="e">
        <f>IF(Results!Y23="aw",Results!A20,"")</f>
        <v>#N/A</v>
      </c>
      <c r="B4" t="e">
        <f>IF(A4="","",IF(AND(Results!H23&gt;"+2.0",LEFT(Results!H23,1)="+"),"w",""))</f>
        <v>#N/A</v>
      </c>
      <c r="C4" t="e">
        <f>IF(OR(A4="",Results!H23=""),"","("&amp;Results!H23&amp;")")</f>
        <v>#N/A</v>
      </c>
      <c r="D4" t="e">
        <f>IF(A4="","",Results!F23)</f>
        <v>#N/A</v>
      </c>
      <c r="G4" t="e">
        <f>IF(A4="","",LEFT(Results!C23,FIND(" ",Results!C23)-1))</f>
        <v>#N/A</v>
      </c>
      <c r="H4" t="e">
        <f>IF(A4="","",RIGHT(Results!C23,LEN(Results!C23)-FIND(" ",Results!C23)))</f>
        <v>#N/A</v>
      </c>
      <c r="I4" t="e">
        <f>IF(A4="","",Results!D23)</f>
        <v>#N/A</v>
      </c>
      <c r="J4" t="e">
        <f>IF(A4="","",VLOOKUP(LEFT(Results!A23,1),Fteams,4,FALSE))</f>
        <v>#N/A</v>
      </c>
      <c r="K4" t="e">
        <f>IF(A4="","",Results!B23)</f>
        <v>#N/A</v>
      </c>
      <c r="L4" t="e">
        <f>IF(A4="","",IF(RIGHT(Results!X20,1)="B","B",""))</f>
        <v>#N/A</v>
      </c>
      <c r="O4" t="e">
        <f>IF(A4="","",Dec!$B$2)</f>
        <v>#N/A</v>
      </c>
      <c r="P4" s="15" t="e">
        <f>IF(A4="","",TEXT(Dec!$D$2,"dd-mmm"))</f>
        <v>#N/A</v>
      </c>
      <c r="R4" s="16" t="e">
        <f>IF(A4="","",TEXT(Dec!$D$2,"yyyy"))</f>
        <v>#N/A</v>
      </c>
    </row>
    <row r="5" spans="1:22" x14ac:dyDescent="0.25">
      <c r="A5" t="e">
        <f>IF(Results!Y24="aw",Results!A20,"")</f>
        <v>#N/A</v>
      </c>
      <c r="B5" t="e">
        <f>IF(A5="","",IF(AND(Results!H24&gt;"+2.0",LEFT(Results!H24,1)="+"),"w",""))</f>
        <v>#N/A</v>
      </c>
      <c r="C5" t="e">
        <f>IF(OR(A5="",Results!H24=""),"","("&amp;Results!H24&amp;")")</f>
        <v>#N/A</v>
      </c>
      <c r="D5" t="e">
        <f>IF(A5="","",Results!F24)</f>
        <v>#N/A</v>
      </c>
      <c r="G5" t="e">
        <f>IF(A5="","",LEFT(Results!C24,FIND(" ",Results!C24)-1))</f>
        <v>#N/A</v>
      </c>
      <c r="H5" t="e">
        <f>IF(A5="","",RIGHT(Results!C24,LEN(Results!C24)-FIND(" ",Results!C24)))</f>
        <v>#N/A</v>
      </c>
      <c r="I5" t="e">
        <f>IF(A5="","",Results!D24)</f>
        <v>#N/A</v>
      </c>
      <c r="J5" t="e">
        <f>IF(A5="","",VLOOKUP(LEFT(Results!A24,1),Fteams,4,FALSE))</f>
        <v>#N/A</v>
      </c>
      <c r="K5" t="e">
        <f>IF(A5="","",Results!B24)</f>
        <v>#N/A</v>
      </c>
      <c r="L5" t="e">
        <f>IF(A5="","",IF(RIGHT(Results!X20,1)="B","B",""))</f>
        <v>#N/A</v>
      </c>
      <c r="O5" t="e">
        <f>IF(A5="","",Dec!$B$2)</f>
        <v>#N/A</v>
      </c>
      <c r="P5" s="15" t="e">
        <f>IF(A5="","",TEXT(Dec!$D$2,"dd-mmm"))</f>
        <v>#N/A</v>
      </c>
      <c r="R5" s="16" t="e">
        <f>IF(A5="","",TEXT(Dec!$D$2,"yyyy"))</f>
        <v>#N/A</v>
      </c>
    </row>
    <row r="6" spans="1:22" x14ac:dyDescent="0.25">
      <c r="A6" t="e">
        <f>IF(Results!Y25="aw",Results!A20,"")</f>
        <v>#N/A</v>
      </c>
      <c r="B6" t="e">
        <f>IF(A6="","",IF(AND(Results!H25&gt;"+2.0",LEFT(Results!H25,1)="+"),"w",""))</f>
        <v>#N/A</v>
      </c>
      <c r="C6" t="e">
        <f>IF(OR(A6="",Results!H25=""),"","("&amp;Results!H25&amp;")")</f>
        <v>#N/A</v>
      </c>
      <c r="D6" t="e">
        <f>IF(A6="","",Results!F25)</f>
        <v>#N/A</v>
      </c>
      <c r="G6" t="e">
        <f>IF(A6="","",LEFT(Results!C25,FIND(" ",Results!C25)-1))</f>
        <v>#N/A</v>
      </c>
      <c r="H6" t="e">
        <f>IF(A6="","",RIGHT(Results!C25,LEN(Results!C25)-FIND(" ",Results!C25)))</f>
        <v>#N/A</v>
      </c>
      <c r="I6" t="e">
        <f>IF(A6="","",Results!D25)</f>
        <v>#N/A</v>
      </c>
      <c r="J6" t="e">
        <f>IF(A6="","",VLOOKUP(LEFT(Results!A25,1),Fteams,4,FALSE))</f>
        <v>#N/A</v>
      </c>
      <c r="K6" t="e">
        <f>IF(A6="","",Results!B25)</f>
        <v>#N/A</v>
      </c>
      <c r="L6" t="e">
        <f>IF(A6="","",IF(RIGHT(Results!X20,1)="B","B",""))</f>
        <v>#N/A</v>
      </c>
      <c r="O6" t="e">
        <f>IF(A6="","",Dec!$B$2)</f>
        <v>#N/A</v>
      </c>
      <c r="P6" s="15" t="e">
        <f>IF(A6="","",TEXT(Dec!$D$2,"dd-mmm"))</f>
        <v>#N/A</v>
      </c>
      <c r="R6" s="16" t="e">
        <f>IF(A6="","",TEXT(Dec!$D$2,"yyyy"))</f>
        <v>#N/A</v>
      </c>
    </row>
    <row r="7" spans="1:22" x14ac:dyDescent="0.25">
      <c r="A7" t="e">
        <f>IF(Results!Y26="aw",Results!A20,"")</f>
        <v>#N/A</v>
      </c>
      <c r="B7" t="e">
        <f>IF(A7="","",IF(AND(Results!H26&gt;"+2.0",LEFT(Results!H26,1)="+"),"w",""))</f>
        <v>#N/A</v>
      </c>
      <c r="C7" t="e">
        <f>IF(OR(A7="",Results!H26=""),"","("&amp;Results!H26&amp;")")</f>
        <v>#N/A</v>
      </c>
      <c r="D7" t="e">
        <f>IF(A7="","",Results!F26)</f>
        <v>#N/A</v>
      </c>
      <c r="G7" t="e">
        <f>IF(A7="","",LEFT(Results!C26,FIND(" ",Results!C26)-1))</f>
        <v>#N/A</v>
      </c>
      <c r="H7" t="e">
        <f>IF(A7="","",RIGHT(Results!C26,LEN(Results!C26)-FIND(" ",Results!C26)))</f>
        <v>#N/A</v>
      </c>
      <c r="I7" t="e">
        <f>IF(A7="","",Results!D26)</f>
        <v>#N/A</v>
      </c>
      <c r="J7" t="e">
        <f>IF(A7="","",VLOOKUP(LEFT(Results!A26,1),Fteams,4,FALSE))</f>
        <v>#N/A</v>
      </c>
      <c r="K7" t="e">
        <f>IF(A7="","",Results!B26)</f>
        <v>#N/A</v>
      </c>
      <c r="L7" t="e">
        <f>IF(A7="","",IF(RIGHT(Results!X20,1)="B","B",""))</f>
        <v>#N/A</v>
      </c>
      <c r="O7" t="e">
        <f>IF(A7="","",Dec!$B$2)</f>
        <v>#N/A</v>
      </c>
      <c r="P7" s="15" t="e">
        <f>IF(A7="","",TEXT(Dec!$D$2,"dd-mmm"))</f>
        <v>#N/A</v>
      </c>
      <c r="R7" s="16" t="e">
        <f>IF(A7="","",TEXT(Dec!$D$2,"yyyy"))</f>
        <v>#N/A</v>
      </c>
    </row>
    <row r="8" spans="1:22" x14ac:dyDescent="0.25">
      <c r="A8" t="e">
        <f>IF(Results!Y27="aw",Results!A20,"")</f>
        <v>#N/A</v>
      </c>
      <c r="B8" t="e">
        <f>IF(A8="","",IF(AND(Results!H27&gt;"+2.0",LEFT(Results!H27,1)="+"),"w",""))</f>
        <v>#N/A</v>
      </c>
      <c r="C8" t="e">
        <f>IF(OR(A8="",Results!H27=""),"","("&amp;Results!H27&amp;")")</f>
        <v>#N/A</v>
      </c>
      <c r="D8" t="e">
        <f>IF(A8="","",Results!F27)</f>
        <v>#N/A</v>
      </c>
      <c r="G8" t="e">
        <f>IF(A8="","",LEFT(Results!C27,FIND(" ",Results!C27)-1))</f>
        <v>#N/A</v>
      </c>
      <c r="H8" t="e">
        <f>IF(A8="","",RIGHT(Results!C27,LEN(Results!C27)-FIND(" ",Results!C27)))</f>
        <v>#N/A</v>
      </c>
      <c r="I8" t="e">
        <f>IF(A8="","",Results!D27)</f>
        <v>#N/A</v>
      </c>
      <c r="J8" t="e">
        <f>IF(A8="","",VLOOKUP(LEFT(Results!A27,1),Fteams,4,FALSE))</f>
        <v>#N/A</v>
      </c>
      <c r="K8" t="e">
        <f>IF(A8="","",Results!B27)</f>
        <v>#N/A</v>
      </c>
      <c r="L8" t="e">
        <f>IF(A8="","",IF(RIGHT(Results!X20,1)="B","B",""))</f>
        <v>#N/A</v>
      </c>
      <c r="O8" t="e">
        <f>IF(A8="","",Dec!$B$2)</f>
        <v>#N/A</v>
      </c>
      <c r="P8" s="15" t="e">
        <f>IF(A8="","",TEXT(Dec!$D$2,"dd-mmm"))</f>
        <v>#N/A</v>
      </c>
      <c r="R8" s="16" t="e">
        <f>IF(A8="","",TEXT(Dec!$D$2,"yyyy"))</f>
        <v>#N/A</v>
      </c>
    </row>
    <row r="9" spans="1:22" x14ac:dyDescent="0.25">
      <c r="A9" t="e">
        <f>IF(Results!Y28="aw",Results!A20,"")</f>
        <v>#N/A</v>
      </c>
      <c r="B9" t="e">
        <f>IF(A9="","",IF(AND(Results!H28&gt;"+2.0",LEFT(Results!H28,1)="+"),"w",""))</f>
        <v>#N/A</v>
      </c>
      <c r="C9" t="e">
        <f>IF(OR(A9="",Results!H28=""),"","("&amp;Results!H28&amp;")")</f>
        <v>#N/A</v>
      </c>
      <c r="D9" t="e">
        <f>IF(A9="","",Results!F28)</f>
        <v>#N/A</v>
      </c>
      <c r="G9" t="e">
        <f>IF(A9="","",LEFT(Results!C28,FIND(" ",Results!C28)-1))</f>
        <v>#N/A</v>
      </c>
      <c r="H9" t="e">
        <f>IF(A9="","",RIGHT(Results!C28,LEN(Results!C28)-FIND(" ",Results!C28)))</f>
        <v>#N/A</v>
      </c>
      <c r="I9" t="e">
        <f>IF(A9="","",Results!D28)</f>
        <v>#N/A</v>
      </c>
      <c r="J9" t="e">
        <f>IF(A9="","",VLOOKUP(LEFT(Results!A28,1),Fteams,4,FALSE))</f>
        <v>#N/A</v>
      </c>
      <c r="K9" t="e">
        <f>IF(A9="","",Results!B28)</f>
        <v>#N/A</v>
      </c>
      <c r="L9" t="e">
        <f>IF(A9="","",IF(RIGHT(Results!X20,1)="B","B",""))</f>
        <v>#N/A</v>
      </c>
      <c r="O9" t="e">
        <f>IF(A9="","",Dec!$B$2)</f>
        <v>#N/A</v>
      </c>
      <c r="P9" s="15" t="e">
        <f>IF(A9="","",TEXT(Dec!$D$2,"dd-mmm"))</f>
        <v>#N/A</v>
      </c>
      <c r="R9" s="16" t="e">
        <f>IF(A9="","",TEXT(Dec!$D$2,"yyyy"))</f>
        <v>#N/A</v>
      </c>
    </row>
    <row r="10" spans="1:22" x14ac:dyDescent="0.25">
      <c r="A10" t="e">
        <f>IF(Results!Y29="aw",Results!A20,"")</f>
        <v>#N/A</v>
      </c>
      <c r="B10" t="e">
        <f>IF(A10="","",IF(AND(Results!H29&gt;"+2.0",LEFT(Results!H29,1)="+"),"w",""))</f>
        <v>#N/A</v>
      </c>
      <c r="C10" t="e">
        <f>IF(OR(A10="",Results!H29=""),"","("&amp;Results!H29&amp;")")</f>
        <v>#N/A</v>
      </c>
      <c r="D10" t="e">
        <f>IF(A10="","",Results!F29)</f>
        <v>#N/A</v>
      </c>
      <c r="G10" t="e">
        <f>IF(A10="","",LEFT(Results!C29,FIND(" ",Results!C29)-1))</f>
        <v>#N/A</v>
      </c>
      <c r="H10" t="e">
        <f>IF(A10="","",RIGHT(Results!C29,LEN(Results!C29)-FIND(" ",Results!C29)))</f>
        <v>#N/A</v>
      </c>
      <c r="I10" t="e">
        <f>IF(A10="","",Results!D29)</f>
        <v>#N/A</v>
      </c>
      <c r="J10" t="e">
        <f>IF(A10="","",VLOOKUP(LEFT(Results!A29,1),Fteams,4,FALSE))</f>
        <v>#N/A</v>
      </c>
      <c r="K10" t="e">
        <f>IF(A10="","",Results!B29)</f>
        <v>#N/A</v>
      </c>
      <c r="L10" t="e">
        <f>IF(A10="","",IF(RIGHT(Results!X20,1)="B","B",""))</f>
        <v>#N/A</v>
      </c>
      <c r="O10" t="e">
        <f>IF(A10="","",Dec!$B$2)</f>
        <v>#N/A</v>
      </c>
      <c r="P10" s="15" t="e">
        <f>IF(A10="","",TEXT(Dec!$D$2,"dd-mmm"))</f>
        <v>#N/A</v>
      </c>
      <c r="R10" s="16" t="e">
        <f>IF(A10="","",TEXT(Dec!$D$2,"yyyy"))</f>
        <v>#N/A</v>
      </c>
    </row>
    <row r="11" spans="1:22" x14ac:dyDescent="0.25">
      <c r="A11" t="str">
        <f>IF(Results!Y32="aw",Results!A20,"")</f>
        <v/>
      </c>
      <c r="B11" t="str">
        <f>IF(A11="","",IF(AND(Results!H32&gt;"+2.0",LEFT(Results!H32,1)="+"),"w",""))</f>
        <v/>
      </c>
      <c r="C11" t="str">
        <f>IF(OR(A11="",Results!H32=""),"","("&amp;Results!H32&amp;")")</f>
        <v/>
      </c>
      <c r="D11" t="str">
        <f>IF(A11="","",Results!F32)</f>
        <v/>
      </c>
      <c r="G11" t="str">
        <f>IF(A11="","",LEFT(Results!C32,FIND(" ",Results!C32)-1))</f>
        <v/>
      </c>
      <c r="H11" t="str">
        <f>IF(A11="","",RIGHT(Results!C32,LEN(Results!C32)-FIND(" ",Results!C32)))</f>
        <v/>
      </c>
      <c r="I11" t="str">
        <f>IF(A11="","",Results!D32)</f>
        <v/>
      </c>
      <c r="J11" t="str">
        <f>IF(A11="","",VLOOKUP(LEFT(Results!A32,1),Fteams,4,FALSE))</f>
        <v/>
      </c>
      <c r="K11" t="str">
        <f>IF(A11="","",Results!B30)</f>
        <v/>
      </c>
      <c r="L11" t="str">
        <f>IF(A11="","",IF(RIGHT(Results!X20,1)="B","B",""))</f>
        <v/>
      </c>
      <c r="O11" t="str">
        <f>IF(A11="","",Dec!$B$2)</f>
        <v/>
      </c>
      <c r="P11" s="15" t="str">
        <f>IF(A11="","",TEXT(Dec!$D$2,"dd-mmm"))</f>
        <v/>
      </c>
      <c r="R11" s="16" t="str">
        <f>IF(A11="","",TEXT(Dec!$D$2,"yyyy"))</f>
        <v/>
      </c>
    </row>
    <row r="12" spans="1:22" x14ac:dyDescent="0.25">
      <c r="A12" t="e">
        <f>IF(Results!#REF!="aw",Results!A20,"")</f>
        <v>#REF!</v>
      </c>
      <c r="B12" t="e">
        <f>IF(A12="","",IF(AND(Results!#REF!&gt;"+2.0",LEFT(Results!#REF!,1)="+"),"w",""))</f>
        <v>#REF!</v>
      </c>
      <c r="C12" t="e">
        <f>IF(OR(A12="",Results!#REF!=""),"","("&amp;Results!#REF!&amp;")")</f>
        <v>#REF!</v>
      </c>
      <c r="D12" t="e">
        <f>IF(A12="","",Results!#REF!)</f>
        <v>#REF!</v>
      </c>
      <c r="G12" t="e">
        <f>IF(A12="","",LEFT(Results!#REF!,FIND(" ",Results!#REF!)-1))</f>
        <v>#REF!</v>
      </c>
      <c r="H12" t="e">
        <f>IF(A12="","",RIGHT(Results!#REF!,LEN(Results!#REF!)-FIND(" ",Results!#REF!)))</f>
        <v>#REF!</v>
      </c>
      <c r="I12" t="e">
        <f>IF(A12="","",Results!#REF!)</f>
        <v>#REF!</v>
      </c>
      <c r="J12" t="e">
        <f>IF(A12="","",VLOOKUP(LEFT(Results!#REF!,1),Fteams,4,FALSE))</f>
        <v>#REF!</v>
      </c>
      <c r="K12" t="e">
        <f>IF(A12="","",Results!#REF!)</f>
        <v>#REF!</v>
      </c>
      <c r="L12" t="e">
        <f>IF(A12="","",IF(RIGHT(Results!X20,1)="B","B",""))</f>
        <v>#REF!</v>
      </c>
      <c r="O12" t="e">
        <f>IF(A12="","",Dec!$B$2)</f>
        <v>#REF!</v>
      </c>
      <c r="P12" s="15" t="e">
        <f>IF(A12="","",TEXT(Dec!$D$2,"dd-mmm"))</f>
        <v>#REF!</v>
      </c>
      <c r="R12" s="16" t="e">
        <f>IF(A12="","",TEXT(Dec!$D$2,"yyyy"))</f>
        <v>#REF!</v>
      </c>
    </row>
    <row r="13" spans="1:22" x14ac:dyDescent="0.25">
      <c r="A13" t="e">
        <f>IF(Results!#REF!="aw",Results!A20,"")</f>
        <v>#REF!</v>
      </c>
      <c r="B13" t="e">
        <f>IF(A13="","",IF(AND(Results!#REF!&gt;"+2.0",LEFT(Results!#REF!,1)="+"),"w",""))</f>
        <v>#REF!</v>
      </c>
      <c r="C13" t="e">
        <f>IF(OR(A13="",Results!#REF!=""),"","("&amp;Results!#REF!&amp;")")</f>
        <v>#REF!</v>
      </c>
      <c r="D13" t="e">
        <f>IF(A13="","",Results!#REF!)</f>
        <v>#REF!</v>
      </c>
      <c r="G13" t="e">
        <f>IF(A13="","",LEFT(Results!#REF!,FIND(" ",Results!#REF!)-1))</f>
        <v>#REF!</v>
      </c>
      <c r="H13" t="e">
        <f>IF(A13="","",RIGHT(Results!#REF!,LEN(Results!#REF!)-FIND(" ",Results!#REF!)))</f>
        <v>#REF!</v>
      </c>
      <c r="I13" t="e">
        <f>IF(A13="","",Results!#REF!)</f>
        <v>#REF!</v>
      </c>
      <c r="J13" t="e">
        <f>IF(A13="","",VLOOKUP(LEFT(Results!#REF!,1),Fteams,4,FALSE))</f>
        <v>#REF!</v>
      </c>
      <c r="K13" t="e">
        <f>IF(A13="","",Results!#REF!)</f>
        <v>#REF!</v>
      </c>
      <c r="L13" t="e">
        <f>IF(A13="","",IF(RIGHT(Results!X20,1)="B","B",""))</f>
        <v>#REF!</v>
      </c>
      <c r="O13" t="e">
        <f>IF(A13="","",Dec!$B$2)</f>
        <v>#REF!</v>
      </c>
      <c r="P13" s="15" t="e">
        <f>IF(A13="","",TEXT(Dec!$D$2,"dd-mmm"))</f>
        <v>#REF!</v>
      </c>
      <c r="R13" s="16" t="e">
        <f>IF(A13="","",TEXT(Dec!$D$2,"yyyy"))</f>
        <v>#REF!</v>
      </c>
    </row>
    <row r="14" spans="1:22" x14ac:dyDescent="0.25">
      <c r="A14" t="e">
        <f>IF(Results!Y34="aw",Results!A33,"")</f>
        <v>#N/A</v>
      </c>
      <c r="B14" t="e">
        <f>IF(A14="","",IF(AND(Results!H34&gt;"+2.0",LEFT(Results!H34,1)="+"),"w",""))</f>
        <v>#N/A</v>
      </c>
      <c r="C14" t="e">
        <f>IF(OR(A14="",Results!H34=""),"","("&amp;Results!H34&amp;")")</f>
        <v>#N/A</v>
      </c>
      <c r="D14" t="e">
        <f>IF(A14="","",Results!F34)</f>
        <v>#N/A</v>
      </c>
      <c r="G14" t="e">
        <f>IF(A14="","",LEFT(Results!C34,FIND(" ",Results!C34)-1))</f>
        <v>#N/A</v>
      </c>
      <c r="H14" t="e">
        <f>IF(A14="","",RIGHT(Results!C34,LEN(Results!C34)-FIND(" ",Results!C34)))</f>
        <v>#N/A</v>
      </c>
      <c r="I14" t="e">
        <f>IF(A14="","",Results!D34)</f>
        <v>#N/A</v>
      </c>
      <c r="J14" t="e">
        <f>IF(A14="","",VLOOKUP(LEFT(Results!A34,1),Fteams,4,FALSE))</f>
        <v>#N/A</v>
      </c>
      <c r="K14" t="e">
        <f>IF(A14="","",Results!B34)</f>
        <v>#N/A</v>
      </c>
      <c r="L14" t="e">
        <f>IF(A14="","",IF(RIGHT(Results!X33,1)="B","B",""))</f>
        <v>#N/A</v>
      </c>
      <c r="O14" t="e">
        <f>IF(A14="","",Dec!$B$2)</f>
        <v>#N/A</v>
      </c>
      <c r="P14" s="15" t="e">
        <f>IF(A14="","",TEXT(Dec!$D$2,"dd-mmm"))</f>
        <v>#N/A</v>
      </c>
      <c r="R14" s="16" t="e">
        <f>IF(A14="","",TEXT(Dec!$D$2,"yyyy"))</f>
        <v>#N/A</v>
      </c>
    </row>
    <row r="15" spans="1:22" x14ac:dyDescent="0.25">
      <c r="A15" t="e">
        <f>IF(Results!Y35="aw",Results!A33,"")</f>
        <v>#N/A</v>
      </c>
      <c r="B15" t="e">
        <f>IF(A15="","",IF(AND(Results!H35&gt;"+2.0",LEFT(Results!H35,1)="+"),"w",""))</f>
        <v>#N/A</v>
      </c>
      <c r="C15" t="e">
        <f>IF(OR(A15="",Results!H35=""),"","("&amp;Results!H35&amp;")")</f>
        <v>#N/A</v>
      </c>
      <c r="D15" t="e">
        <f>IF(A15="","",Results!F35)</f>
        <v>#N/A</v>
      </c>
      <c r="G15" t="e">
        <f>IF(A15="","",LEFT(Results!C35,FIND(" ",Results!C35)-1))</f>
        <v>#N/A</v>
      </c>
      <c r="H15" t="e">
        <f>IF(A15="","",RIGHT(Results!C35,LEN(Results!C35)-FIND(" ",Results!C35)))</f>
        <v>#N/A</v>
      </c>
      <c r="I15" t="e">
        <f>IF(A15="","",Results!D35)</f>
        <v>#N/A</v>
      </c>
      <c r="J15" t="e">
        <f>IF(A15="","",VLOOKUP(LEFT(Results!A35,1),Fteams,4,FALSE))</f>
        <v>#N/A</v>
      </c>
      <c r="K15" t="e">
        <f>IF(A15="","",Results!B35)</f>
        <v>#N/A</v>
      </c>
      <c r="L15" t="e">
        <f>IF(A15="","",IF(RIGHT(Results!X33,1)="B","B",""))</f>
        <v>#N/A</v>
      </c>
      <c r="O15" t="e">
        <f>IF(A15="","",Dec!$B$2)</f>
        <v>#N/A</v>
      </c>
      <c r="P15" s="15" t="e">
        <f>IF(A15="","",TEXT(Dec!$D$2,"dd-mmm"))</f>
        <v>#N/A</v>
      </c>
      <c r="R15" s="16" t="e">
        <f>IF(A15="","",TEXT(Dec!$D$2,"yyyy"))</f>
        <v>#N/A</v>
      </c>
    </row>
    <row r="16" spans="1:22" x14ac:dyDescent="0.25">
      <c r="A16" t="e">
        <f>IF(Results!Y36="aw",Results!A33,"")</f>
        <v>#N/A</v>
      </c>
      <c r="B16" t="e">
        <f>IF(A16="","",IF(AND(Results!H36&gt;"+2.0",LEFT(Results!H36,1)="+"),"w",""))</f>
        <v>#N/A</v>
      </c>
      <c r="C16" t="e">
        <f>IF(OR(A16="",Results!H36=""),"","("&amp;Results!H36&amp;")")</f>
        <v>#N/A</v>
      </c>
      <c r="D16" t="e">
        <f>IF(A16="","",Results!F36)</f>
        <v>#N/A</v>
      </c>
      <c r="G16" t="e">
        <f>IF(A16="","",LEFT(Results!C36,FIND(" ",Results!C36)-1))</f>
        <v>#N/A</v>
      </c>
      <c r="H16" t="e">
        <f>IF(A16="","",RIGHT(Results!C36,LEN(Results!C36)-FIND(" ",Results!C36)))</f>
        <v>#N/A</v>
      </c>
      <c r="I16" t="e">
        <f>IF(A16="","",Results!D36)</f>
        <v>#N/A</v>
      </c>
      <c r="J16" t="e">
        <f>IF(A16="","",VLOOKUP(LEFT(Results!A36,1),Fteams,4,FALSE))</f>
        <v>#N/A</v>
      </c>
      <c r="K16" t="e">
        <f>IF(A16="","",Results!B36)</f>
        <v>#N/A</v>
      </c>
      <c r="L16" t="e">
        <f>IF(A16="","",IF(RIGHT(Results!X33,1)="B","B",""))</f>
        <v>#N/A</v>
      </c>
      <c r="O16" t="e">
        <f>IF(A16="","",Dec!$B$2)</f>
        <v>#N/A</v>
      </c>
      <c r="P16" s="15" t="e">
        <f>IF(A16="","",TEXT(Dec!$D$2,"dd-mmm"))</f>
        <v>#N/A</v>
      </c>
      <c r="R16" s="16" t="e">
        <f>IF(A16="","",TEXT(Dec!$D$2,"yyyy"))</f>
        <v>#N/A</v>
      </c>
    </row>
    <row r="17" spans="1:18" x14ac:dyDescent="0.25">
      <c r="A17" t="e">
        <f>IF(Results!Y37="aw",Results!A33,"")</f>
        <v>#N/A</v>
      </c>
      <c r="B17" t="e">
        <f>IF(A17="","",IF(AND(Results!H37&gt;"+2.0",LEFT(Results!H37,1)="+"),"w",""))</f>
        <v>#N/A</v>
      </c>
      <c r="C17" t="e">
        <f>IF(OR(A17="",Results!H37=""),"","("&amp;Results!H37&amp;")")</f>
        <v>#N/A</v>
      </c>
      <c r="D17" t="e">
        <f>IF(A17="","",Results!F37)</f>
        <v>#N/A</v>
      </c>
      <c r="G17" t="e">
        <f>IF(A17="","",LEFT(Results!C37,FIND(" ",Results!C37)-1))</f>
        <v>#N/A</v>
      </c>
      <c r="H17" t="e">
        <f>IF(A17="","",RIGHT(Results!C37,LEN(Results!C37)-FIND(" ",Results!C37)))</f>
        <v>#N/A</v>
      </c>
      <c r="I17" t="e">
        <f>IF(A17="","",Results!D37)</f>
        <v>#N/A</v>
      </c>
      <c r="J17" t="e">
        <f>IF(A17="","",VLOOKUP(LEFT(Results!A37,1),Fteams,4,FALSE))</f>
        <v>#N/A</v>
      </c>
      <c r="K17" t="e">
        <f>IF(A17="","",Results!B37)</f>
        <v>#N/A</v>
      </c>
      <c r="L17" t="e">
        <f>IF(A17="","",IF(RIGHT(Results!X33,1)="B","B",""))</f>
        <v>#N/A</v>
      </c>
      <c r="O17" t="e">
        <f>IF(A17="","",Dec!$B$2)</f>
        <v>#N/A</v>
      </c>
      <c r="P17" s="15" t="e">
        <f>IF(A17="","",TEXT(Dec!$D$2,"dd-mmm"))</f>
        <v>#N/A</v>
      </c>
      <c r="R17" s="16" t="e">
        <f>IF(A17="","",TEXT(Dec!$D$2,"yyyy"))</f>
        <v>#N/A</v>
      </c>
    </row>
    <row r="18" spans="1:18" x14ac:dyDescent="0.25">
      <c r="A18" t="e">
        <f>IF(Results!Y38="aw",Results!A33,"")</f>
        <v>#N/A</v>
      </c>
      <c r="B18" t="e">
        <f>IF(A18="","",IF(AND(Results!H38&gt;"+2.0",LEFT(Results!H38,1)="+"),"w",""))</f>
        <v>#N/A</v>
      </c>
      <c r="C18" t="e">
        <f>IF(OR(A18="",Results!H38=""),"","("&amp;Results!H38&amp;")")</f>
        <v>#N/A</v>
      </c>
      <c r="D18" t="e">
        <f>IF(A18="","",Results!F38)</f>
        <v>#N/A</v>
      </c>
      <c r="G18" t="e">
        <f>IF(A18="","",LEFT(Results!C38,FIND(" ",Results!C38)-1))</f>
        <v>#N/A</v>
      </c>
      <c r="H18" t="e">
        <f>IF(A18="","",RIGHT(Results!C38,LEN(Results!C38)-FIND(" ",Results!C38)))</f>
        <v>#N/A</v>
      </c>
      <c r="I18" t="e">
        <f>IF(A18="","",Results!D38)</f>
        <v>#N/A</v>
      </c>
      <c r="J18" t="e">
        <f>IF(A18="","",VLOOKUP(LEFT(Results!A38,1),Fteams,4,FALSE))</f>
        <v>#N/A</v>
      </c>
      <c r="K18" t="e">
        <f>IF(A18="","",Results!B38)</f>
        <v>#N/A</v>
      </c>
      <c r="L18" t="e">
        <f>IF(A18="","",IF(RIGHT(Results!X33,1)="B","B",""))</f>
        <v>#N/A</v>
      </c>
      <c r="O18" t="e">
        <f>IF(A18="","",Dec!$B$2)</f>
        <v>#N/A</v>
      </c>
      <c r="P18" s="15" t="e">
        <f>IF(A18="","",TEXT(Dec!$D$2,"dd-mmm"))</f>
        <v>#N/A</v>
      </c>
      <c r="R18" s="16" t="e">
        <f>IF(A18="","",TEXT(Dec!$D$2,"yyyy"))</f>
        <v>#N/A</v>
      </c>
    </row>
    <row r="19" spans="1:18" x14ac:dyDescent="0.25">
      <c r="A19" t="e">
        <f>IF(Results!Y39="aw",Results!A33,"")</f>
        <v>#N/A</v>
      </c>
      <c r="B19" t="e">
        <f>IF(A19="","",IF(AND(Results!H39&gt;"+2.0",LEFT(Results!H39,1)="+"),"w",""))</f>
        <v>#N/A</v>
      </c>
      <c r="C19" t="e">
        <f>IF(OR(A19="",Results!H39=""),"","("&amp;Results!H39&amp;")")</f>
        <v>#N/A</v>
      </c>
      <c r="D19" t="e">
        <f>IF(A19="","",Results!F39)</f>
        <v>#N/A</v>
      </c>
      <c r="G19" t="e">
        <f>IF(A19="","",LEFT(Results!C39,FIND(" ",Results!C39)-1))</f>
        <v>#N/A</v>
      </c>
      <c r="H19" t="e">
        <f>IF(A19="","",RIGHT(Results!C39,LEN(Results!C39)-FIND(" ",Results!C39)))</f>
        <v>#N/A</v>
      </c>
      <c r="I19" t="e">
        <f>IF(A19="","",Results!D39)</f>
        <v>#N/A</v>
      </c>
      <c r="J19" t="e">
        <f>IF(A19="","",VLOOKUP(LEFT(Results!A39,1),Fteams,4,FALSE))</f>
        <v>#N/A</v>
      </c>
      <c r="K19" t="e">
        <f>IF(A19="","",Results!B39)</f>
        <v>#N/A</v>
      </c>
      <c r="L19" t="e">
        <f>IF(A19="","",IF(RIGHT(Results!X33,1)="B","B",""))</f>
        <v>#N/A</v>
      </c>
      <c r="O19" t="e">
        <f>IF(A19="","",Dec!$B$2)</f>
        <v>#N/A</v>
      </c>
      <c r="P19" s="15" t="e">
        <f>IF(A19="","",TEXT(Dec!$D$2,"dd-mmm"))</f>
        <v>#N/A</v>
      </c>
      <c r="R19" s="16" t="e">
        <f>IF(A19="","",TEXT(Dec!$D$2,"yyyy"))</f>
        <v>#N/A</v>
      </c>
    </row>
    <row r="20" spans="1:18" x14ac:dyDescent="0.25">
      <c r="A20" t="e">
        <f>IF(Results!Y40="aw",Results!A33,"")</f>
        <v>#N/A</v>
      </c>
      <c r="B20" t="e">
        <f>IF(A20="","",IF(AND(Results!H40&gt;"+2.0",LEFT(Results!H40,1)="+"),"w",""))</f>
        <v>#N/A</v>
      </c>
      <c r="C20" t="e">
        <f>IF(OR(A20="",Results!H40=""),"","("&amp;Results!H40&amp;")")</f>
        <v>#N/A</v>
      </c>
      <c r="D20" t="e">
        <f>IF(A20="","",Results!F40)</f>
        <v>#N/A</v>
      </c>
      <c r="G20" t="e">
        <f>IF(A20="","",LEFT(Results!C40,FIND(" ",Results!C40)-1))</f>
        <v>#N/A</v>
      </c>
      <c r="H20" t="e">
        <f>IF(A20="","",RIGHT(Results!C40,LEN(Results!C40)-FIND(" ",Results!C40)))</f>
        <v>#N/A</v>
      </c>
      <c r="I20" t="e">
        <f>IF(A20="","",Results!D40)</f>
        <v>#N/A</v>
      </c>
      <c r="J20" t="e">
        <f>IF(A20="","",VLOOKUP(LEFT(Results!A40,1),Fteams,4,FALSE))</f>
        <v>#N/A</v>
      </c>
      <c r="K20" t="e">
        <f>IF(A20="","",Results!B40)</f>
        <v>#N/A</v>
      </c>
      <c r="L20" t="e">
        <f>IF(A20="","",IF(RIGHT(Results!X33,1)="B","B",""))</f>
        <v>#N/A</v>
      </c>
      <c r="O20" t="e">
        <f>IF(A20="","",Dec!$B$2)</f>
        <v>#N/A</v>
      </c>
      <c r="P20" s="15" t="e">
        <f>IF(A20="","",TEXT(Dec!$D$2,"dd-mmm"))</f>
        <v>#N/A</v>
      </c>
      <c r="R20" s="16" t="e">
        <f>IF(A20="","",TEXT(Dec!$D$2,"yyyy"))</f>
        <v>#N/A</v>
      </c>
    </row>
    <row r="21" spans="1:18" x14ac:dyDescent="0.25">
      <c r="A21" t="e">
        <f>IF(Results!Y41="aw",Results!A33,"")</f>
        <v>#N/A</v>
      </c>
      <c r="B21" t="e">
        <f>IF(A21="","",IF(AND(Results!H41&gt;"+2.0",LEFT(Results!H41,1)="+"),"w",""))</f>
        <v>#N/A</v>
      </c>
      <c r="C21" t="e">
        <f>IF(OR(A21="",Results!H41=""),"","("&amp;Results!H41&amp;")")</f>
        <v>#N/A</v>
      </c>
      <c r="D21" t="e">
        <f>IF(A21="","",Results!F41)</f>
        <v>#N/A</v>
      </c>
      <c r="G21" t="e">
        <f>IF(A21="","",LEFT(Results!C41,FIND(" ",Results!C41)-1))</f>
        <v>#N/A</v>
      </c>
      <c r="H21" t="e">
        <f>IF(A21="","",RIGHT(Results!C41,LEN(Results!C41)-FIND(" ",Results!C41)))</f>
        <v>#N/A</v>
      </c>
      <c r="I21" t="e">
        <f>IF(A21="","",Results!D41)</f>
        <v>#N/A</v>
      </c>
      <c r="J21" t="e">
        <f>IF(A21="","",VLOOKUP(LEFT(Results!A41,1),Fteams,4,FALSE))</f>
        <v>#N/A</v>
      </c>
      <c r="K21" t="e">
        <f>IF(A21="","",Results!B41)</f>
        <v>#N/A</v>
      </c>
      <c r="L21" t="e">
        <f>IF(A21="","",IF(RIGHT(Results!X33,1)="B","B",""))</f>
        <v>#N/A</v>
      </c>
      <c r="O21" t="e">
        <f>IF(A21="","",Dec!$B$2)</f>
        <v>#N/A</v>
      </c>
      <c r="P21" s="15" t="e">
        <f>IF(A21="","",TEXT(Dec!$D$2,"dd-mmm"))</f>
        <v>#N/A</v>
      </c>
      <c r="R21" s="16" t="e">
        <f>IF(A21="","",TEXT(Dec!$D$2,"yyyy"))</f>
        <v>#N/A</v>
      </c>
    </row>
    <row r="22" spans="1:18" x14ac:dyDescent="0.25">
      <c r="A22" t="str">
        <f>IF(Results!Y44="aw",Results!A33,"")</f>
        <v/>
      </c>
      <c r="B22" t="str">
        <f>IF(A22="","",IF(AND(Results!H44&gt;"+2.0",LEFT(Results!H44,1)="+"),"w",""))</f>
        <v/>
      </c>
      <c r="C22" t="str">
        <f>IF(OR(A22="",Results!H44=""),"","("&amp;Results!H44&amp;")")</f>
        <v/>
      </c>
      <c r="D22" t="str">
        <f>IF(A22="","",Results!F44)</f>
        <v/>
      </c>
      <c r="G22" t="str">
        <f>IF(A22="","",LEFT(Results!C44,FIND(" ",Results!C44)-1))</f>
        <v/>
      </c>
      <c r="H22" t="str">
        <f>IF(A22="","",RIGHT(Results!C44,LEN(Results!C44)-FIND(" ",Results!C44)))</f>
        <v/>
      </c>
      <c r="I22" t="str">
        <f>IF(A22="","",Results!D44)</f>
        <v/>
      </c>
      <c r="J22" t="str">
        <f>IF(A22="","",VLOOKUP(LEFT(Results!A44,1),Fteams,4,FALSE))</f>
        <v/>
      </c>
      <c r="K22" t="str">
        <f>IF(A22="","",Results!B44)</f>
        <v/>
      </c>
      <c r="L22" t="str">
        <f>IF(A22="","",IF(RIGHT(Results!X33,1)="B","B",""))</f>
        <v/>
      </c>
      <c r="O22" t="str">
        <f>IF(A22="","",Dec!$B$2)</f>
        <v/>
      </c>
      <c r="P22" s="15" t="str">
        <f>IF(A22="","",TEXT(Dec!$D$2,"dd-mmm"))</f>
        <v/>
      </c>
      <c r="R22" s="16" t="str">
        <f>IF(A22="","",TEXT(Dec!$D$2,"yyyy"))</f>
        <v/>
      </c>
    </row>
    <row r="23" spans="1:18" x14ac:dyDescent="0.25">
      <c r="A23" t="str">
        <f>IF(Results!Y45="aw",Results!A33,"")</f>
        <v/>
      </c>
      <c r="B23" t="str">
        <f>IF(A23="","",IF(AND(Results!H45&gt;"+2.0",LEFT(Results!H45,1)="+"),"w",""))</f>
        <v/>
      </c>
      <c r="C23" t="str">
        <f>IF(OR(A23="",Results!H45=""),"","("&amp;Results!H45&amp;")")</f>
        <v/>
      </c>
      <c r="D23" t="str">
        <f>IF(A23="","",Results!F45)</f>
        <v/>
      </c>
      <c r="G23" t="str">
        <f>IF(A23="","",LEFT(Results!C45,FIND(" ",Results!C45)-1))</f>
        <v/>
      </c>
      <c r="H23" t="str">
        <f>IF(A23="","",RIGHT(Results!C45,LEN(Results!C45)-FIND(" ",Results!C45)))</f>
        <v/>
      </c>
      <c r="I23" t="str">
        <f>IF(A23="","",Results!D45)</f>
        <v/>
      </c>
      <c r="J23" t="str">
        <f>IF(A23="","",VLOOKUP(LEFT(Results!A45,1),Fteams,4,FALSE))</f>
        <v/>
      </c>
      <c r="K23" t="str">
        <f>IF(A23="","",Results!B45)</f>
        <v/>
      </c>
      <c r="L23" t="str">
        <f>IF(A23="","",IF(RIGHT(Results!X33,1)="B","B",""))</f>
        <v/>
      </c>
      <c r="O23" t="str">
        <f>IF(A23="","",Dec!$B$2)</f>
        <v/>
      </c>
      <c r="P23" s="15" t="str">
        <f>IF(A23="","",TEXT(Dec!$D$2,"dd-mmm"))</f>
        <v/>
      </c>
      <c r="R23" s="16" t="str">
        <f>IF(A23="","",TEXT(Dec!$D$2,"yyyy"))</f>
        <v/>
      </c>
    </row>
    <row r="24" spans="1:18" x14ac:dyDescent="0.25">
      <c r="A24" t="e">
        <f>IF(Results!#REF!="aw",Results!A33,"")</f>
        <v>#REF!</v>
      </c>
      <c r="B24" t="e">
        <f>IF(A24="","",IF(AND(Results!#REF!&gt;"+2.0",LEFT(Results!#REF!,1)="+"),"w",""))</f>
        <v>#REF!</v>
      </c>
      <c r="C24" t="e">
        <f>IF(OR(A24="",Results!#REF!=""),"","("&amp;Results!#REF!&amp;")")</f>
        <v>#REF!</v>
      </c>
      <c r="D24" t="e">
        <f>IF(A24="","",Results!#REF!)</f>
        <v>#REF!</v>
      </c>
      <c r="G24" t="e">
        <f>IF(A24="","",LEFT(Results!#REF!,FIND(" ",Results!#REF!)-1))</f>
        <v>#REF!</v>
      </c>
      <c r="H24" t="e">
        <f>IF(A24="","",RIGHT(Results!#REF!,LEN(Results!#REF!)-FIND(" ",Results!#REF!)))</f>
        <v>#REF!</v>
      </c>
      <c r="I24" t="e">
        <f>IF(A24="","",Results!#REF!)</f>
        <v>#REF!</v>
      </c>
      <c r="J24" t="e">
        <f>IF(A24="","",VLOOKUP(LEFT(Results!#REF!,1),Fteams,4,FALSE))</f>
        <v>#REF!</v>
      </c>
      <c r="K24" t="e">
        <f>IF(A24="","",Results!#REF!)</f>
        <v>#REF!</v>
      </c>
      <c r="L24" t="e">
        <f>IF(A24="","",IF(RIGHT(Results!X33,1)="B","B",""))</f>
        <v>#REF!</v>
      </c>
      <c r="O24" t="e">
        <f>IF(A24="","",Dec!$B$2)</f>
        <v>#REF!</v>
      </c>
      <c r="P24" s="15" t="e">
        <f>IF(A24="","",TEXT(Dec!$D$2,"dd-mmm"))</f>
        <v>#REF!</v>
      </c>
      <c r="R24" s="16" t="e">
        <f>IF(A24="","",TEXT(Dec!$D$2,"yyyy"))</f>
        <v>#REF!</v>
      </c>
    </row>
    <row r="25" spans="1:18" x14ac:dyDescent="0.25">
      <c r="A25" t="e">
        <f>IF(Results!#REF!="aw",Results!A33,"")</f>
        <v>#REF!</v>
      </c>
      <c r="B25" t="e">
        <f>IF(A25="","",IF(AND(Results!#REF!&gt;"+2.0",LEFT(Results!#REF!,1)="+"),"w",""))</f>
        <v>#REF!</v>
      </c>
      <c r="C25" t="e">
        <f>IF(OR(A25="",Results!#REF!=""),"","("&amp;Results!#REF!&amp;")")</f>
        <v>#REF!</v>
      </c>
      <c r="D25" t="e">
        <f>IF(A25="","",Results!#REF!)</f>
        <v>#REF!</v>
      </c>
      <c r="G25" t="e">
        <f>IF(A25="","",LEFT(Results!#REF!,FIND(" ",Results!#REF!)-1))</f>
        <v>#REF!</v>
      </c>
      <c r="H25" t="e">
        <f>IF(A25="","",RIGHT(Results!#REF!,LEN(Results!#REF!)-FIND(" ",Results!#REF!)))</f>
        <v>#REF!</v>
      </c>
      <c r="I25" t="e">
        <f>IF(A25="","",Results!#REF!)</f>
        <v>#REF!</v>
      </c>
      <c r="J25" t="e">
        <f>IF(A25="","",VLOOKUP(LEFT(Results!#REF!,1),Fteams,4,FALSE))</f>
        <v>#REF!</v>
      </c>
      <c r="K25" t="e">
        <f>IF(A25="","",Results!#REF!)</f>
        <v>#REF!</v>
      </c>
      <c r="L25" t="e">
        <f>IF(A25="","",IF(RIGHT(Results!X33,1)="B","B",""))</f>
        <v>#REF!</v>
      </c>
      <c r="O25" t="e">
        <f>IF(A25="","",Dec!$B$2)</f>
        <v>#REF!</v>
      </c>
      <c r="P25" s="15" t="e">
        <f>IF(A25="","",TEXT(Dec!$D$2,"dd-mmm"))</f>
        <v>#REF!</v>
      </c>
      <c r="R25" s="16" t="e">
        <f>IF(A25="","",TEXT(Dec!$D$2,"yyyy"))</f>
        <v>#REF!</v>
      </c>
    </row>
    <row r="26" spans="1:18" x14ac:dyDescent="0.25">
      <c r="A26" t="e">
        <f>IF(Results!Y47="aw",Results!A46,"")</f>
        <v>#N/A</v>
      </c>
      <c r="B26" t="e">
        <f>IF(A26="","",IF(AND(Results!H47&gt;"+2.0",LEFT(Results!H47,1)="+"),"w",""))</f>
        <v>#N/A</v>
      </c>
      <c r="C26" t="e">
        <f>IF(OR(A26="",Results!H47=""),"","("&amp;Results!H47&amp;")")</f>
        <v>#N/A</v>
      </c>
      <c r="D26" t="e">
        <f>IF(A26="","",Results!F47)</f>
        <v>#N/A</v>
      </c>
      <c r="G26" t="e">
        <f>IF(A26="","",LEFT(Results!C47,FIND(" ",Results!C47)-1))</f>
        <v>#N/A</v>
      </c>
      <c r="H26" t="e">
        <f>IF(A26="","",RIGHT(Results!C47,LEN(Results!C47)-FIND(" ",Results!C47)))</f>
        <v>#N/A</v>
      </c>
      <c r="I26" t="e">
        <f>IF(A26="","",Results!D47)</f>
        <v>#N/A</v>
      </c>
      <c r="J26" t="e">
        <f>IF(A26="","",VLOOKUP(LEFT(Results!A47,1),Fteams,4,FALSE))</f>
        <v>#N/A</v>
      </c>
      <c r="K26" t="e">
        <f>IF(A26="","",Results!B47)</f>
        <v>#N/A</v>
      </c>
      <c r="L26" t="e">
        <f>IF(A26="","",IF(RIGHT(Results!X46,1)="B","B",""))</f>
        <v>#N/A</v>
      </c>
      <c r="O26" t="e">
        <f>IF(A26="","",Dec!$B$2)</f>
        <v>#N/A</v>
      </c>
      <c r="P26" s="15" t="e">
        <f>IF(A26="","",TEXT(Dec!$D$2,"dd-mmm"))</f>
        <v>#N/A</v>
      </c>
      <c r="R26" s="16" t="e">
        <f>IF(A26="","",TEXT(Dec!$D$2,"yyyy"))</f>
        <v>#N/A</v>
      </c>
    </row>
    <row r="27" spans="1:18" x14ac:dyDescent="0.25">
      <c r="A27" t="e">
        <f>IF(Results!Y48="aw",Results!A46,"")</f>
        <v>#N/A</v>
      </c>
      <c r="B27" t="e">
        <f>IF(A27="","",IF(AND(Results!H48&gt;"+2.0",LEFT(Results!H48,1)="+"),"w",""))</f>
        <v>#N/A</v>
      </c>
      <c r="C27" t="e">
        <f>IF(OR(A27="",Results!H48=""),"","("&amp;Results!H48&amp;")")</f>
        <v>#N/A</v>
      </c>
      <c r="D27" t="e">
        <f>IF(A27="","",Results!F48)</f>
        <v>#N/A</v>
      </c>
      <c r="G27" t="e">
        <f>IF(A27="","",LEFT(Results!C48,FIND(" ",Results!C48)-1))</f>
        <v>#N/A</v>
      </c>
      <c r="H27" t="e">
        <f>IF(A27="","",RIGHT(Results!C48,LEN(Results!C48)-FIND(" ",Results!C48)))</f>
        <v>#N/A</v>
      </c>
      <c r="I27" t="e">
        <f>IF(A27="","",Results!D48)</f>
        <v>#N/A</v>
      </c>
      <c r="J27" t="e">
        <f>IF(A27="","",VLOOKUP(LEFT(Results!A48,1),Fteams,4,FALSE))</f>
        <v>#N/A</v>
      </c>
      <c r="K27" t="e">
        <f>IF(A27="","",Results!B48)</f>
        <v>#N/A</v>
      </c>
      <c r="L27" t="e">
        <f>IF(A27="","",IF(RIGHT(Results!X46,1)="B","B",""))</f>
        <v>#N/A</v>
      </c>
      <c r="O27" t="e">
        <f>IF(A27="","",Dec!$B$2)</f>
        <v>#N/A</v>
      </c>
      <c r="P27" s="15" t="e">
        <f>IF(A27="","",TEXT(Dec!$D$2,"dd-mmm"))</f>
        <v>#N/A</v>
      </c>
      <c r="R27" s="16" t="e">
        <f>IF(A27="","",TEXT(Dec!$D$2,"yyyy"))</f>
        <v>#N/A</v>
      </c>
    </row>
    <row r="28" spans="1:18" x14ac:dyDescent="0.25">
      <c r="A28" t="e">
        <f>IF(Results!Y49="aw",Results!A46,"")</f>
        <v>#N/A</v>
      </c>
      <c r="B28" t="e">
        <f>IF(A28="","",IF(AND(Results!H49&gt;"+2.0",LEFT(Results!H49,1)="+"),"w",""))</f>
        <v>#N/A</v>
      </c>
      <c r="C28" t="e">
        <f>IF(OR(A28="",Results!H49=""),"","("&amp;Results!H49&amp;")")</f>
        <v>#N/A</v>
      </c>
      <c r="D28" t="e">
        <f>IF(A28="","",Results!F49)</f>
        <v>#N/A</v>
      </c>
      <c r="G28" t="e">
        <f>IF(A28="","",LEFT(Results!C49,FIND(" ",Results!C49)-1))</f>
        <v>#N/A</v>
      </c>
      <c r="H28" t="e">
        <f>IF(A28="","",RIGHT(Results!C49,LEN(Results!C49)-FIND(" ",Results!C49)))</f>
        <v>#N/A</v>
      </c>
      <c r="I28" t="e">
        <f>IF(A28="","",Results!D49)</f>
        <v>#N/A</v>
      </c>
      <c r="J28" t="e">
        <f>IF(A28="","",VLOOKUP(LEFT(Results!A49,1),Fteams,4,FALSE))</f>
        <v>#N/A</v>
      </c>
      <c r="K28" t="e">
        <f>IF(A28="","",Results!B49)</f>
        <v>#N/A</v>
      </c>
      <c r="L28" t="e">
        <f>IF(A28="","",IF(RIGHT(Results!X46,1)="B","B",""))</f>
        <v>#N/A</v>
      </c>
      <c r="O28" t="e">
        <f>IF(A28="","",Dec!$B$2)</f>
        <v>#N/A</v>
      </c>
      <c r="P28" s="15" t="e">
        <f>IF(A28="","",TEXT(Dec!$D$2,"dd-mmm"))</f>
        <v>#N/A</v>
      </c>
      <c r="R28" s="16" t="e">
        <f>IF(A28="","",TEXT(Dec!$D$2,"yyyy"))</f>
        <v>#N/A</v>
      </c>
    </row>
    <row r="29" spans="1:18" x14ac:dyDescent="0.25">
      <c r="A29" t="e">
        <f>IF(Results!Y50="aw",Results!A46,"")</f>
        <v>#N/A</v>
      </c>
      <c r="B29" t="e">
        <f>IF(A29="","",IF(AND(Results!H50&gt;"+2.0",LEFT(Results!H50,1)="+"),"w",""))</f>
        <v>#N/A</v>
      </c>
      <c r="C29" t="e">
        <f>IF(OR(A29="",Results!H50=""),"","("&amp;Results!H50&amp;")")</f>
        <v>#N/A</v>
      </c>
      <c r="D29" t="e">
        <f>IF(A29="","",Results!F50)</f>
        <v>#N/A</v>
      </c>
      <c r="G29" t="e">
        <f>IF(A29="","",LEFT(Results!C50,FIND(" ",Results!C50)-1))</f>
        <v>#N/A</v>
      </c>
      <c r="H29" t="e">
        <f>IF(A29="","",RIGHT(Results!C50,LEN(Results!C50)-FIND(" ",Results!C50)))</f>
        <v>#N/A</v>
      </c>
      <c r="I29" t="e">
        <f>IF(A29="","",Results!D50)</f>
        <v>#N/A</v>
      </c>
      <c r="J29" t="e">
        <f>IF(A29="","",VLOOKUP(LEFT(Results!A50,1),Fteams,4,FALSE))</f>
        <v>#N/A</v>
      </c>
      <c r="K29" t="e">
        <f>IF(A29="","",Results!B50)</f>
        <v>#N/A</v>
      </c>
      <c r="L29" t="e">
        <f>IF(A29="","",IF(RIGHT(Results!X46,1)="B","B",""))</f>
        <v>#N/A</v>
      </c>
      <c r="O29" t="e">
        <f>IF(A29="","",Dec!$B$2)</f>
        <v>#N/A</v>
      </c>
      <c r="P29" s="15" t="e">
        <f>IF(A29="","",TEXT(Dec!$D$2,"dd-mmm"))</f>
        <v>#N/A</v>
      </c>
      <c r="R29" s="16" t="e">
        <f>IF(A29="","",TEXT(Dec!$D$2,"yyyy"))</f>
        <v>#N/A</v>
      </c>
    </row>
    <row r="30" spans="1:18" x14ac:dyDescent="0.25">
      <c r="A30" t="e">
        <f>IF(Results!Y51="aw",Results!A46,"")</f>
        <v>#N/A</v>
      </c>
      <c r="B30" t="e">
        <f>IF(A30="","",IF(AND(Results!H51&gt;"+2.0",LEFT(Results!H51,1)="+"),"w",""))</f>
        <v>#N/A</v>
      </c>
      <c r="C30" t="e">
        <f>IF(OR(A30="",Results!H51=""),"","("&amp;Results!H51&amp;")")</f>
        <v>#N/A</v>
      </c>
      <c r="D30" t="e">
        <f>IF(A30="","",Results!F51)</f>
        <v>#N/A</v>
      </c>
      <c r="G30" t="e">
        <f>IF(A30="","",LEFT(Results!C51,FIND(" ",Results!C51)-1))</f>
        <v>#N/A</v>
      </c>
      <c r="H30" t="e">
        <f>IF(A30="","",RIGHT(Results!C51,LEN(Results!C51)-FIND(" ",Results!C51)))</f>
        <v>#N/A</v>
      </c>
      <c r="I30" t="e">
        <f>IF(A30="","",Results!D51)</f>
        <v>#N/A</v>
      </c>
      <c r="J30" t="e">
        <f>IF(A30="","",VLOOKUP(LEFT(Results!A51,1),Fteams,4,FALSE))</f>
        <v>#N/A</v>
      </c>
      <c r="K30" t="e">
        <f>IF(A30="","",Results!B51)</f>
        <v>#N/A</v>
      </c>
      <c r="L30" t="e">
        <f>IF(A30="","",IF(RIGHT(Results!X46,1)="B","B",""))</f>
        <v>#N/A</v>
      </c>
      <c r="O30" t="e">
        <f>IF(A30="","",Dec!$B$2)</f>
        <v>#N/A</v>
      </c>
      <c r="P30" s="15" t="e">
        <f>IF(A30="","",TEXT(Dec!$D$2,"dd-mmm"))</f>
        <v>#N/A</v>
      </c>
      <c r="R30" s="16" t="e">
        <f>IF(A30="","",TEXT(Dec!$D$2,"yyyy"))</f>
        <v>#N/A</v>
      </c>
    </row>
    <row r="31" spans="1:18" x14ac:dyDescent="0.25">
      <c r="A31" t="e">
        <f>IF(Results!Y52="aw",Results!A46,"")</f>
        <v>#N/A</v>
      </c>
      <c r="B31" t="e">
        <f>IF(A31="","",IF(AND(Results!H52&gt;"+2.0",LEFT(Results!H52,1)="+"),"w",""))</f>
        <v>#N/A</v>
      </c>
      <c r="C31" t="e">
        <f>IF(OR(A31="",Results!H52=""),"","("&amp;Results!H52&amp;")")</f>
        <v>#N/A</v>
      </c>
      <c r="D31" t="e">
        <f>IF(A31="","",Results!F52)</f>
        <v>#N/A</v>
      </c>
      <c r="G31" t="e">
        <f>IF(A31="","",LEFT(Results!C52,FIND(" ",Results!C52)-1))</f>
        <v>#N/A</v>
      </c>
      <c r="H31" t="e">
        <f>IF(A31="","",RIGHT(Results!C52,LEN(Results!C52)-FIND(" ",Results!C52)))</f>
        <v>#N/A</v>
      </c>
      <c r="I31" t="e">
        <f>IF(A31="","",Results!D52)</f>
        <v>#N/A</v>
      </c>
      <c r="J31" t="e">
        <f>IF(A31="","",VLOOKUP(LEFT(Results!A52,1),Fteams,4,FALSE))</f>
        <v>#N/A</v>
      </c>
      <c r="K31" t="e">
        <f>IF(A31="","",Results!B52)</f>
        <v>#N/A</v>
      </c>
      <c r="L31" t="e">
        <f>IF(A31="","",IF(RIGHT(Results!X46,1)="B","B",""))</f>
        <v>#N/A</v>
      </c>
      <c r="O31" t="e">
        <f>IF(A31="","",Dec!$B$2)</f>
        <v>#N/A</v>
      </c>
      <c r="P31" s="15" t="e">
        <f>IF(A31="","",TEXT(Dec!$D$2,"dd-mmm"))</f>
        <v>#N/A</v>
      </c>
      <c r="R31" s="16" t="e">
        <f>IF(A31="","",TEXT(Dec!$D$2,"yyyy"))</f>
        <v>#N/A</v>
      </c>
    </row>
    <row r="32" spans="1:18" x14ac:dyDescent="0.25">
      <c r="A32" t="e">
        <f>IF(Results!Y53="aw",Results!A46,"")</f>
        <v>#N/A</v>
      </c>
      <c r="B32" t="e">
        <f>IF(A32="","",IF(AND(Results!H53&gt;"+2.0",LEFT(Results!H53,1)="+"),"w",""))</f>
        <v>#N/A</v>
      </c>
      <c r="C32" t="e">
        <f>IF(OR(A32="",Results!H53=""),"","("&amp;Results!H53&amp;")")</f>
        <v>#N/A</v>
      </c>
      <c r="D32" t="e">
        <f>IF(A32="","",Results!F53)</f>
        <v>#N/A</v>
      </c>
      <c r="G32" t="e">
        <f>IF(A32="","",LEFT(Results!C53,FIND(" ",Results!C53)-1))</f>
        <v>#N/A</v>
      </c>
      <c r="H32" t="e">
        <f>IF(A32="","",RIGHT(Results!C53,LEN(Results!C53)-FIND(" ",Results!C53)))</f>
        <v>#N/A</v>
      </c>
      <c r="I32" t="e">
        <f>IF(A32="","",Results!D53)</f>
        <v>#N/A</v>
      </c>
      <c r="J32" t="e">
        <f>IF(A32="","",VLOOKUP(LEFT(Results!A53,1),Fteams,4,FALSE))</f>
        <v>#N/A</v>
      </c>
      <c r="K32" t="e">
        <f>IF(A32="","",Results!B53)</f>
        <v>#N/A</v>
      </c>
      <c r="L32" t="e">
        <f>IF(A32="","",IF(RIGHT(Results!X46,1)="B","B",""))</f>
        <v>#N/A</v>
      </c>
      <c r="O32" t="e">
        <f>IF(A32="","",Dec!$B$2)</f>
        <v>#N/A</v>
      </c>
      <c r="P32" s="15" t="e">
        <f>IF(A32="","",TEXT(Dec!$D$2,"dd-mmm"))</f>
        <v>#N/A</v>
      </c>
      <c r="R32" s="16" t="e">
        <f>IF(A32="","",TEXT(Dec!$D$2,"yyyy"))</f>
        <v>#N/A</v>
      </c>
    </row>
    <row r="33" spans="1:18" x14ac:dyDescent="0.25">
      <c r="A33" t="e">
        <f>IF(Results!Y54="aw",Results!A46,"")</f>
        <v>#N/A</v>
      </c>
      <c r="B33" t="e">
        <f>IF(A33="","",IF(AND(Results!H54&gt;"+2.0",LEFT(Results!H54,1)="+"),"w",""))</f>
        <v>#N/A</v>
      </c>
      <c r="C33" t="e">
        <f>IF(OR(A33="",Results!H54=""),"","("&amp;Results!H54&amp;")")</f>
        <v>#N/A</v>
      </c>
      <c r="D33" t="e">
        <f>IF(A33="","",Results!F54)</f>
        <v>#N/A</v>
      </c>
      <c r="G33" t="e">
        <f>IF(A33="","",LEFT(Results!C54,FIND(" ",Results!C54)-1))</f>
        <v>#N/A</v>
      </c>
      <c r="H33" t="e">
        <f>IF(A33="","",RIGHT(Results!C54,LEN(Results!C54)-FIND(" ",Results!C54)))</f>
        <v>#N/A</v>
      </c>
      <c r="I33" t="e">
        <f>IF(A33="","",Results!D54)</f>
        <v>#N/A</v>
      </c>
      <c r="J33" t="e">
        <f>IF(A33="","",VLOOKUP(LEFT(Results!A54,1),Fteams,4,FALSE))</f>
        <v>#N/A</v>
      </c>
      <c r="K33" t="e">
        <f>IF(A33="","",Results!B54)</f>
        <v>#N/A</v>
      </c>
      <c r="L33" t="e">
        <f>IF(A33="","",IF(RIGHT(Results!X46,1)="B","B",""))</f>
        <v>#N/A</v>
      </c>
      <c r="O33" t="e">
        <f>IF(A33="","",Dec!$B$2)</f>
        <v>#N/A</v>
      </c>
      <c r="P33" s="15" t="e">
        <f>IF(A33="","",TEXT(Dec!$D$2,"dd-mmm"))</f>
        <v>#N/A</v>
      </c>
      <c r="R33" s="16" t="e">
        <f>IF(A33="","",TEXT(Dec!$D$2,"yyyy"))</f>
        <v>#N/A</v>
      </c>
    </row>
    <row r="34" spans="1:18" x14ac:dyDescent="0.25">
      <c r="A34" t="e">
        <f>IF(Results!Y57="aw",Results!A46,"")</f>
        <v>#N/A</v>
      </c>
      <c r="B34" t="e">
        <f>IF(A34="","",IF(AND(Results!H57&gt;"+2.0",LEFT(Results!H57,1)="+"),"w",""))</f>
        <v>#N/A</v>
      </c>
      <c r="C34" t="e">
        <f>IF(OR(A34="",Results!H57=""),"","("&amp;Results!H57&amp;")")</f>
        <v>#N/A</v>
      </c>
      <c r="D34" t="e">
        <f>IF(A34="","",Results!F57)</f>
        <v>#N/A</v>
      </c>
      <c r="G34" t="e">
        <f>IF(A34="","",LEFT(Results!C57,FIND(" ",Results!C57)-1))</f>
        <v>#N/A</v>
      </c>
      <c r="H34" t="e">
        <f>IF(A34="","",RIGHT(Results!C57,LEN(Results!C57)-FIND(" ",Results!C57)))</f>
        <v>#N/A</v>
      </c>
      <c r="I34" t="e">
        <f>IF(A34="","",Results!D57)</f>
        <v>#N/A</v>
      </c>
      <c r="J34" t="e">
        <f>IF(A34="","",VLOOKUP(LEFT(Results!A57,1),Fteams,4,FALSE))</f>
        <v>#N/A</v>
      </c>
      <c r="K34" t="e">
        <f>IF(A34="","",Results!B57)</f>
        <v>#N/A</v>
      </c>
      <c r="L34" t="e">
        <f>IF(A34="","",IF(RIGHT(Results!X46,1)="B","B",""))</f>
        <v>#N/A</v>
      </c>
      <c r="O34" t="e">
        <f>IF(A34="","",Dec!$B$2)</f>
        <v>#N/A</v>
      </c>
      <c r="P34" s="15" t="e">
        <f>IF(A34="","",TEXT(Dec!$D$2,"dd-mmm"))</f>
        <v>#N/A</v>
      </c>
      <c r="R34" s="16" t="e">
        <f>IF(A34="","",TEXT(Dec!$D$2,"yyyy"))</f>
        <v>#N/A</v>
      </c>
    </row>
    <row r="35" spans="1:18" x14ac:dyDescent="0.25">
      <c r="A35" t="str">
        <f>IF(Results!Y58="aw",Results!A46,"")</f>
        <v/>
      </c>
      <c r="B35" t="str">
        <f>IF(A35="","",IF(AND(Results!H58&gt;"+2.0",LEFT(Results!H58,1)="+"),"w",""))</f>
        <v/>
      </c>
      <c r="C35" t="str">
        <f>IF(OR(A35="",Results!H58=""),"","("&amp;Results!H58&amp;")")</f>
        <v/>
      </c>
      <c r="D35" t="str">
        <f>IF(A35="","",Results!F58)</f>
        <v/>
      </c>
      <c r="G35" t="str">
        <f>IF(A35="","",LEFT(Results!C58,FIND(" ",Results!C58)-1))</f>
        <v/>
      </c>
      <c r="H35" t="str">
        <f>IF(A35="","",RIGHT(Results!C58,LEN(Results!C58)-FIND(" ",Results!C58)))</f>
        <v/>
      </c>
      <c r="I35" t="str">
        <f>IF(A35="","",Results!D58)</f>
        <v/>
      </c>
      <c r="J35" t="str">
        <f>IF(A35="","",VLOOKUP(LEFT(Results!A58,1),Fteams,4,FALSE))</f>
        <v/>
      </c>
      <c r="K35" t="str">
        <f>IF(A35="","",Results!B58)</f>
        <v/>
      </c>
      <c r="L35" t="str">
        <f>IF(A35="","",IF(RIGHT(Results!X46,1)="B","B",""))</f>
        <v/>
      </c>
      <c r="O35" t="str">
        <f>IF(A35="","",Dec!$B$2)</f>
        <v/>
      </c>
      <c r="P35" s="15" t="str">
        <f>IF(A35="","",TEXT(Dec!$D$2,"dd-mmm"))</f>
        <v/>
      </c>
      <c r="R35" s="16" t="str">
        <f>IF(A35="","",TEXT(Dec!$D$2,"yyyy"))</f>
        <v/>
      </c>
    </row>
    <row r="36" spans="1:18" x14ac:dyDescent="0.25">
      <c r="A36" t="e">
        <f>IF(Results!#REF!="aw",Results!A46,"")</f>
        <v>#REF!</v>
      </c>
      <c r="B36" t="e">
        <f>IF(A36="","",IF(AND(Results!#REF!&gt;"+2.0",LEFT(Results!#REF!,1)="+"),"w",""))</f>
        <v>#REF!</v>
      </c>
      <c r="C36" t="e">
        <f>IF(OR(A36="",Results!#REF!=""),"","("&amp;Results!#REF!&amp;")")</f>
        <v>#REF!</v>
      </c>
      <c r="D36" t="e">
        <f>IF(A36="","",Results!#REF!)</f>
        <v>#REF!</v>
      </c>
      <c r="G36" t="e">
        <f>IF(A36="","",LEFT(Results!#REF!,FIND(" ",Results!#REF!)-1))</f>
        <v>#REF!</v>
      </c>
      <c r="H36" t="e">
        <f>IF(A36="","",RIGHT(Results!#REF!,LEN(Results!#REF!)-FIND(" ",Results!#REF!)))</f>
        <v>#REF!</v>
      </c>
      <c r="I36" t="e">
        <f>IF(A36="","",Results!#REF!)</f>
        <v>#REF!</v>
      </c>
      <c r="J36" t="e">
        <f>IF(A36="","",VLOOKUP(LEFT(Results!#REF!,1),Fteams,4,FALSE))</f>
        <v>#REF!</v>
      </c>
      <c r="K36" t="e">
        <f>IF(A36="","",Results!#REF!)</f>
        <v>#REF!</v>
      </c>
      <c r="L36" t="e">
        <f>IF(A36="","",IF(RIGHT(Results!X46,1)="B","B",""))</f>
        <v>#REF!</v>
      </c>
      <c r="O36" t="e">
        <f>IF(A36="","",Dec!$B$2)</f>
        <v>#REF!</v>
      </c>
      <c r="P36" s="15" t="e">
        <f>IF(A36="","",TEXT(Dec!$D$2,"dd-mmm"))</f>
        <v>#REF!</v>
      </c>
      <c r="R36" s="16" t="e">
        <f>IF(A36="","",TEXT(Dec!$D$2,"yyyy"))</f>
        <v>#REF!</v>
      </c>
    </row>
    <row r="37" spans="1:18" x14ac:dyDescent="0.25">
      <c r="A37" t="e">
        <f>IF(Results!#REF!="aw",Results!A46,"")</f>
        <v>#REF!</v>
      </c>
      <c r="B37" t="e">
        <f>IF(A37="","",IF(AND(Results!#REF!&gt;"+2.0",LEFT(Results!#REF!,1)="+"),"w",""))</f>
        <v>#REF!</v>
      </c>
      <c r="C37" t="e">
        <f>IF(OR(A37="",Results!#REF!=""),"","("&amp;Results!#REF!&amp;")")</f>
        <v>#REF!</v>
      </c>
      <c r="D37" t="e">
        <f>IF(A37="","",Results!#REF!)</f>
        <v>#REF!</v>
      </c>
      <c r="G37" t="e">
        <f>IF(A37="","",LEFT(Results!#REF!,FIND(" ",Results!#REF!)-1))</f>
        <v>#REF!</v>
      </c>
      <c r="H37" t="e">
        <f>IF(A37="","",RIGHT(Results!#REF!,LEN(Results!#REF!)-FIND(" ",Results!#REF!)))</f>
        <v>#REF!</v>
      </c>
      <c r="I37" t="e">
        <f>IF(A37="","",Results!#REF!)</f>
        <v>#REF!</v>
      </c>
      <c r="J37" t="e">
        <f>IF(A37="","",VLOOKUP(LEFT(Results!#REF!,1),Fteams,4,FALSE))</f>
        <v>#REF!</v>
      </c>
      <c r="K37" t="e">
        <f>IF(A37="","",Results!#REF!)</f>
        <v>#REF!</v>
      </c>
      <c r="L37" t="e">
        <f>IF(A37="","",IF(RIGHT(Results!X46,1)="B","B",""))</f>
        <v>#REF!</v>
      </c>
      <c r="O37" t="e">
        <f>IF(A37="","",Dec!$B$2)</f>
        <v>#REF!</v>
      </c>
      <c r="P37" s="15" t="e">
        <f>IF(A37="","",TEXT(Dec!$D$2,"dd-mmm"))</f>
        <v>#REF!</v>
      </c>
      <c r="R37" s="16" t="e">
        <f>IF(A37="","",TEXT(Dec!$D$2,"yyyy"))</f>
        <v>#REF!</v>
      </c>
    </row>
    <row r="38" spans="1:18" x14ac:dyDescent="0.25">
      <c r="A38" t="e">
        <f>IF(Results!Y60="aw",Results!A59,"")</f>
        <v>#N/A</v>
      </c>
      <c r="B38" t="e">
        <f>IF(A38="","",IF(AND(Results!H60&gt;"+2.0",LEFT(Results!H60,1)="+"),"w",""))</f>
        <v>#N/A</v>
      </c>
      <c r="C38" t="e">
        <f>IF(OR(A38="",Results!H60=""),"","("&amp;Results!H60&amp;")")</f>
        <v>#N/A</v>
      </c>
      <c r="D38" t="e">
        <f>IF(A38="","",Results!F60)</f>
        <v>#N/A</v>
      </c>
      <c r="G38" t="e">
        <f>IF(A38="","",LEFT(Results!C60,FIND(" ",Results!C60)-1))</f>
        <v>#N/A</v>
      </c>
      <c r="H38" t="e">
        <f>IF(A38="","",RIGHT(Results!C60,LEN(Results!C60)-FIND(" ",Results!C60)))</f>
        <v>#N/A</v>
      </c>
      <c r="I38" t="e">
        <f>IF(A38="","",Results!D60)</f>
        <v>#N/A</v>
      </c>
      <c r="J38" t="e">
        <f>IF(A38="","",VLOOKUP(LEFT(Results!A60,1),Fteams,4,FALSE))</f>
        <v>#N/A</v>
      </c>
      <c r="K38" t="e">
        <f>IF(A38="","",Results!B60)</f>
        <v>#N/A</v>
      </c>
      <c r="L38" t="e">
        <f>IF(A38="","",IF(RIGHT(Results!X59,1)="B","B",""))</f>
        <v>#N/A</v>
      </c>
      <c r="O38" t="e">
        <f>IF(A38="","",Dec!$B$2)</f>
        <v>#N/A</v>
      </c>
      <c r="P38" s="15" t="e">
        <f>IF(A38="","",TEXT(Dec!$D$2,"dd-mmm"))</f>
        <v>#N/A</v>
      </c>
      <c r="R38" s="16" t="e">
        <f>IF(A38="","",TEXT(Dec!$D$2,"yyyy"))</f>
        <v>#N/A</v>
      </c>
    </row>
    <row r="39" spans="1:18" x14ac:dyDescent="0.25">
      <c r="A39" t="e">
        <f>IF(Results!Y61="aw",Results!A59,"")</f>
        <v>#N/A</v>
      </c>
      <c r="B39" t="e">
        <f>IF(A39="","",IF(AND(Results!H61&gt;"+2.0",LEFT(Results!H61,1)="+"),"w",""))</f>
        <v>#N/A</v>
      </c>
      <c r="C39" t="e">
        <f>IF(OR(A39="",Results!H61=""),"","("&amp;Results!H61&amp;")")</f>
        <v>#N/A</v>
      </c>
      <c r="D39" t="e">
        <f>IF(A39="","",Results!F61)</f>
        <v>#N/A</v>
      </c>
      <c r="G39" t="e">
        <f>IF(A39="","",LEFT(Results!C61,FIND(" ",Results!C61)-1))</f>
        <v>#N/A</v>
      </c>
      <c r="H39" t="e">
        <f>IF(A39="","",RIGHT(Results!C61,LEN(Results!C61)-FIND(" ",Results!C61)))</f>
        <v>#N/A</v>
      </c>
      <c r="I39" t="e">
        <f>IF(A39="","",Results!D61)</f>
        <v>#N/A</v>
      </c>
      <c r="J39" t="e">
        <f>IF(A39="","",VLOOKUP(LEFT(Results!A61,1),Fteams,4,FALSE))</f>
        <v>#N/A</v>
      </c>
      <c r="K39" t="e">
        <f>IF(A39="","",Results!B61)</f>
        <v>#N/A</v>
      </c>
      <c r="L39" t="e">
        <f>IF(A39="","",IF(RIGHT(Results!X59,1)="B","B",""))</f>
        <v>#N/A</v>
      </c>
      <c r="O39" t="e">
        <f>IF(A39="","",Dec!$B$2)</f>
        <v>#N/A</v>
      </c>
      <c r="P39" s="15" t="e">
        <f>IF(A39="","",TEXT(Dec!$D$2,"dd-mmm"))</f>
        <v>#N/A</v>
      </c>
      <c r="R39" s="16" t="e">
        <f>IF(A39="","",TEXT(Dec!$D$2,"yyyy"))</f>
        <v>#N/A</v>
      </c>
    </row>
    <row r="40" spans="1:18" x14ac:dyDescent="0.25">
      <c r="A40" t="e">
        <f>IF(Results!Y62="aw",Results!A59,"")</f>
        <v>#N/A</v>
      </c>
      <c r="B40" t="e">
        <f>IF(A40="","",IF(AND(Results!H62&gt;"+2.0",LEFT(Results!H62,1)="+"),"w",""))</f>
        <v>#N/A</v>
      </c>
      <c r="C40" t="e">
        <f>IF(OR(A40="",Results!H62=""),"","("&amp;Results!H62&amp;")")</f>
        <v>#N/A</v>
      </c>
      <c r="D40" t="e">
        <f>IF(A40="","",Results!F62)</f>
        <v>#N/A</v>
      </c>
      <c r="G40" t="e">
        <f>IF(A40="","",LEFT(Results!C62,FIND(" ",Results!C62)-1))</f>
        <v>#N/A</v>
      </c>
      <c r="H40" t="e">
        <f>IF(A40="","",RIGHT(Results!C62,LEN(Results!C62)-FIND(" ",Results!C62)))</f>
        <v>#N/A</v>
      </c>
      <c r="I40" t="e">
        <f>IF(A40="","",Results!D62)</f>
        <v>#N/A</v>
      </c>
      <c r="J40" t="e">
        <f>IF(A40="","",VLOOKUP(LEFT(Results!A62,1),Fteams,4,FALSE))</f>
        <v>#N/A</v>
      </c>
      <c r="K40" t="e">
        <f>IF(A40="","",Results!B62)</f>
        <v>#N/A</v>
      </c>
      <c r="L40" t="e">
        <f>IF(A40="","",IF(RIGHT(Results!X59,1)="B","B",""))</f>
        <v>#N/A</v>
      </c>
      <c r="O40" t="e">
        <f>IF(A40="","",Dec!$B$2)</f>
        <v>#N/A</v>
      </c>
      <c r="P40" s="15" t="e">
        <f>IF(A40="","",TEXT(Dec!$D$2,"dd-mmm"))</f>
        <v>#N/A</v>
      </c>
      <c r="R40" s="16" t="e">
        <f>IF(A40="","",TEXT(Dec!$D$2,"yyyy"))</f>
        <v>#N/A</v>
      </c>
    </row>
    <row r="41" spans="1:18" x14ac:dyDescent="0.25">
      <c r="A41" t="e">
        <f>IF(Results!Y63="aw",Results!A59,"")</f>
        <v>#N/A</v>
      </c>
      <c r="B41" t="e">
        <f>IF(A41="","",IF(AND(Results!H63&gt;"+2.0",LEFT(Results!H63,1)="+"),"w",""))</f>
        <v>#N/A</v>
      </c>
      <c r="C41" t="e">
        <f>IF(OR(A41="",Results!H63=""),"","("&amp;Results!H63&amp;")")</f>
        <v>#N/A</v>
      </c>
      <c r="D41" t="e">
        <f>IF(A41="","",Results!F63)</f>
        <v>#N/A</v>
      </c>
      <c r="G41" t="e">
        <f>IF(A41="","",LEFT(Results!C63,FIND(" ",Results!C63)-1))</f>
        <v>#N/A</v>
      </c>
      <c r="H41" t="e">
        <f>IF(A41="","",RIGHT(Results!C63,LEN(Results!C63)-FIND(" ",Results!C63)))</f>
        <v>#N/A</v>
      </c>
      <c r="I41" t="e">
        <f>IF(A41="","",Results!D63)</f>
        <v>#N/A</v>
      </c>
      <c r="J41" t="e">
        <f>IF(A41="","",VLOOKUP(LEFT(Results!A63,1),Fteams,4,FALSE))</f>
        <v>#N/A</v>
      </c>
      <c r="K41" t="e">
        <f>IF(A41="","",Results!B63)</f>
        <v>#N/A</v>
      </c>
      <c r="L41" t="e">
        <f>IF(A41="","",IF(RIGHT(Results!X59,1)="B","B",""))</f>
        <v>#N/A</v>
      </c>
      <c r="O41" t="e">
        <f>IF(A41="","",Dec!$B$2)</f>
        <v>#N/A</v>
      </c>
      <c r="P41" s="15" t="e">
        <f>IF(A41="","",TEXT(Dec!$D$2,"dd-mmm"))</f>
        <v>#N/A</v>
      </c>
      <c r="R41" s="16" t="e">
        <f>IF(A41="","",TEXT(Dec!$D$2,"yyyy"))</f>
        <v>#N/A</v>
      </c>
    </row>
    <row r="42" spans="1:18" x14ac:dyDescent="0.25">
      <c r="A42" t="e">
        <f>IF(Results!Y64="aw",Results!A59,"")</f>
        <v>#N/A</v>
      </c>
      <c r="B42" t="e">
        <f>IF(A42="","",IF(AND(Results!H64&gt;"+2.0",LEFT(Results!H64,1)="+"),"w",""))</f>
        <v>#N/A</v>
      </c>
      <c r="C42" t="e">
        <f>IF(OR(A42="",Results!H64=""),"","("&amp;Results!H64&amp;")")</f>
        <v>#N/A</v>
      </c>
      <c r="D42" t="e">
        <f>IF(A42="","",Results!F64)</f>
        <v>#N/A</v>
      </c>
      <c r="G42" t="e">
        <f>IF(A42="","",LEFT(Results!C64,FIND(" ",Results!C64)-1))</f>
        <v>#N/A</v>
      </c>
      <c r="H42" t="e">
        <f>IF(A42="","",RIGHT(Results!C64,LEN(Results!C64)-FIND(" ",Results!C64)))</f>
        <v>#N/A</v>
      </c>
      <c r="I42" t="e">
        <f>IF(A42="","",Results!D64)</f>
        <v>#N/A</v>
      </c>
      <c r="J42" t="e">
        <f>IF(A42="","",VLOOKUP(LEFT(Results!A64,1),Fteams,4,FALSE))</f>
        <v>#N/A</v>
      </c>
      <c r="K42" t="e">
        <f>IF(A42="","",Results!B64)</f>
        <v>#N/A</v>
      </c>
      <c r="L42" t="e">
        <f>IF(A42="","",IF(RIGHT(Results!X59,1)="B","B",""))</f>
        <v>#N/A</v>
      </c>
      <c r="O42" t="e">
        <f>IF(A42="","",Dec!$B$2)</f>
        <v>#N/A</v>
      </c>
      <c r="P42" s="15" t="e">
        <f>IF(A42="","",TEXT(Dec!$D$2,"dd-mmm"))</f>
        <v>#N/A</v>
      </c>
      <c r="R42" s="16" t="e">
        <f>IF(A42="","",TEXT(Dec!$D$2,"yyyy"))</f>
        <v>#N/A</v>
      </c>
    </row>
    <row r="43" spans="1:18" x14ac:dyDescent="0.25">
      <c r="A43" t="e">
        <f>IF(Results!Y65="aw",Results!A59,"")</f>
        <v>#N/A</v>
      </c>
      <c r="B43" t="e">
        <f>IF(A43="","",IF(AND(Results!H65&gt;"+2.0",LEFT(Results!H65,1)="+"),"w",""))</f>
        <v>#N/A</v>
      </c>
      <c r="C43" t="e">
        <f>IF(OR(A43="",Results!H65=""),"","("&amp;Results!H65&amp;")")</f>
        <v>#N/A</v>
      </c>
      <c r="D43" t="e">
        <f>IF(A43="","",Results!F65)</f>
        <v>#N/A</v>
      </c>
      <c r="G43" t="e">
        <f>IF(A43="","",LEFT(Results!C65,FIND(" ",Results!C65)-1))</f>
        <v>#N/A</v>
      </c>
      <c r="H43" t="e">
        <f>IF(A43="","",RIGHT(Results!C65,LEN(Results!C65)-FIND(" ",Results!C65)))</f>
        <v>#N/A</v>
      </c>
      <c r="I43" t="e">
        <f>IF(A43="","",Results!D65)</f>
        <v>#N/A</v>
      </c>
      <c r="J43" t="e">
        <f>IF(A43="","",VLOOKUP(LEFT(Results!A65,1),Fteams,4,FALSE))</f>
        <v>#N/A</v>
      </c>
      <c r="K43" t="e">
        <f>IF(A43="","",Results!B65)</f>
        <v>#N/A</v>
      </c>
      <c r="L43" t="e">
        <f>IF(A43="","",IF(RIGHT(Results!X59,1)="B","B",""))</f>
        <v>#N/A</v>
      </c>
      <c r="O43" t="e">
        <f>IF(A43="","",Dec!$B$2)</f>
        <v>#N/A</v>
      </c>
      <c r="P43" s="15" t="e">
        <f>IF(A43="","",TEXT(Dec!$D$2,"dd-mmm"))</f>
        <v>#N/A</v>
      </c>
      <c r="R43" s="16" t="e">
        <f>IF(A43="","",TEXT(Dec!$D$2,"yyyy"))</f>
        <v>#N/A</v>
      </c>
    </row>
    <row r="44" spans="1:18" x14ac:dyDescent="0.25">
      <c r="A44" t="str">
        <f>IF(Results!Y66="aw",Results!A59,"")</f>
        <v/>
      </c>
      <c r="B44" t="str">
        <f>IF(A44="","",IF(AND(Results!H66&gt;"+2.0",LEFT(Results!H66,1)="+"),"w",""))</f>
        <v/>
      </c>
      <c r="C44" t="str">
        <f>IF(OR(A44="",Results!H66=""),"","("&amp;Results!H66&amp;")")</f>
        <v/>
      </c>
      <c r="D44" t="str">
        <f>IF(A44="","",Results!F66)</f>
        <v/>
      </c>
      <c r="G44" t="str">
        <f>IF(A44="","",LEFT(Results!C66,FIND(" ",Results!C66)-1))</f>
        <v/>
      </c>
      <c r="H44" t="str">
        <f>IF(A44="","",RIGHT(Results!C66,LEN(Results!C66)-FIND(" ",Results!C66)))</f>
        <v/>
      </c>
      <c r="I44" t="str">
        <f>IF(A44="","",Results!D66)</f>
        <v/>
      </c>
      <c r="J44" t="str">
        <f>IF(A44="","",VLOOKUP(LEFT(Results!A66,1),Fteams,4,FALSE))</f>
        <v/>
      </c>
      <c r="K44" t="str">
        <f>IF(A44="","",Results!B66)</f>
        <v/>
      </c>
      <c r="L44" t="str">
        <f>IF(A44="","",IF(RIGHT(Results!X59,1)="B","B",""))</f>
        <v/>
      </c>
      <c r="O44" t="str">
        <f>IF(A44="","",Dec!$B$2)</f>
        <v/>
      </c>
      <c r="P44" s="15" t="str">
        <f>IF(A44="","",TEXT(Dec!$D$2,"dd-mmm"))</f>
        <v/>
      </c>
      <c r="R44" s="16" t="str">
        <f>IF(A44="","",TEXT(Dec!$D$2,"yyyy"))</f>
        <v/>
      </c>
    </row>
    <row r="45" spans="1:18" x14ac:dyDescent="0.25">
      <c r="A45" t="str">
        <f>IF(Results!Y67="aw",Results!A59,"")</f>
        <v/>
      </c>
      <c r="B45" t="str">
        <f>IF(A45="","",IF(AND(Results!H67&gt;"+2.0",LEFT(Results!H67,1)="+"),"w",""))</f>
        <v/>
      </c>
      <c r="C45" t="str">
        <f>IF(OR(A45="",Results!H67=""),"","("&amp;Results!H67&amp;")")</f>
        <v/>
      </c>
      <c r="D45" t="str">
        <f>IF(A45="","",Results!F67)</f>
        <v/>
      </c>
      <c r="G45" t="str">
        <f>IF(A45="","",LEFT(Results!C67,FIND(" ",Results!C67)-1))</f>
        <v/>
      </c>
      <c r="H45" t="str">
        <f>IF(A45="","",RIGHT(Results!C67,LEN(Results!C67)-FIND(" ",Results!C67)))</f>
        <v/>
      </c>
      <c r="I45" t="str">
        <f>IF(A45="","",Results!D67)</f>
        <v/>
      </c>
      <c r="J45" t="str">
        <f>IF(A45="","",VLOOKUP(LEFT(Results!A67,1),Fteams,4,FALSE))</f>
        <v/>
      </c>
      <c r="K45" t="str">
        <f>IF(A45="","",Results!B67)</f>
        <v/>
      </c>
      <c r="L45" t="str">
        <f>IF(A45="","",IF(RIGHT(Results!X59,1)="B","B",""))</f>
        <v/>
      </c>
      <c r="O45" t="str">
        <f>IF(A45="","",Dec!$B$2)</f>
        <v/>
      </c>
      <c r="P45" s="15" t="str">
        <f>IF(A45="","",TEXT(Dec!$D$2,"dd-mmm"))</f>
        <v/>
      </c>
      <c r="R45" s="16" t="str">
        <f>IF(A45="","",TEXT(Dec!$D$2,"yyyy"))</f>
        <v/>
      </c>
    </row>
    <row r="46" spans="1:18" x14ac:dyDescent="0.25">
      <c r="A46" t="str">
        <f>IF(Results!Y70="aw",Results!A59,"")</f>
        <v/>
      </c>
      <c r="B46" t="str">
        <f>IF(A46="","",IF(AND(Results!H70&gt;"+2.0",LEFT(Results!H70,1)="+"),"w",""))</f>
        <v/>
      </c>
      <c r="C46" t="str">
        <f>IF(OR(A46="",Results!H70=""),"","("&amp;Results!H70&amp;")")</f>
        <v/>
      </c>
      <c r="D46" t="str">
        <f>IF(A46="","",Results!F70)</f>
        <v/>
      </c>
      <c r="G46" t="str">
        <f>IF(A46="","",LEFT(Results!C70,FIND(" ",Results!C70)-1))</f>
        <v/>
      </c>
      <c r="H46" t="str">
        <f>IF(A46="","",RIGHT(Results!C70,LEN(Results!C70)-FIND(" ",Results!C70)))</f>
        <v/>
      </c>
      <c r="I46" t="str">
        <f>IF(A46="","",Results!D70)</f>
        <v/>
      </c>
      <c r="J46" t="str">
        <f>IF(A46="","",VLOOKUP(LEFT(Results!A70,1),Fteams,4,FALSE))</f>
        <v/>
      </c>
      <c r="K46" t="str">
        <f>IF(A46="","",Results!B70)</f>
        <v/>
      </c>
      <c r="L46" t="str">
        <f>IF(A46="","",IF(RIGHT(Results!X59,1)="B","B",""))</f>
        <v/>
      </c>
      <c r="O46" t="str">
        <f>IF(A46="","",Dec!$B$2)</f>
        <v/>
      </c>
      <c r="P46" s="15" t="str">
        <f>IF(A46="","",TEXT(Dec!$D$2,"dd-mmm"))</f>
        <v/>
      </c>
      <c r="R46" s="16" t="str">
        <f>IF(A46="","",TEXT(Dec!$D$2,"yyyy"))</f>
        <v/>
      </c>
    </row>
    <row r="47" spans="1:18" x14ac:dyDescent="0.25">
      <c r="A47" t="str">
        <f>IF(Results!Y71="aw",Results!A59,"")</f>
        <v/>
      </c>
      <c r="B47" t="str">
        <f>IF(A47="","",IF(AND(Results!H71&gt;"+2.0",LEFT(Results!H71,1)="+"),"w",""))</f>
        <v/>
      </c>
      <c r="C47" t="str">
        <f>IF(OR(A47="",Results!H71=""),"","("&amp;Results!H71&amp;")")</f>
        <v/>
      </c>
      <c r="D47" t="str">
        <f>IF(A47="","",Results!F71)</f>
        <v/>
      </c>
      <c r="G47" t="str">
        <f>IF(A47="","",LEFT(Results!C71,FIND(" ",Results!C71)-1))</f>
        <v/>
      </c>
      <c r="H47" t="str">
        <f>IF(A47="","",RIGHT(Results!C71,LEN(Results!C71)-FIND(" ",Results!C71)))</f>
        <v/>
      </c>
      <c r="I47" t="str">
        <f>IF(A47="","",Results!D71)</f>
        <v/>
      </c>
      <c r="J47" t="str">
        <f>IF(A47="","",VLOOKUP(LEFT(Results!A71,1),Fteams,4,FALSE))</f>
        <v/>
      </c>
      <c r="K47" t="str">
        <f>IF(A47="","",Results!B71)</f>
        <v/>
      </c>
      <c r="L47" t="str">
        <f>IF(A47="","",IF(RIGHT(Results!X59,1)="B","B",""))</f>
        <v/>
      </c>
      <c r="O47" t="str">
        <f>IF(A47="","",Dec!$B$2)</f>
        <v/>
      </c>
      <c r="P47" s="15" t="str">
        <f>IF(A47="","",TEXT(Dec!$D$2,"dd-mmm"))</f>
        <v/>
      </c>
      <c r="R47" s="16" t="str">
        <f>IF(A47="","",TEXT(Dec!$D$2,"yyyy"))</f>
        <v/>
      </c>
    </row>
    <row r="48" spans="1:18" x14ac:dyDescent="0.25">
      <c r="A48" t="e">
        <f>IF(Results!#REF!="aw",Results!A59,"")</f>
        <v>#REF!</v>
      </c>
      <c r="B48" t="e">
        <f>IF(A48="","",IF(AND(Results!#REF!&gt;"+2.0",LEFT(Results!#REF!,1)="+"),"w",""))</f>
        <v>#REF!</v>
      </c>
      <c r="C48" t="e">
        <f>IF(OR(A48="",Results!#REF!=""),"","("&amp;Results!#REF!&amp;")")</f>
        <v>#REF!</v>
      </c>
      <c r="D48" t="e">
        <f>IF(A48="","",Results!#REF!)</f>
        <v>#REF!</v>
      </c>
      <c r="G48" t="e">
        <f>IF(A48="","",LEFT(Results!#REF!,FIND(" ",Results!#REF!)-1))</f>
        <v>#REF!</v>
      </c>
      <c r="H48" t="e">
        <f>IF(A48="","",RIGHT(Results!#REF!,LEN(Results!#REF!)-FIND(" ",Results!#REF!)))</f>
        <v>#REF!</v>
      </c>
      <c r="I48" t="e">
        <f>IF(A48="","",Results!#REF!)</f>
        <v>#REF!</v>
      </c>
      <c r="J48" t="e">
        <f>IF(A48="","",VLOOKUP(LEFT(Results!#REF!,1),Fteams,4,FALSE))</f>
        <v>#REF!</v>
      </c>
      <c r="K48" t="e">
        <f>IF(A48="","",Results!#REF!)</f>
        <v>#REF!</v>
      </c>
      <c r="L48" t="e">
        <f>IF(A48="","",IF(RIGHT(Results!X59,1)="B","B",""))</f>
        <v>#REF!</v>
      </c>
      <c r="O48" t="e">
        <f>IF(A48="","",Dec!$B$2)</f>
        <v>#REF!</v>
      </c>
      <c r="P48" s="15" t="e">
        <f>IF(A48="","",TEXT(Dec!$D$2,"dd-mmm"))</f>
        <v>#REF!</v>
      </c>
      <c r="R48" s="16" t="e">
        <f>IF(A48="","",TEXT(Dec!$D$2,"yyyy"))</f>
        <v>#REF!</v>
      </c>
    </row>
    <row r="49" spans="1:18" x14ac:dyDescent="0.25">
      <c r="A49" t="e">
        <f>IF(Results!#REF!="aw",Results!A59,"")</f>
        <v>#REF!</v>
      </c>
      <c r="B49" t="e">
        <f>IF(A49="","",IF(AND(Results!#REF!&gt;"+2.0",LEFT(Results!#REF!,1)="+"),"w",""))</f>
        <v>#REF!</v>
      </c>
      <c r="C49" t="e">
        <f>IF(OR(A49="",Results!#REF!=""),"","("&amp;Results!#REF!&amp;")")</f>
        <v>#REF!</v>
      </c>
      <c r="D49" t="e">
        <f>IF(A49="","",Results!#REF!)</f>
        <v>#REF!</v>
      </c>
      <c r="G49" t="e">
        <f>IF(A49="","",LEFT(Results!#REF!,FIND(" ",Results!#REF!)-1))</f>
        <v>#REF!</v>
      </c>
      <c r="H49" t="e">
        <f>IF(A49="","",RIGHT(Results!#REF!,LEN(Results!#REF!)-FIND(" ",Results!#REF!)))</f>
        <v>#REF!</v>
      </c>
      <c r="I49" t="e">
        <f>IF(A49="","",Results!#REF!)</f>
        <v>#REF!</v>
      </c>
      <c r="J49" t="e">
        <f>IF(A49="","",VLOOKUP(LEFT(Results!#REF!,1),Fteams,4,FALSE))</f>
        <v>#REF!</v>
      </c>
      <c r="K49" t="e">
        <f>IF(A49="","",Results!#REF!)</f>
        <v>#REF!</v>
      </c>
      <c r="L49" t="e">
        <f>IF(A49="","",IF(RIGHT(Results!X59,1)="B","B",""))</f>
        <v>#REF!</v>
      </c>
      <c r="O49" t="e">
        <f>IF(A49="","",Dec!$B$2)</f>
        <v>#REF!</v>
      </c>
      <c r="P49" s="15" t="e">
        <f>IF(A49="","",TEXT(Dec!$D$2,"dd-mmm"))</f>
        <v>#REF!</v>
      </c>
      <c r="R49" s="16" t="e">
        <f>IF(A49="","",TEXT(Dec!$D$2,"yyyy"))</f>
        <v>#REF!</v>
      </c>
    </row>
    <row r="50" spans="1:18" x14ac:dyDescent="0.25">
      <c r="A50" t="e">
        <f>IF(Results!Y73="aw",Results!A72,"")</f>
        <v>#N/A</v>
      </c>
      <c r="B50" t="e">
        <f>IF(A50="","",IF(AND(Results!H73&gt;"+2.0",LEFT(Results!H73,1)="+"),"w",""))</f>
        <v>#N/A</v>
      </c>
      <c r="C50" t="e">
        <f>IF(OR(A50="",Results!H73=""),"","("&amp;Results!H73&amp;")")</f>
        <v>#N/A</v>
      </c>
      <c r="D50" t="e">
        <f>IF(A50="","",Results!F73)</f>
        <v>#N/A</v>
      </c>
      <c r="G50" t="e">
        <f>IF(A50="","",LEFT(Results!C73,FIND(" ",Results!C73)-1))</f>
        <v>#N/A</v>
      </c>
      <c r="H50" t="e">
        <f>IF(A50="","",RIGHT(Results!C73,LEN(Results!C73)-FIND(" ",Results!C73)))</f>
        <v>#N/A</v>
      </c>
      <c r="I50" t="e">
        <f>IF(A50="","",Results!D73)</f>
        <v>#N/A</v>
      </c>
      <c r="J50" t="e">
        <f>IF(A50="","",VLOOKUP(LEFT(Results!A73,1),Fteams,4,FALSE))</f>
        <v>#N/A</v>
      </c>
      <c r="K50" t="e">
        <f>IF(A50="","",Results!B73)</f>
        <v>#N/A</v>
      </c>
      <c r="L50" t="e">
        <f>IF(A50="","",IF(RIGHT(Results!X72,1)="B","B",""))</f>
        <v>#N/A</v>
      </c>
      <c r="O50" t="e">
        <f>IF(A50="","",Dec!$B$2)</f>
        <v>#N/A</v>
      </c>
      <c r="P50" s="15" t="e">
        <f>IF(A50="","",TEXT(Dec!$D$2,"dd-mmm"))</f>
        <v>#N/A</v>
      </c>
      <c r="R50" s="16" t="e">
        <f>IF(A50="","",TEXT(Dec!$D$2,"yyyy"))</f>
        <v>#N/A</v>
      </c>
    </row>
    <row r="51" spans="1:18" x14ac:dyDescent="0.25">
      <c r="A51" t="e">
        <f>IF(Results!Y74="aw",Results!A72,"")</f>
        <v>#N/A</v>
      </c>
      <c r="B51" t="e">
        <f>IF(A51="","",IF(AND(Results!H74&gt;"+2.0",LEFT(Results!H74,1)="+"),"w",""))</f>
        <v>#N/A</v>
      </c>
      <c r="C51" t="e">
        <f>IF(OR(A51="",Results!H74=""),"","("&amp;Results!H74&amp;")")</f>
        <v>#N/A</v>
      </c>
      <c r="D51" t="e">
        <f>IF(A51="","",Results!F74)</f>
        <v>#N/A</v>
      </c>
      <c r="G51" t="e">
        <f>IF(A51="","",LEFT(Results!C74,FIND(" ",Results!C74)-1))</f>
        <v>#N/A</v>
      </c>
      <c r="H51" t="e">
        <f>IF(A51="","",RIGHT(Results!C74,LEN(Results!C74)-FIND(" ",Results!C74)))</f>
        <v>#N/A</v>
      </c>
      <c r="I51" t="e">
        <f>IF(A51="","",Results!D74)</f>
        <v>#N/A</v>
      </c>
      <c r="J51" t="e">
        <f>IF(A51="","",VLOOKUP(LEFT(Results!A74,1),Fteams,4,FALSE))</f>
        <v>#N/A</v>
      </c>
      <c r="K51" t="e">
        <f>IF(A51="","",Results!B74)</f>
        <v>#N/A</v>
      </c>
      <c r="L51" t="e">
        <f>IF(A51="","",IF(RIGHT(Results!X72,1)="B","B",""))</f>
        <v>#N/A</v>
      </c>
      <c r="O51" t="e">
        <f>IF(A51="","",Dec!$B$2)</f>
        <v>#N/A</v>
      </c>
      <c r="P51" s="15" t="e">
        <f>IF(A51="","",TEXT(Dec!$D$2,"dd-mmm"))</f>
        <v>#N/A</v>
      </c>
      <c r="R51" s="16" t="e">
        <f>IF(A51="","",TEXT(Dec!$D$2,"yyyy"))</f>
        <v>#N/A</v>
      </c>
    </row>
    <row r="52" spans="1:18" x14ac:dyDescent="0.25">
      <c r="A52" t="e">
        <f>IF(Results!Y75="aw",Results!A72,"")</f>
        <v>#N/A</v>
      </c>
      <c r="B52" t="e">
        <f>IF(A52="","",IF(AND(Results!H75&gt;"+2.0",LEFT(Results!H75,1)="+"),"w",""))</f>
        <v>#N/A</v>
      </c>
      <c r="C52" t="e">
        <f>IF(OR(A52="",Results!H75=""),"","("&amp;Results!H75&amp;")")</f>
        <v>#N/A</v>
      </c>
      <c r="D52" t="e">
        <f>IF(A52="","",Results!F75)</f>
        <v>#N/A</v>
      </c>
      <c r="G52" t="e">
        <f>IF(A52="","",LEFT(Results!C75,FIND(" ",Results!C75)-1))</f>
        <v>#N/A</v>
      </c>
      <c r="H52" t="e">
        <f>IF(A52="","",RIGHT(Results!C75,LEN(Results!C75)-FIND(" ",Results!C75)))</f>
        <v>#N/A</v>
      </c>
      <c r="I52" t="e">
        <f>IF(A52="","",Results!D75)</f>
        <v>#N/A</v>
      </c>
      <c r="J52" t="e">
        <f>IF(A52="","",VLOOKUP(LEFT(Results!A75,1),Fteams,4,FALSE))</f>
        <v>#N/A</v>
      </c>
      <c r="K52" t="e">
        <f>IF(A52="","",Results!B75)</f>
        <v>#N/A</v>
      </c>
      <c r="L52" t="e">
        <f>IF(A52="","",IF(RIGHT(Results!X72,1)="B","B",""))</f>
        <v>#N/A</v>
      </c>
      <c r="O52" t="e">
        <f>IF(A52="","",Dec!$B$2)</f>
        <v>#N/A</v>
      </c>
      <c r="P52" s="15" t="e">
        <f>IF(A52="","",TEXT(Dec!$D$2,"dd-mmm"))</f>
        <v>#N/A</v>
      </c>
      <c r="R52" s="16" t="e">
        <f>IF(A52="","",TEXT(Dec!$D$2,"yyyy"))</f>
        <v>#N/A</v>
      </c>
    </row>
    <row r="53" spans="1:18" x14ac:dyDescent="0.25">
      <c r="A53" t="e">
        <f>IF(Results!Y76="aw",Results!A72,"")</f>
        <v>#N/A</v>
      </c>
      <c r="B53" t="e">
        <f>IF(A53="","",IF(AND(Results!H76&gt;"+2.0",LEFT(Results!H76,1)="+"),"w",""))</f>
        <v>#N/A</v>
      </c>
      <c r="C53" t="e">
        <f>IF(OR(A53="",Results!H76=""),"","("&amp;Results!H76&amp;")")</f>
        <v>#N/A</v>
      </c>
      <c r="D53" t="e">
        <f>IF(A53="","",Results!F76)</f>
        <v>#N/A</v>
      </c>
      <c r="G53" t="e">
        <f>IF(A53="","",LEFT(Results!C76,FIND(" ",Results!C76)-1))</f>
        <v>#N/A</v>
      </c>
      <c r="H53" t="e">
        <f>IF(A53="","",RIGHT(Results!C76,LEN(Results!C76)-FIND(" ",Results!C76)))</f>
        <v>#N/A</v>
      </c>
      <c r="I53" t="e">
        <f>IF(A53="","",Results!D76)</f>
        <v>#N/A</v>
      </c>
      <c r="J53" t="e">
        <f>IF(A53="","",VLOOKUP(LEFT(Results!A76,1),Fteams,4,FALSE))</f>
        <v>#N/A</v>
      </c>
      <c r="K53" t="e">
        <f>IF(A53="","",Results!B76)</f>
        <v>#N/A</v>
      </c>
      <c r="L53" t="e">
        <f>IF(A53="","",IF(RIGHT(Results!X72,1)="B","B",""))</f>
        <v>#N/A</v>
      </c>
      <c r="O53" t="e">
        <f>IF(A53="","",Dec!$B$2)</f>
        <v>#N/A</v>
      </c>
      <c r="P53" s="15" t="e">
        <f>IF(A53="","",TEXT(Dec!$D$2,"dd-mmm"))</f>
        <v>#N/A</v>
      </c>
      <c r="R53" s="16" t="e">
        <f>IF(A53="","",TEXT(Dec!$D$2,"yyyy"))</f>
        <v>#N/A</v>
      </c>
    </row>
    <row r="54" spans="1:18" x14ac:dyDescent="0.25">
      <c r="A54" t="e">
        <f>IF(Results!Y77="aw",Results!A72,"")</f>
        <v>#N/A</v>
      </c>
      <c r="B54" t="e">
        <f>IF(A54="","",IF(AND(Results!H77&gt;"+2.0",LEFT(Results!H77,1)="+"),"w",""))</f>
        <v>#N/A</v>
      </c>
      <c r="C54" t="e">
        <f>IF(OR(A54="",Results!H77=""),"","("&amp;Results!H77&amp;")")</f>
        <v>#N/A</v>
      </c>
      <c r="D54" t="e">
        <f>IF(A54="","",Results!F77)</f>
        <v>#N/A</v>
      </c>
      <c r="G54" t="e">
        <f>IF(A54="","",LEFT(Results!C77,FIND(" ",Results!C77)-1))</f>
        <v>#N/A</v>
      </c>
      <c r="H54" t="e">
        <f>IF(A54="","",RIGHT(Results!C77,LEN(Results!C77)-FIND(" ",Results!C77)))</f>
        <v>#N/A</v>
      </c>
      <c r="I54" t="e">
        <f>IF(A54="","",Results!D77)</f>
        <v>#N/A</v>
      </c>
      <c r="J54" t="e">
        <f>IF(A54="","",VLOOKUP(LEFT(Results!A77,1),Fteams,4,FALSE))</f>
        <v>#N/A</v>
      </c>
      <c r="K54" t="e">
        <f>IF(A54="","",Results!B77)</f>
        <v>#N/A</v>
      </c>
      <c r="L54" t="e">
        <f>IF(A54="","",IF(RIGHT(Results!X72,1)="B","B",""))</f>
        <v>#N/A</v>
      </c>
      <c r="O54" t="e">
        <f>IF(A54="","",Dec!$B$2)</f>
        <v>#N/A</v>
      </c>
      <c r="P54" s="15" t="e">
        <f>IF(A54="","",TEXT(Dec!$D$2,"dd-mmm"))</f>
        <v>#N/A</v>
      </c>
      <c r="R54" s="16" t="e">
        <f>IF(A54="","",TEXT(Dec!$D$2,"yyyy"))</f>
        <v>#N/A</v>
      </c>
    </row>
    <row r="55" spans="1:18" x14ac:dyDescent="0.25">
      <c r="A55" t="e">
        <f>IF(Results!Y78="aw",Results!A72,"")</f>
        <v>#N/A</v>
      </c>
      <c r="B55" t="e">
        <f>IF(A55="","",IF(AND(Results!H78&gt;"+2.0",LEFT(Results!H78,1)="+"),"w",""))</f>
        <v>#N/A</v>
      </c>
      <c r="C55" t="e">
        <f>IF(OR(A55="",Results!H78=""),"","("&amp;Results!H78&amp;")")</f>
        <v>#N/A</v>
      </c>
      <c r="D55" t="e">
        <f>IF(A55="","",Results!F78)</f>
        <v>#N/A</v>
      </c>
      <c r="G55" t="e">
        <f>IF(A55="","",LEFT(Results!C78,FIND(" ",Results!C78)-1))</f>
        <v>#N/A</v>
      </c>
      <c r="H55" t="e">
        <f>IF(A55="","",RIGHT(Results!C78,LEN(Results!C78)-FIND(" ",Results!C78)))</f>
        <v>#N/A</v>
      </c>
      <c r="I55" t="e">
        <f>IF(A55="","",Results!D78)</f>
        <v>#N/A</v>
      </c>
      <c r="J55" t="e">
        <f>IF(A55="","",VLOOKUP(LEFT(Results!A78,1),Fteams,4,FALSE))</f>
        <v>#N/A</v>
      </c>
      <c r="K55" t="e">
        <f>IF(A55="","",Results!B78)</f>
        <v>#N/A</v>
      </c>
      <c r="L55" t="e">
        <f>IF(A55="","",IF(RIGHT(Results!X72,1)="B","B",""))</f>
        <v>#N/A</v>
      </c>
      <c r="O55" t="e">
        <f>IF(A55="","",Dec!$B$2)</f>
        <v>#N/A</v>
      </c>
      <c r="P55" s="15" t="e">
        <f>IF(A55="","",TEXT(Dec!$D$2,"dd-mmm"))</f>
        <v>#N/A</v>
      </c>
      <c r="R55" s="16" t="e">
        <f>IF(A55="","",TEXT(Dec!$D$2,"yyyy"))</f>
        <v>#N/A</v>
      </c>
    </row>
    <row r="56" spans="1:18" x14ac:dyDescent="0.25">
      <c r="A56" t="e">
        <f>IF(Results!Y79="aw",Results!A72,"")</f>
        <v>#N/A</v>
      </c>
      <c r="B56" t="e">
        <f>IF(A56="","",IF(AND(Results!H79&gt;"+2.0",LEFT(Results!H79,1)="+"),"w",""))</f>
        <v>#N/A</v>
      </c>
      <c r="C56" t="e">
        <f>IF(OR(A56="",Results!H79=""),"","("&amp;Results!H79&amp;")")</f>
        <v>#N/A</v>
      </c>
      <c r="D56" t="e">
        <f>IF(A56="","",Results!F79)</f>
        <v>#N/A</v>
      </c>
      <c r="G56" t="e">
        <f>IF(A56="","",LEFT(Results!C79,FIND(" ",Results!C79)-1))</f>
        <v>#N/A</v>
      </c>
      <c r="H56" t="e">
        <f>IF(A56="","",RIGHT(Results!C79,LEN(Results!C79)-FIND(" ",Results!C79)))</f>
        <v>#N/A</v>
      </c>
      <c r="I56" t="e">
        <f>IF(A56="","",Results!D79)</f>
        <v>#N/A</v>
      </c>
      <c r="J56" t="e">
        <f>IF(A56="","",VLOOKUP(LEFT(Results!A79,1),Fteams,4,FALSE))</f>
        <v>#N/A</v>
      </c>
      <c r="K56" t="e">
        <f>IF(A56="","",Results!B79)</f>
        <v>#N/A</v>
      </c>
      <c r="L56" t="e">
        <f>IF(A56="","",IF(RIGHT(Results!X72,1)="B","B",""))</f>
        <v>#N/A</v>
      </c>
      <c r="O56" t="e">
        <f>IF(A56="","",Dec!$B$2)</f>
        <v>#N/A</v>
      </c>
      <c r="P56" s="15" t="e">
        <f>IF(A56="","",TEXT(Dec!$D$2,"dd-mmm"))</f>
        <v>#N/A</v>
      </c>
      <c r="R56" s="16" t="e">
        <f>IF(A56="","",TEXT(Dec!$D$2,"yyyy"))</f>
        <v>#N/A</v>
      </c>
    </row>
    <row r="57" spans="1:18" x14ac:dyDescent="0.25">
      <c r="A57" t="e">
        <f>IF(Results!Y80="aw",Results!A72,"")</f>
        <v>#N/A</v>
      </c>
      <c r="B57" t="e">
        <f>IF(A57="","",IF(AND(Results!H80&gt;"+2.0",LEFT(Results!H80,1)="+"),"w",""))</f>
        <v>#N/A</v>
      </c>
      <c r="C57" t="e">
        <f>IF(OR(A57="",Results!H80=""),"","("&amp;Results!H80&amp;")")</f>
        <v>#N/A</v>
      </c>
      <c r="D57" t="e">
        <f>IF(A57="","",Results!F80)</f>
        <v>#N/A</v>
      </c>
      <c r="G57" t="e">
        <f>IF(A57="","",LEFT(Results!C80,FIND(" ",Results!C80)-1))</f>
        <v>#N/A</v>
      </c>
      <c r="H57" t="e">
        <f>IF(A57="","",RIGHT(Results!C80,LEN(Results!C80)-FIND(" ",Results!C80)))</f>
        <v>#N/A</v>
      </c>
      <c r="I57" t="e">
        <f>IF(A57="","",Results!D80)</f>
        <v>#N/A</v>
      </c>
      <c r="J57" t="e">
        <f>IF(A57="","",VLOOKUP(LEFT(Results!A80,1),Fteams,4,FALSE))</f>
        <v>#N/A</v>
      </c>
      <c r="K57" t="e">
        <f>IF(A57="","",Results!B80)</f>
        <v>#N/A</v>
      </c>
      <c r="L57" t="e">
        <f>IF(A57="","",IF(RIGHT(Results!X72,1)="B","B",""))</f>
        <v>#N/A</v>
      </c>
      <c r="O57" t="e">
        <f>IF(A57="","",Dec!$B$2)</f>
        <v>#N/A</v>
      </c>
      <c r="P57" s="15" t="e">
        <f>IF(A57="","",TEXT(Dec!$D$2,"dd-mmm"))</f>
        <v>#N/A</v>
      </c>
      <c r="R57" s="16" t="e">
        <f>IF(A57="","",TEXT(Dec!$D$2,"yyyy"))</f>
        <v>#N/A</v>
      </c>
    </row>
    <row r="58" spans="1:18" x14ac:dyDescent="0.25">
      <c r="A58" t="str">
        <f>IF(Results!Y83="aw",Results!A72,"")</f>
        <v/>
      </c>
      <c r="B58" t="str">
        <f>IF(A58="","",IF(AND(Results!H83&gt;"+2.0",LEFT(Results!H83,1)="+"),"w",""))</f>
        <v/>
      </c>
      <c r="C58" t="str">
        <f>IF(OR(A58="",Results!H83=""),"","("&amp;Results!H83&amp;")")</f>
        <v/>
      </c>
      <c r="D58" t="str">
        <f>IF(A58="","",Results!F83)</f>
        <v/>
      </c>
      <c r="G58" t="str">
        <f>IF(A58="","",LEFT(Results!C83,FIND(" ",Results!C83)-1))</f>
        <v/>
      </c>
      <c r="H58" t="str">
        <f>IF(A58="","",RIGHT(Results!C83,LEN(Results!C83)-FIND(" ",Results!C83)))</f>
        <v/>
      </c>
      <c r="I58" t="str">
        <f>IF(A58="","",Results!D83)</f>
        <v/>
      </c>
      <c r="J58" t="str">
        <f>IF(A58="","",VLOOKUP(LEFT(Results!A83,1),Fteams,4,FALSE))</f>
        <v/>
      </c>
      <c r="K58" t="str">
        <f>IF(A58="","",Results!B83)</f>
        <v/>
      </c>
      <c r="L58" t="str">
        <f>IF(A58="","",IF(RIGHT(Results!X72,1)="B","B",""))</f>
        <v/>
      </c>
      <c r="O58" t="str">
        <f>IF(A58="","",Dec!$B$2)</f>
        <v/>
      </c>
      <c r="P58" s="15" t="str">
        <f>IF(A58="","",TEXT(Dec!$D$2,"dd-mmm"))</f>
        <v/>
      </c>
      <c r="R58" s="16" t="str">
        <f>IF(A58="","",TEXT(Dec!$D$2,"yyyy"))</f>
        <v/>
      </c>
    </row>
    <row r="59" spans="1:18" x14ac:dyDescent="0.25">
      <c r="A59" t="str">
        <f>IF(Results!Y84="aw",Results!A72,"")</f>
        <v/>
      </c>
      <c r="B59" t="str">
        <f>IF(A59="","",IF(AND(Results!H84&gt;"+2.0",LEFT(Results!H84,1)="+"),"w",""))</f>
        <v/>
      </c>
      <c r="C59" t="str">
        <f>IF(OR(A59="",Results!H84=""),"","("&amp;Results!H84&amp;")")</f>
        <v/>
      </c>
      <c r="D59" t="str">
        <f>IF(A59="","",Results!F84)</f>
        <v/>
      </c>
      <c r="G59" t="str">
        <f>IF(A59="","",LEFT(Results!C84,FIND(" ",Results!C84)-1))</f>
        <v/>
      </c>
      <c r="H59" t="str">
        <f>IF(A59="","",RIGHT(Results!C84,LEN(Results!C84)-FIND(" ",Results!C84)))</f>
        <v/>
      </c>
      <c r="I59" t="str">
        <f>IF(A59="","",Results!D84)</f>
        <v/>
      </c>
      <c r="J59" t="str">
        <f>IF(A59="","",VLOOKUP(LEFT(Results!A84,1),Fteams,4,FALSE))</f>
        <v/>
      </c>
      <c r="K59" t="str">
        <f>IF(A59="","",Results!B84)</f>
        <v/>
      </c>
      <c r="L59" t="str">
        <f>IF(A59="","",IF(RIGHT(Results!X72,1)="B","B",""))</f>
        <v/>
      </c>
      <c r="O59" t="str">
        <f>IF(A59="","",Dec!$B$2)</f>
        <v/>
      </c>
      <c r="P59" s="15" t="str">
        <f>IF(A59="","",TEXT(Dec!$D$2,"dd-mmm"))</f>
        <v/>
      </c>
      <c r="R59" s="16" t="str">
        <f>IF(A59="","",TEXT(Dec!$D$2,"yyyy"))</f>
        <v/>
      </c>
    </row>
    <row r="60" spans="1:18" x14ac:dyDescent="0.25">
      <c r="A60" t="e">
        <f>IF(Results!#REF!="aw",Results!A72,"")</f>
        <v>#REF!</v>
      </c>
      <c r="B60" t="e">
        <f>IF(A60="","",IF(AND(Results!#REF!&gt;"+2.0",LEFT(Results!#REF!,1)="+"),"w",""))</f>
        <v>#REF!</v>
      </c>
      <c r="C60" t="e">
        <f>IF(OR(A60="",Results!#REF!=""),"","("&amp;Results!#REF!&amp;")")</f>
        <v>#REF!</v>
      </c>
      <c r="D60" t="e">
        <f>IF(A60="","",Results!#REF!)</f>
        <v>#REF!</v>
      </c>
      <c r="G60" t="e">
        <f>IF(A60="","",LEFT(Results!#REF!,FIND(" ",Results!#REF!)-1))</f>
        <v>#REF!</v>
      </c>
      <c r="H60" t="e">
        <f>IF(A60="","",RIGHT(Results!#REF!,LEN(Results!#REF!)-FIND(" ",Results!#REF!)))</f>
        <v>#REF!</v>
      </c>
      <c r="I60" t="e">
        <f>IF(A60="","",Results!#REF!)</f>
        <v>#REF!</v>
      </c>
      <c r="J60" t="e">
        <f>IF(A60="","",VLOOKUP(LEFT(Results!#REF!,1),Fteams,4,FALSE))</f>
        <v>#REF!</v>
      </c>
      <c r="K60" t="e">
        <f>IF(A60="","",Results!#REF!)</f>
        <v>#REF!</v>
      </c>
      <c r="L60" t="e">
        <f>IF(A60="","",IF(RIGHT(Results!X72,1)="B","B",""))</f>
        <v>#REF!</v>
      </c>
      <c r="O60" t="e">
        <f>IF(A60="","",Dec!$B$2)</f>
        <v>#REF!</v>
      </c>
      <c r="P60" s="15" t="e">
        <f>IF(A60="","",TEXT(Dec!$D$2,"dd-mmm"))</f>
        <v>#REF!</v>
      </c>
      <c r="R60" s="16" t="e">
        <f>IF(A60="","",TEXT(Dec!$D$2,"yyyy"))</f>
        <v>#REF!</v>
      </c>
    </row>
    <row r="61" spans="1:18" x14ac:dyDescent="0.25">
      <c r="A61" t="e">
        <f>IF(Results!#REF!="aw",Results!A72,"")</f>
        <v>#REF!</v>
      </c>
      <c r="B61" t="e">
        <f>IF(A61="","",IF(AND(Results!#REF!&gt;"+2.0",LEFT(Results!#REF!,1)="+"),"w",""))</f>
        <v>#REF!</v>
      </c>
      <c r="C61" t="e">
        <f>IF(OR(A61="",Results!#REF!=""),"","("&amp;Results!#REF!&amp;")")</f>
        <v>#REF!</v>
      </c>
      <c r="D61" t="e">
        <f>IF(A61="","",Results!#REF!)</f>
        <v>#REF!</v>
      </c>
      <c r="G61" t="e">
        <f>IF(A61="","",LEFT(Results!#REF!,FIND(" ",Results!#REF!)-1))</f>
        <v>#REF!</v>
      </c>
      <c r="H61" t="e">
        <f>IF(A61="","",RIGHT(Results!#REF!,LEN(Results!#REF!)-FIND(" ",Results!#REF!)))</f>
        <v>#REF!</v>
      </c>
      <c r="I61" t="e">
        <f>IF(A61="","",Results!#REF!)</f>
        <v>#REF!</v>
      </c>
      <c r="J61" t="e">
        <f>IF(A61="","",VLOOKUP(LEFT(Results!#REF!,1),Fteams,4,FALSE))</f>
        <v>#REF!</v>
      </c>
      <c r="K61" t="e">
        <f>IF(A61="","",Results!#REF!)</f>
        <v>#REF!</v>
      </c>
      <c r="L61" t="e">
        <f>IF(A61="","",IF(RIGHT(Results!X72,1)="B","B",""))</f>
        <v>#REF!</v>
      </c>
      <c r="O61" t="e">
        <f>IF(A61="","",Dec!$B$2)</f>
        <v>#REF!</v>
      </c>
      <c r="P61" s="15" t="e">
        <f>IF(A61="","",TEXT(Dec!$D$2,"dd-mmm"))</f>
        <v>#REF!</v>
      </c>
      <c r="R61" s="16" t="e">
        <f>IF(A61="","",TEXT(Dec!$D$2,"yyyy"))</f>
        <v>#REF!</v>
      </c>
    </row>
    <row r="62" spans="1:18" x14ac:dyDescent="0.25">
      <c r="A62" t="e">
        <f>IF(Results!Y86="aw",Results!A85,"")</f>
        <v>#N/A</v>
      </c>
      <c r="B62" t="e">
        <f>IF(A62="","",IF(AND(Results!H86&gt;"+2.0",LEFT(Results!H86,1)="+"),"w",""))</f>
        <v>#N/A</v>
      </c>
      <c r="C62" t="e">
        <f>IF(OR(A62="",Results!H86=""),"","("&amp;Results!H86&amp;")")</f>
        <v>#N/A</v>
      </c>
      <c r="D62" t="e">
        <f>IF(A62="","",Results!F86)</f>
        <v>#N/A</v>
      </c>
      <c r="G62" t="e">
        <f>IF(A62="","",LEFT(Results!C86,FIND(" ",Results!C86)-1))</f>
        <v>#N/A</v>
      </c>
      <c r="H62" t="e">
        <f>IF(A62="","",RIGHT(Results!C86,LEN(Results!C86)-FIND(" ",Results!C86)))</f>
        <v>#N/A</v>
      </c>
      <c r="I62" t="e">
        <f>IF(A62="","",Results!D86)</f>
        <v>#N/A</v>
      </c>
      <c r="J62" t="e">
        <f>IF(A62="","",VLOOKUP(LEFT(Results!A86,1),Fteams,4,FALSE))</f>
        <v>#N/A</v>
      </c>
      <c r="K62" t="e">
        <f>IF(A62="","",Results!B86)</f>
        <v>#N/A</v>
      </c>
      <c r="L62" t="e">
        <f>IF(A62="","",IF(RIGHT(Results!X85,1)="B","B",""))</f>
        <v>#N/A</v>
      </c>
      <c r="O62" t="e">
        <f>IF(A62="","",Dec!$B$2)</f>
        <v>#N/A</v>
      </c>
      <c r="P62" s="15" t="e">
        <f>IF(A62="","",TEXT(Dec!$D$2,"dd-mmm"))</f>
        <v>#N/A</v>
      </c>
      <c r="R62" s="16" t="e">
        <f>IF(A62="","",TEXT(Dec!$D$2,"yyyy"))</f>
        <v>#N/A</v>
      </c>
    </row>
    <row r="63" spans="1:18" x14ac:dyDescent="0.25">
      <c r="A63" t="e">
        <f>IF(Results!Y87="aw",Results!A85,"")</f>
        <v>#N/A</v>
      </c>
      <c r="B63" t="e">
        <f>IF(A63="","",IF(AND(Results!H87&gt;"+2.0",LEFT(Results!H87,1)="+"),"w",""))</f>
        <v>#N/A</v>
      </c>
      <c r="C63" t="e">
        <f>IF(OR(A63="",Results!H87=""),"","("&amp;Results!H87&amp;")")</f>
        <v>#N/A</v>
      </c>
      <c r="D63" t="e">
        <f>IF(A63="","",Results!F87)</f>
        <v>#N/A</v>
      </c>
      <c r="G63" t="e">
        <f>IF(A63="","",LEFT(Results!C87,FIND(" ",Results!C87)-1))</f>
        <v>#N/A</v>
      </c>
      <c r="H63" t="e">
        <f>IF(A63="","",RIGHT(Results!C87,LEN(Results!C87)-FIND(" ",Results!C87)))</f>
        <v>#N/A</v>
      </c>
      <c r="I63" t="e">
        <f>IF(A63="","",Results!D87)</f>
        <v>#N/A</v>
      </c>
      <c r="J63" t="e">
        <f>IF(A63="","",VLOOKUP(LEFT(Results!A87,1),Fteams,4,FALSE))</f>
        <v>#N/A</v>
      </c>
      <c r="K63" t="e">
        <f>IF(A63="","",Results!B87)</f>
        <v>#N/A</v>
      </c>
      <c r="L63" t="e">
        <f>IF(A63="","",IF(RIGHT(Results!X85,1)="B","B",""))</f>
        <v>#N/A</v>
      </c>
      <c r="O63" t="e">
        <f>IF(A63="","",Dec!$B$2)</f>
        <v>#N/A</v>
      </c>
      <c r="P63" s="15" t="e">
        <f>IF(A63="","",TEXT(Dec!$D$2,"dd-mmm"))</f>
        <v>#N/A</v>
      </c>
      <c r="R63" s="16" t="e">
        <f>IF(A63="","",TEXT(Dec!$D$2,"yyyy"))</f>
        <v>#N/A</v>
      </c>
    </row>
    <row r="64" spans="1:18" x14ac:dyDescent="0.25">
      <c r="A64" t="e">
        <f>IF(Results!Y88="aw",Results!A85,"")</f>
        <v>#N/A</v>
      </c>
      <c r="B64" t="e">
        <f>IF(A64="","",IF(AND(Results!H88&gt;"+2.0",LEFT(Results!H88,1)="+"),"w",""))</f>
        <v>#N/A</v>
      </c>
      <c r="C64" t="e">
        <f>IF(OR(A64="",Results!H88=""),"","("&amp;Results!H88&amp;")")</f>
        <v>#N/A</v>
      </c>
      <c r="D64" t="e">
        <f>IF(A64="","",Results!F88)</f>
        <v>#N/A</v>
      </c>
      <c r="G64" t="e">
        <f>IF(A64="","",LEFT(Results!C88,FIND(" ",Results!C88)-1))</f>
        <v>#N/A</v>
      </c>
      <c r="H64" t="e">
        <f>IF(A64="","",RIGHT(Results!C88,LEN(Results!C88)-FIND(" ",Results!C88)))</f>
        <v>#N/A</v>
      </c>
      <c r="I64" t="e">
        <f>IF(A64="","",Results!D88)</f>
        <v>#N/A</v>
      </c>
      <c r="J64" t="e">
        <f>IF(A64="","",VLOOKUP(LEFT(Results!A88,1),Fteams,4,FALSE))</f>
        <v>#N/A</v>
      </c>
      <c r="K64" t="e">
        <f>IF(A64="","",Results!B88)</f>
        <v>#N/A</v>
      </c>
      <c r="L64" t="e">
        <f>IF(A64="","",IF(RIGHT(Results!X85,1)="B","B",""))</f>
        <v>#N/A</v>
      </c>
      <c r="O64" t="e">
        <f>IF(A64="","",Dec!$B$2)</f>
        <v>#N/A</v>
      </c>
      <c r="P64" s="15" t="e">
        <f>IF(A64="","",TEXT(Dec!$D$2,"dd-mmm"))</f>
        <v>#N/A</v>
      </c>
      <c r="R64" s="16" t="e">
        <f>IF(A64="","",TEXT(Dec!$D$2,"yyyy"))</f>
        <v>#N/A</v>
      </c>
    </row>
    <row r="65" spans="1:18" x14ac:dyDescent="0.25">
      <c r="A65" t="e">
        <f>IF(Results!Y89="aw",Results!A85,"")</f>
        <v>#N/A</v>
      </c>
      <c r="B65" t="e">
        <f>IF(A65="","",IF(AND(Results!H89&gt;"+2.0",LEFT(Results!H89,1)="+"),"w",""))</f>
        <v>#N/A</v>
      </c>
      <c r="C65" t="e">
        <f>IF(OR(A65="",Results!H89=""),"","("&amp;Results!H89&amp;")")</f>
        <v>#N/A</v>
      </c>
      <c r="D65" t="e">
        <f>IF(A65="","",Results!F89)</f>
        <v>#N/A</v>
      </c>
      <c r="G65" t="e">
        <f>IF(A65="","",LEFT(Results!C89,FIND(" ",Results!C89)-1))</f>
        <v>#N/A</v>
      </c>
      <c r="H65" t="e">
        <f>IF(A65="","",RIGHT(Results!C89,LEN(Results!C89)-FIND(" ",Results!C89)))</f>
        <v>#N/A</v>
      </c>
      <c r="I65" t="e">
        <f>IF(A65="","",Results!D89)</f>
        <v>#N/A</v>
      </c>
      <c r="J65" t="e">
        <f>IF(A65="","",VLOOKUP(LEFT(Results!A89,1),Fteams,4,FALSE))</f>
        <v>#N/A</v>
      </c>
      <c r="K65" t="e">
        <f>IF(A65="","",Results!B89)</f>
        <v>#N/A</v>
      </c>
      <c r="L65" t="e">
        <f>IF(A65="","",IF(RIGHT(Results!X85,1)="B","B",""))</f>
        <v>#N/A</v>
      </c>
      <c r="O65" t="e">
        <f>IF(A65="","",Dec!$B$2)</f>
        <v>#N/A</v>
      </c>
      <c r="P65" s="15" t="e">
        <f>IF(A65="","",TEXT(Dec!$D$2,"dd-mmm"))</f>
        <v>#N/A</v>
      </c>
      <c r="R65" s="16" t="e">
        <f>IF(A65="","",TEXT(Dec!$D$2,"yyyy"))</f>
        <v>#N/A</v>
      </c>
    </row>
    <row r="66" spans="1:18" x14ac:dyDescent="0.25">
      <c r="A66" t="e">
        <f>IF(Results!Y90="aw",Results!A85,"")</f>
        <v>#N/A</v>
      </c>
      <c r="B66" t="e">
        <f>IF(A66="","",IF(AND(Results!H90&gt;"+2.0",LEFT(Results!H90,1)="+"),"w",""))</f>
        <v>#N/A</v>
      </c>
      <c r="C66" t="e">
        <f>IF(OR(A66="",Results!H90=""),"","("&amp;Results!H90&amp;")")</f>
        <v>#N/A</v>
      </c>
      <c r="D66" t="e">
        <f>IF(A66="","",Results!F90)</f>
        <v>#N/A</v>
      </c>
      <c r="G66" t="e">
        <f>IF(A66="","",LEFT(Results!C90,FIND(" ",Results!C90)-1))</f>
        <v>#N/A</v>
      </c>
      <c r="H66" t="e">
        <f>IF(A66="","",RIGHT(Results!C90,LEN(Results!C90)-FIND(" ",Results!C90)))</f>
        <v>#N/A</v>
      </c>
      <c r="I66" t="e">
        <f>IF(A66="","",Results!D90)</f>
        <v>#N/A</v>
      </c>
      <c r="J66" t="e">
        <f>IF(A66="","",VLOOKUP(LEFT(Results!A90,1),Fteams,4,FALSE))</f>
        <v>#N/A</v>
      </c>
      <c r="K66" t="e">
        <f>IF(A66="","",Results!B90)</f>
        <v>#N/A</v>
      </c>
      <c r="L66" t="e">
        <f>IF(A66="","",IF(RIGHT(Results!X85,1)="B","B",""))</f>
        <v>#N/A</v>
      </c>
      <c r="O66" t="e">
        <f>IF(A66="","",Dec!$B$2)</f>
        <v>#N/A</v>
      </c>
      <c r="P66" s="15" t="e">
        <f>IF(A66="","",TEXT(Dec!$D$2,"dd-mmm"))</f>
        <v>#N/A</v>
      </c>
      <c r="R66" s="16" t="e">
        <f>IF(A66="","",TEXT(Dec!$D$2,"yyyy"))</f>
        <v>#N/A</v>
      </c>
    </row>
    <row r="67" spans="1:18" x14ac:dyDescent="0.25">
      <c r="A67" t="e">
        <f>IF(Results!Y91="aw",Results!A85,"")</f>
        <v>#N/A</v>
      </c>
      <c r="B67" t="e">
        <f>IF(A67="","",IF(AND(Results!H91&gt;"+2.0",LEFT(Results!H91,1)="+"),"w",""))</f>
        <v>#N/A</v>
      </c>
      <c r="C67" t="e">
        <f>IF(OR(A67="",Results!H91=""),"","("&amp;Results!H91&amp;")")</f>
        <v>#N/A</v>
      </c>
      <c r="D67" t="e">
        <f>IF(A67="","",Results!F91)</f>
        <v>#N/A</v>
      </c>
      <c r="G67" t="e">
        <f>IF(A67="","",LEFT(Results!C91,FIND(" ",Results!C91)-1))</f>
        <v>#N/A</v>
      </c>
      <c r="H67" t="e">
        <f>IF(A67="","",RIGHT(Results!C91,LEN(Results!C91)-FIND(" ",Results!C91)))</f>
        <v>#N/A</v>
      </c>
      <c r="I67" t="e">
        <f>IF(A67="","",Results!D91)</f>
        <v>#N/A</v>
      </c>
      <c r="J67" t="e">
        <f>IF(A67="","",VLOOKUP(LEFT(Results!A91,1),Fteams,4,FALSE))</f>
        <v>#N/A</v>
      </c>
      <c r="K67" t="e">
        <f>IF(A67="","",Results!B91)</f>
        <v>#N/A</v>
      </c>
      <c r="L67" t="e">
        <f>IF(A67="","",IF(RIGHT(Results!X85,1)="B","B",""))</f>
        <v>#N/A</v>
      </c>
      <c r="O67" t="e">
        <f>IF(A67="","",Dec!$B$2)</f>
        <v>#N/A</v>
      </c>
      <c r="P67" s="15" t="e">
        <f>IF(A67="","",TEXT(Dec!$D$2,"dd-mmm"))</f>
        <v>#N/A</v>
      </c>
      <c r="R67" s="16" t="e">
        <f>IF(A67="","",TEXT(Dec!$D$2,"yyyy"))</f>
        <v>#N/A</v>
      </c>
    </row>
    <row r="68" spans="1:18" x14ac:dyDescent="0.25">
      <c r="A68" t="e">
        <f>IF(Results!Y92="aw",Results!A85,"")</f>
        <v>#N/A</v>
      </c>
      <c r="B68" t="e">
        <f>IF(A68="","",IF(AND(Results!H92&gt;"+2.0",LEFT(Results!H92,1)="+"),"w",""))</f>
        <v>#N/A</v>
      </c>
      <c r="C68" t="e">
        <f>IF(OR(A68="",Results!H92=""),"","("&amp;Results!H92&amp;")")</f>
        <v>#N/A</v>
      </c>
      <c r="D68" t="e">
        <f>IF(A68="","",Results!F92)</f>
        <v>#N/A</v>
      </c>
      <c r="G68" t="e">
        <f>IF(A68="","",LEFT(Results!C92,FIND(" ",Results!C92)-1))</f>
        <v>#N/A</v>
      </c>
      <c r="H68" t="e">
        <f>IF(A68="","",RIGHT(Results!C92,LEN(Results!C92)-FIND(" ",Results!C92)))</f>
        <v>#N/A</v>
      </c>
      <c r="I68" t="e">
        <f>IF(A68="","",Results!D92)</f>
        <v>#N/A</v>
      </c>
      <c r="J68" t="e">
        <f>IF(A68="","",VLOOKUP(LEFT(Results!A92,1),Fteams,4,FALSE))</f>
        <v>#N/A</v>
      </c>
      <c r="K68" t="e">
        <f>IF(A68="","",Results!B92)</f>
        <v>#N/A</v>
      </c>
      <c r="L68" t="e">
        <f>IF(A68="","",IF(RIGHT(Results!X85,1)="B","B",""))</f>
        <v>#N/A</v>
      </c>
      <c r="O68" t="e">
        <f>IF(A68="","",Dec!$B$2)</f>
        <v>#N/A</v>
      </c>
      <c r="P68" s="15" t="e">
        <f>IF(A68="","",TEXT(Dec!$D$2,"dd-mmm"))</f>
        <v>#N/A</v>
      </c>
      <c r="R68" s="16" t="e">
        <f>IF(A68="","",TEXT(Dec!$D$2,"yyyy"))</f>
        <v>#N/A</v>
      </c>
    </row>
    <row r="69" spans="1:18" x14ac:dyDescent="0.25">
      <c r="A69" t="e">
        <f>IF(Results!Y93="aw",Results!A85,"")</f>
        <v>#N/A</v>
      </c>
      <c r="B69" t="e">
        <f>IF(A69="","",IF(AND(Results!H93&gt;"+2.0",LEFT(Results!H93,1)="+"),"w",""))</f>
        <v>#N/A</v>
      </c>
      <c r="C69" t="e">
        <f>IF(OR(A69="",Results!H93=""),"","("&amp;Results!H93&amp;")")</f>
        <v>#N/A</v>
      </c>
      <c r="D69" t="e">
        <f>IF(A69="","",Results!F93)</f>
        <v>#N/A</v>
      </c>
      <c r="G69" t="e">
        <f>IF(A69="","",LEFT(Results!C93,FIND(" ",Results!C93)-1))</f>
        <v>#N/A</v>
      </c>
      <c r="H69" t="e">
        <f>IF(A69="","",RIGHT(Results!C93,LEN(Results!C93)-FIND(" ",Results!C93)))</f>
        <v>#N/A</v>
      </c>
      <c r="I69" t="e">
        <f>IF(A69="","",Results!D93)</f>
        <v>#N/A</v>
      </c>
      <c r="J69" t="e">
        <f>IF(A69="","",VLOOKUP(LEFT(Results!A93,1),Fteams,4,FALSE))</f>
        <v>#N/A</v>
      </c>
      <c r="K69" t="e">
        <f>IF(A69="","",Results!B93)</f>
        <v>#N/A</v>
      </c>
      <c r="L69" t="e">
        <f>IF(A69="","",IF(RIGHT(Results!X85,1)="B","B",""))</f>
        <v>#N/A</v>
      </c>
      <c r="O69" t="e">
        <f>IF(A69="","",Dec!$B$2)</f>
        <v>#N/A</v>
      </c>
      <c r="P69" s="15" t="e">
        <f>IF(A69="","",TEXT(Dec!$D$2,"dd-mmm"))</f>
        <v>#N/A</v>
      </c>
      <c r="R69" s="16" t="e">
        <f>IF(A69="","",TEXT(Dec!$D$2,"yyyy"))</f>
        <v>#N/A</v>
      </c>
    </row>
    <row r="70" spans="1:18" x14ac:dyDescent="0.25">
      <c r="A70" t="str">
        <f>IF(Results!Y96="aw",Results!A85,"")</f>
        <v/>
      </c>
      <c r="B70" t="str">
        <f>IF(A70="","",IF(AND(Results!H96&gt;"+2.0",LEFT(Results!H96,1)="+"),"w",""))</f>
        <v/>
      </c>
      <c r="C70" t="str">
        <f>IF(OR(A70="",Results!H96=""),"","("&amp;Results!H96&amp;")")</f>
        <v/>
      </c>
      <c r="D70" t="str">
        <f>IF(A70="","",Results!F96)</f>
        <v/>
      </c>
      <c r="G70" t="str">
        <f>IF(A70="","",LEFT(Results!C96,FIND(" ",Results!C96)-1))</f>
        <v/>
      </c>
      <c r="H70" t="str">
        <f>IF(A70="","",RIGHT(Results!C96,LEN(Results!C96)-FIND(" ",Results!C96)))</f>
        <v/>
      </c>
      <c r="I70" t="str">
        <f>IF(A70="","",Results!D96)</f>
        <v/>
      </c>
      <c r="J70" t="str">
        <f>IF(A70="","",VLOOKUP(LEFT(Results!A96,1),Fteams,4,FALSE))</f>
        <v/>
      </c>
      <c r="K70" t="str">
        <f>IF(A70="","",Results!B96)</f>
        <v/>
      </c>
      <c r="L70" t="str">
        <f>IF(A70="","",IF(RIGHT(Results!X85,1)="B","B",""))</f>
        <v/>
      </c>
      <c r="O70" t="str">
        <f>IF(A70="","",Dec!$B$2)</f>
        <v/>
      </c>
      <c r="P70" s="15" t="str">
        <f>IF(A70="","",TEXT(Dec!$D$2,"dd-mmm"))</f>
        <v/>
      </c>
      <c r="R70" s="16" t="str">
        <f>IF(A70="","",TEXT(Dec!$D$2,"yyyy"))</f>
        <v/>
      </c>
    </row>
    <row r="71" spans="1:18" x14ac:dyDescent="0.25">
      <c r="A71" t="str">
        <f>IF(Results!Y97="aw",Results!A85,"")</f>
        <v/>
      </c>
      <c r="B71" t="str">
        <f>IF(A71="","",IF(AND(Results!H97&gt;"+2.0",LEFT(Results!H97,1)="+"),"w",""))</f>
        <v/>
      </c>
      <c r="C71" t="str">
        <f>IF(OR(A71="",Results!H97=""),"","("&amp;Results!H97&amp;")")</f>
        <v/>
      </c>
      <c r="D71" t="str">
        <f>IF(A71="","",Results!F97)</f>
        <v/>
      </c>
      <c r="G71" t="str">
        <f>IF(A71="","",LEFT(Results!C97,FIND(" ",Results!C97)-1))</f>
        <v/>
      </c>
      <c r="H71" t="str">
        <f>IF(A71="","",RIGHT(Results!C97,LEN(Results!C97)-FIND(" ",Results!C97)))</f>
        <v/>
      </c>
      <c r="I71" t="str">
        <f>IF(A71="","",Results!D97)</f>
        <v/>
      </c>
      <c r="J71" t="str">
        <f>IF(A71="","",VLOOKUP(LEFT(Results!A97,1),Fteams,4,FALSE))</f>
        <v/>
      </c>
      <c r="K71" t="str">
        <f>IF(A71="","",Results!B97)</f>
        <v/>
      </c>
      <c r="L71" t="str">
        <f>IF(A71="","",IF(RIGHT(Results!X85,1)="B","B",""))</f>
        <v/>
      </c>
      <c r="O71" t="str">
        <f>IF(A71="","",Dec!$B$2)</f>
        <v/>
      </c>
      <c r="P71" s="15" t="str">
        <f>IF(A71="","",TEXT(Dec!$D$2,"dd-mmm"))</f>
        <v/>
      </c>
      <c r="R71" s="16" t="str">
        <f>IF(A71="","",TEXT(Dec!$D$2,"yyyy"))</f>
        <v/>
      </c>
    </row>
    <row r="72" spans="1:18" x14ac:dyDescent="0.25">
      <c r="A72" t="e">
        <f>IF(Results!#REF!="aw",Results!A85,"")</f>
        <v>#REF!</v>
      </c>
      <c r="B72" t="e">
        <f>IF(A72="","",IF(AND(Results!#REF!&gt;"+2.0",LEFT(Results!#REF!,1)="+"),"w",""))</f>
        <v>#REF!</v>
      </c>
      <c r="C72" t="e">
        <f>IF(OR(A72="",Results!#REF!=""),"","("&amp;Results!#REF!&amp;")")</f>
        <v>#REF!</v>
      </c>
      <c r="D72" t="e">
        <f>IF(A72="","",Results!#REF!)</f>
        <v>#REF!</v>
      </c>
      <c r="G72" t="e">
        <f>IF(A72="","",LEFT(Results!#REF!,FIND(" ",Results!#REF!)-1))</f>
        <v>#REF!</v>
      </c>
      <c r="H72" t="e">
        <f>IF(A72="","",RIGHT(Results!#REF!,LEN(Results!#REF!)-FIND(" ",Results!#REF!)))</f>
        <v>#REF!</v>
      </c>
      <c r="I72" t="e">
        <f>IF(A72="","",Results!#REF!)</f>
        <v>#REF!</v>
      </c>
      <c r="J72" t="e">
        <f>IF(A72="","",VLOOKUP(LEFT(Results!#REF!,1),Fteams,4,FALSE))</f>
        <v>#REF!</v>
      </c>
      <c r="K72" t="e">
        <f>IF(A72="","",Results!#REF!)</f>
        <v>#REF!</v>
      </c>
      <c r="L72" t="e">
        <f>IF(A72="","",IF(RIGHT(Results!X85,1)="B","B",""))</f>
        <v>#REF!</v>
      </c>
      <c r="O72" t="e">
        <f>IF(A72="","",Dec!$B$2)</f>
        <v>#REF!</v>
      </c>
      <c r="P72" s="15" t="e">
        <f>IF(A72="","",TEXT(Dec!$D$2,"dd-mmm"))</f>
        <v>#REF!</v>
      </c>
      <c r="R72" s="16" t="e">
        <f>IF(A72="","",TEXT(Dec!$D$2,"yyyy"))</f>
        <v>#REF!</v>
      </c>
    </row>
    <row r="73" spans="1:18" x14ac:dyDescent="0.25">
      <c r="A73" t="e">
        <f>IF(Results!#REF!="aw",Results!A85,"")</f>
        <v>#REF!</v>
      </c>
      <c r="B73" t="e">
        <f>IF(A73="","",IF(AND(Results!#REF!&gt;"+2.0",LEFT(Results!#REF!,1)="+"),"w",""))</f>
        <v>#REF!</v>
      </c>
      <c r="C73" t="e">
        <f>IF(OR(A73="",Results!#REF!=""),"","("&amp;Results!#REF!&amp;")")</f>
        <v>#REF!</v>
      </c>
      <c r="D73" t="e">
        <f>IF(A73="","",Results!#REF!)</f>
        <v>#REF!</v>
      </c>
      <c r="G73" t="e">
        <f>IF(A73="","",LEFT(Results!#REF!,FIND(" ",Results!#REF!)-1))</f>
        <v>#REF!</v>
      </c>
      <c r="H73" t="e">
        <f>IF(A73="","",RIGHT(Results!#REF!,LEN(Results!#REF!)-FIND(" ",Results!#REF!)))</f>
        <v>#REF!</v>
      </c>
      <c r="I73" t="e">
        <f>IF(A73="","",Results!#REF!)</f>
        <v>#REF!</v>
      </c>
      <c r="J73" t="e">
        <f>IF(A73="","",VLOOKUP(LEFT(Results!#REF!,1),Fteams,4,FALSE))</f>
        <v>#REF!</v>
      </c>
      <c r="K73" t="e">
        <f>IF(A73="","",Results!#REF!)</f>
        <v>#REF!</v>
      </c>
      <c r="L73" t="e">
        <f>IF(A73="","",IF(RIGHT(Results!X85,1)="B","B",""))</f>
        <v>#REF!</v>
      </c>
      <c r="O73" t="e">
        <f>IF(A73="","",Dec!$B$2)</f>
        <v>#REF!</v>
      </c>
      <c r="P73" s="15" t="e">
        <f>IF(A73="","",TEXT(Dec!$D$2,"dd-mmm"))</f>
        <v>#REF!</v>
      </c>
      <c r="R73" s="16" t="e">
        <f>IF(A73="","",TEXT(Dec!$D$2,"yyyy"))</f>
        <v>#REF!</v>
      </c>
    </row>
    <row r="74" spans="1:18" x14ac:dyDescent="0.25">
      <c r="A74" t="e">
        <f>IF(Results!Y99="aw",Results!A98,"")</f>
        <v>#N/A</v>
      </c>
      <c r="B74" t="e">
        <f>IF(A74="","",IF(AND(Results!H99&gt;"+2.0",LEFT(Results!H99,1)="+"),"w",""))</f>
        <v>#N/A</v>
      </c>
      <c r="C74" t="e">
        <f>IF(OR(A74="",Results!H99=""),"","("&amp;Results!H99&amp;")")</f>
        <v>#N/A</v>
      </c>
      <c r="D74" t="e">
        <f>IF(A74="","",Results!F99)</f>
        <v>#N/A</v>
      </c>
      <c r="G74" t="e">
        <f>IF(A74="","",LEFT(Results!C99,FIND(" ",Results!C99)-1))</f>
        <v>#N/A</v>
      </c>
      <c r="H74" t="e">
        <f>IF(A74="","",RIGHT(Results!C99,LEN(Results!C99)-FIND(" ",Results!C99)))</f>
        <v>#N/A</v>
      </c>
      <c r="I74" t="e">
        <f>IF(A74="","",Results!D99)</f>
        <v>#N/A</v>
      </c>
      <c r="J74" t="e">
        <f>IF(A74="","",VLOOKUP(LEFT(Results!A99,1),Fteams,4,FALSE))</f>
        <v>#N/A</v>
      </c>
      <c r="K74" t="e">
        <f>IF(A74="","",Results!B99)</f>
        <v>#N/A</v>
      </c>
      <c r="L74" t="e">
        <f>IF(A74="","",IF(RIGHT(Results!X98,1)="B","B",""))</f>
        <v>#N/A</v>
      </c>
      <c r="O74" t="e">
        <f>IF(A74="","",Dec!$B$2)</f>
        <v>#N/A</v>
      </c>
      <c r="P74" s="15" t="e">
        <f>IF(A74="","",TEXT(Dec!$D$2,"dd-mmm"))</f>
        <v>#N/A</v>
      </c>
      <c r="R74" s="16" t="e">
        <f>IF(A74="","",TEXT(Dec!$D$2,"yyyy"))</f>
        <v>#N/A</v>
      </c>
    </row>
    <row r="75" spans="1:18" x14ac:dyDescent="0.25">
      <c r="A75" t="e">
        <f>IF(Results!Y100="aw",Results!A98,"")</f>
        <v>#N/A</v>
      </c>
      <c r="B75" t="e">
        <f>IF(A75="","",IF(AND(Results!H100&gt;"+2.0",LEFT(Results!H100,1)="+"),"w",""))</f>
        <v>#N/A</v>
      </c>
      <c r="C75" t="e">
        <f>IF(OR(A75="",Results!H100=""),"","("&amp;Results!H100&amp;")")</f>
        <v>#N/A</v>
      </c>
      <c r="D75" t="e">
        <f>IF(A75="","",Results!F100)</f>
        <v>#N/A</v>
      </c>
      <c r="G75" t="e">
        <f>IF(A75="","",LEFT(Results!C100,FIND(" ",Results!C100)-1))</f>
        <v>#N/A</v>
      </c>
      <c r="H75" t="e">
        <f>IF(A75="","",RIGHT(Results!C100,LEN(Results!C100)-FIND(" ",Results!C100)))</f>
        <v>#N/A</v>
      </c>
      <c r="I75" t="e">
        <f>IF(A75="","",Results!D100)</f>
        <v>#N/A</v>
      </c>
      <c r="J75" t="e">
        <f>IF(A75="","",VLOOKUP(LEFT(Results!A100,1),Fteams,4,FALSE))</f>
        <v>#N/A</v>
      </c>
      <c r="K75" t="e">
        <f>IF(A75="","",Results!B100)</f>
        <v>#N/A</v>
      </c>
      <c r="L75" t="e">
        <f>IF(A75="","",IF(RIGHT(Results!X98,1)="B","B",""))</f>
        <v>#N/A</v>
      </c>
      <c r="O75" t="e">
        <f>IF(A75="","",Dec!$B$2)</f>
        <v>#N/A</v>
      </c>
      <c r="P75" s="15" t="e">
        <f>IF(A75="","",TEXT(Dec!$D$2,"dd-mmm"))</f>
        <v>#N/A</v>
      </c>
      <c r="R75" s="16" t="e">
        <f>IF(A75="","",TEXT(Dec!$D$2,"yyyy"))</f>
        <v>#N/A</v>
      </c>
    </row>
    <row r="76" spans="1:18" x14ac:dyDescent="0.25">
      <c r="A76" t="e">
        <f>IF(Results!Y101="aw",Results!A98,"")</f>
        <v>#N/A</v>
      </c>
      <c r="B76" t="e">
        <f>IF(A76="","",IF(AND(Results!H101&gt;"+2.0",LEFT(Results!H101,1)="+"),"w",""))</f>
        <v>#N/A</v>
      </c>
      <c r="C76" t="e">
        <f>IF(OR(A76="",Results!H101=""),"","("&amp;Results!H101&amp;")")</f>
        <v>#N/A</v>
      </c>
      <c r="D76" t="e">
        <f>IF(A76="","",Results!F101)</f>
        <v>#N/A</v>
      </c>
      <c r="G76" t="e">
        <f>IF(A76="","",LEFT(Results!C101,FIND(" ",Results!C101)-1))</f>
        <v>#N/A</v>
      </c>
      <c r="H76" t="e">
        <f>IF(A76="","",RIGHT(Results!C101,LEN(Results!C101)-FIND(" ",Results!C101)))</f>
        <v>#N/A</v>
      </c>
      <c r="I76" t="e">
        <f>IF(A76="","",Results!D101)</f>
        <v>#N/A</v>
      </c>
      <c r="J76" t="e">
        <f>IF(A76="","",VLOOKUP(LEFT(Results!A101,1),Fteams,4,FALSE))</f>
        <v>#N/A</v>
      </c>
      <c r="K76" t="e">
        <f>IF(A76="","",Results!B101)</f>
        <v>#N/A</v>
      </c>
      <c r="L76" t="e">
        <f>IF(A76="","",IF(RIGHT(Results!X98,1)="B","B",""))</f>
        <v>#N/A</v>
      </c>
      <c r="O76" t="e">
        <f>IF(A76="","",Dec!$B$2)</f>
        <v>#N/A</v>
      </c>
      <c r="P76" s="15" t="e">
        <f>IF(A76="","",TEXT(Dec!$D$2,"dd-mmm"))</f>
        <v>#N/A</v>
      </c>
      <c r="R76" s="16" t="e">
        <f>IF(A76="","",TEXT(Dec!$D$2,"yyyy"))</f>
        <v>#N/A</v>
      </c>
    </row>
    <row r="77" spans="1:18" x14ac:dyDescent="0.25">
      <c r="A77" t="e">
        <f>IF(Results!Y102="aw",Results!A98,"")</f>
        <v>#N/A</v>
      </c>
      <c r="B77" t="e">
        <f>IF(A77="","",IF(AND(Results!H102&gt;"+2.0",LEFT(Results!H102,1)="+"),"w",""))</f>
        <v>#N/A</v>
      </c>
      <c r="C77" t="e">
        <f>IF(OR(A77="",Results!H102=""),"","("&amp;Results!H102&amp;")")</f>
        <v>#N/A</v>
      </c>
      <c r="D77" t="e">
        <f>IF(A77="","",Results!F102)</f>
        <v>#N/A</v>
      </c>
      <c r="G77" t="e">
        <f>IF(A77="","",LEFT(Results!C102,FIND(" ",Results!C102)-1))</f>
        <v>#N/A</v>
      </c>
      <c r="H77" t="e">
        <f>IF(A77="","",RIGHT(Results!C102,LEN(Results!C102)-FIND(" ",Results!C102)))</f>
        <v>#N/A</v>
      </c>
      <c r="I77" t="e">
        <f>IF(A77="","",Results!D102)</f>
        <v>#N/A</v>
      </c>
      <c r="J77" t="e">
        <f>IF(A77="","",VLOOKUP(LEFT(Results!A102,1),Fteams,4,FALSE))</f>
        <v>#N/A</v>
      </c>
      <c r="K77" t="e">
        <f>IF(A77="","",Results!B102)</f>
        <v>#N/A</v>
      </c>
      <c r="L77" t="e">
        <f>IF(A77="","",IF(RIGHT(Results!X98,1)="B","B",""))</f>
        <v>#N/A</v>
      </c>
      <c r="O77" t="e">
        <f>IF(A77="","",Dec!$B$2)</f>
        <v>#N/A</v>
      </c>
      <c r="P77" s="15" t="e">
        <f>IF(A77="","",TEXT(Dec!$D$2,"dd-mmm"))</f>
        <v>#N/A</v>
      </c>
      <c r="R77" s="16" t="e">
        <f>IF(A77="","",TEXT(Dec!$D$2,"yyyy"))</f>
        <v>#N/A</v>
      </c>
    </row>
    <row r="78" spans="1:18" x14ac:dyDescent="0.25">
      <c r="A78" t="e">
        <f>IF(Results!Y103="aw",Results!A98,"")</f>
        <v>#N/A</v>
      </c>
      <c r="B78" t="e">
        <f>IF(A78="","",IF(AND(Results!H103&gt;"+2.0",LEFT(Results!H103,1)="+"),"w",""))</f>
        <v>#N/A</v>
      </c>
      <c r="C78" t="e">
        <f>IF(OR(A78="",Results!H103=""),"","("&amp;Results!H103&amp;")")</f>
        <v>#N/A</v>
      </c>
      <c r="D78" t="e">
        <f>IF(A78="","",Results!F103)</f>
        <v>#N/A</v>
      </c>
      <c r="G78" t="e">
        <f>IF(A78="","",LEFT(Results!C103,FIND(" ",Results!C103)-1))</f>
        <v>#N/A</v>
      </c>
      <c r="H78" t="e">
        <f>IF(A78="","",RIGHT(Results!C103,LEN(Results!C103)-FIND(" ",Results!C103)))</f>
        <v>#N/A</v>
      </c>
      <c r="I78" t="e">
        <f>IF(A78="","",Results!D103)</f>
        <v>#N/A</v>
      </c>
      <c r="J78" t="e">
        <f>IF(A78="","",VLOOKUP(LEFT(Results!A103,1),Fteams,4,FALSE))</f>
        <v>#N/A</v>
      </c>
      <c r="K78" t="e">
        <f>IF(A78="","",Results!B103)</f>
        <v>#N/A</v>
      </c>
      <c r="L78" t="e">
        <f>IF(A78="","",IF(RIGHT(Results!X98,1)="B","B",""))</f>
        <v>#N/A</v>
      </c>
      <c r="O78" t="e">
        <f>IF(A78="","",Dec!$B$2)</f>
        <v>#N/A</v>
      </c>
      <c r="P78" s="15" t="e">
        <f>IF(A78="","",TEXT(Dec!$D$2,"dd-mmm"))</f>
        <v>#N/A</v>
      </c>
      <c r="R78" s="16" t="e">
        <f>IF(A78="","",TEXT(Dec!$D$2,"yyyy"))</f>
        <v>#N/A</v>
      </c>
    </row>
    <row r="79" spans="1:18" x14ac:dyDescent="0.25">
      <c r="A79" t="e">
        <f>IF(Results!Y104="aw",Results!A98,"")</f>
        <v>#N/A</v>
      </c>
      <c r="B79" t="e">
        <f>IF(A79="","",IF(AND(Results!H104&gt;"+2.0",LEFT(Results!H104,1)="+"),"w",""))</f>
        <v>#N/A</v>
      </c>
      <c r="C79" t="e">
        <f>IF(OR(A79="",Results!H104=""),"","("&amp;Results!H104&amp;")")</f>
        <v>#N/A</v>
      </c>
      <c r="D79" t="e">
        <f>IF(A79="","",Results!F104)</f>
        <v>#N/A</v>
      </c>
      <c r="G79" t="e">
        <f>IF(A79="","",LEFT(Results!C104,FIND(" ",Results!C104)-1))</f>
        <v>#N/A</v>
      </c>
      <c r="H79" t="e">
        <f>IF(A79="","",RIGHT(Results!C104,LEN(Results!C104)-FIND(" ",Results!C104)))</f>
        <v>#N/A</v>
      </c>
      <c r="I79" t="e">
        <f>IF(A79="","",Results!D104)</f>
        <v>#N/A</v>
      </c>
      <c r="J79" t="e">
        <f>IF(A79="","",VLOOKUP(LEFT(Results!A104,1),Fteams,4,FALSE))</f>
        <v>#N/A</v>
      </c>
      <c r="K79" t="e">
        <f>IF(A79="","",Results!B104)</f>
        <v>#N/A</v>
      </c>
      <c r="L79" t="e">
        <f>IF(A79="","",IF(RIGHT(Results!X98,1)="B","B",""))</f>
        <v>#N/A</v>
      </c>
      <c r="O79" t="e">
        <f>IF(A79="","",Dec!$B$2)</f>
        <v>#N/A</v>
      </c>
      <c r="P79" s="15" t="e">
        <f>IF(A79="","",TEXT(Dec!$D$2,"dd-mmm"))</f>
        <v>#N/A</v>
      </c>
      <c r="R79" s="16" t="e">
        <f>IF(A79="","",TEXT(Dec!$D$2,"yyyy"))</f>
        <v>#N/A</v>
      </c>
    </row>
    <row r="80" spans="1:18" x14ac:dyDescent="0.25">
      <c r="A80" t="e">
        <f>IF(Results!Y105="aw",Results!A98,"")</f>
        <v>#N/A</v>
      </c>
      <c r="B80" t="e">
        <f>IF(A80="","",IF(AND(Results!H105&gt;"+2.0",LEFT(Results!H105,1)="+"),"w",""))</f>
        <v>#N/A</v>
      </c>
      <c r="C80" t="e">
        <f>IF(OR(A80="",Results!H105=""),"","("&amp;Results!H105&amp;")")</f>
        <v>#N/A</v>
      </c>
      <c r="D80" t="e">
        <f>IF(A80="","",Results!F105)</f>
        <v>#N/A</v>
      </c>
      <c r="G80" t="e">
        <f>IF(A80="","",LEFT(Results!C105,FIND(" ",Results!C105)-1))</f>
        <v>#N/A</v>
      </c>
      <c r="H80" t="e">
        <f>IF(A80="","",RIGHT(Results!C105,LEN(Results!C105)-FIND(" ",Results!C105)))</f>
        <v>#N/A</v>
      </c>
      <c r="I80" t="e">
        <f>IF(A80="","",Results!D105)</f>
        <v>#N/A</v>
      </c>
      <c r="J80" t="e">
        <f>IF(A80="","",VLOOKUP(LEFT(Results!A105,1),Fteams,4,FALSE))</f>
        <v>#N/A</v>
      </c>
      <c r="K80" t="e">
        <f>IF(A80="","",Results!B105)</f>
        <v>#N/A</v>
      </c>
      <c r="L80" t="e">
        <f>IF(A80="","",IF(RIGHT(Results!X98,1)="B","B",""))</f>
        <v>#N/A</v>
      </c>
      <c r="O80" t="e">
        <f>IF(A80="","",Dec!$B$2)</f>
        <v>#N/A</v>
      </c>
      <c r="P80" s="15" t="e">
        <f>IF(A80="","",TEXT(Dec!$D$2,"dd-mmm"))</f>
        <v>#N/A</v>
      </c>
      <c r="R80" s="16" t="e">
        <f>IF(A80="","",TEXT(Dec!$D$2,"yyyy"))</f>
        <v>#N/A</v>
      </c>
    </row>
    <row r="81" spans="1:18" x14ac:dyDescent="0.25">
      <c r="A81" t="e">
        <f>IF(Results!Y106="aw",Results!A98,"")</f>
        <v>#N/A</v>
      </c>
      <c r="B81" t="e">
        <f>IF(A81="","",IF(AND(Results!H106&gt;"+2.0",LEFT(Results!H106,1)="+"),"w",""))</f>
        <v>#N/A</v>
      </c>
      <c r="C81" t="e">
        <f>IF(OR(A81="",Results!H106=""),"","("&amp;Results!H106&amp;")")</f>
        <v>#N/A</v>
      </c>
      <c r="D81" t="e">
        <f>IF(A81="","",Results!F106)</f>
        <v>#N/A</v>
      </c>
      <c r="G81" t="e">
        <f>IF(A81="","",LEFT(Results!C106,FIND(" ",Results!C106)-1))</f>
        <v>#N/A</v>
      </c>
      <c r="H81" t="e">
        <f>IF(A81="","",RIGHT(Results!C106,LEN(Results!C106)-FIND(" ",Results!C106)))</f>
        <v>#N/A</v>
      </c>
      <c r="I81" t="e">
        <f>IF(A81="","",Results!D106)</f>
        <v>#N/A</v>
      </c>
      <c r="J81" t="e">
        <f>IF(A81="","",VLOOKUP(LEFT(Results!A106,1),Fteams,4,FALSE))</f>
        <v>#N/A</v>
      </c>
      <c r="K81" t="e">
        <f>IF(A81="","",Results!B106)</f>
        <v>#N/A</v>
      </c>
      <c r="L81" t="e">
        <f>IF(A81="","",IF(RIGHT(Results!X98,1)="B","B",""))</f>
        <v>#N/A</v>
      </c>
      <c r="O81" t="e">
        <f>IF(A81="","",Dec!$B$2)</f>
        <v>#N/A</v>
      </c>
      <c r="P81" s="15" t="e">
        <f>IF(A81="","",TEXT(Dec!$D$2,"dd-mmm"))</f>
        <v>#N/A</v>
      </c>
      <c r="R81" s="16" t="e">
        <f>IF(A81="","",TEXT(Dec!$D$2,"yyyy"))</f>
        <v>#N/A</v>
      </c>
    </row>
    <row r="82" spans="1:18" x14ac:dyDescent="0.25">
      <c r="A82" t="str">
        <f>IF(Results!Y109="aw",Results!A98,"")</f>
        <v/>
      </c>
      <c r="B82" t="str">
        <f>IF(A82="","",IF(AND(Results!H109&gt;"+2.0",LEFT(Results!H109,1)="+"),"w",""))</f>
        <v/>
      </c>
      <c r="C82" t="str">
        <f>IF(OR(A82="",Results!H109=""),"","("&amp;Results!H109&amp;")")</f>
        <v/>
      </c>
      <c r="D82" t="str">
        <f>IF(A82="","",Results!F109)</f>
        <v/>
      </c>
      <c r="G82" t="str">
        <f>IF(A82="","",LEFT(Results!C109,FIND(" ",Results!C109)-1))</f>
        <v/>
      </c>
      <c r="H82" t="str">
        <f>IF(A82="","",RIGHT(Results!C109,LEN(Results!C109)-FIND(" ",Results!C109)))</f>
        <v/>
      </c>
      <c r="I82" t="str">
        <f>IF(A82="","",Results!D109)</f>
        <v/>
      </c>
      <c r="J82" t="str">
        <f>IF(A82="","",VLOOKUP(LEFT(Results!A109,1),Fteams,4,FALSE))</f>
        <v/>
      </c>
      <c r="K82" t="str">
        <f>IF(A82="","",Results!B109)</f>
        <v/>
      </c>
      <c r="L82" t="str">
        <f>IF(A82="","",IF(RIGHT(Results!X98,1)="B","B",""))</f>
        <v/>
      </c>
      <c r="O82" t="str">
        <f>IF(A82="","",Dec!$B$2)</f>
        <v/>
      </c>
      <c r="P82" s="15" t="str">
        <f>IF(A82="","",TEXT(Dec!$D$2,"dd-mmm"))</f>
        <v/>
      </c>
      <c r="R82" s="16" t="str">
        <f>IF(A82="","",TEXT(Dec!$D$2,"yyyy"))</f>
        <v/>
      </c>
    </row>
    <row r="83" spans="1:18" x14ac:dyDescent="0.25">
      <c r="A83" t="str">
        <f>IF(Results!Y110="aw",Results!A98,"")</f>
        <v/>
      </c>
      <c r="B83" t="str">
        <f>IF(A83="","",IF(AND(Results!H110&gt;"+2.0",LEFT(Results!H110,1)="+"),"w",""))</f>
        <v/>
      </c>
      <c r="C83" t="str">
        <f>IF(OR(A83="",Results!H110=""),"","("&amp;Results!H110&amp;")")</f>
        <v/>
      </c>
      <c r="D83" t="str">
        <f>IF(A83="","",Results!F110)</f>
        <v/>
      </c>
      <c r="G83" t="str">
        <f>IF(A83="","",LEFT(Results!C110,FIND(" ",Results!C110)-1))</f>
        <v/>
      </c>
      <c r="H83" t="str">
        <f>IF(A83="","",RIGHT(Results!C110,LEN(Results!C110)-FIND(" ",Results!C110)))</f>
        <v/>
      </c>
      <c r="I83" t="str">
        <f>IF(A83="","",Results!D110)</f>
        <v/>
      </c>
      <c r="J83" t="str">
        <f>IF(A83="","",VLOOKUP(LEFT(Results!A110,1),Fteams,4,FALSE))</f>
        <v/>
      </c>
      <c r="K83" t="str">
        <f>IF(A83="","",Results!B110)</f>
        <v/>
      </c>
      <c r="L83" t="str">
        <f>IF(A83="","",IF(RIGHT(Results!X98,1)="B","B",""))</f>
        <v/>
      </c>
      <c r="O83" t="str">
        <f>IF(A83="","",Dec!$B$2)</f>
        <v/>
      </c>
      <c r="P83" s="15" t="str">
        <f>IF(A83="","",TEXT(Dec!$D$2,"dd-mmm"))</f>
        <v/>
      </c>
      <c r="R83" s="16" t="str">
        <f>IF(A83="","",TEXT(Dec!$D$2,"yyyy"))</f>
        <v/>
      </c>
    </row>
    <row r="84" spans="1:18" x14ac:dyDescent="0.25">
      <c r="A84" t="e">
        <f>IF(Results!#REF!="aw",Results!A98,"")</f>
        <v>#REF!</v>
      </c>
      <c r="B84" t="e">
        <f>IF(A84="","",IF(AND(Results!#REF!&gt;"+2.0",LEFT(Results!#REF!,1)="+"),"w",""))</f>
        <v>#REF!</v>
      </c>
      <c r="C84" t="e">
        <f>IF(OR(A84="",Results!#REF!=""),"","("&amp;Results!#REF!&amp;")")</f>
        <v>#REF!</v>
      </c>
      <c r="D84" t="e">
        <f>IF(A84="","",Results!#REF!)</f>
        <v>#REF!</v>
      </c>
      <c r="G84" t="e">
        <f>IF(A84="","",LEFT(Results!#REF!,FIND(" ",Results!#REF!)-1))</f>
        <v>#REF!</v>
      </c>
      <c r="H84" t="e">
        <f>IF(A84="","",RIGHT(Results!#REF!,LEN(Results!#REF!)-FIND(" ",Results!#REF!)))</f>
        <v>#REF!</v>
      </c>
      <c r="I84" t="e">
        <f>IF(A84="","",Results!#REF!)</f>
        <v>#REF!</v>
      </c>
      <c r="J84" t="e">
        <f>IF(A84="","",VLOOKUP(LEFT(Results!#REF!,1),Fteams,4,FALSE))</f>
        <v>#REF!</v>
      </c>
      <c r="K84" t="e">
        <f>IF(A84="","",Results!#REF!)</f>
        <v>#REF!</v>
      </c>
      <c r="L84" t="e">
        <f>IF(A84="","",IF(RIGHT(Results!X98,1)="B","B",""))</f>
        <v>#REF!</v>
      </c>
      <c r="O84" t="e">
        <f>IF(A84="","",Dec!$B$2)</f>
        <v>#REF!</v>
      </c>
      <c r="P84" s="15" t="e">
        <f>IF(A84="","",TEXT(Dec!$D$2,"dd-mmm"))</f>
        <v>#REF!</v>
      </c>
      <c r="R84" s="16" t="e">
        <f>IF(A84="","",TEXT(Dec!$D$2,"yyyy"))</f>
        <v>#REF!</v>
      </c>
    </row>
    <row r="85" spans="1:18" x14ac:dyDescent="0.25">
      <c r="A85" t="e">
        <f>IF(Results!#REF!="aw",Results!A98,"")</f>
        <v>#REF!</v>
      </c>
      <c r="B85" t="e">
        <f>IF(A85="","",IF(AND(Results!#REF!&gt;"+2.0",LEFT(Results!#REF!,1)="+"),"w",""))</f>
        <v>#REF!</v>
      </c>
      <c r="C85" t="e">
        <f>IF(OR(A85="",Results!#REF!=""),"","("&amp;Results!#REF!&amp;")")</f>
        <v>#REF!</v>
      </c>
      <c r="D85" t="e">
        <f>IF(A85="","",Results!#REF!)</f>
        <v>#REF!</v>
      </c>
      <c r="G85" t="e">
        <f>IF(A85="","",LEFT(Results!#REF!,FIND(" ",Results!#REF!)-1))</f>
        <v>#REF!</v>
      </c>
      <c r="H85" t="e">
        <f>IF(A85="","",RIGHT(Results!#REF!,LEN(Results!#REF!)-FIND(" ",Results!#REF!)))</f>
        <v>#REF!</v>
      </c>
      <c r="I85" t="e">
        <f>IF(A85="","",Results!#REF!)</f>
        <v>#REF!</v>
      </c>
      <c r="J85" t="e">
        <f>IF(A85="","",VLOOKUP(LEFT(Results!#REF!,1),Fteams,4,FALSE))</f>
        <v>#REF!</v>
      </c>
      <c r="K85" t="e">
        <f>IF(A85="","",Results!#REF!)</f>
        <v>#REF!</v>
      </c>
      <c r="L85" t="e">
        <f>IF(A85="","",IF(RIGHT(Results!X98,1)="B","B",""))</f>
        <v>#REF!</v>
      </c>
      <c r="O85" t="e">
        <f>IF(A85="","",Dec!$B$2)</f>
        <v>#REF!</v>
      </c>
      <c r="P85" s="15" t="e">
        <f>IF(A85="","",TEXT(Dec!$D$2,"dd-mmm"))</f>
        <v>#REF!</v>
      </c>
      <c r="R85" s="16" t="e">
        <f>IF(A85="","",TEXT(Dec!$D$2,"yyyy"))</f>
        <v>#REF!</v>
      </c>
    </row>
    <row r="86" spans="1:18" x14ac:dyDescent="0.25">
      <c r="A86" t="e">
        <f>IF(Results!Y112="aw",Results!A111,"")</f>
        <v>#N/A</v>
      </c>
      <c r="B86" t="e">
        <f>IF(A86="","",IF(AND(Results!H112&gt;"+2.0",LEFT(Results!H112,1)="+"),"w",""))</f>
        <v>#N/A</v>
      </c>
      <c r="C86" t="e">
        <f>IF(OR(A86="",Results!H112=""),"","("&amp;Results!H112&amp;")")</f>
        <v>#N/A</v>
      </c>
      <c r="D86" t="e">
        <f>IF(A86="","",Results!F112)</f>
        <v>#N/A</v>
      </c>
      <c r="G86" t="e">
        <f>IF(A86="","",LEFT(Results!C112,FIND(" ",Results!C112)-1))</f>
        <v>#N/A</v>
      </c>
      <c r="H86" t="e">
        <f>IF(A86="","",RIGHT(Results!C112,LEN(Results!C112)-FIND(" ",Results!C112)))</f>
        <v>#N/A</v>
      </c>
      <c r="I86" t="e">
        <f>IF(A86="","",Results!D112)</f>
        <v>#N/A</v>
      </c>
      <c r="J86" t="e">
        <f>IF(A86="","",VLOOKUP(LEFT(Results!A112,1),Fteams,4,FALSE))</f>
        <v>#N/A</v>
      </c>
      <c r="K86" t="e">
        <f>IF(A86="","",Results!B112)</f>
        <v>#N/A</v>
      </c>
      <c r="L86" t="e">
        <f>IF(A86="","",IF(RIGHT(Results!X111,1)="B","B",""))</f>
        <v>#N/A</v>
      </c>
      <c r="O86" t="e">
        <f>IF(A86="","",Dec!$B$2)</f>
        <v>#N/A</v>
      </c>
      <c r="P86" s="15" t="e">
        <f>IF(A86="","",TEXT(Dec!$D$2,"dd-mmm"))</f>
        <v>#N/A</v>
      </c>
      <c r="R86" s="16" t="e">
        <f>IF(A86="","",TEXT(Dec!$D$2,"yyyy"))</f>
        <v>#N/A</v>
      </c>
    </row>
    <row r="87" spans="1:18" x14ac:dyDescent="0.25">
      <c r="A87" t="e">
        <f>IF(Results!Y113="aw",Results!A111,"")</f>
        <v>#N/A</v>
      </c>
      <c r="B87" t="e">
        <f>IF(A87="","",IF(AND(Results!H113&gt;"+2.0",LEFT(Results!H113,1)="+"),"w",""))</f>
        <v>#N/A</v>
      </c>
      <c r="C87" t="e">
        <f>IF(OR(A87="",Results!H113=""),"","("&amp;Results!H113&amp;")")</f>
        <v>#N/A</v>
      </c>
      <c r="D87" t="e">
        <f>IF(A87="","",Results!F113)</f>
        <v>#N/A</v>
      </c>
      <c r="G87" t="e">
        <f>IF(A87="","",LEFT(Results!C113,FIND(" ",Results!C113)-1))</f>
        <v>#N/A</v>
      </c>
      <c r="H87" t="e">
        <f>IF(A87="","",RIGHT(Results!C113,LEN(Results!C113)-FIND(" ",Results!C113)))</f>
        <v>#N/A</v>
      </c>
      <c r="I87" t="e">
        <f>IF(A87="","",Results!D113)</f>
        <v>#N/A</v>
      </c>
      <c r="J87" t="e">
        <f>IF(A87="","",VLOOKUP(LEFT(Results!A113,1),Fteams,4,FALSE))</f>
        <v>#N/A</v>
      </c>
      <c r="K87" t="e">
        <f>IF(A87="","",Results!B113)</f>
        <v>#N/A</v>
      </c>
      <c r="L87" t="e">
        <f>IF(A87="","",IF(RIGHT(Results!X111,1)="B","B",""))</f>
        <v>#N/A</v>
      </c>
      <c r="O87" t="e">
        <f>IF(A87="","",Dec!$B$2)</f>
        <v>#N/A</v>
      </c>
      <c r="P87" s="15" t="e">
        <f>IF(A87="","",TEXT(Dec!$D$2,"dd-mmm"))</f>
        <v>#N/A</v>
      </c>
      <c r="R87" s="16" t="e">
        <f>IF(A87="","",TEXT(Dec!$D$2,"yyyy"))</f>
        <v>#N/A</v>
      </c>
    </row>
    <row r="88" spans="1:18" x14ac:dyDescent="0.25">
      <c r="A88" t="e">
        <f>IF(Results!Y114="aw",Results!A111,"")</f>
        <v>#N/A</v>
      </c>
      <c r="B88" t="e">
        <f>IF(A88="","",IF(AND(Results!H114&gt;"+2.0",LEFT(Results!H114,1)="+"),"w",""))</f>
        <v>#N/A</v>
      </c>
      <c r="C88" t="e">
        <f>IF(OR(A88="",Results!H114=""),"","("&amp;Results!H114&amp;")")</f>
        <v>#N/A</v>
      </c>
      <c r="D88" t="e">
        <f>IF(A88="","",Results!F114)</f>
        <v>#N/A</v>
      </c>
      <c r="G88" t="e">
        <f>IF(A88="","",LEFT(Results!C114,FIND(" ",Results!C114)-1))</f>
        <v>#N/A</v>
      </c>
      <c r="H88" t="e">
        <f>IF(A88="","",RIGHT(Results!C114,LEN(Results!C114)-FIND(" ",Results!C114)))</f>
        <v>#N/A</v>
      </c>
      <c r="I88" t="e">
        <f>IF(A88="","",Results!D114)</f>
        <v>#N/A</v>
      </c>
      <c r="J88" t="e">
        <f>IF(A88="","",VLOOKUP(LEFT(Results!A114,1),Fteams,4,FALSE))</f>
        <v>#N/A</v>
      </c>
      <c r="K88" t="e">
        <f>IF(A88="","",Results!B114)</f>
        <v>#N/A</v>
      </c>
      <c r="L88" t="e">
        <f>IF(A88="","",IF(RIGHT(Results!X111,1)="B","B",""))</f>
        <v>#N/A</v>
      </c>
      <c r="O88" t="e">
        <f>IF(A88="","",Dec!$B$2)</f>
        <v>#N/A</v>
      </c>
      <c r="P88" s="15" t="e">
        <f>IF(A88="","",TEXT(Dec!$D$2,"dd-mmm"))</f>
        <v>#N/A</v>
      </c>
      <c r="R88" s="16" t="e">
        <f>IF(A88="","",TEXT(Dec!$D$2,"yyyy"))</f>
        <v>#N/A</v>
      </c>
    </row>
    <row r="89" spans="1:18" x14ac:dyDescent="0.25">
      <c r="A89" t="e">
        <f>IF(Results!Y115="aw",Results!A111,"")</f>
        <v>#N/A</v>
      </c>
      <c r="B89" t="e">
        <f>IF(A89="","",IF(AND(Results!H115&gt;"+2.0",LEFT(Results!H115,1)="+"),"w",""))</f>
        <v>#N/A</v>
      </c>
      <c r="C89" t="e">
        <f>IF(OR(A89="",Results!H115=""),"","("&amp;Results!H115&amp;")")</f>
        <v>#N/A</v>
      </c>
      <c r="D89" t="e">
        <f>IF(A89="","",Results!F115)</f>
        <v>#N/A</v>
      </c>
      <c r="G89" t="e">
        <f>IF(A89="","",LEFT(Results!C115,FIND(" ",Results!C115)-1))</f>
        <v>#N/A</v>
      </c>
      <c r="H89" t="e">
        <f>IF(A89="","",RIGHT(Results!C115,LEN(Results!C115)-FIND(" ",Results!C115)))</f>
        <v>#N/A</v>
      </c>
      <c r="I89" t="e">
        <f>IF(A89="","",Results!D115)</f>
        <v>#N/A</v>
      </c>
      <c r="J89" t="e">
        <f>IF(A89="","",VLOOKUP(LEFT(Results!A115,1),Fteams,4,FALSE))</f>
        <v>#N/A</v>
      </c>
      <c r="K89" t="e">
        <f>IF(A89="","",Results!B115)</f>
        <v>#N/A</v>
      </c>
      <c r="L89" t="e">
        <f>IF(A89="","",IF(RIGHT(Results!X111,1)="B","B",""))</f>
        <v>#N/A</v>
      </c>
      <c r="O89" t="e">
        <f>IF(A89="","",Dec!$B$2)</f>
        <v>#N/A</v>
      </c>
      <c r="P89" s="15" t="e">
        <f>IF(A89="","",TEXT(Dec!$D$2,"dd-mmm"))</f>
        <v>#N/A</v>
      </c>
      <c r="R89" s="16" t="e">
        <f>IF(A89="","",TEXT(Dec!$D$2,"yyyy"))</f>
        <v>#N/A</v>
      </c>
    </row>
    <row r="90" spans="1:18" x14ac:dyDescent="0.25">
      <c r="A90" t="e">
        <f>IF(Results!Y116="aw",Results!A111,"")</f>
        <v>#N/A</v>
      </c>
      <c r="B90" t="e">
        <f>IF(A90="","",IF(AND(Results!H116&gt;"+2.0",LEFT(Results!H116,1)="+"),"w",""))</f>
        <v>#N/A</v>
      </c>
      <c r="C90" t="e">
        <f>IF(OR(A90="",Results!H116=""),"","("&amp;Results!H116&amp;")")</f>
        <v>#N/A</v>
      </c>
      <c r="D90" t="e">
        <f>IF(A90="","",Results!F116)</f>
        <v>#N/A</v>
      </c>
      <c r="G90" t="e">
        <f>IF(A90="","",LEFT(Results!C116,FIND(" ",Results!C116)-1))</f>
        <v>#N/A</v>
      </c>
      <c r="H90" t="e">
        <f>IF(A90="","",RIGHT(Results!C116,LEN(Results!C116)-FIND(" ",Results!C116)))</f>
        <v>#N/A</v>
      </c>
      <c r="I90" t="e">
        <f>IF(A90="","",Results!D116)</f>
        <v>#N/A</v>
      </c>
      <c r="J90" t="e">
        <f>IF(A90="","",VLOOKUP(LEFT(Results!A116,1),Fteams,4,FALSE))</f>
        <v>#N/A</v>
      </c>
      <c r="K90" t="e">
        <f>IF(A90="","",Results!B116)</f>
        <v>#N/A</v>
      </c>
      <c r="L90" t="e">
        <f>IF(A90="","",IF(RIGHT(Results!X111,1)="B","B",""))</f>
        <v>#N/A</v>
      </c>
      <c r="O90" t="e">
        <f>IF(A90="","",Dec!$B$2)</f>
        <v>#N/A</v>
      </c>
      <c r="P90" s="15" t="e">
        <f>IF(A90="","",TEXT(Dec!$D$2,"dd-mmm"))</f>
        <v>#N/A</v>
      </c>
      <c r="R90" s="16" t="e">
        <f>IF(A90="","",TEXT(Dec!$D$2,"yyyy"))</f>
        <v>#N/A</v>
      </c>
    </row>
    <row r="91" spans="1:18" x14ac:dyDescent="0.25">
      <c r="A91" t="e">
        <f>IF(Results!Y117="aw",Results!A111,"")</f>
        <v>#N/A</v>
      </c>
      <c r="B91" t="e">
        <f>IF(A91="","",IF(AND(Results!H117&gt;"+2.0",LEFT(Results!H117,1)="+"),"w",""))</f>
        <v>#N/A</v>
      </c>
      <c r="C91" t="e">
        <f>IF(OR(A91="",Results!H117=""),"","("&amp;Results!H117&amp;")")</f>
        <v>#N/A</v>
      </c>
      <c r="D91" t="e">
        <f>IF(A91="","",Results!F117)</f>
        <v>#N/A</v>
      </c>
      <c r="G91" t="e">
        <f>IF(A91="","",LEFT(Results!C117,FIND(" ",Results!C117)-1))</f>
        <v>#N/A</v>
      </c>
      <c r="H91" t="e">
        <f>IF(A91="","",RIGHT(Results!C117,LEN(Results!C117)-FIND(" ",Results!C117)))</f>
        <v>#N/A</v>
      </c>
      <c r="I91" t="e">
        <f>IF(A91="","",Results!D117)</f>
        <v>#N/A</v>
      </c>
      <c r="J91" t="e">
        <f>IF(A91="","",VLOOKUP(LEFT(Results!A117,1),Fteams,4,FALSE))</f>
        <v>#N/A</v>
      </c>
      <c r="K91" t="e">
        <f>IF(A91="","",Results!B117)</f>
        <v>#N/A</v>
      </c>
      <c r="L91" t="e">
        <f>IF(A91="","",IF(RIGHT(Results!X111,1)="B","B",""))</f>
        <v>#N/A</v>
      </c>
      <c r="O91" t="e">
        <f>IF(A91="","",Dec!$B$2)</f>
        <v>#N/A</v>
      </c>
      <c r="P91" s="15" t="e">
        <f>IF(A91="","",TEXT(Dec!$D$2,"dd-mmm"))</f>
        <v>#N/A</v>
      </c>
      <c r="R91" s="16" t="e">
        <f>IF(A91="","",TEXT(Dec!$D$2,"yyyy"))</f>
        <v>#N/A</v>
      </c>
    </row>
    <row r="92" spans="1:18" x14ac:dyDescent="0.25">
      <c r="A92" t="e">
        <f>IF(Results!Y118="aw",Results!A111,"")</f>
        <v>#N/A</v>
      </c>
      <c r="B92" t="e">
        <f>IF(A92="","",IF(AND(Results!H118&gt;"+2.0",LEFT(Results!H118,1)="+"),"w",""))</f>
        <v>#N/A</v>
      </c>
      <c r="C92" t="e">
        <f>IF(OR(A92="",Results!H118=""),"","("&amp;Results!H118&amp;")")</f>
        <v>#N/A</v>
      </c>
      <c r="D92" t="e">
        <f>IF(A92="","",Results!F118)</f>
        <v>#N/A</v>
      </c>
      <c r="G92" t="e">
        <f>IF(A92="","",LEFT(Results!C118,FIND(" ",Results!C118)-1))</f>
        <v>#N/A</v>
      </c>
      <c r="H92" t="e">
        <f>IF(A92="","",RIGHT(Results!C118,LEN(Results!C118)-FIND(" ",Results!C118)))</f>
        <v>#N/A</v>
      </c>
      <c r="I92" t="e">
        <f>IF(A92="","",Results!D118)</f>
        <v>#N/A</v>
      </c>
      <c r="J92" t="e">
        <f>IF(A92="","",VLOOKUP(LEFT(Results!A118,1),Fteams,4,FALSE))</f>
        <v>#N/A</v>
      </c>
      <c r="K92" t="e">
        <f>IF(A92="","",Results!B118)</f>
        <v>#N/A</v>
      </c>
      <c r="L92" t="e">
        <f>IF(A92="","",IF(RIGHT(Results!X111,1)="B","B",""))</f>
        <v>#N/A</v>
      </c>
      <c r="O92" t="e">
        <f>IF(A92="","",Dec!$B$2)</f>
        <v>#N/A</v>
      </c>
      <c r="P92" s="15" t="e">
        <f>IF(A92="","",TEXT(Dec!$D$2,"dd-mmm"))</f>
        <v>#N/A</v>
      </c>
      <c r="R92" s="16" t="e">
        <f>IF(A92="","",TEXT(Dec!$D$2,"yyyy"))</f>
        <v>#N/A</v>
      </c>
    </row>
    <row r="93" spans="1:18" x14ac:dyDescent="0.25">
      <c r="A93" t="str">
        <f>IF(Results!Y119="aw",Results!A111,"")</f>
        <v/>
      </c>
      <c r="B93" t="str">
        <f>IF(A93="","",IF(AND(Results!H119&gt;"+2.0",LEFT(Results!H119,1)="+"),"w",""))</f>
        <v/>
      </c>
      <c r="C93" t="str">
        <f>IF(OR(A93="",Results!H119=""),"","("&amp;Results!H119&amp;")")</f>
        <v/>
      </c>
      <c r="D93" t="str">
        <f>IF(A93="","",Results!F119)</f>
        <v/>
      </c>
      <c r="G93" t="str">
        <f>IF(A93="","",LEFT(Results!C119,FIND(" ",Results!C119)-1))</f>
        <v/>
      </c>
      <c r="H93" t="str">
        <f>IF(A93="","",RIGHT(Results!C119,LEN(Results!C119)-FIND(" ",Results!C119)))</f>
        <v/>
      </c>
      <c r="I93" t="str">
        <f>IF(A93="","",Results!D119)</f>
        <v/>
      </c>
      <c r="J93" t="str">
        <f>IF(A93="","",VLOOKUP(LEFT(Results!A119,1),Fteams,4,FALSE))</f>
        <v/>
      </c>
      <c r="K93" t="str">
        <f>IF(A93="","",Results!B119)</f>
        <v/>
      </c>
      <c r="L93" t="str">
        <f>IF(A93="","",IF(RIGHT(Results!X111,1)="B","B",""))</f>
        <v/>
      </c>
      <c r="O93" t="str">
        <f>IF(A93="","",Dec!$B$2)</f>
        <v/>
      </c>
      <c r="P93" s="15" t="str">
        <f>IF(A93="","",TEXT(Dec!$D$2,"dd-mmm"))</f>
        <v/>
      </c>
      <c r="R93" s="16" t="str">
        <f>IF(A93="","",TEXT(Dec!$D$2,"yyyy"))</f>
        <v/>
      </c>
    </row>
    <row r="94" spans="1:18" x14ac:dyDescent="0.25">
      <c r="A94" t="str">
        <f>IF(Results!Y122="aw",Results!A111,"")</f>
        <v/>
      </c>
      <c r="B94" t="str">
        <f>IF(A94="","",IF(AND(Results!H122&gt;"+2.0",LEFT(Results!H122,1)="+"),"w",""))</f>
        <v/>
      </c>
      <c r="C94" t="str">
        <f>IF(OR(A94="",Results!H122=""),"","("&amp;Results!H122&amp;")")</f>
        <v/>
      </c>
      <c r="D94" t="str">
        <f>IF(A94="","",Results!F122)</f>
        <v/>
      </c>
      <c r="G94" t="str">
        <f>IF(A94="","",LEFT(Results!C122,FIND(" ",Results!C122)-1))</f>
        <v/>
      </c>
      <c r="H94" t="str">
        <f>IF(A94="","",RIGHT(Results!C122,LEN(Results!C122)-FIND(" ",Results!C122)))</f>
        <v/>
      </c>
      <c r="I94" t="str">
        <f>IF(A94="","",Results!D122)</f>
        <v/>
      </c>
      <c r="J94" t="str">
        <f>IF(A94="","",VLOOKUP(LEFT(Results!A122,1),Fteams,4,FALSE))</f>
        <v/>
      </c>
      <c r="K94" t="str">
        <f>IF(A94="","",Results!B122)</f>
        <v/>
      </c>
      <c r="L94" t="str">
        <f>IF(A94="","",IF(RIGHT(Results!X111,1)="B","B",""))</f>
        <v/>
      </c>
      <c r="O94" t="str">
        <f>IF(A94="","",Dec!$B$2)</f>
        <v/>
      </c>
      <c r="P94" s="15" t="str">
        <f>IF(A94="","",TEXT(Dec!$D$2,"dd-mmm"))</f>
        <v/>
      </c>
      <c r="R94" s="16" t="str">
        <f>IF(A94="","",TEXT(Dec!$D$2,"yyyy"))</f>
        <v/>
      </c>
    </row>
    <row r="95" spans="1:18" x14ac:dyDescent="0.25">
      <c r="A95" t="str">
        <f>IF(Results!Y123="aw",Results!A111,"")</f>
        <v/>
      </c>
      <c r="B95" t="str">
        <f>IF(A95="","",IF(AND(Results!H123&gt;"+2.0",LEFT(Results!H123,1)="+"),"w",""))</f>
        <v/>
      </c>
      <c r="C95" t="str">
        <f>IF(OR(A95="",Results!H123=""),"","("&amp;Results!H123&amp;")")</f>
        <v/>
      </c>
      <c r="D95" t="str">
        <f>IF(A95="","",Results!F123)</f>
        <v/>
      </c>
      <c r="G95" t="str">
        <f>IF(A95="","",LEFT(Results!C123,FIND(" ",Results!C123)-1))</f>
        <v/>
      </c>
      <c r="H95" t="str">
        <f>IF(A95="","",RIGHT(Results!C123,LEN(Results!C123)-FIND(" ",Results!C123)))</f>
        <v/>
      </c>
      <c r="I95" t="str">
        <f>IF(A95="","",Results!D123)</f>
        <v/>
      </c>
      <c r="J95" t="str">
        <f>IF(A95="","",VLOOKUP(LEFT(Results!A123,1),Fteams,4,FALSE))</f>
        <v/>
      </c>
      <c r="K95" t="str">
        <f>IF(A95="","",Results!B123)</f>
        <v/>
      </c>
      <c r="L95" t="str">
        <f>IF(A95="","",IF(RIGHT(Results!X111,1)="B","B",""))</f>
        <v/>
      </c>
      <c r="O95" t="str">
        <f>IF(A95="","",Dec!$B$2)</f>
        <v/>
      </c>
      <c r="P95" s="15" t="str">
        <f>IF(A95="","",TEXT(Dec!$D$2,"dd-mmm"))</f>
        <v/>
      </c>
      <c r="R95" s="16" t="str">
        <f>IF(A95="","",TEXT(Dec!$D$2,"yyyy"))</f>
        <v/>
      </c>
    </row>
    <row r="96" spans="1:18" x14ac:dyDescent="0.25">
      <c r="A96" t="e">
        <f>IF(Results!#REF!="aw",Results!A111,"")</f>
        <v>#REF!</v>
      </c>
      <c r="B96" t="e">
        <f>IF(A96="","",IF(AND(Results!#REF!&gt;"+2.0",LEFT(Results!#REF!,1)="+"),"w",""))</f>
        <v>#REF!</v>
      </c>
      <c r="C96" t="e">
        <f>IF(OR(A96="",Results!#REF!=""),"","("&amp;Results!#REF!&amp;")")</f>
        <v>#REF!</v>
      </c>
      <c r="D96" t="e">
        <f>IF(A96="","",Results!#REF!)</f>
        <v>#REF!</v>
      </c>
      <c r="G96" t="e">
        <f>IF(A96="","",LEFT(Results!#REF!,FIND(" ",Results!#REF!)-1))</f>
        <v>#REF!</v>
      </c>
      <c r="H96" t="e">
        <f>IF(A96="","",RIGHT(Results!#REF!,LEN(Results!#REF!)-FIND(" ",Results!#REF!)))</f>
        <v>#REF!</v>
      </c>
      <c r="I96" t="e">
        <f>IF(A96="","",Results!#REF!)</f>
        <v>#REF!</v>
      </c>
      <c r="J96" t="e">
        <f>IF(A96="","",VLOOKUP(LEFT(Results!#REF!,1),Fteams,4,FALSE))</f>
        <v>#REF!</v>
      </c>
      <c r="K96" t="e">
        <f>IF(A96="","",Results!#REF!)</f>
        <v>#REF!</v>
      </c>
      <c r="L96" t="e">
        <f>IF(A96="","",IF(RIGHT(Results!X111,1)="B","B",""))</f>
        <v>#REF!</v>
      </c>
      <c r="O96" t="e">
        <f>IF(A96="","",Dec!$B$2)</f>
        <v>#REF!</v>
      </c>
      <c r="P96" s="15" t="e">
        <f>IF(A96="","",TEXT(Dec!$D$2,"dd-mmm"))</f>
        <v>#REF!</v>
      </c>
      <c r="R96" s="16" t="e">
        <f>IF(A96="","",TEXT(Dec!$D$2,"yyyy"))</f>
        <v>#REF!</v>
      </c>
    </row>
    <row r="97" spans="1:18" x14ac:dyDescent="0.25">
      <c r="A97" t="e">
        <f>IF(Results!#REF!="aw",Results!A111,"")</f>
        <v>#REF!</v>
      </c>
      <c r="B97" t="e">
        <f>IF(A97="","",IF(AND(Results!#REF!&gt;"+2.0",LEFT(Results!#REF!,1)="+"),"w",""))</f>
        <v>#REF!</v>
      </c>
      <c r="C97" t="e">
        <f>IF(OR(A97="",Results!#REF!=""),"","("&amp;Results!#REF!&amp;")")</f>
        <v>#REF!</v>
      </c>
      <c r="D97" t="e">
        <f>IF(A97="","",Results!#REF!)</f>
        <v>#REF!</v>
      </c>
      <c r="G97" t="e">
        <f>IF(A97="","",LEFT(Results!#REF!,FIND(" ",Results!#REF!)-1))</f>
        <v>#REF!</v>
      </c>
      <c r="H97" t="e">
        <f>IF(A97="","",RIGHT(Results!#REF!,LEN(Results!#REF!)-FIND(" ",Results!#REF!)))</f>
        <v>#REF!</v>
      </c>
      <c r="I97" t="e">
        <f>IF(A97="","",Results!#REF!)</f>
        <v>#REF!</v>
      </c>
      <c r="J97" t="e">
        <f>IF(A97="","",VLOOKUP(LEFT(Results!#REF!,1),Fteams,4,FALSE))</f>
        <v>#REF!</v>
      </c>
      <c r="K97" t="e">
        <f>IF(A97="","",Results!#REF!)</f>
        <v>#REF!</v>
      </c>
      <c r="L97" t="e">
        <f>IF(A97="","",IF(RIGHT(Results!X111,1)="B","B",""))</f>
        <v>#REF!</v>
      </c>
      <c r="O97" t="e">
        <f>IF(A97="","",Dec!$B$2)</f>
        <v>#REF!</v>
      </c>
      <c r="P97" s="15" t="e">
        <f>IF(A97="","",TEXT(Dec!$D$2,"dd-mmm"))</f>
        <v>#REF!</v>
      </c>
      <c r="R97" s="16" t="e">
        <f>IF(A97="","",TEXT(Dec!$D$2,"yyyy"))</f>
        <v>#REF!</v>
      </c>
    </row>
    <row r="98" spans="1:18" x14ac:dyDescent="0.25">
      <c r="A98" t="e">
        <f>IF(Results!#REF!="aw",Results!#REF!,"")</f>
        <v>#REF!</v>
      </c>
      <c r="B98" t="e">
        <f>IF(A98="","",IF(AND(Results!#REF!&gt;"+2.0",LEFT(Results!#REF!,1)="+"),"w",""))</f>
        <v>#REF!</v>
      </c>
      <c r="C98" t="e">
        <f>IF(OR(A98="",Results!#REF!=""),"","("&amp;Results!#REF!&amp;")")</f>
        <v>#REF!</v>
      </c>
      <c r="D98" t="e">
        <f>IF(A98="","",Results!#REF!)</f>
        <v>#REF!</v>
      </c>
      <c r="G98" t="e">
        <f>IF(A98="","",LEFT(Results!#REF!,FIND(" ",Results!#REF!)-1))</f>
        <v>#REF!</v>
      </c>
      <c r="H98" t="e">
        <f>IF(A98="","",RIGHT(Results!#REF!,LEN(Results!#REF!)-FIND(" ",Results!#REF!)))</f>
        <v>#REF!</v>
      </c>
      <c r="I98" t="e">
        <f>IF(A98="","",Results!#REF!)</f>
        <v>#REF!</v>
      </c>
      <c r="J98" t="e">
        <f>IF(A98="","",VLOOKUP(LEFT(Results!#REF!,1),Fteams,4,FALSE))</f>
        <v>#REF!</v>
      </c>
      <c r="K98" t="e">
        <f>IF(A98="","",Results!#REF!)</f>
        <v>#REF!</v>
      </c>
      <c r="L98" t="e">
        <f>IF(A98="","",IF(RIGHT(Results!#REF!,1)="B","B",""))</f>
        <v>#REF!</v>
      </c>
      <c r="O98" t="e">
        <f>IF(A98="","",Dec!$B$2)</f>
        <v>#REF!</v>
      </c>
      <c r="P98" s="15" t="e">
        <f>IF(A98="","",TEXT(Dec!$D$2,"dd-mmm"))</f>
        <v>#REF!</v>
      </c>
      <c r="R98" s="16" t="e">
        <f>IF(A98="","",TEXT(Dec!$D$2,"yyyy"))</f>
        <v>#REF!</v>
      </c>
    </row>
    <row r="99" spans="1:18" x14ac:dyDescent="0.25">
      <c r="A99" t="e">
        <f>IF(Results!#REF!="aw",Results!#REF!,"")</f>
        <v>#REF!</v>
      </c>
      <c r="B99" t="e">
        <f>IF(A99="","",IF(AND(Results!#REF!&gt;"+2.0",LEFT(Results!#REF!,1)="+"),"w",""))</f>
        <v>#REF!</v>
      </c>
      <c r="C99" t="e">
        <f>IF(OR(A99="",Results!#REF!=""),"","("&amp;Results!#REF!&amp;")")</f>
        <v>#REF!</v>
      </c>
      <c r="D99" t="e">
        <f>IF(A99="","",Results!#REF!)</f>
        <v>#REF!</v>
      </c>
      <c r="G99" t="e">
        <f>IF(A99="","",LEFT(Results!#REF!,FIND(" ",Results!#REF!)-1))</f>
        <v>#REF!</v>
      </c>
      <c r="H99" t="e">
        <f>IF(A99="","",RIGHT(Results!#REF!,LEN(Results!#REF!)-FIND(" ",Results!#REF!)))</f>
        <v>#REF!</v>
      </c>
      <c r="I99" t="e">
        <f>IF(A99="","",Results!#REF!)</f>
        <v>#REF!</v>
      </c>
      <c r="J99" t="e">
        <f>IF(A99="","",VLOOKUP(LEFT(Results!#REF!,1),Fteams,4,FALSE))</f>
        <v>#REF!</v>
      </c>
      <c r="K99" t="e">
        <f>IF(A99="","",Results!#REF!)</f>
        <v>#REF!</v>
      </c>
      <c r="L99" t="e">
        <f>IF(A99="","",IF(RIGHT(Results!#REF!,1)="B","B",""))</f>
        <v>#REF!</v>
      </c>
      <c r="O99" t="e">
        <f>IF(A99="","",Dec!$B$2)</f>
        <v>#REF!</v>
      </c>
      <c r="P99" s="15" t="e">
        <f>IF(A99="","",TEXT(Dec!$D$2,"dd-mmm"))</f>
        <v>#REF!</v>
      </c>
      <c r="R99" s="16" t="e">
        <f>IF(A99="","",TEXT(Dec!$D$2,"yyyy"))</f>
        <v>#REF!</v>
      </c>
    </row>
    <row r="100" spans="1:18" x14ac:dyDescent="0.25">
      <c r="A100" t="e">
        <f>IF(Results!#REF!="aw",Results!#REF!,"")</f>
        <v>#REF!</v>
      </c>
      <c r="B100" t="e">
        <f>IF(A100="","",IF(AND(Results!#REF!&gt;"+2.0",LEFT(Results!#REF!,1)="+"),"w",""))</f>
        <v>#REF!</v>
      </c>
      <c r="C100" t="e">
        <f>IF(OR(A100="",Results!#REF!=""),"","("&amp;Results!#REF!&amp;")")</f>
        <v>#REF!</v>
      </c>
      <c r="D100" t="e">
        <f>IF(A100="","",Results!#REF!)</f>
        <v>#REF!</v>
      </c>
      <c r="G100" t="e">
        <f>IF(A100="","",LEFT(Results!#REF!,FIND(" ",Results!#REF!)-1))</f>
        <v>#REF!</v>
      </c>
      <c r="H100" t="e">
        <f>IF(A100="","",RIGHT(Results!#REF!,LEN(Results!#REF!)-FIND(" ",Results!#REF!)))</f>
        <v>#REF!</v>
      </c>
      <c r="I100" t="e">
        <f>IF(A100="","",Results!#REF!)</f>
        <v>#REF!</v>
      </c>
      <c r="J100" t="e">
        <f>IF(A100="","",VLOOKUP(LEFT(Results!#REF!,1),Fteams,4,FALSE))</f>
        <v>#REF!</v>
      </c>
      <c r="K100" t="e">
        <f>IF(A100="","",Results!#REF!)</f>
        <v>#REF!</v>
      </c>
      <c r="L100" t="e">
        <f>IF(A100="","",IF(RIGHT(Results!#REF!,1)="B","B",""))</f>
        <v>#REF!</v>
      </c>
      <c r="O100" t="e">
        <f>IF(A100="","",Dec!$B$2)</f>
        <v>#REF!</v>
      </c>
      <c r="P100" s="15" t="e">
        <f>IF(A100="","",TEXT(Dec!$D$2,"dd-mmm"))</f>
        <v>#REF!</v>
      </c>
      <c r="R100" s="16" t="e">
        <f>IF(A100="","",TEXT(Dec!$D$2,"yyyy"))</f>
        <v>#REF!</v>
      </c>
    </row>
    <row r="101" spans="1:18" x14ac:dyDescent="0.25">
      <c r="A101" t="e">
        <f>IF(Results!#REF!="aw",Results!#REF!,"")</f>
        <v>#REF!</v>
      </c>
      <c r="B101" t="e">
        <f>IF(A101="","",IF(AND(Results!#REF!&gt;"+2.0",LEFT(Results!#REF!,1)="+"),"w",""))</f>
        <v>#REF!</v>
      </c>
      <c r="C101" t="e">
        <f>IF(OR(A101="",Results!#REF!=""),"","("&amp;Results!#REF!&amp;")")</f>
        <v>#REF!</v>
      </c>
      <c r="D101" t="e">
        <f>IF(A101="","",Results!#REF!)</f>
        <v>#REF!</v>
      </c>
      <c r="G101" t="e">
        <f>IF(A101="","",LEFT(Results!#REF!,FIND(" ",Results!#REF!)-1))</f>
        <v>#REF!</v>
      </c>
      <c r="H101" t="e">
        <f>IF(A101="","",RIGHT(Results!#REF!,LEN(Results!#REF!)-FIND(" ",Results!#REF!)))</f>
        <v>#REF!</v>
      </c>
      <c r="I101" t="e">
        <f>IF(A101="","",Results!#REF!)</f>
        <v>#REF!</v>
      </c>
      <c r="J101" t="e">
        <f>IF(A101="","",VLOOKUP(LEFT(Results!#REF!,1),Fteams,4,FALSE))</f>
        <v>#REF!</v>
      </c>
      <c r="K101" t="e">
        <f>IF(A101="","",Results!#REF!)</f>
        <v>#REF!</v>
      </c>
      <c r="L101" t="e">
        <f>IF(A101="","",IF(RIGHT(Results!#REF!,1)="B","B",""))</f>
        <v>#REF!</v>
      </c>
      <c r="O101" t="e">
        <f>IF(A101="","",Dec!$B$2)</f>
        <v>#REF!</v>
      </c>
      <c r="P101" s="15" t="e">
        <f>IF(A101="","",TEXT(Dec!$D$2,"dd-mmm"))</f>
        <v>#REF!</v>
      </c>
      <c r="R101" s="16" t="e">
        <f>IF(A101="","",TEXT(Dec!$D$2,"yyyy"))</f>
        <v>#REF!</v>
      </c>
    </row>
    <row r="102" spans="1:18" x14ac:dyDescent="0.25">
      <c r="A102" t="e">
        <f>IF(Results!#REF!="aw",Results!#REF!,"")</f>
        <v>#REF!</v>
      </c>
      <c r="B102" t="e">
        <f>IF(A102="","",IF(AND(Results!#REF!&gt;"+2.0",LEFT(Results!#REF!,1)="+"),"w",""))</f>
        <v>#REF!</v>
      </c>
      <c r="C102" t="e">
        <f>IF(OR(A102="",Results!#REF!=""),"","("&amp;Results!#REF!&amp;")")</f>
        <v>#REF!</v>
      </c>
      <c r="D102" t="e">
        <f>IF(A102="","",Results!#REF!)</f>
        <v>#REF!</v>
      </c>
      <c r="G102" t="e">
        <f>IF(A102="","",LEFT(Results!#REF!,FIND(" ",Results!#REF!)-1))</f>
        <v>#REF!</v>
      </c>
      <c r="H102" t="e">
        <f>IF(A102="","",RIGHT(Results!#REF!,LEN(Results!#REF!)-FIND(" ",Results!#REF!)))</f>
        <v>#REF!</v>
      </c>
      <c r="I102" t="e">
        <f>IF(A102="","",Results!#REF!)</f>
        <v>#REF!</v>
      </c>
      <c r="J102" t="e">
        <f>IF(A102="","",VLOOKUP(LEFT(Results!#REF!,1),Fteams,4,FALSE))</f>
        <v>#REF!</v>
      </c>
      <c r="K102" t="e">
        <f>IF(A102="","",Results!#REF!)</f>
        <v>#REF!</v>
      </c>
      <c r="L102" t="e">
        <f>IF(A102="","",IF(RIGHT(Results!#REF!,1)="B","B",""))</f>
        <v>#REF!</v>
      </c>
      <c r="O102" t="e">
        <f>IF(A102="","",Dec!$B$2)</f>
        <v>#REF!</v>
      </c>
      <c r="P102" s="15" t="e">
        <f>IF(A102="","",TEXT(Dec!$D$2,"dd-mmm"))</f>
        <v>#REF!</v>
      </c>
      <c r="R102" s="16" t="e">
        <f>IF(A102="","",TEXT(Dec!$D$2,"yyyy"))</f>
        <v>#REF!</v>
      </c>
    </row>
    <row r="103" spans="1:18" x14ac:dyDescent="0.25">
      <c r="A103" t="e">
        <f>IF(Results!#REF!="aw",Results!#REF!,"")</f>
        <v>#REF!</v>
      </c>
      <c r="B103" t="e">
        <f>IF(A103="","",IF(AND(Results!#REF!&gt;"+2.0",LEFT(Results!#REF!,1)="+"),"w",""))</f>
        <v>#REF!</v>
      </c>
      <c r="C103" t="e">
        <f>IF(OR(A103="",Results!#REF!=""),"","("&amp;Results!#REF!&amp;")")</f>
        <v>#REF!</v>
      </c>
      <c r="D103" t="e">
        <f>IF(A103="","",Results!#REF!)</f>
        <v>#REF!</v>
      </c>
      <c r="G103" t="e">
        <f>IF(A103="","",LEFT(Results!#REF!,FIND(" ",Results!#REF!)-1))</f>
        <v>#REF!</v>
      </c>
      <c r="H103" t="e">
        <f>IF(A103="","",RIGHT(Results!#REF!,LEN(Results!#REF!)-FIND(" ",Results!#REF!)))</f>
        <v>#REF!</v>
      </c>
      <c r="I103" t="e">
        <f>IF(A103="","",Results!#REF!)</f>
        <v>#REF!</v>
      </c>
      <c r="J103" t="e">
        <f>IF(A103="","",VLOOKUP(LEFT(Results!#REF!,1),Fteams,4,FALSE))</f>
        <v>#REF!</v>
      </c>
      <c r="K103" t="e">
        <f>IF(A103="","",Results!#REF!)</f>
        <v>#REF!</v>
      </c>
      <c r="L103" t="e">
        <f>IF(A103="","",IF(RIGHT(Results!#REF!,1)="B","B",""))</f>
        <v>#REF!</v>
      </c>
      <c r="O103" t="e">
        <f>IF(A103="","",Dec!$B$2)</f>
        <v>#REF!</v>
      </c>
      <c r="P103" s="15" t="e">
        <f>IF(A103="","",TEXT(Dec!$D$2,"dd-mmm"))</f>
        <v>#REF!</v>
      </c>
      <c r="R103" s="16" t="e">
        <f>IF(A103="","",TEXT(Dec!$D$2,"yyyy"))</f>
        <v>#REF!</v>
      </c>
    </row>
    <row r="104" spans="1:18" x14ac:dyDescent="0.25">
      <c r="A104" t="e">
        <f>IF(Results!#REF!="aw",Results!#REF!,"")</f>
        <v>#REF!</v>
      </c>
      <c r="B104" t="e">
        <f>IF(A104="","",IF(AND(Results!#REF!&gt;"+2.0",LEFT(Results!#REF!,1)="+"),"w",""))</f>
        <v>#REF!</v>
      </c>
      <c r="C104" t="e">
        <f>IF(OR(A104="",Results!#REF!=""),"","("&amp;Results!#REF!&amp;")")</f>
        <v>#REF!</v>
      </c>
      <c r="D104" t="e">
        <f>IF(A104="","",Results!#REF!)</f>
        <v>#REF!</v>
      </c>
      <c r="G104" t="e">
        <f>IF(A104="","",LEFT(Results!#REF!,FIND(" ",Results!#REF!)-1))</f>
        <v>#REF!</v>
      </c>
      <c r="H104" t="e">
        <f>IF(A104="","",RIGHT(Results!#REF!,LEN(Results!#REF!)-FIND(" ",Results!#REF!)))</f>
        <v>#REF!</v>
      </c>
      <c r="I104" t="e">
        <f>IF(A104="","",Results!#REF!)</f>
        <v>#REF!</v>
      </c>
      <c r="J104" t="e">
        <f>IF(A104="","",VLOOKUP(LEFT(Results!#REF!,1),Fteams,4,FALSE))</f>
        <v>#REF!</v>
      </c>
      <c r="K104" t="e">
        <f>IF(A104="","",Results!#REF!)</f>
        <v>#REF!</v>
      </c>
      <c r="L104" t="e">
        <f>IF(A104="","",IF(RIGHT(Results!#REF!,1)="B","B",""))</f>
        <v>#REF!</v>
      </c>
      <c r="O104" t="e">
        <f>IF(A104="","",Dec!$B$2)</f>
        <v>#REF!</v>
      </c>
      <c r="P104" s="15" t="e">
        <f>IF(A104="","",TEXT(Dec!$D$2,"dd-mmm"))</f>
        <v>#REF!</v>
      </c>
      <c r="R104" s="16" t="e">
        <f>IF(A104="","",TEXT(Dec!$D$2,"yyyy"))</f>
        <v>#REF!</v>
      </c>
    </row>
    <row r="105" spans="1:18" x14ac:dyDescent="0.25">
      <c r="A105" t="e">
        <f>IF(Results!#REF!="aw",Results!#REF!,"")</f>
        <v>#REF!</v>
      </c>
      <c r="B105" t="e">
        <f>IF(A105="","",IF(AND(Results!#REF!&gt;"+2.0",LEFT(Results!#REF!,1)="+"),"w",""))</f>
        <v>#REF!</v>
      </c>
      <c r="C105" t="e">
        <f>IF(OR(A105="",Results!#REF!=""),"","("&amp;Results!#REF!&amp;")")</f>
        <v>#REF!</v>
      </c>
      <c r="D105" t="e">
        <f>IF(A105="","",Results!#REF!)</f>
        <v>#REF!</v>
      </c>
      <c r="G105" t="e">
        <f>IF(A105="","",LEFT(Results!#REF!,FIND(" ",Results!#REF!)-1))</f>
        <v>#REF!</v>
      </c>
      <c r="H105" t="e">
        <f>IF(A105="","",RIGHT(Results!#REF!,LEN(Results!#REF!)-FIND(" ",Results!#REF!)))</f>
        <v>#REF!</v>
      </c>
      <c r="I105" t="e">
        <f>IF(A105="","",Results!#REF!)</f>
        <v>#REF!</v>
      </c>
      <c r="J105" t="e">
        <f>IF(A105="","",VLOOKUP(LEFT(Results!#REF!,1),Fteams,4,FALSE))</f>
        <v>#REF!</v>
      </c>
      <c r="K105" t="e">
        <f>IF(A105="","",Results!#REF!)</f>
        <v>#REF!</v>
      </c>
      <c r="L105" t="e">
        <f>IF(A105="","",IF(RIGHT(Results!#REF!,1)="B","B",""))</f>
        <v>#REF!</v>
      </c>
      <c r="O105" t="e">
        <f>IF(A105="","",Dec!$B$2)</f>
        <v>#REF!</v>
      </c>
      <c r="P105" s="15" t="e">
        <f>IF(A105="","",TEXT(Dec!$D$2,"dd-mmm"))</f>
        <v>#REF!</v>
      </c>
      <c r="R105" s="16" t="e">
        <f>IF(A105="","",TEXT(Dec!$D$2,"yyyy"))</f>
        <v>#REF!</v>
      </c>
    </row>
    <row r="106" spans="1:18" x14ac:dyDescent="0.25">
      <c r="A106" t="e">
        <f>IF(Results!#REF!="aw",Results!#REF!,"")</f>
        <v>#REF!</v>
      </c>
      <c r="B106" t="e">
        <f>IF(A106="","",IF(AND(Results!#REF!&gt;"+2.0",LEFT(Results!#REF!,1)="+"),"w",""))</f>
        <v>#REF!</v>
      </c>
      <c r="C106" t="e">
        <f>IF(OR(A106="",Results!#REF!=""),"","("&amp;Results!#REF!&amp;")")</f>
        <v>#REF!</v>
      </c>
      <c r="D106" t="e">
        <f>IF(A106="","",Results!#REF!)</f>
        <v>#REF!</v>
      </c>
      <c r="G106" t="e">
        <f>IF(A106="","",LEFT(Results!#REF!,FIND(" ",Results!#REF!)-1))</f>
        <v>#REF!</v>
      </c>
      <c r="H106" t="e">
        <f>IF(A106="","",RIGHT(Results!#REF!,LEN(Results!#REF!)-FIND(" ",Results!#REF!)))</f>
        <v>#REF!</v>
      </c>
      <c r="I106" t="e">
        <f>IF(A106="","",Results!#REF!)</f>
        <v>#REF!</v>
      </c>
      <c r="J106" t="e">
        <f>IF(A106="","",VLOOKUP(LEFT(Results!#REF!,1),Fteams,4,FALSE))</f>
        <v>#REF!</v>
      </c>
      <c r="K106" t="e">
        <f>IF(A106="","",Results!#REF!)</f>
        <v>#REF!</v>
      </c>
      <c r="L106" t="e">
        <f>IF(A106="","",IF(RIGHT(Results!#REF!,1)="B","B",""))</f>
        <v>#REF!</v>
      </c>
      <c r="O106" t="e">
        <f>IF(A106="","",Dec!$B$2)</f>
        <v>#REF!</v>
      </c>
      <c r="P106" s="15" t="e">
        <f>IF(A106="","",TEXT(Dec!$D$2,"dd-mmm"))</f>
        <v>#REF!</v>
      </c>
      <c r="R106" s="16" t="e">
        <f>IF(A106="","",TEXT(Dec!$D$2,"yyyy"))</f>
        <v>#REF!</v>
      </c>
    </row>
    <row r="107" spans="1:18" x14ac:dyDescent="0.25">
      <c r="A107" t="e">
        <f>IF(Results!#REF!="aw",Results!#REF!,"")</f>
        <v>#REF!</v>
      </c>
      <c r="B107" t="e">
        <f>IF(A107="","",IF(AND(Results!#REF!&gt;"+2.0",LEFT(Results!#REF!,1)="+"),"w",""))</f>
        <v>#REF!</v>
      </c>
      <c r="C107" t="e">
        <f>IF(OR(A107="",Results!#REF!=""),"","("&amp;Results!#REF!&amp;")")</f>
        <v>#REF!</v>
      </c>
      <c r="D107" t="e">
        <f>IF(A107="","",Results!#REF!)</f>
        <v>#REF!</v>
      </c>
      <c r="G107" t="e">
        <f>IF(A107="","",LEFT(Results!#REF!,FIND(" ",Results!#REF!)-1))</f>
        <v>#REF!</v>
      </c>
      <c r="H107" t="e">
        <f>IF(A107="","",RIGHT(Results!#REF!,LEN(Results!#REF!)-FIND(" ",Results!#REF!)))</f>
        <v>#REF!</v>
      </c>
      <c r="I107" t="e">
        <f>IF(A107="","",Results!#REF!)</f>
        <v>#REF!</v>
      </c>
      <c r="J107" t="e">
        <f>IF(A107="","",VLOOKUP(LEFT(Results!#REF!,1),Fteams,4,FALSE))</f>
        <v>#REF!</v>
      </c>
      <c r="K107" t="e">
        <f>IF(A107="","",Results!#REF!)</f>
        <v>#REF!</v>
      </c>
      <c r="L107" t="e">
        <f>IF(A107="","",IF(RIGHT(Results!#REF!,1)="B","B",""))</f>
        <v>#REF!</v>
      </c>
      <c r="O107" t="e">
        <f>IF(A107="","",Dec!$B$2)</f>
        <v>#REF!</v>
      </c>
      <c r="P107" s="15" t="e">
        <f>IF(A107="","",TEXT(Dec!$D$2,"dd-mmm"))</f>
        <v>#REF!</v>
      </c>
      <c r="R107" s="16" t="e">
        <f>IF(A107="","",TEXT(Dec!$D$2,"yyyy"))</f>
        <v>#REF!</v>
      </c>
    </row>
    <row r="108" spans="1:18" x14ac:dyDescent="0.25">
      <c r="A108" t="e">
        <f>IF(Results!#REF!="aw",Results!#REF!,"")</f>
        <v>#REF!</v>
      </c>
      <c r="B108" t="e">
        <f>IF(A108="","",IF(AND(Results!#REF!&gt;"+2.0",LEFT(Results!#REF!,1)="+"),"w",""))</f>
        <v>#REF!</v>
      </c>
      <c r="C108" t="e">
        <f>IF(OR(A108="",Results!#REF!=""),"","("&amp;Results!#REF!&amp;")")</f>
        <v>#REF!</v>
      </c>
      <c r="D108" t="e">
        <f>IF(A108="","",Results!#REF!)</f>
        <v>#REF!</v>
      </c>
      <c r="G108" t="e">
        <f>IF(A108="","",LEFT(Results!#REF!,FIND(" ",Results!#REF!)-1))</f>
        <v>#REF!</v>
      </c>
      <c r="H108" t="e">
        <f>IF(A108="","",RIGHT(Results!#REF!,LEN(Results!#REF!)-FIND(" ",Results!#REF!)))</f>
        <v>#REF!</v>
      </c>
      <c r="I108" t="e">
        <f>IF(A108="","",Results!#REF!)</f>
        <v>#REF!</v>
      </c>
      <c r="J108" t="e">
        <f>IF(A108="","",VLOOKUP(LEFT(Results!#REF!,1),Fteams,4,FALSE))</f>
        <v>#REF!</v>
      </c>
      <c r="K108" t="e">
        <f>IF(A108="","",Results!#REF!)</f>
        <v>#REF!</v>
      </c>
      <c r="L108" t="e">
        <f>IF(A108="","",IF(RIGHT(Results!#REF!,1)="B","B",""))</f>
        <v>#REF!</v>
      </c>
      <c r="O108" t="e">
        <f>IF(A108="","",Dec!$B$2)</f>
        <v>#REF!</v>
      </c>
      <c r="P108" s="15" t="e">
        <f>IF(A108="","",TEXT(Dec!$D$2,"dd-mmm"))</f>
        <v>#REF!</v>
      </c>
      <c r="R108" s="16" t="e">
        <f>IF(A108="","",TEXT(Dec!$D$2,"yyyy"))</f>
        <v>#REF!</v>
      </c>
    </row>
    <row r="109" spans="1:18" x14ac:dyDescent="0.25">
      <c r="A109" t="e">
        <f>IF(Results!#REF!="aw",Results!#REF!,"")</f>
        <v>#REF!</v>
      </c>
      <c r="B109" t="e">
        <f>IF(A109="","",IF(AND(Results!#REF!&gt;"+2.0",LEFT(Results!#REF!,1)="+"),"w",""))</f>
        <v>#REF!</v>
      </c>
      <c r="C109" t="e">
        <f>IF(OR(A109="",Results!#REF!=""),"","("&amp;Results!#REF!&amp;")")</f>
        <v>#REF!</v>
      </c>
      <c r="D109" t="e">
        <f>IF(A109="","",Results!#REF!)</f>
        <v>#REF!</v>
      </c>
      <c r="G109" t="e">
        <f>IF(A109="","",LEFT(Results!#REF!,FIND(" ",Results!#REF!)-1))</f>
        <v>#REF!</v>
      </c>
      <c r="H109" t="e">
        <f>IF(A109="","",RIGHT(Results!#REF!,LEN(Results!#REF!)-FIND(" ",Results!#REF!)))</f>
        <v>#REF!</v>
      </c>
      <c r="I109" t="e">
        <f>IF(A109="","",Results!#REF!)</f>
        <v>#REF!</v>
      </c>
      <c r="J109" t="e">
        <f>IF(A109="","",VLOOKUP(LEFT(Results!#REF!,1),Fteams,4,FALSE))</f>
        <v>#REF!</v>
      </c>
      <c r="K109" t="e">
        <f>IF(A109="","",Results!#REF!)</f>
        <v>#REF!</v>
      </c>
      <c r="L109" t="e">
        <f>IF(A109="","",IF(RIGHT(Results!#REF!,1)="B","B",""))</f>
        <v>#REF!</v>
      </c>
      <c r="O109" t="e">
        <f>IF(A109="","",Dec!$B$2)</f>
        <v>#REF!</v>
      </c>
      <c r="P109" s="15" t="e">
        <f>IF(A109="","",TEXT(Dec!$D$2,"dd-mmm"))</f>
        <v>#REF!</v>
      </c>
      <c r="R109" s="16" t="e">
        <f>IF(A109="","",TEXT(Dec!$D$2,"yyyy"))</f>
        <v>#REF!</v>
      </c>
    </row>
    <row r="110" spans="1:18" x14ac:dyDescent="0.25">
      <c r="A110" t="e">
        <f>IF(Results!#REF!="aw",Results!#REF!,"")</f>
        <v>#REF!</v>
      </c>
      <c r="B110" t="e">
        <f>IF(A110="","",IF(AND(Results!#REF!&gt;"+2.0",LEFT(Results!#REF!,1)="+"),"w",""))</f>
        <v>#REF!</v>
      </c>
      <c r="C110" t="e">
        <f>IF(OR(A110="",Results!#REF!=""),"","("&amp;Results!#REF!&amp;")")</f>
        <v>#REF!</v>
      </c>
      <c r="D110" t="e">
        <f>IF(A110="","",Results!#REF!)</f>
        <v>#REF!</v>
      </c>
      <c r="G110" t="e">
        <f>IF(A110="","",LEFT(Results!#REF!,FIND(" ",Results!#REF!)-1))</f>
        <v>#REF!</v>
      </c>
      <c r="H110" t="e">
        <f>IF(A110="","",RIGHT(Results!#REF!,LEN(Results!#REF!)-FIND(" ",Results!#REF!)))</f>
        <v>#REF!</v>
      </c>
      <c r="I110" t="e">
        <f>IF(A110="","",Results!#REF!)</f>
        <v>#REF!</v>
      </c>
      <c r="J110" t="e">
        <f>IF(A110="","",VLOOKUP(LEFT(Results!#REF!,1),Fteams,4,FALSE))</f>
        <v>#REF!</v>
      </c>
      <c r="K110" t="e">
        <f>IF(A110="","",Results!#REF!)</f>
        <v>#REF!</v>
      </c>
      <c r="L110" t="e">
        <f>IF(A110="","",IF(RIGHT(Results!#REF!,1)="B","B",""))</f>
        <v>#REF!</v>
      </c>
      <c r="O110" t="e">
        <f>IF(A110="","",Dec!$B$2)</f>
        <v>#REF!</v>
      </c>
      <c r="P110" s="15" t="e">
        <f>IF(A110="","",TEXT(Dec!$D$2,"dd-mmm"))</f>
        <v>#REF!</v>
      </c>
      <c r="R110" s="16" t="e">
        <f>IF(A110="","",TEXT(Dec!$D$2,"yyyy"))</f>
        <v>#REF!</v>
      </c>
    </row>
    <row r="111" spans="1:18" x14ac:dyDescent="0.25">
      <c r="A111" t="e">
        <f>IF(Results!#REF!="aw",Results!#REF!,"")</f>
        <v>#REF!</v>
      </c>
      <c r="B111" t="e">
        <f>IF(A111="","",IF(AND(Results!#REF!&gt;"+2.0",LEFT(Results!#REF!,1)="+"),"w",""))</f>
        <v>#REF!</v>
      </c>
      <c r="C111" t="e">
        <f>IF(OR(A111="",Results!#REF!=""),"","("&amp;Results!#REF!&amp;")")</f>
        <v>#REF!</v>
      </c>
      <c r="D111" t="e">
        <f>IF(A111="","",Results!#REF!)</f>
        <v>#REF!</v>
      </c>
      <c r="G111" t="e">
        <f>IF(A111="","",LEFT(Results!#REF!,FIND(" ",Results!#REF!)-1))</f>
        <v>#REF!</v>
      </c>
      <c r="H111" t="e">
        <f>IF(A111="","",RIGHT(Results!#REF!,LEN(Results!#REF!)-FIND(" ",Results!#REF!)))</f>
        <v>#REF!</v>
      </c>
      <c r="I111" t="e">
        <f>IF(A111="","",Results!#REF!)</f>
        <v>#REF!</v>
      </c>
      <c r="J111" t="e">
        <f>IF(A111="","",VLOOKUP(LEFT(Results!#REF!,1),Fteams,4,FALSE))</f>
        <v>#REF!</v>
      </c>
      <c r="K111" t="e">
        <f>IF(A111="","",Results!#REF!)</f>
        <v>#REF!</v>
      </c>
      <c r="L111" t="e">
        <f>IF(A111="","",IF(RIGHT(Results!#REF!,1)="B","B",""))</f>
        <v>#REF!</v>
      </c>
      <c r="O111" t="e">
        <f>IF(A111="","",Dec!$B$2)</f>
        <v>#REF!</v>
      </c>
      <c r="P111" s="15" t="e">
        <f>IF(A111="","",TEXT(Dec!$D$2,"dd-mmm"))</f>
        <v>#REF!</v>
      </c>
      <c r="R111" s="16" t="e">
        <f>IF(A111="","",TEXT(Dec!$D$2,"yyyy"))</f>
        <v>#REF!</v>
      </c>
    </row>
    <row r="112" spans="1:18" x14ac:dyDescent="0.25">
      <c r="A112" t="e">
        <f>IF(Results!#REF!="aw",Results!#REF!,"")</f>
        <v>#REF!</v>
      </c>
      <c r="B112" t="e">
        <f>IF(A112="","",IF(AND(Results!#REF!&gt;"+2.0",LEFT(Results!#REF!,1)="+"),"w",""))</f>
        <v>#REF!</v>
      </c>
      <c r="C112" t="e">
        <f>IF(OR(A112="",Results!#REF!=""),"","("&amp;Results!#REF!&amp;")")</f>
        <v>#REF!</v>
      </c>
      <c r="D112" t="e">
        <f>IF(A112="","",Results!#REF!)</f>
        <v>#REF!</v>
      </c>
      <c r="G112" t="e">
        <f>IF(A112="","",LEFT(Results!#REF!,FIND(" ",Results!#REF!)-1))</f>
        <v>#REF!</v>
      </c>
      <c r="H112" t="e">
        <f>IF(A112="","",RIGHT(Results!#REF!,LEN(Results!#REF!)-FIND(" ",Results!#REF!)))</f>
        <v>#REF!</v>
      </c>
      <c r="I112" t="e">
        <f>IF(A112="","",Results!#REF!)</f>
        <v>#REF!</v>
      </c>
      <c r="J112" t="e">
        <f>IF(A112="","",VLOOKUP(LEFT(Results!#REF!,1),Fteams,4,FALSE))</f>
        <v>#REF!</v>
      </c>
      <c r="K112" t="e">
        <f>IF(A112="","",Results!#REF!)</f>
        <v>#REF!</v>
      </c>
      <c r="L112" t="e">
        <f>IF(A112="","",IF(RIGHT(Results!#REF!,1)="B","B",""))</f>
        <v>#REF!</v>
      </c>
      <c r="O112" t="e">
        <f>IF(A112="","",Dec!$B$2)</f>
        <v>#REF!</v>
      </c>
      <c r="P112" s="15" t="e">
        <f>IF(A112="","",TEXT(Dec!$D$2,"dd-mmm"))</f>
        <v>#REF!</v>
      </c>
      <c r="R112" s="16" t="e">
        <f>IF(A112="","",TEXT(Dec!$D$2,"yyyy"))</f>
        <v>#REF!</v>
      </c>
    </row>
    <row r="113" spans="1:18" x14ac:dyDescent="0.25">
      <c r="A113" t="e">
        <f>IF(Results!#REF!="aw",Results!#REF!,"")</f>
        <v>#REF!</v>
      </c>
      <c r="B113" t="e">
        <f>IF(A113="","",IF(AND(Results!#REF!&gt;"+2.0",LEFT(Results!#REF!,1)="+"),"w",""))</f>
        <v>#REF!</v>
      </c>
      <c r="C113" t="e">
        <f>IF(OR(A113="",Results!#REF!=""),"","("&amp;Results!#REF!&amp;")")</f>
        <v>#REF!</v>
      </c>
      <c r="D113" t="e">
        <f>IF(A113="","",Results!#REF!)</f>
        <v>#REF!</v>
      </c>
      <c r="G113" t="e">
        <f>IF(A113="","",LEFT(Results!#REF!,FIND(" ",Results!#REF!)-1))</f>
        <v>#REF!</v>
      </c>
      <c r="H113" t="e">
        <f>IF(A113="","",RIGHT(Results!#REF!,LEN(Results!#REF!)-FIND(" ",Results!#REF!)))</f>
        <v>#REF!</v>
      </c>
      <c r="I113" t="e">
        <f>IF(A113="","",Results!#REF!)</f>
        <v>#REF!</v>
      </c>
      <c r="J113" t="e">
        <f>IF(A113="","",VLOOKUP(LEFT(Results!#REF!,1),Fteams,4,FALSE))</f>
        <v>#REF!</v>
      </c>
      <c r="K113" t="e">
        <f>IF(A113="","",Results!#REF!)</f>
        <v>#REF!</v>
      </c>
      <c r="L113" t="e">
        <f>IF(A113="","",IF(RIGHT(Results!#REF!,1)="B","B",""))</f>
        <v>#REF!</v>
      </c>
      <c r="O113" t="e">
        <f>IF(A113="","",Dec!$B$2)</f>
        <v>#REF!</v>
      </c>
      <c r="P113" s="15" t="e">
        <f>IF(A113="","",TEXT(Dec!$D$2,"dd-mmm"))</f>
        <v>#REF!</v>
      </c>
      <c r="R113" s="16" t="e">
        <f>IF(A113="","",TEXT(Dec!$D$2,"yyyy"))</f>
        <v>#REF!</v>
      </c>
    </row>
    <row r="114" spans="1:18" x14ac:dyDescent="0.25">
      <c r="A114" t="e">
        <f>IF(Results!#REF!="aw",Results!#REF!,"")</f>
        <v>#REF!</v>
      </c>
      <c r="B114" t="e">
        <f>IF(A114="","",IF(AND(Results!#REF!&gt;"+2.0",LEFT(Results!#REF!,1)="+"),"w",""))</f>
        <v>#REF!</v>
      </c>
      <c r="C114" t="e">
        <f>IF(OR(A114="",Results!#REF!=""),"","("&amp;Results!#REF!&amp;")")</f>
        <v>#REF!</v>
      </c>
      <c r="D114" t="e">
        <f>IF(A114="","",Results!#REF!)</f>
        <v>#REF!</v>
      </c>
      <c r="G114" t="e">
        <f>IF(A114="","",LEFT(Results!#REF!,FIND(" ",Results!#REF!)-1))</f>
        <v>#REF!</v>
      </c>
      <c r="H114" t="e">
        <f>IF(A114="","",RIGHT(Results!#REF!,LEN(Results!#REF!)-FIND(" ",Results!#REF!)))</f>
        <v>#REF!</v>
      </c>
      <c r="I114" t="e">
        <f>IF(A114="","",Results!#REF!)</f>
        <v>#REF!</v>
      </c>
      <c r="J114" t="e">
        <f>IF(A114="","",VLOOKUP(LEFT(Results!#REF!,1),Fteams,4,FALSE))</f>
        <v>#REF!</v>
      </c>
      <c r="K114" t="e">
        <f>IF(A114="","",Results!#REF!)</f>
        <v>#REF!</v>
      </c>
      <c r="L114" t="e">
        <f>IF(A114="","",IF(RIGHT(Results!#REF!,1)="B","B",""))</f>
        <v>#REF!</v>
      </c>
      <c r="O114" t="e">
        <f>IF(A114="","",Dec!$B$2)</f>
        <v>#REF!</v>
      </c>
      <c r="P114" s="15" t="e">
        <f>IF(A114="","",TEXT(Dec!$D$2,"dd-mmm"))</f>
        <v>#REF!</v>
      </c>
      <c r="R114" s="16" t="e">
        <f>IF(A114="","",TEXT(Dec!$D$2,"yyyy"))</f>
        <v>#REF!</v>
      </c>
    </row>
    <row r="115" spans="1:18" x14ac:dyDescent="0.25">
      <c r="A115" t="e">
        <f>IF(Results!#REF!="aw",Results!#REF!,"")</f>
        <v>#REF!</v>
      </c>
      <c r="B115" t="e">
        <f>IF(A115="","",IF(AND(Results!#REF!&gt;"+2.0",LEFT(Results!#REF!,1)="+"),"w",""))</f>
        <v>#REF!</v>
      </c>
      <c r="C115" t="e">
        <f>IF(OR(A115="",Results!#REF!=""),"","("&amp;Results!#REF!&amp;")")</f>
        <v>#REF!</v>
      </c>
      <c r="D115" t="e">
        <f>IF(A115="","",Results!#REF!)</f>
        <v>#REF!</v>
      </c>
      <c r="G115" t="e">
        <f>IF(A115="","",LEFT(Results!#REF!,FIND(" ",Results!#REF!)-1))</f>
        <v>#REF!</v>
      </c>
      <c r="H115" t="e">
        <f>IF(A115="","",RIGHT(Results!#REF!,LEN(Results!#REF!)-FIND(" ",Results!#REF!)))</f>
        <v>#REF!</v>
      </c>
      <c r="I115" t="e">
        <f>IF(A115="","",Results!#REF!)</f>
        <v>#REF!</v>
      </c>
      <c r="J115" t="e">
        <f>IF(A115="","",VLOOKUP(LEFT(Results!#REF!,1),Fteams,4,FALSE))</f>
        <v>#REF!</v>
      </c>
      <c r="K115" t="e">
        <f>IF(A115="","",Results!#REF!)</f>
        <v>#REF!</v>
      </c>
      <c r="L115" t="e">
        <f>IF(A115="","",IF(RIGHT(Results!#REF!,1)="B","B",""))</f>
        <v>#REF!</v>
      </c>
      <c r="O115" t="e">
        <f>IF(A115="","",Dec!$B$2)</f>
        <v>#REF!</v>
      </c>
      <c r="P115" s="15" t="e">
        <f>IF(A115="","",TEXT(Dec!$D$2,"dd-mmm"))</f>
        <v>#REF!</v>
      </c>
      <c r="R115" s="16" t="e">
        <f>IF(A115="","",TEXT(Dec!$D$2,"yyyy"))</f>
        <v>#REF!</v>
      </c>
    </row>
    <row r="116" spans="1:18" x14ac:dyDescent="0.25">
      <c r="A116" t="e">
        <f>IF(Results!#REF!="aw",Results!#REF!,"")</f>
        <v>#REF!</v>
      </c>
      <c r="B116" t="e">
        <f>IF(A116="","",IF(AND(Results!#REF!&gt;"+2.0",LEFT(Results!#REF!,1)="+"),"w",""))</f>
        <v>#REF!</v>
      </c>
      <c r="C116" t="e">
        <f>IF(OR(A116="",Results!#REF!=""),"","("&amp;Results!#REF!&amp;")")</f>
        <v>#REF!</v>
      </c>
      <c r="D116" t="e">
        <f>IF(A116="","",Results!#REF!)</f>
        <v>#REF!</v>
      </c>
      <c r="G116" t="e">
        <f>IF(A116="","",LEFT(Results!#REF!,FIND(" ",Results!#REF!)-1))</f>
        <v>#REF!</v>
      </c>
      <c r="H116" t="e">
        <f>IF(A116="","",RIGHT(Results!#REF!,LEN(Results!#REF!)-FIND(" ",Results!#REF!)))</f>
        <v>#REF!</v>
      </c>
      <c r="I116" t="e">
        <f>IF(A116="","",Results!#REF!)</f>
        <v>#REF!</v>
      </c>
      <c r="J116" t="e">
        <f>IF(A116="","",VLOOKUP(LEFT(Results!#REF!,1),Fteams,4,FALSE))</f>
        <v>#REF!</v>
      </c>
      <c r="K116" t="e">
        <f>IF(A116="","",Results!#REF!)</f>
        <v>#REF!</v>
      </c>
      <c r="L116" t="e">
        <f>IF(A116="","",IF(RIGHT(Results!#REF!,1)="B","B",""))</f>
        <v>#REF!</v>
      </c>
      <c r="O116" t="e">
        <f>IF(A116="","",Dec!$B$2)</f>
        <v>#REF!</v>
      </c>
      <c r="P116" s="15" t="e">
        <f>IF(A116="","",TEXT(Dec!$D$2,"dd-mmm"))</f>
        <v>#REF!</v>
      </c>
      <c r="R116" s="16" t="e">
        <f>IF(A116="","",TEXT(Dec!$D$2,"yyyy"))</f>
        <v>#REF!</v>
      </c>
    </row>
    <row r="117" spans="1:18" x14ac:dyDescent="0.25">
      <c r="A117" t="e">
        <f>IF(Results!#REF!="aw",Results!#REF!,"")</f>
        <v>#REF!</v>
      </c>
      <c r="B117" t="e">
        <f>IF(A117="","",IF(AND(Results!#REF!&gt;"+2.0",LEFT(Results!#REF!,1)="+"),"w",""))</f>
        <v>#REF!</v>
      </c>
      <c r="C117" t="e">
        <f>IF(OR(A117="",Results!#REF!=""),"","("&amp;Results!#REF!&amp;")")</f>
        <v>#REF!</v>
      </c>
      <c r="D117" t="e">
        <f>IF(A117="","",Results!#REF!)</f>
        <v>#REF!</v>
      </c>
      <c r="G117" t="e">
        <f>IF(A117="","",LEFT(Results!#REF!,FIND(" ",Results!#REF!)-1))</f>
        <v>#REF!</v>
      </c>
      <c r="H117" t="e">
        <f>IF(A117="","",RIGHT(Results!#REF!,LEN(Results!#REF!)-FIND(" ",Results!#REF!)))</f>
        <v>#REF!</v>
      </c>
      <c r="I117" t="e">
        <f>IF(A117="","",Results!#REF!)</f>
        <v>#REF!</v>
      </c>
      <c r="J117" t="e">
        <f>IF(A117="","",VLOOKUP(LEFT(Results!#REF!,1),Fteams,4,FALSE))</f>
        <v>#REF!</v>
      </c>
      <c r="K117" t="e">
        <f>IF(A117="","",Results!#REF!)</f>
        <v>#REF!</v>
      </c>
      <c r="L117" t="e">
        <f>IF(A117="","",IF(RIGHT(Results!#REF!,1)="B","B",""))</f>
        <v>#REF!</v>
      </c>
      <c r="O117" t="e">
        <f>IF(A117="","",Dec!$B$2)</f>
        <v>#REF!</v>
      </c>
      <c r="P117" s="15" t="e">
        <f>IF(A117="","",TEXT(Dec!$D$2,"dd-mmm"))</f>
        <v>#REF!</v>
      </c>
      <c r="R117" s="16" t="e">
        <f>IF(A117="","",TEXT(Dec!$D$2,"yyyy"))</f>
        <v>#REF!</v>
      </c>
    </row>
    <row r="118" spans="1:18" x14ac:dyDescent="0.25">
      <c r="A118" t="e">
        <f>IF(Results!#REF!="aw",Results!#REF!,"")</f>
        <v>#REF!</v>
      </c>
      <c r="B118" t="e">
        <f>IF(A118="","",IF(AND(Results!#REF!&gt;"+2.0",LEFT(Results!#REF!,1)="+"),"w",""))</f>
        <v>#REF!</v>
      </c>
      <c r="C118" t="e">
        <f>IF(OR(A118="",Results!#REF!=""),"","("&amp;Results!#REF!&amp;")")</f>
        <v>#REF!</v>
      </c>
      <c r="D118" t="e">
        <f>IF(A118="","",Results!#REF!)</f>
        <v>#REF!</v>
      </c>
      <c r="G118" t="e">
        <f>IF(A118="","",LEFT(Results!#REF!,FIND(" ",Results!#REF!)-1))</f>
        <v>#REF!</v>
      </c>
      <c r="H118" t="e">
        <f>IF(A118="","",RIGHT(Results!#REF!,LEN(Results!#REF!)-FIND(" ",Results!#REF!)))</f>
        <v>#REF!</v>
      </c>
      <c r="I118" t="e">
        <f>IF(A118="","",Results!#REF!)</f>
        <v>#REF!</v>
      </c>
      <c r="J118" t="e">
        <f>IF(A118="","",VLOOKUP(LEFT(Results!#REF!,1),Fteams,4,FALSE))</f>
        <v>#REF!</v>
      </c>
      <c r="K118" t="e">
        <f>IF(A118="","",Results!#REF!)</f>
        <v>#REF!</v>
      </c>
      <c r="L118" t="e">
        <f>IF(A118="","",IF(RIGHT(Results!#REF!,1)="B","B",""))</f>
        <v>#REF!</v>
      </c>
      <c r="O118" t="e">
        <f>IF(A118="","",Dec!$B$2)</f>
        <v>#REF!</v>
      </c>
      <c r="P118" s="15" t="e">
        <f>IF(A118="","",TEXT(Dec!$D$2,"dd-mmm"))</f>
        <v>#REF!</v>
      </c>
      <c r="R118" s="16" t="e">
        <f>IF(A118="","",TEXT(Dec!$D$2,"yyyy"))</f>
        <v>#REF!</v>
      </c>
    </row>
    <row r="119" spans="1:18" x14ac:dyDescent="0.25">
      <c r="A119" t="e">
        <f>IF(Results!#REF!="aw",Results!#REF!,"")</f>
        <v>#REF!</v>
      </c>
      <c r="B119" t="e">
        <f>IF(A119="","",IF(AND(Results!#REF!&gt;"+2.0",LEFT(Results!#REF!,1)="+"),"w",""))</f>
        <v>#REF!</v>
      </c>
      <c r="C119" t="e">
        <f>IF(OR(A119="",Results!#REF!=""),"","("&amp;Results!#REF!&amp;")")</f>
        <v>#REF!</v>
      </c>
      <c r="D119" t="e">
        <f>IF(A119="","",Results!#REF!)</f>
        <v>#REF!</v>
      </c>
      <c r="G119" t="e">
        <f>IF(A119="","",LEFT(Results!#REF!,FIND(" ",Results!#REF!)-1))</f>
        <v>#REF!</v>
      </c>
      <c r="H119" t="e">
        <f>IF(A119="","",RIGHT(Results!#REF!,LEN(Results!#REF!)-FIND(" ",Results!#REF!)))</f>
        <v>#REF!</v>
      </c>
      <c r="I119" t="e">
        <f>IF(A119="","",Results!#REF!)</f>
        <v>#REF!</v>
      </c>
      <c r="J119" t="e">
        <f>IF(A119="","",VLOOKUP(LEFT(Results!#REF!,1),Fteams,4,FALSE))</f>
        <v>#REF!</v>
      </c>
      <c r="K119" t="e">
        <f>IF(A119="","",Results!#REF!)</f>
        <v>#REF!</v>
      </c>
      <c r="L119" t="e">
        <f>IF(A119="","",IF(RIGHT(Results!#REF!,1)="B","B",""))</f>
        <v>#REF!</v>
      </c>
      <c r="O119" t="e">
        <f>IF(A119="","",Dec!$B$2)</f>
        <v>#REF!</v>
      </c>
      <c r="P119" s="15" t="e">
        <f>IF(A119="","",TEXT(Dec!$D$2,"dd-mmm"))</f>
        <v>#REF!</v>
      </c>
      <c r="R119" s="16" t="e">
        <f>IF(A119="","",TEXT(Dec!$D$2,"yyyy"))</f>
        <v>#REF!</v>
      </c>
    </row>
    <row r="120" spans="1:18" x14ac:dyDescent="0.25">
      <c r="A120" t="e">
        <f>IF(Results!#REF!="aw",Results!#REF!,"")</f>
        <v>#REF!</v>
      </c>
      <c r="B120" t="e">
        <f>IF(A120="","",IF(AND(Results!#REF!&gt;"+2.0",LEFT(Results!#REF!,1)="+"),"w",""))</f>
        <v>#REF!</v>
      </c>
      <c r="C120" t="e">
        <f>IF(OR(A120="",Results!#REF!=""),"","("&amp;Results!#REF!&amp;")")</f>
        <v>#REF!</v>
      </c>
      <c r="D120" t="e">
        <f>IF(A120="","",Results!#REF!)</f>
        <v>#REF!</v>
      </c>
      <c r="G120" t="e">
        <f>IF(A120="","",LEFT(Results!#REF!,FIND(" ",Results!#REF!)-1))</f>
        <v>#REF!</v>
      </c>
      <c r="H120" t="e">
        <f>IF(A120="","",RIGHT(Results!#REF!,LEN(Results!#REF!)-FIND(" ",Results!#REF!)))</f>
        <v>#REF!</v>
      </c>
      <c r="I120" t="e">
        <f>IF(A120="","",Results!#REF!)</f>
        <v>#REF!</v>
      </c>
      <c r="J120" t="e">
        <f>IF(A120="","",VLOOKUP(LEFT(Results!#REF!,1),Fteams,4,FALSE))</f>
        <v>#REF!</v>
      </c>
      <c r="K120" t="e">
        <f>IF(A120="","",Results!#REF!)</f>
        <v>#REF!</v>
      </c>
      <c r="L120" t="e">
        <f>IF(A120="","",IF(RIGHT(Results!#REF!,1)="B","B",""))</f>
        <v>#REF!</v>
      </c>
      <c r="O120" t="e">
        <f>IF(A120="","",Dec!$B$2)</f>
        <v>#REF!</v>
      </c>
      <c r="P120" s="15" t="e">
        <f>IF(A120="","",TEXT(Dec!$D$2,"dd-mmm"))</f>
        <v>#REF!</v>
      </c>
      <c r="R120" s="16" t="e">
        <f>IF(A120="","",TEXT(Dec!$D$2,"yyyy"))</f>
        <v>#REF!</v>
      </c>
    </row>
    <row r="121" spans="1:18" x14ac:dyDescent="0.25">
      <c r="A121" t="e">
        <f>IF(Results!#REF!="aw",Results!#REF!,"")</f>
        <v>#REF!</v>
      </c>
      <c r="B121" t="e">
        <f>IF(A121="","",IF(AND(Results!#REF!&gt;"+2.0",LEFT(Results!#REF!,1)="+"),"w",""))</f>
        <v>#REF!</v>
      </c>
      <c r="C121" t="e">
        <f>IF(OR(A121="",Results!#REF!=""),"","("&amp;Results!#REF!&amp;")")</f>
        <v>#REF!</v>
      </c>
      <c r="D121" t="e">
        <f>IF(A121="","",Results!#REF!)</f>
        <v>#REF!</v>
      </c>
      <c r="G121" t="e">
        <f>IF(A121="","",LEFT(Results!#REF!,FIND(" ",Results!#REF!)-1))</f>
        <v>#REF!</v>
      </c>
      <c r="H121" t="e">
        <f>IF(A121="","",RIGHT(Results!#REF!,LEN(Results!#REF!)-FIND(" ",Results!#REF!)))</f>
        <v>#REF!</v>
      </c>
      <c r="I121" t="e">
        <f>IF(A121="","",Results!#REF!)</f>
        <v>#REF!</v>
      </c>
      <c r="J121" t="e">
        <f>IF(A121="","",VLOOKUP(LEFT(Results!#REF!,1),Fteams,4,FALSE))</f>
        <v>#REF!</v>
      </c>
      <c r="K121" t="e">
        <f>IF(A121="","",Results!#REF!)</f>
        <v>#REF!</v>
      </c>
      <c r="L121" t="e">
        <f>IF(A121="","",IF(RIGHT(Results!#REF!,1)="B","B",""))</f>
        <v>#REF!</v>
      </c>
      <c r="O121" t="e">
        <f>IF(A121="","",Dec!$B$2)</f>
        <v>#REF!</v>
      </c>
      <c r="P121" s="15" t="e">
        <f>IF(A121="","",TEXT(Dec!$D$2,"dd-mmm"))</f>
        <v>#REF!</v>
      </c>
      <c r="R121" s="16" t="e">
        <f>IF(A121="","",TEXT(Dec!$D$2,"yyyy"))</f>
        <v>#REF!</v>
      </c>
    </row>
    <row r="122" spans="1:18" x14ac:dyDescent="0.25">
      <c r="A122" t="e">
        <f>IF(Results!#REF!="aw",Results!#REF!,"")</f>
        <v>#REF!</v>
      </c>
      <c r="B122" t="e">
        <f>IF(A122="","",IF(AND(Results!#REF!&gt;"+2.0",LEFT(Results!#REF!,1)="+"),"w",""))</f>
        <v>#REF!</v>
      </c>
      <c r="C122" t="e">
        <f>IF(OR(A122="",Results!#REF!=""),"","("&amp;Results!#REF!&amp;")")</f>
        <v>#REF!</v>
      </c>
      <c r="D122" t="e">
        <f>IF(A122="","",Results!#REF!)</f>
        <v>#REF!</v>
      </c>
      <c r="G122" t="e">
        <f>IF(A122="","",LEFT(Results!#REF!,FIND(" ",Results!#REF!)-1))</f>
        <v>#REF!</v>
      </c>
      <c r="H122" t="e">
        <f>IF(A122="","",RIGHT(Results!#REF!,LEN(Results!#REF!)-FIND(" ",Results!#REF!)))</f>
        <v>#REF!</v>
      </c>
      <c r="I122" t="e">
        <f>IF(A122="","",Results!#REF!)</f>
        <v>#REF!</v>
      </c>
      <c r="J122" t="e">
        <f>IF(A122="","",VLOOKUP(LEFT(Results!#REF!,1),Fteams,4,FALSE))</f>
        <v>#REF!</v>
      </c>
      <c r="K122" t="e">
        <f>IF(A122="","",Results!#REF!)</f>
        <v>#REF!</v>
      </c>
      <c r="L122" t="e">
        <f>IF(A122="","",IF(RIGHT(Results!#REF!,1)="B","B",""))</f>
        <v>#REF!</v>
      </c>
      <c r="O122" t="e">
        <f>IF(A122="","",Dec!$B$2)</f>
        <v>#REF!</v>
      </c>
      <c r="P122" s="15" t="e">
        <f>IF(A122="","",TEXT(Dec!$D$2,"dd-mmm"))</f>
        <v>#REF!</v>
      </c>
      <c r="R122" s="16" t="e">
        <f>IF(A122="","",TEXT(Dec!$D$2,"yyyy"))</f>
        <v>#REF!</v>
      </c>
    </row>
    <row r="123" spans="1:18" x14ac:dyDescent="0.25">
      <c r="A123" t="e">
        <f>IF(Results!#REF!="aw",Results!#REF!,"")</f>
        <v>#REF!</v>
      </c>
      <c r="B123" t="e">
        <f>IF(A123="","",IF(AND(Results!#REF!&gt;"+2.0",LEFT(Results!#REF!,1)="+"),"w",""))</f>
        <v>#REF!</v>
      </c>
      <c r="C123" t="e">
        <f>IF(OR(A123="",Results!#REF!=""),"","("&amp;Results!#REF!&amp;")")</f>
        <v>#REF!</v>
      </c>
      <c r="D123" t="e">
        <f>IF(A123="","",Results!#REF!)</f>
        <v>#REF!</v>
      </c>
      <c r="G123" t="e">
        <f>IF(A123="","",LEFT(Results!#REF!,FIND(" ",Results!#REF!)-1))</f>
        <v>#REF!</v>
      </c>
      <c r="H123" t="e">
        <f>IF(A123="","",RIGHT(Results!#REF!,LEN(Results!#REF!)-FIND(" ",Results!#REF!)))</f>
        <v>#REF!</v>
      </c>
      <c r="I123" t="e">
        <f>IF(A123="","",Results!#REF!)</f>
        <v>#REF!</v>
      </c>
      <c r="J123" t="e">
        <f>IF(A123="","",VLOOKUP(LEFT(Results!#REF!,1),Fteams,4,FALSE))</f>
        <v>#REF!</v>
      </c>
      <c r="K123" t="e">
        <f>IF(A123="","",Results!#REF!)</f>
        <v>#REF!</v>
      </c>
      <c r="L123" t="e">
        <f>IF(A123="","",IF(RIGHT(Results!#REF!,1)="B","B",""))</f>
        <v>#REF!</v>
      </c>
      <c r="O123" t="e">
        <f>IF(A123="","",Dec!$B$2)</f>
        <v>#REF!</v>
      </c>
      <c r="P123" s="15" t="e">
        <f>IF(A123="","",TEXT(Dec!$D$2,"dd-mmm"))</f>
        <v>#REF!</v>
      </c>
      <c r="R123" s="16" t="e">
        <f>IF(A123="","",TEXT(Dec!$D$2,"yyyy"))</f>
        <v>#REF!</v>
      </c>
    </row>
    <row r="124" spans="1:18" x14ac:dyDescent="0.25">
      <c r="A124" t="e">
        <f>IF(Results!#REF!="aw",Results!#REF!,"")</f>
        <v>#REF!</v>
      </c>
      <c r="B124" t="e">
        <f>IF(A124="","",IF(AND(Results!#REF!&gt;"+2.0",LEFT(Results!#REF!,1)="+"),"w",""))</f>
        <v>#REF!</v>
      </c>
      <c r="C124" t="e">
        <f>IF(OR(A124="",Results!#REF!=""),"","("&amp;Results!#REF!&amp;")")</f>
        <v>#REF!</v>
      </c>
      <c r="D124" t="e">
        <f>IF(A124="","",Results!#REF!)</f>
        <v>#REF!</v>
      </c>
      <c r="G124" t="e">
        <f>IF(A124="","",LEFT(Results!#REF!,FIND(" ",Results!#REF!)-1))</f>
        <v>#REF!</v>
      </c>
      <c r="H124" t="e">
        <f>IF(A124="","",RIGHT(Results!#REF!,LEN(Results!#REF!)-FIND(" ",Results!#REF!)))</f>
        <v>#REF!</v>
      </c>
      <c r="I124" t="e">
        <f>IF(A124="","",Results!#REF!)</f>
        <v>#REF!</v>
      </c>
      <c r="J124" t="e">
        <f>IF(A124="","",VLOOKUP(LEFT(Results!#REF!,1),Fteams,4,FALSE))</f>
        <v>#REF!</v>
      </c>
      <c r="K124" t="e">
        <f>IF(A124="","",Results!#REF!)</f>
        <v>#REF!</v>
      </c>
      <c r="L124" t="e">
        <f>IF(A124="","",IF(RIGHT(Results!#REF!,1)="B","B",""))</f>
        <v>#REF!</v>
      </c>
      <c r="O124" t="e">
        <f>IF(A124="","",Dec!$B$2)</f>
        <v>#REF!</v>
      </c>
      <c r="P124" s="15" t="e">
        <f>IF(A124="","",TEXT(Dec!$D$2,"dd-mmm"))</f>
        <v>#REF!</v>
      </c>
      <c r="R124" s="16" t="e">
        <f>IF(A124="","",TEXT(Dec!$D$2,"yyyy"))</f>
        <v>#REF!</v>
      </c>
    </row>
    <row r="125" spans="1:18" x14ac:dyDescent="0.25">
      <c r="A125" t="e">
        <f>IF(Results!#REF!="aw",Results!#REF!,"")</f>
        <v>#REF!</v>
      </c>
      <c r="B125" t="e">
        <f>IF(A125="","",IF(AND(Results!#REF!&gt;"+2.0",LEFT(Results!#REF!,1)="+"),"w",""))</f>
        <v>#REF!</v>
      </c>
      <c r="C125" t="e">
        <f>IF(OR(A125="",Results!#REF!=""),"","("&amp;Results!#REF!&amp;")")</f>
        <v>#REF!</v>
      </c>
      <c r="D125" t="e">
        <f>IF(A125="","",Results!#REF!)</f>
        <v>#REF!</v>
      </c>
      <c r="G125" t="e">
        <f>IF(A125="","",LEFT(Results!#REF!,FIND(" ",Results!#REF!)-1))</f>
        <v>#REF!</v>
      </c>
      <c r="H125" t="e">
        <f>IF(A125="","",RIGHT(Results!#REF!,LEN(Results!#REF!)-FIND(" ",Results!#REF!)))</f>
        <v>#REF!</v>
      </c>
      <c r="I125" t="e">
        <f>IF(A125="","",Results!#REF!)</f>
        <v>#REF!</v>
      </c>
      <c r="J125" t="e">
        <f>IF(A125="","",VLOOKUP(LEFT(Results!#REF!,1),Fteams,4,FALSE))</f>
        <v>#REF!</v>
      </c>
      <c r="K125" t="e">
        <f>IF(A125="","",Results!#REF!)</f>
        <v>#REF!</v>
      </c>
      <c r="L125" t="e">
        <f>IF(A125="","",IF(RIGHT(Results!#REF!,1)="B","B",""))</f>
        <v>#REF!</v>
      </c>
      <c r="O125" t="e">
        <f>IF(A125="","",Dec!$B$2)</f>
        <v>#REF!</v>
      </c>
      <c r="P125" s="15" t="e">
        <f>IF(A125="","",TEXT(Dec!$D$2,"dd-mmm"))</f>
        <v>#REF!</v>
      </c>
      <c r="R125" s="16" t="e">
        <f>IF(A125="","",TEXT(Dec!$D$2,"yyyy"))</f>
        <v>#REF!</v>
      </c>
    </row>
    <row r="126" spans="1:18" x14ac:dyDescent="0.25">
      <c r="A126" t="e">
        <f>IF(Results!#REF!="aw",Results!#REF!,"")</f>
        <v>#REF!</v>
      </c>
      <c r="B126" t="e">
        <f>IF(A126="","",IF(AND(Results!#REF!&gt;"+2.0",LEFT(Results!#REF!,1)="+"),"w",""))</f>
        <v>#REF!</v>
      </c>
      <c r="C126" t="e">
        <f>IF(OR(A126="",Results!#REF!=""),"","("&amp;Results!#REF!&amp;")")</f>
        <v>#REF!</v>
      </c>
      <c r="D126" t="e">
        <f>IF(A126="","",Results!#REF!)</f>
        <v>#REF!</v>
      </c>
      <c r="G126" t="e">
        <f>IF(A126="","",LEFT(Results!#REF!,FIND(" ",Results!#REF!)-1))</f>
        <v>#REF!</v>
      </c>
      <c r="H126" t="e">
        <f>IF(A126="","",RIGHT(Results!#REF!,LEN(Results!#REF!)-FIND(" ",Results!#REF!)))</f>
        <v>#REF!</v>
      </c>
      <c r="I126" t="e">
        <f>IF(A126="","",Results!#REF!)</f>
        <v>#REF!</v>
      </c>
      <c r="J126" t="e">
        <f>IF(A126="","",VLOOKUP(LEFT(Results!#REF!,1),Fteams,4,FALSE))</f>
        <v>#REF!</v>
      </c>
      <c r="K126" t="e">
        <f>IF(A126="","",Results!#REF!)</f>
        <v>#REF!</v>
      </c>
      <c r="L126" t="e">
        <f>IF(A126="","",IF(RIGHT(Results!#REF!,1)="B","B",""))</f>
        <v>#REF!</v>
      </c>
      <c r="O126" t="e">
        <f>IF(A126="","",Dec!$B$2)</f>
        <v>#REF!</v>
      </c>
      <c r="P126" s="15" t="e">
        <f>IF(A126="","",TEXT(Dec!$D$2,"dd-mmm"))</f>
        <v>#REF!</v>
      </c>
      <c r="R126" s="16" t="e">
        <f>IF(A126="","",TEXT(Dec!$D$2,"yyyy"))</f>
        <v>#REF!</v>
      </c>
    </row>
    <row r="127" spans="1:18" x14ac:dyDescent="0.25">
      <c r="A127" t="e">
        <f>IF(Results!#REF!="aw",Results!#REF!,"")</f>
        <v>#REF!</v>
      </c>
      <c r="B127" t="e">
        <f>IF(A127="","",IF(AND(Results!#REF!&gt;"+2.0",LEFT(Results!#REF!,1)="+"),"w",""))</f>
        <v>#REF!</v>
      </c>
      <c r="C127" t="e">
        <f>IF(OR(A127="",Results!#REF!=""),"","("&amp;Results!#REF!&amp;")")</f>
        <v>#REF!</v>
      </c>
      <c r="D127" t="e">
        <f>IF(A127="","",Results!#REF!)</f>
        <v>#REF!</v>
      </c>
      <c r="G127" t="e">
        <f>IF(A127="","",LEFT(Results!#REF!,FIND(" ",Results!#REF!)-1))</f>
        <v>#REF!</v>
      </c>
      <c r="H127" t="e">
        <f>IF(A127="","",RIGHT(Results!#REF!,LEN(Results!#REF!)-FIND(" ",Results!#REF!)))</f>
        <v>#REF!</v>
      </c>
      <c r="I127" t="e">
        <f>IF(A127="","",Results!#REF!)</f>
        <v>#REF!</v>
      </c>
      <c r="J127" t="e">
        <f>IF(A127="","",VLOOKUP(LEFT(Results!#REF!,1),Fteams,4,FALSE))</f>
        <v>#REF!</v>
      </c>
      <c r="K127" t="e">
        <f>IF(A127="","",Results!#REF!)</f>
        <v>#REF!</v>
      </c>
      <c r="L127" t="e">
        <f>IF(A127="","",IF(RIGHT(Results!#REF!,1)="B","B",""))</f>
        <v>#REF!</v>
      </c>
      <c r="O127" t="e">
        <f>IF(A127="","",Dec!$B$2)</f>
        <v>#REF!</v>
      </c>
      <c r="P127" s="15" t="e">
        <f>IF(A127="","",TEXT(Dec!$D$2,"dd-mmm"))</f>
        <v>#REF!</v>
      </c>
      <c r="R127" s="16" t="e">
        <f>IF(A127="","",TEXT(Dec!$D$2,"yyyy"))</f>
        <v>#REF!</v>
      </c>
    </row>
    <row r="128" spans="1:18" x14ac:dyDescent="0.25">
      <c r="A128" t="e">
        <f>IF(Results!#REF!="aw",Results!#REF!,"")</f>
        <v>#REF!</v>
      </c>
      <c r="B128" t="e">
        <f>IF(A128="","",IF(AND(Results!#REF!&gt;"+2.0",LEFT(Results!#REF!,1)="+"),"w",""))</f>
        <v>#REF!</v>
      </c>
      <c r="C128" t="e">
        <f>IF(OR(A128="",Results!#REF!=""),"","("&amp;Results!#REF!&amp;")")</f>
        <v>#REF!</v>
      </c>
      <c r="D128" t="e">
        <f>IF(A128="","",Results!#REF!)</f>
        <v>#REF!</v>
      </c>
      <c r="G128" t="e">
        <f>IF(A128="","",LEFT(Results!#REF!,FIND(" ",Results!#REF!)-1))</f>
        <v>#REF!</v>
      </c>
      <c r="H128" t="e">
        <f>IF(A128="","",RIGHT(Results!#REF!,LEN(Results!#REF!)-FIND(" ",Results!#REF!)))</f>
        <v>#REF!</v>
      </c>
      <c r="I128" t="e">
        <f>IF(A128="","",Results!#REF!)</f>
        <v>#REF!</v>
      </c>
      <c r="J128" t="e">
        <f>IF(A128="","",VLOOKUP(LEFT(Results!#REF!,1),Fteams,4,FALSE))</f>
        <v>#REF!</v>
      </c>
      <c r="K128" t="e">
        <f>IF(A128="","",Results!#REF!)</f>
        <v>#REF!</v>
      </c>
      <c r="L128" t="e">
        <f>IF(A128="","",IF(RIGHT(Results!#REF!,1)="B","B",""))</f>
        <v>#REF!</v>
      </c>
      <c r="O128" t="e">
        <f>IF(A128="","",Dec!$B$2)</f>
        <v>#REF!</v>
      </c>
      <c r="P128" s="15" t="e">
        <f>IF(A128="","",TEXT(Dec!$D$2,"dd-mmm"))</f>
        <v>#REF!</v>
      </c>
      <c r="R128" s="16" t="e">
        <f>IF(A128="","",TEXT(Dec!$D$2,"yyyy"))</f>
        <v>#REF!</v>
      </c>
    </row>
    <row r="129" spans="1:18" x14ac:dyDescent="0.25">
      <c r="A129" t="e">
        <f>IF(Results!#REF!="aw",Results!#REF!,"")</f>
        <v>#REF!</v>
      </c>
      <c r="B129" t="e">
        <f>IF(A129="","",IF(AND(Results!#REF!&gt;"+2.0",LEFT(Results!#REF!,1)="+"),"w",""))</f>
        <v>#REF!</v>
      </c>
      <c r="C129" t="e">
        <f>IF(OR(A129="",Results!#REF!=""),"","("&amp;Results!#REF!&amp;")")</f>
        <v>#REF!</v>
      </c>
      <c r="D129" t="e">
        <f>IF(A129="","",Results!#REF!)</f>
        <v>#REF!</v>
      </c>
      <c r="G129" t="e">
        <f>IF(A129="","",LEFT(Results!#REF!,FIND(" ",Results!#REF!)-1))</f>
        <v>#REF!</v>
      </c>
      <c r="H129" t="e">
        <f>IF(A129="","",RIGHT(Results!#REF!,LEN(Results!#REF!)-FIND(" ",Results!#REF!)))</f>
        <v>#REF!</v>
      </c>
      <c r="I129" t="e">
        <f>IF(A129="","",Results!#REF!)</f>
        <v>#REF!</v>
      </c>
      <c r="J129" t="e">
        <f>IF(A129="","",VLOOKUP(LEFT(Results!#REF!,1),Fteams,4,FALSE))</f>
        <v>#REF!</v>
      </c>
      <c r="K129" t="e">
        <f>IF(A129="","",Results!#REF!)</f>
        <v>#REF!</v>
      </c>
      <c r="L129" t="e">
        <f>IF(A129="","",IF(RIGHT(Results!#REF!,1)="B","B",""))</f>
        <v>#REF!</v>
      </c>
      <c r="O129" t="e">
        <f>IF(A129="","",Dec!$B$2)</f>
        <v>#REF!</v>
      </c>
      <c r="P129" s="15" t="e">
        <f>IF(A129="","",TEXT(Dec!$D$2,"dd-mmm"))</f>
        <v>#REF!</v>
      </c>
      <c r="R129" s="16" t="e">
        <f>IF(A129="","",TEXT(Dec!$D$2,"yyyy"))</f>
        <v>#REF!</v>
      </c>
    </row>
    <row r="130" spans="1:18" x14ac:dyDescent="0.25">
      <c r="A130" t="e">
        <f>IF(Results!#REF!="aw",Results!#REF!,"")</f>
        <v>#REF!</v>
      </c>
      <c r="B130" t="e">
        <f>IF(A130="","",IF(AND(Results!#REF!&gt;"+2.0",LEFT(Results!#REF!,1)="+"),"w",""))</f>
        <v>#REF!</v>
      </c>
      <c r="C130" t="e">
        <f>IF(OR(A130="",Results!#REF!=""),"","("&amp;Results!#REF!&amp;")")</f>
        <v>#REF!</v>
      </c>
      <c r="D130" t="e">
        <f>IF(A130="","",Results!#REF!)</f>
        <v>#REF!</v>
      </c>
      <c r="G130" t="e">
        <f>IF(A130="","",LEFT(Results!#REF!,FIND(" ",Results!#REF!)-1))</f>
        <v>#REF!</v>
      </c>
      <c r="H130" t="e">
        <f>IF(A130="","",RIGHT(Results!#REF!,LEN(Results!#REF!)-FIND(" ",Results!#REF!)))</f>
        <v>#REF!</v>
      </c>
      <c r="I130" t="e">
        <f>IF(A130="","",Results!#REF!)</f>
        <v>#REF!</v>
      </c>
      <c r="J130" t="e">
        <f>IF(A130="","",VLOOKUP(LEFT(Results!#REF!,1),Fteams,4,FALSE))</f>
        <v>#REF!</v>
      </c>
      <c r="K130" t="e">
        <f>IF(A130="","",Results!#REF!)</f>
        <v>#REF!</v>
      </c>
      <c r="L130" t="e">
        <f>IF(A130="","",IF(RIGHT(Results!#REF!,1)="B","B",""))</f>
        <v>#REF!</v>
      </c>
      <c r="O130" t="e">
        <f>IF(A130="","",Dec!$B$2)</f>
        <v>#REF!</v>
      </c>
      <c r="P130" s="15" t="e">
        <f>IF(A130="","",TEXT(Dec!$D$2,"dd-mmm"))</f>
        <v>#REF!</v>
      </c>
      <c r="R130" s="16" t="e">
        <f>IF(A130="","",TEXT(Dec!$D$2,"yyyy"))</f>
        <v>#REF!</v>
      </c>
    </row>
    <row r="131" spans="1:18" x14ac:dyDescent="0.25">
      <c r="A131" t="e">
        <f>IF(Results!#REF!="aw",Results!#REF!,"")</f>
        <v>#REF!</v>
      </c>
      <c r="B131" t="e">
        <f>IF(A131="","",IF(AND(Results!#REF!&gt;"+2.0",LEFT(Results!#REF!,1)="+"),"w",""))</f>
        <v>#REF!</v>
      </c>
      <c r="C131" t="e">
        <f>IF(OR(A131="",Results!#REF!=""),"","("&amp;Results!#REF!&amp;")")</f>
        <v>#REF!</v>
      </c>
      <c r="D131" t="e">
        <f>IF(A131="","",Results!#REF!)</f>
        <v>#REF!</v>
      </c>
      <c r="G131" t="e">
        <f>IF(A131="","",LEFT(Results!#REF!,FIND(" ",Results!#REF!)-1))</f>
        <v>#REF!</v>
      </c>
      <c r="H131" t="e">
        <f>IF(A131="","",RIGHT(Results!#REF!,LEN(Results!#REF!)-FIND(" ",Results!#REF!)))</f>
        <v>#REF!</v>
      </c>
      <c r="I131" t="e">
        <f>IF(A131="","",Results!#REF!)</f>
        <v>#REF!</v>
      </c>
      <c r="J131" t="e">
        <f>IF(A131="","",VLOOKUP(LEFT(Results!#REF!,1),Fteams,4,FALSE))</f>
        <v>#REF!</v>
      </c>
      <c r="K131" t="e">
        <f>IF(A131="","",Results!#REF!)</f>
        <v>#REF!</v>
      </c>
      <c r="L131" t="e">
        <f>IF(A131="","",IF(RIGHT(Results!#REF!,1)="B","B",""))</f>
        <v>#REF!</v>
      </c>
      <c r="O131" t="e">
        <f>IF(A131="","",Dec!$B$2)</f>
        <v>#REF!</v>
      </c>
      <c r="P131" s="15" t="e">
        <f>IF(A131="","",TEXT(Dec!$D$2,"dd-mmm"))</f>
        <v>#REF!</v>
      </c>
      <c r="R131" s="16" t="e">
        <f>IF(A131="","",TEXT(Dec!$D$2,"yyyy"))</f>
        <v>#REF!</v>
      </c>
    </row>
    <row r="132" spans="1:18" x14ac:dyDescent="0.25">
      <c r="A132" t="e">
        <f>IF(Results!#REF!="aw",Results!#REF!,"")</f>
        <v>#REF!</v>
      </c>
      <c r="B132" t="e">
        <f>IF(A132="","",IF(AND(Results!#REF!&gt;"+2.0",LEFT(Results!#REF!,1)="+"),"w",""))</f>
        <v>#REF!</v>
      </c>
      <c r="C132" t="e">
        <f>IF(OR(A132="",Results!#REF!=""),"","("&amp;Results!#REF!&amp;")")</f>
        <v>#REF!</v>
      </c>
      <c r="D132" t="e">
        <f>IF(A132="","",Results!#REF!)</f>
        <v>#REF!</v>
      </c>
      <c r="G132" t="e">
        <f>IF(A132="","",LEFT(Results!#REF!,FIND(" ",Results!#REF!)-1))</f>
        <v>#REF!</v>
      </c>
      <c r="H132" t="e">
        <f>IF(A132="","",RIGHT(Results!#REF!,LEN(Results!#REF!)-FIND(" ",Results!#REF!)))</f>
        <v>#REF!</v>
      </c>
      <c r="I132" t="e">
        <f>IF(A132="","",Results!#REF!)</f>
        <v>#REF!</v>
      </c>
      <c r="J132" t="e">
        <f>IF(A132="","",VLOOKUP(LEFT(Results!#REF!,1),Fteams,4,FALSE))</f>
        <v>#REF!</v>
      </c>
      <c r="K132" t="e">
        <f>IF(A132="","",Results!#REF!)</f>
        <v>#REF!</v>
      </c>
      <c r="L132" t="e">
        <f>IF(A132="","",IF(RIGHT(Results!#REF!,1)="B","B",""))</f>
        <v>#REF!</v>
      </c>
      <c r="O132" t="e">
        <f>IF(A132="","",Dec!$B$2)</f>
        <v>#REF!</v>
      </c>
      <c r="P132" s="15" t="e">
        <f>IF(A132="","",TEXT(Dec!$D$2,"dd-mmm"))</f>
        <v>#REF!</v>
      </c>
      <c r="R132" s="16" t="e">
        <f>IF(A132="","",TEXT(Dec!$D$2,"yyyy"))</f>
        <v>#REF!</v>
      </c>
    </row>
    <row r="133" spans="1:18" x14ac:dyDescent="0.25">
      <c r="A133" t="e">
        <f>IF(Results!#REF!="aw",Results!#REF!,"")</f>
        <v>#REF!</v>
      </c>
      <c r="B133" t="e">
        <f>IF(A133="","",IF(AND(Results!#REF!&gt;"+2.0",LEFT(Results!#REF!,1)="+"),"w",""))</f>
        <v>#REF!</v>
      </c>
      <c r="C133" t="e">
        <f>IF(OR(A133="",Results!#REF!=""),"","("&amp;Results!#REF!&amp;")")</f>
        <v>#REF!</v>
      </c>
      <c r="D133" t="e">
        <f>IF(A133="","",Results!#REF!)</f>
        <v>#REF!</v>
      </c>
      <c r="G133" t="e">
        <f>IF(A133="","",LEFT(Results!#REF!,FIND(" ",Results!#REF!)-1))</f>
        <v>#REF!</v>
      </c>
      <c r="H133" t="e">
        <f>IF(A133="","",RIGHT(Results!#REF!,LEN(Results!#REF!)-FIND(" ",Results!#REF!)))</f>
        <v>#REF!</v>
      </c>
      <c r="I133" t="e">
        <f>IF(A133="","",Results!#REF!)</f>
        <v>#REF!</v>
      </c>
      <c r="J133" t="e">
        <f>IF(A133="","",VLOOKUP(LEFT(Results!#REF!,1),Fteams,4,FALSE))</f>
        <v>#REF!</v>
      </c>
      <c r="K133" t="e">
        <f>IF(A133="","",Results!#REF!)</f>
        <v>#REF!</v>
      </c>
      <c r="L133" t="e">
        <f>IF(A133="","",IF(RIGHT(Results!#REF!,1)="B","B",""))</f>
        <v>#REF!</v>
      </c>
      <c r="O133" t="e">
        <f>IF(A133="","",Dec!$B$2)</f>
        <v>#REF!</v>
      </c>
      <c r="P133" s="15" t="e">
        <f>IF(A133="","",TEXT(Dec!$D$2,"dd-mmm"))</f>
        <v>#REF!</v>
      </c>
      <c r="R133" s="16" t="e">
        <f>IF(A133="","",TEXT(Dec!$D$2,"yyyy"))</f>
        <v>#REF!</v>
      </c>
    </row>
    <row r="134" spans="1:18" x14ac:dyDescent="0.25">
      <c r="A134" t="e">
        <f>IF(Results!#REF!="aw",Results!#REF!,"")</f>
        <v>#REF!</v>
      </c>
      <c r="B134" t="e">
        <f>IF(A134="","",IF(AND(Results!#REF!&gt;"+2.0",LEFT(Results!#REF!,1)="+"),"w",""))</f>
        <v>#REF!</v>
      </c>
      <c r="C134" t="e">
        <f>IF(OR(A134="",Results!#REF!=""),"","("&amp;Results!#REF!&amp;")")</f>
        <v>#REF!</v>
      </c>
      <c r="D134" t="e">
        <f>IF(A134="","",Results!#REF!)</f>
        <v>#REF!</v>
      </c>
      <c r="G134" t="e">
        <f>IF(A134="","",LEFT(Results!#REF!,FIND(" ",Results!#REF!)-1))</f>
        <v>#REF!</v>
      </c>
      <c r="H134" t="e">
        <f>IF(A134="","",RIGHT(Results!#REF!,LEN(Results!#REF!)-FIND(" ",Results!#REF!)))</f>
        <v>#REF!</v>
      </c>
      <c r="I134" t="e">
        <f>IF(A134="","",Results!#REF!)</f>
        <v>#REF!</v>
      </c>
      <c r="J134" t="e">
        <f>IF(A134="","",VLOOKUP(LEFT(Results!#REF!,1),Fteams,4,FALSE))</f>
        <v>#REF!</v>
      </c>
      <c r="K134" t="e">
        <f>IF(A134="","",Results!#REF!)</f>
        <v>#REF!</v>
      </c>
      <c r="L134" t="e">
        <f>IF(A134="","",IF(RIGHT(Results!#REF!,1)="B","B",""))</f>
        <v>#REF!</v>
      </c>
      <c r="O134" t="e">
        <f>IF(A134="","",Dec!$B$2)</f>
        <v>#REF!</v>
      </c>
      <c r="P134" s="15" t="e">
        <f>IF(A134="","",TEXT(Dec!$D$2,"dd-mmm"))</f>
        <v>#REF!</v>
      </c>
      <c r="R134" s="16" t="e">
        <f>IF(A134="","",TEXT(Dec!$D$2,"yyyy"))</f>
        <v>#REF!</v>
      </c>
    </row>
    <row r="135" spans="1:18" x14ac:dyDescent="0.25">
      <c r="A135" t="e">
        <f>IF(Results!#REF!="aw",Results!#REF!,"")</f>
        <v>#REF!</v>
      </c>
      <c r="B135" t="e">
        <f>IF(A135="","",IF(AND(Results!#REF!&gt;"+2.0",LEFT(Results!#REF!,1)="+"),"w",""))</f>
        <v>#REF!</v>
      </c>
      <c r="C135" t="e">
        <f>IF(OR(A135="",Results!#REF!=""),"","("&amp;Results!#REF!&amp;")")</f>
        <v>#REF!</v>
      </c>
      <c r="D135" t="e">
        <f>IF(A135="","",Results!#REF!)</f>
        <v>#REF!</v>
      </c>
      <c r="G135" t="e">
        <f>IF(A135="","",LEFT(Results!#REF!,FIND(" ",Results!#REF!)-1))</f>
        <v>#REF!</v>
      </c>
      <c r="H135" t="e">
        <f>IF(A135="","",RIGHT(Results!#REF!,LEN(Results!#REF!)-FIND(" ",Results!#REF!)))</f>
        <v>#REF!</v>
      </c>
      <c r="I135" t="e">
        <f>IF(A135="","",Results!#REF!)</f>
        <v>#REF!</v>
      </c>
      <c r="J135" t="e">
        <f>IF(A135="","",VLOOKUP(LEFT(Results!#REF!,1),Fteams,4,FALSE))</f>
        <v>#REF!</v>
      </c>
      <c r="K135" t="e">
        <f>IF(A135="","",Results!#REF!)</f>
        <v>#REF!</v>
      </c>
      <c r="L135" t="e">
        <f>IF(A135="","",IF(RIGHT(Results!#REF!,1)="B","B",""))</f>
        <v>#REF!</v>
      </c>
      <c r="O135" t="e">
        <f>IF(A135="","",Dec!$B$2)</f>
        <v>#REF!</v>
      </c>
      <c r="P135" s="15" t="e">
        <f>IF(A135="","",TEXT(Dec!$D$2,"dd-mmm"))</f>
        <v>#REF!</v>
      </c>
      <c r="R135" s="16" t="e">
        <f>IF(A135="","",TEXT(Dec!$D$2,"yyyy"))</f>
        <v>#REF!</v>
      </c>
    </row>
    <row r="136" spans="1:18" x14ac:dyDescent="0.25">
      <c r="A136" t="e">
        <f>IF(Results!#REF!="aw",Results!#REF!,"")</f>
        <v>#REF!</v>
      </c>
      <c r="B136" t="e">
        <f>IF(A136="","",IF(AND(Results!#REF!&gt;"+2.0",LEFT(Results!#REF!,1)="+"),"w",""))</f>
        <v>#REF!</v>
      </c>
      <c r="C136" t="e">
        <f>IF(OR(A136="",Results!#REF!=""),"","("&amp;Results!#REF!&amp;")")</f>
        <v>#REF!</v>
      </c>
      <c r="D136" t="e">
        <f>IF(A136="","",Results!#REF!)</f>
        <v>#REF!</v>
      </c>
      <c r="G136" t="e">
        <f>IF(A136="","",LEFT(Results!#REF!,FIND(" ",Results!#REF!)-1))</f>
        <v>#REF!</v>
      </c>
      <c r="H136" t="e">
        <f>IF(A136="","",RIGHT(Results!#REF!,LEN(Results!#REF!)-FIND(" ",Results!#REF!)))</f>
        <v>#REF!</v>
      </c>
      <c r="I136" t="e">
        <f>IF(A136="","",Results!#REF!)</f>
        <v>#REF!</v>
      </c>
      <c r="J136" t="e">
        <f>IF(A136="","",VLOOKUP(LEFT(Results!#REF!,1),Fteams,4,FALSE))</f>
        <v>#REF!</v>
      </c>
      <c r="K136" t="e">
        <f>IF(A136="","",Results!#REF!)</f>
        <v>#REF!</v>
      </c>
      <c r="L136" t="e">
        <f>IF(A136="","",IF(RIGHT(Results!#REF!,1)="B","B",""))</f>
        <v>#REF!</v>
      </c>
      <c r="O136" t="e">
        <f>IF(A136="","",Dec!$B$2)</f>
        <v>#REF!</v>
      </c>
      <c r="P136" s="15" t="e">
        <f>IF(A136="","",TEXT(Dec!$D$2,"dd-mmm"))</f>
        <v>#REF!</v>
      </c>
      <c r="R136" s="16" t="e">
        <f>IF(A136="","",TEXT(Dec!$D$2,"yyyy"))</f>
        <v>#REF!</v>
      </c>
    </row>
    <row r="137" spans="1:18" x14ac:dyDescent="0.25">
      <c r="A137" t="e">
        <f>IF(Results!#REF!="aw",Results!#REF!,"")</f>
        <v>#REF!</v>
      </c>
      <c r="B137" t="e">
        <f>IF(A137="","",IF(AND(Results!#REF!&gt;"+2.0",LEFT(Results!#REF!,1)="+"),"w",""))</f>
        <v>#REF!</v>
      </c>
      <c r="C137" t="e">
        <f>IF(OR(A137="",Results!#REF!=""),"","("&amp;Results!#REF!&amp;")")</f>
        <v>#REF!</v>
      </c>
      <c r="D137" t="e">
        <f>IF(A137="","",Results!#REF!)</f>
        <v>#REF!</v>
      </c>
      <c r="G137" t="e">
        <f>IF(A137="","",LEFT(Results!#REF!,FIND(" ",Results!#REF!)-1))</f>
        <v>#REF!</v>
      </c>
      <c r="H137" t="e">
        <f>IF(A137="","",RIGHT(Results!#REF!,LEN(Results!#REF!)-FIND(" ",Results!#REF!)))</f>
        <v>#REF!</v>
      </c>
      <c r="I137" t="e">
        <f>IF(A137="","",Results!#REF!)</f>
        <v>#REF!</v>
      </c>
      <c r="J137" t="e">
        <f>IF(A137="","",VLOOKUP(LEFT(Results!#REF!,1),Fteams,4,FALSE))</f>
        <v>#REF!</v>
      </c>
      <c r="K137" t="e">
        <f>IF(A137="","",Results!#REF!)</f>
        <v>#REF!</v>
      </c>
      <c r="L137" t="e">
        <f>IF(A137="","",IF(RIGHT(Results!#REF!,1)="B","B",""))</f>
        <v>#REF!</v>
      </c>
      <c r="O137" t="e">
        <f>IF(A137="","",Dec!$B$2)</f>
        <v>#REF!</v>
      </c>
      <c r="P137" s="15" t="e">
        <f>IF(A137="","",TEXT(Dec!$D$2,"dd-mmm"))</f>
        <v>#REF!</v>
      </c>
      <c r="R137" s="16" t="e">
        <f>IF(A137="","",TEXT(Dec!$D$2,"yyyy"))</f>
        <v>#REF!</v>
      </c>
    </row>
    <row r="138" spans="1:18" x14ac:dyDescent="0.25">
      <c r="A138" t="e">
        <f>IF(Results!#REF!="aw",Results!#REF!,"")</f>
        <v>#REF!</v>
      </c>
      <c r="B138" t="e">
        <f>IF(A138="","",IF(AND(Results!#REF!&gt;"+2.0",LEFT(Results!#REF!,1)="+"),"w",""))</f>
        <v>#REF!</v>
      </c>
      <c r="C138" t="e">
        <f>IF(OR(A138="",Results!#REF!=""),"","("&amp;Results!#REF!&amp;")")</f>
        <v>#REF!</v>
      </c>
      <c r="D138" t="e">
        <f>IF(A138="","",Results!#REF!)</f>
        <v>#REF!</v>
      </c>
      <c r="G138" t="e">
        <f>IF(A138="","",LEFT(Results!#REF!,FIND(" ",Results!#REF!)-1))</f>
        <v>#REF!</v>
      </c>
      <c r="H138" t="e">
        <f>IF(A138="","",RIGHT(Results!#REF!,LEN(Results!#REF!)-FIND(" ",Results!#REF!)))</f>
        <v>#REF!</v>
      </c>
      <c r="I138" t="e">
        <f>IF(A138="","",Results!#REF!)</f>
        <v>#REF!</v>
      </c>
      <c r="J138" t="e">
        <f>IF(A138="","",VLOOKUP(LEFT(Results!#REF!,1),Fteams,4,FALSE))</f>
        <v>#REF!</v>
      </c>
      <c r="K138" t="e">
        <f>IF(A138="","",Results!#REF!)</f>
        <v>#REF!</v>
      </c>
      <c r="L138" t="e">
        <f>IF(A138="","",IF(RIGHT(Results!#REF!,1)="B","B",""))</f>
        <v>#REF!</v>
      </c>
      <c r="O138" t="e">
        <f>IF(A138="","",Dec!$B$2)</f>
        <v>#REF!</v>
      </c>
      <c r="P138" s="15" t="e">
        <f>IF(A138="","",TEXT(Dec!$D$2,"dd-mmm"))</f>
        <v>#REF!</v>
      </c>
      <c r="R138" s="16" t="e">
        <f>IF(A138="","",TEXT(Dec!$D$2,"yyyy"))</f>
        <v>#REF!</v>
      </c>
    </row>
    <row r="139" spans="1:18" x14ac:dyDescent="0.25">
      <c r="A139" t="e">
        <f>IF(Results!#REF!="aw",Results!#REF!,"")</f>
        <v>#REF!</v>
      </c>
      <c r="B139" t="e">
        <f>IF(A139="","",IF(AND(Results!#REF!&gt;"+2.0",LEFT(Results!#REF!,1)="+"),"w",""))</f>
        <v>#REF!</v>
      </c>
      <c r="C139" t="e">
        <f>IF(OR(A139="",Results!#REF!=""),"","("&amp;Results!#REF!&amp;")")</f>
        <v>#REF!</v>
      </c>
      <c r="D139" t="e">
        <f>IF(A139="","",Results!#REF!)</f>
        <v>#REF!</v>
      </c>
      <c r="G139" t="e">
        <f>IF(A139="","",LEFT(Results!#REF!,FIND(" ",Results!#REF!)-1))</f>
        <v>#REF!</v>
      </c>
      <c r="H139" t="e">
        <f>IF(A139="","",RIGHT(Results!#REF!,LEN(Results!#REF!)-FIND(" ",Results!#REF!)))</f>
        <v>#REF!</v>
      </c>
      <c r="I139" t="e">
        <f>IF(A139="","",Results!#REF!)</f>
        <v>#REF!</v>
      </c>
      <c r="J139" t="e">
        <f>IF(A139="","",VLOOKUP(LEFT(Results!#REF!,1),Fteams,4,FALSE))</f>
        <v>#REF!</v>
      </c>
      <c r="K139" t="e">
        <f>IF(A139="","",Results!#REF!)</f>
        <v>#REF!</v>
      </c>
      <c r="L139" t="e">
        <f>IF(A139="","",IF(RIGHT(Results!#REF!,1)="B","B",""))</f>
        <v>#REF!</v>
      </c>
      <c r="O139" t="e">
        <f>IF(A139="","",Dec!$B$2)</f>
        <v>#REF!</v>
      </c>
      <c r="P139" s="15" t="e">
        <f>IF(A139="","",TEXT(Dec!$D$2,"dd-mmm"))</f>
        <v>#REF!</v>
      </c>
      <c r="R139" s="16" t="e">
        <f>IF(A139="","",TEXT(Dec!$D$2,"yyyy"))</f>
        <v>#REF!</v>
      </c>
    </row>
    <row r="140" spans="1:18" x14ac:dyDescent="0.25">
      <c r="A140" t="e">
        <f>IF(Results!#REF!="aw",Results!#REF!,"")</f>
        <v>#REF!</v>
      </c>
      <c r="B140" t="e">
        <f>IF(A140="","",IF(AND(Results!#REF!&gt;"+2.0",LEFT(Results!#REF!,1)="+"),"w",""))</f>
        <v>#REF!</v>
      </c>
      <c r="C140" t="e">
        <f>IF(OR(A140="",Results!#REF!=""),"","("&amp;Results!#REF!&amp;")")</f>
        <v>#REF!</v>
      </c>
      <c r="D140" t="e">
        <f>IF(A140="","",Results!#REF!)</f>
        <v>#REF!</v>
      </c>
      <c r="G140" t="e">
        <f>IF(A140="","",LEFT(Results!#REF!,FIND(" ",Results!#REF!)-1))</f>
        <v>#REF!</v>
      </c>
      <c r="H140" t="e">
        <f>IF(A140="","",RIGHT(Results!#REF!,LEN(Results!#REF!)-FIND(" ",Results!#REF!)))</f>
        <v>#REF!</v>
      </c>
      <c r="I140" t="e">
        <f>IF(A140="","",Results!#REF!)</f>
        <v>#REF!</v>
      </c>
      <c r="J140" t="e">
        <f>IF(A140="","",VLOOKUP(LEFT(Results!#REF!,1),Fteams,4,FALSE))</f>
        <v>#REF!</v>
      </c>
      <c r="K140" t="e">
        <f>IF(A140="","",Results!#REF!)</f>
        <v>#REF!</v>
      </c>
      <c r="L140" t="e">
        <f>IF(A140="","",IF(RIGHT(Results!#REF!,1)="B","B",""))</f>
        <v>#REF!</v>
      </c>
      <c r="O140" t="e">
        <f>IF(A140="","",Dec!$B$2)</f>
        <v>#REF!</v>
      </c>
      <c r="P140" s="15" t="e">
        <f>IF(A140="","",TEXT(Dec!$D$2,"dd-mmm"))</f>
        <v>#REF!</v>
      </c>
      <c r="R140" s="16" t="e">
        <f>IF(A140="","",TEXT(Dec!$D$2,"yyyy"))</f>
        <v>#REF!</v>
      </c>
    </row>
    <row r="141" spans="1:18" x14ac:dyDescent="0.25">
      <c r="A141" t="e">
        <f>IF(Results!#REF!="aw",Results!#REF!,"")</f>
        <v>#REF!</v>
      </c>
      <c r="B141" t="e">
        <f>IF(A141="","",IF(AND(Results!#REF!&gt;"+2.0",LEFT(Results!#REF!,1)="+"),"w",""))</f>
        <v>#REF!</v>
      </c>
      <c r="C141" t="e">
        <f>IF(OR(A141="",Results!#REF!=""),"","("&amp;Results!#REF!&amp;")")</f>
        <v>#REF!</v>
      </c>
      <c r="D141" t="e">
        <f>IF(A141="","",Results!#REF!)</f>
        <v>#REF!</v>
      </c>
      <c r="G141" t="e">
        <f>IF(A141="","",LEFT(Results!#REF!,FIND(" ",Results!#REF!)-1))</f>
        <v>#REF!</v>
      </c>
      <c r="H141" t="e">
        <f>IF(A141="","",RIGHT(Results!#REF!,LEN(Results!#REF!)-FIND(" ",Results!#REF!)))</f>
        <v>#REF!</v>
      </c>
      <c r="I141" t="e">
        <f>IF(A141="","",Results!#REF!)</f>
        <v>#REF!</v>
      </c>
      <c r="J141" t="e">
        <f>IF(A141="","",VLOOKUP(LEFT(Results!#REF!,1),Fteams,4,FALSE))</f>
        <v>#REF!</v>
      </c>
      <c r="K141" t="e">
        <f>IF(A141="","",Results!#REF!)</f>
        <v>#REF!</v>
      </c>
      <c r="L141" t="e">
        <f>IF(A141="","",IF(RIGHT(Results!#REF!,1)="B","B",""))</f>
        <v>#REF!</v>
      </c>
      <c r="O141" t="e">
        <f>IF(A141="","",Dec!$B$2)</f>
        <v>#REF!</v>
      </c>
      <c r="P141" s="15" t="e">
        <f>IF(A141="","",TEXT(Dec!$D$2,"dd-mmm"))</f>
        <v>#REF!</v>
      </c>
      <c r="R141" s="16" t="e">
        <f>IF(A141="","",TEXT(Dec!$D$2,"yyyy"))</f>
        <v>#REF!</v>
      </c>
    </row>
    <row r="142" spans="1:18" x14ac:dyDescent="0.25">
      <c r="A142" t="e">
        <f>IF(Results!#REF!="aw",Results!#REF!,"")</f>
        <v>#REF!</v>
      </c>
      <c r="B142" t="e">
        <f>IF(A142="","",IF(AND(Results!#REF!&gt;"+2.0",LEFT(Results!#REF!,1)="+"),"w",""))</f>
        <v>#REF!</v>
      </c>
      <c r="C142" t="e">
        <f>IF(OR(A142="",Results!#REF!=""),"","("&amp;Results!#REF!&amp;")")</f>
        <v>#REF!</v>
      </c>
      <c r="D142" t="e">
        <f>IF(A142="","",Results!#REF!)</f>
        <v>#REF!</v>
      </c>
      <c r="G142" t="e">
        <f>IF(A142="","",LEFT(Results!#REF!,FIND(" ",Results!#REF!)-1))</f>
        <v>#REF!</v>
      </c>
      <c r="H142" t="e">
        <f>IF(A142="","",RIGHT(Results!#REF!,LEN(Results!#REF!)-FIND(" ",Results!#REF!)))</f>
        <v>#REF!</v>
      </c>
      <c r="I142" t="e">
        <f>IF(A142="","",Results!#REF!)</f>
        <v>#REF!</v>
      </c>
      <c r="J142" t="e">
        <f>IF(A142="","",VLOOKUP(LEFT(Results!#REF!,1),Fteams,4,FALSE))</f>
        <v>#REF!</v>
      </c>
      <c r="K142" t="e">
        <f>IF(A142="","",Results!#REF!)</f>
        <v>#REF!</v>
      </c>
      <c r="L142" t="e">
        <f>IF(A142="","",IF(RIGHT(Results!#REF!,1)="B","B",""))</f>
        <v>#REF!</v>
      </c>
      <c r="O142" t="e">
        <f>IF(A142="","",Dec!$B$2)</f>
        <v>#REF!</v>
      </c>
      <c r="P142" s="15" t="e">
        <f>IF(A142="","",TEXT(Dec!$D$2,"dd-mmm"))</f>
        <v>#REF!</v>
      </c>
      <c r="R142" s="16" t="e">
        <f>IF(A142="","",TEXT(Dec!$D$2,"yyyy"))</f>
        <v>#REF!</v>
      </c>
    </row>
    <row r="143" spans="1:18" x14ac:dyDescent="0.25">
      <c r="A143" t="e">
        <f>IF(Results!#REF!="aw",Results!#REF!,"")</f>
        <v>#REF!</v>
      </c>
      <c r="B143" t="e">
        <f>IF(A143="","",IF(AND(Results!#REF!&gt;"+2.0",LEFT(Results!#REF!,1)="+"),"w",""))</f>
        <v>#REF!</v>
      </c>
      <c r="C143" t="e">
        <f>IF(OR(A143="",Results!#REF!=""),"","("&amp;Results!#REF!&amp;")")</f>
        <v>#REF!</v>
      </c>
      <c r="D143" t="e">
        <f>IF(A143="","",Results!#REF!)</f>
        <v>#REF!</v>
      </c>
      <c r="G143" t="e">
        <f>IF(A143="","",LEFT(Results!#REF!,FIND(" ",Results!#REF!)-1))</f>
        <v>#REF!</v>
      </c>
      <c r="H143" t="e">
        <f>IF(A143="","",RIGHT(Results!#REF!,LEN(Results!#REF!)-FIND(" ",Results!#REF!)))</f>
        <v>#REF!</v>
      </c>
      <c r="I143" t="e">
        <f>IF(A143="","",Results!#REF!)</f>
        <v>#REF!</v>
      </c>
      <c r="J143" t="e">
        <f>IF(A143="","",VLOOKUP(LEFT(Results!#REF!,1),Fteams,4,FALSE))</f>
        <v>#REF!</v>
      </c>
      <c r="K143" t="e">
        <f>IF(A143="","",Results!#REF!)</f>
        <v>#REF!</v>
      </c>
      <c r="L143" t="e">
        <f>IF(A143="","",IF(RIGHT(Results!#REF!,1)="B","B",""))</f>
        <v>#REF!</v>
      </c>
      <c r="O143" t="e">
        <f>IF(A143="","",Dec!$B$2)</f>
        <v>#REF!</v>
      </c>
      <c r="P143" s="15" t="e">
        <f>IF(A143="","",TEXT(Dec!$D$2,"dd-mmm"))</f>
        <v>#REF!</v>
      </c>
      <c r="R143" s="16" t="e">
        <f>IF(A143="","",TEXT(Dec!$D$2,"yyyy"))</f>
        <v>#REF!</v>
      </c>
    </row>
    <row r="144" spans="1:18" x14ac:dyDescent="0.25">
      <c r="A144" t="e">
        <f>IF(Results!#REF!="aw",Results!#REF!,"")</f>
        <v>#REF!</v>
      </c>
      <c r="B144" t="e">
        <f>IF(A144="","",IF(AND(Results!#REF!&gt;"+2.0",LEFT(Results!#REF!,1)="+"),"w",""))</f>
        <v>#REF!</v>
      </c>
      <c r="C144" t="e">
        <f>IF(OR(A144="",Results!#REF!=""),"","("&amp;Results!#REF!&amp;")")</f>
        <v>#REF!</v>
      </c>
      <c r="D144" t="e">
        <f>IF(A144="","",Results!#REF!)</f>
        <v>#REF!</v>
      </c>
      <c r="G144" t="e">
        <f>IF(A144="","",LEFT(Results!#REF!,FIND(" ",Results!#REF!)-1))</f>
        <v>#REF!</v>
      </c>
      <c r="H144" t="e">
        <f>IF(A144="","",RIGHT(Results!#REF!,LEN(Results!#REF!)-FIND(" ",Results!#REF!)))</f>
        <v>#REF!</v>
      </c>
      <c r="I144" t="e">
        <f>IF(A144="","",Results!#REF!)</f>
        <v>#REF!</v>
      </c>
      <c r="J144" t="e">
        <f>IF(A144="","",VLOOKUP(LEFT(Results!#REF!,1),Fteams,4,FALSE))</f>
        <v>#REF!</v>
      </c>
      <c r="K144" t="e">
        <f>IF(A144="","",Results!#REF!)</f>
        <v>#REF!</v>
      </c>
      <c r="L144" t="e">
        <f>IF(A144="","",IF(RIGHT(Results!#REF!,1)="B","B",""))</f>
        <v>#REF!</v>
      </c>
      <c r="O144" t="e">
        <f>IF(A144="","",Dec!$B$2)</f>
        <v>#REF!</v>
      </c>
      <c r="P144" s="15" t="e">
        <f>IF(A144="","",TEXT(Dec!$D$2,"dd-mmm"))</f>
        <v>#REF!</v>
      </c>
      <c r="R144" s="16" t="e">
        <f>IF(A144="","",TEXT(Dec!$D$2,"yyyy"))</f>
        <v>#REF!</v>
      </c>
    </row>
    <row r="145" spans="1:18" x14ac:dyDescent="0.25">
      <c r="A145" t="e">
        <f>IF(Results!#REF!="aw",Results!#REF!,"")</f>
        <v>#REF!</v>
      </c>
      <c r="B145" t="e">
        <f>IF(A145="","",IF(AND(Results!#REF!&gt;"+2.0",LEFT(Results!#REF!,1)="+"),"w",""))</f>
        <v>#REF!</v>
      </c>
      <c r="C145" t="e">
        <f>IF(OR(A145="",Results!#REF!=""),"","("&amp;Results!#REF!&amp;")")</f>
        <v>#REF!</v>
      </c>
      <c r="D145" t="e">
        <f>IF(A145="","",Results!#REF!)</f>
        <v>#REF!</v>
      </c>
      <c r="G145" t="e">
        <f>IF(A145="","",LEFT(Results!#REF!,FIND(" ",Results!#REF!)-1))</f>
        <v>#REF!</v>
      </c>
      <c r="H145" t="e">
        <f>IF(A145="","",RIGHT(Results!#REF!,LEN(Results!#REF!)-FIND(" ",Results!#REF!)))</f>
        <v>#REF!</v>
      </c>
      <c r="I145" t="e">
        <f>IF(A145="","",Results!#REF!)</f>
        <v>#REF!</v>
      </c>
      <c r="J145" t="e">
        <f>IF(A145="","",VLOOKUP(LEFT(Results!#REF!,1),Fteams,4,FALSE))</f>
        <v>#REF!</v>
      </c>
      <c r="K145" t="e">
        <f>IF(A145="","",Results!#REF!)</f>
        <v>#REF!</v>
      </c>
      <c r="L145" t="e">
        <f>IF(A145="","",IF(RIGHT(Results!#REF!,1)="B","B",""))</f>
        <v>#REF!</v>
      </c>
      <c r="O145" t="e">
        <f>IF(A145="","",Dec!$B$2)</f>
        <v>#REF!</v>
      </c>
      <c r="P145" s="15" t="e">
        <f>IF(A145="","",TEXT(Dec!$D$2,"dd-mmm"))</f>
        <v>#REF!</v>
      </c>
      <c r="R145" s="16" t="e">
        <f>IF(A145="","",TEXT(Dec!$D$2,"yyyy"))</f>
        <v>#REF!</v>
      </c>
    </row>
    <row r="146" spans="1:18" x14ac:dyDescent="0.25">
      <c r="A146" t="e">
        <f>IF(Results!Y125="aw",Results!A124,"")</f>
        <v>#N/A</v>
      </c>
      <c r="B146" t="e">
        <f>IF(A146="","",IF(AND(Results!H125&gt;"+2.0",LEFT(Results!H125,1)="+"),"w",""))</f>
        <v>#N/A</v>
      </c>
      <c r="C146" t="e">
        <f>IF(OR(A146="",Results!H125=""),"","("&amp;Results!H125&amp;")")</f>
        <v>#N/A</v>
      </c>
      <c r="D146" t="e">
        <f>IF(A146="","",Results!F125)</f>
        <v>#N/A</v>
      </c>
      <c r="G146" t="e">
        <f>IF(A146="","",LEFT(Results!C125,FIND(" ",Results!C125)-1))</f>
        <v>#N/A</v>
      </c>
      <c r="H146" t="e">
        <f>IF(A146="","",RIGHT(Results!C125,LEN(Results!C125)-FIND(" ",Results!C125)))</f>
        <v>#N/A</v>
      </c>
      <c r="I146" t="e">
        <f>IF(A146="","",Results!D125)</f>
        <v>#N/A</v>
      </c>
      <c r="J146" t="e">
        <f>IF(A146="","",VLOOKUP(LEFT(Results!A125,1),Fteams,4,FALSE))</f>
        <v>#N/A</v>
      </c>
      <c r="K146" t="e">
        <f>IF(A146="","",Results!B125)</f>
        <v>#N/A</v>
      </c>
      <c r="L146" t="e">
        <f>IF(A146="","",IF(RIGHT(Results!X124,1)="B","B",""))</f>
        <v>#N/A</v>
      </c>
      <c r="O146" t="e">
        <f>IF(A146="","",Dec!$B$2)</f>
        <v>#N/A</v>
      </c>
      <c r="P146" s="15" t="e">
        <f>IF(A146="","",TEXT(Dec!$D$2,"dd-mmm"))</f>
        <v>#N/A</v>
      </c>
      <c r="R146" s="16" t="e">
        <f>IF(A146="","",TEXT(Dec!$D$2,"yyyy"))</f>
        <v>#N/A</v>
      </c>
    </row>
    <row r="147" spans="1:18" x14ac:dyDescent="0.25">
      <c r="A147" t="e">
        <f>IF(Results!Y126="aw",Results!A124,"")</f>
        <v>#N/A</v>
      </c>
      <c r="B147" t="e">
        <f>IF(A147="","",IF(AND(Results!H126&gt;"+2.0",LEFT(Results!H126,1)="+"),"w",""))</f>
        <v>#N/A</v>
      </c>
      <c r="C147" t="e">
        <f>IF(OR(A147="",Results!H126=""),"","("&amp;Results!H126&amp;")")</f>
        <v>#N/A</v>
      </c>
      <c r="D147" t="e">
        <f>IF(A147="","",Results!F126)</f>
        <v>#N/A</v>
      </c>
      <c r="G147" t="e">
        <f>IF(A147="","",LEFT(Results!C126,FIND(" ",Results!C126)-1))</f>
        <v>#N/A</v>
      </c>
      <c r="H147" t="e">
        <f>IF(A147="","",RIGHT(Results!C126,LEN(Results!C126)-FIND(" ",Results!C126)))</f>
        <v>#N/A</v>
      </c>
      <c r="I147" t="e">
        <f>IF(A147="","",Results!D126)</f>
        <v>#N/A</v>
      </c>
      <c r="J147" t="e">
        <f>IF(A147="","",VLOOKUP(LEFT(Results!A126,1),Fteams,4,FALSE))</f>
        <v>#N/A</v>
      </c>
      <c r="K147" t="e">
        <f>IF(A147="","",Results!B126)</f>
        <v>#N/A</v>
      </c>
      <c r="L147" t="e">
        <f>IF(A147="","",IF(RIGHT(Results!X124,1)="B","B",""))</f>
        <v>#N/A</v>
      </c>
      <c r="O147" t="e">
        <f>IF(A147="","",Dec!$B$2)</f>
        <v>#N/A</v>
      </c>
      <c r="P147" s="15" t="e">
        <f>IF(A147="","",TEXT(Dec!$D$2,"dd-mmm"))</f>
        <v>#N/A</v>
      </c>
      <c r="R147" s="16" t="e">
        <f>IF(A147="","",TEXT(Dec!$D$2,"yyyy"))</f>
        <v>#N/A</v>
      </c>
    </row>
    <row r="148" spans="1:18" x14ac:dyDescent="0.25">
      <c r="A148" t="e">
        <f>IF(Results!Y127="aw",Results!A124,"")</f>
        <v>#N/A</v>
      </c>
      <c r="B148" t="e">
        <f>IF(A148="","",IF(AND(Results!H127&gt;"+2.0",LEFT(Results!H127,1)="+"),"w",""))</f>
        <v>#N/A</v>
      </c>
      <c r="C148" t="e">
        <f>IF(OR(A148="",Results!H127=""),"","("&amp;Results!H127&amp;")")</f>
        <v>#N/A</v>
      </c>
      <c r="D148" t="e">
        <f>IF(A148="","",Results!F127)</f>
        <v>#N/A</v>
      </c>
      <c r="G148" t="e">
        <f>IF(A148="","",LEFT(Results!C127,FIND(" ",Results!C127)-1))</f>
        <v>#N/A</v>
      </c>
      <c r="H148" t="e">
        <f>IF(A148="","",RIGHT(Results!C127,LEN(Results!C127)-FIND(" ",Results!C127)))</f>
        <v>#N/A</v>
      </c>
      <c r="I148" t="e">
        <f>IF(A148="","",Results!D127)</f>
        <v>#N/A</v>
      </c>
      <c r="J148" t="e">
        <f>IF(A148="","",VLOOKUP(LEFT(Results!A127,1),Fteams,4,FALSE))</f>
        <v>#N/A</v>
      </c>
      <c r="K148" t="e">
        <f>IF(A148="","",Results!B127)</f>
        <v>#N/A</v>
      </c>
      <c r="L148" t="e">
        <f>IF(A148="","",IF(RIGHT(Results!X124,1)="B","B",""))</f>
        <v>#N/A</v>
      </c>
      <c r="O148" t="e">
        <f>IF(A148="","",Dec!$B$2)</f>
        <v>#N/A</v>
      </c>
      <c r="P148" s="15" t="e">
        <f>IF(A148="","",TEXT(Dec!$D$2,"dd-mmm"))</f>
        <v>#N/A</v>
      </c>
      <c r="R148" s="16" t="e">
        <f>IF(A148="","",TEXT(Dec!$D$2,"yyyy"))</f>
        <v>#N/A</v>
      </c>
    </row>
    <row r="149" spans="1:18" x14ac:dyDescent="0.25">
      <c r="A149" t="e">
        <f>IF(Results!Y128="aw",Results!A124,"")</f>
        <v>#N/A</v>
      </c>
      <c r="B149" t="e">
        <f>IF(A149="","",IF(AND(Results!H128&gt;"+2.0",LEFT(Results!H128,1)="+"),"w",""))</f>
        <v>#N/A</v>
      </c>
      <c r="C149" t="e">
        <f>IF(OR(A149="",Results!H128=""),"","("&amp;Results!H128&amp;")")</f>
        <v>#N/A</v>
      </c>
      <c r="D149" t="e">
        <f>IF(A149="","",Results!F128)</f>
        <v>#N/A</v>
      </c>
      <c r="G149" t="e">
        <f>IF(A149="","",LEFT(Results!C128,FIND(" ",Results!C128)-1))</f>
        <v>#N/A</v>
      </c>
      <c r="H149" t="e">
        <f>IF(A149="","",RIGHT(Results!C128,LEN(Results!C128)-FIND(" ",Results!C128)))</f>
        <v>#N/A</v>
      </c>
      <c r="I149" t="e">
        <f>IF(A149="","",Results!D128)</f>
        <v>#N/A</v>
      </c>
      <c r="J149" t="e">
        <f>IF(A149="","",VLOOKUP(LEFT(Results!A128,1),Fteams,4,FALSE))</f>
        <v>#N/A</v>
      </c>
      <c r="K149" t="e">
        <f>IF(A149="","",Results!B128)</f>
        <v>#N/A</v>
      </c>
      <c r="L149" t="e">
        <f>IF(A149="","",IF(RIGHT(Results!X124,1)="B","B",""))</f>
        <v>#N/A</v>
      </c>
      <c r="O149" t="e">
        <f>IF(A149="","",Dec!$B$2)</f>
        <v>#N/A</v>
      </c>
      <c r="P149" s="15" t="e">
        <f>IF(A149="","",TEXT(Dec!$D$2,"dd-mmm"))</f>
        <v>#N/A</v>
      </c>
      <c r="R149" s="16" t="e">
        <f>IF(A149="","",TEXT(Dec!$D$2,"yyyy"))</f>
        <v>#N/A</v>
      </c>
    </row>
    <row r="150" spans="1:18" x14ac:dyDescent="0.25">
      <c r="A150" t="str">
        <f>IF(Results!Y129="aw",Results!A124,"")</f>
        <v/>
      </c>
      <c r="B150" t="str">
        <f>IF(A150="","",IF(AND(Results!H129&gt;"+2.0",LEFT(Results!H129,1)="+"),"w",""))</f>
        <v/>
      </c>
      <c r="C150" t="str">
        <f>IF(OR(A150="",Results!H129=""),"","("&amp;Results!H129&amp;")")</f>
        <v/>
      </c>
      <c r="D150" t="str">
        <f>IF(A150="","",Results!F129)</f>
        <v/>
      </c>
      <c r="G150" t="str">
        <f>IF(A150="","",LEFT(Results!C129,FIND(" ",Results!C129)-1))</f>
        <v/>
      </c>
      <c r="H150" t="str">
        <f>IF(A150="","",RIGHT(Results!C129,LEN(Results!C129)-FIND(" ",Results!C129)))</f>
        <v/>
      </c>
      <c r="I150" t="str">
        <f>IF(A150="","",Results!D129)</f>
        <v/>
      </c>
      <c r="J150" t="str">
        <f>IF(A150="","",VLOOKUP(LEFT(Results!A129,1),Fteams,4,FALSE))</f>
        <v/>
      </c>
      <c r="K150" t="str">
        <f>IF(A150="","",Results!B129)</f>
        <v/>
      </c>
      <c r="L150" t="str">
        <f>IF(A150="","",IF(RIGHT(Results!X124,1)="B","B",""))</f>
        <v/>
      </c>
      <c r="O150" t="str">
        <f>IF(A150="","",Dec!$B$2)</f>
        <v/>
      </c>
      <c r="P150" s="15" t="str">
        <f>IF(A150="","",TEXT(Dec!$D$2,"dd-mmm"))</f>
        <v/>
      </c>
      <c r="R150" s="16" t="str">
        <f>IF(A150="","",TEXT(Dec!$D$2,"yyyy"))</f>
        <v/>
      </c>
    </row>
    <row r="151" spans="1:18" x14ac:dyDescent="0.25">
      <c r="A151" t="str">
        <f>IF(Results!Y130="aw",Results!A124,"")</f>
        <v/>
      </c>
      <c r="B151" t="str">
        <f>IF(A151="","",IF(AND(Results!H130&gt;"+2.0",LEFT(Results!H130,1)="+"),"w",""))</f>
        <v/>
      </c>
      <c r="C151" t="str">
        <f>IF(OR(A151="",Results!H130=""),"","("&amp;Results!H130&amp;")")</f>
        <v/>
      </c>
      <c r="D151" t="str">
        <f>IF(A151="","",Results!F130)</f>
        <v/>
      </c>
      <c r="G151" t="str">
        <f>IF(A151="","",LEFT(Results!C130,FIND(" ",Results!C130)-1))</f>
        <v/>
      </c>
      <c r="H151" t="str">
        <f>IF(A151="","",RIGHT(Results!C130,LEN(Results!C130)-FIND(" ",Results!C130)))</f>
        <v/>
      </c>
      <c r="I151" t="str">
        <f>IF(A151="","",Results!D130)</f>
        <v/>
      </c>
      <c r="J151" t="str">
        <f>IF(A151="","",VLOOKUP(LEFT(Results!A130,1),Fteams,4,FALSE))</f>
        <v/>
      </c>
      <c r="K151" t="str">
        <f>IF(A151="","",Results!B130)</f>
        <v/>
      </c>
      <c r="L151" t="str">
        <f>IF(A151="","",IF(RIGHT(Results!X124,1)="B","B",""))</f>
        <v/>
      </c>
      <c r="O151" t="str">
        <f>IF(A151="","",Dec!$B$2)</f>
        <v/>
      </c>
      <c r="P151" s="15" t="str">
        <f>IF(A151="","",TEXT(Dec!$D$2,"dd-mmm"))</f>
        <v/>
      </c>
      <c r="R151" s="16" t="str">
        <f>IF(A151="","",TEXT(Dec!$D$2,"yyyy"))</f>
        <v/>
      </c>
    </row>
    <row r="152" spans="1:18" x14ac:dyDescent="0.25">
      <c r="A152" t="str">
        <f>IF(Results!Y131="aw",Results!A124,"")</f>
        <v/>
      </c>
      <c r="B152" t="str">
        <f>IF(A152="","",IF(AND(Results!H131&gt;"+2.0",LEFT(Results!H131,1)="+"),"w",""))</f>
        <v/>
      </c>
      <c r="C152" t="str">
        <f>IF(OR(A152="",Results!H131=""),"","("&amp;Results!H131&amp;")")</f>
        <v/>
      </c>
      <c r="D152" t="str">
        <f>IF(A152="","",Results!F131)</f>
        <v/>
      </c>
      <c r="G152" t="str">
        <f>IF(A152="","",LEFT(Results!C131,FIND(" ",Results!C131)-1))</f>
        <v/>
      </c>
      <c r="H152" t="str">
        <f>IF(A152="","",RIGHT(Results!C131,LEN(Results!C131)-FIND(" ",Results!C131)))</f>
        <v/>
      </c>
      <c r="I152" t="str">
        <f>IF(A152="","",Results!D131)</f>
        <v/>
      </c>
      <c r="J152" t="str">
        <f>IF(A152="","",VLOOKUP(LEFT(Results!A131,1),Fteams,4,FALSE))</f>
        <v/>
      </c>
      <c r="K152" t="str">
        <f>IF(A152="","",Results!B131)</f>
        <v/>
      </c>
      <c r="L152" t="str">
        <f>IF(A152="","",IF(RIGHT(Results!X124,1)="B","B",""))</f>
        <v/>
      </c>
      <c r="O152" t="str">
        <f>IF(A152="","",Dec!$B$2)</f>
        <v/>
      </c>
      <c r="P152" s="15" t="str">
        <f>IF(A152="","",TEXT(Dec!$D$2,"dd-mmm"))</f>
        <v/>
      </c>
      <c r="R152" s="16" t="str">
        <f>IF(A152="","",TEXT(Dec!$D$2,"yyyy"))</f>
        <v/>
      </c>
    </row>
    <row r="153" spans="1:18" x14ac:dyDescent="0.25">
      <c r="A153" t="str">
        <f>IF(Results!Y132="aw",Results!A124,"")</f>
        <v/>
      </c>
      <c r="B153" t="str">
        <f>IF(A153="","",IF(AND(Results!H132&gt;"+2.0",LEFT(Results!H132,1)="+"),"w",""))</f>
        <v/>
      </c>
      <c r="C153" t="str">
        <f>IF(OR(A153="",Results!H132=""),"","("&amp;Results!H132&amp;")")</f>
        <v/>
      </c>
      <c r="D153" t="str">
        <f>IF(A153="","",Results!F132)</f>
        <v/>
      </c>
      <c r="G153" t="str">
        <f>IF(A153="","",LEFT(Results!C132,FIND(" ",Results!C132)-1))</f>
        <v/>
      </c>
      <c r="H153" t="str">
        <f>IF(A153="","",RIGHT(Results!C132,LEN(Results!C132)-FIND(" ",Results!C132)))</f>
        <v/>
      </c>
      <c r="I153" t="str">
        <f>IF(A153="","",Results!D132)</f>
        <v/>
      </c>
      <c r="J153" t="str">
        <f>IF(A153="","",VLOOKUP(LEFT(Results!A132,1),Fteams,4,FALSE))</f>
        <v/>
      </c>
      <c r="K153" t="str">
        <f>IF(A153="","",Results!B132)</f>
        <v/>
      </c>
      <c r="L153" t="str">
        <f>IF(A153="","",IF(RIGHT(Results!X124,1)="B","B",""))</f>
        <v/>
      </c>
      <c r="O153" t="str">
        <f>IF(A153="","",Dec!$B$2)</f>
        <v/>
      </c>
      <c r="P153" s="15" t="str">
        <f>IF(A153="","",TEXT(Dec!$D$2,"dd-mmm"))</f>
        <v/>
      </c>
      <c r="R153" s="16" t="str">
        <f>IF(A153="","",TEXT(Dec!$D$2,"yyyy"))</f>
        <v/>
      </c>
    </row>
    <row r="154" spans="1:18" x14ac:dyDescent="0.25">
      <c r="A154" t="str">
        <f>IF(Results!Y135="aw",Results!A124,"")</f>
        <v/>
      </c>
      <c r="B154" t="str">
        <f>IF(A154="","",IF(AND(Results!H135&gt;"+2.0",LEFT(Results!H135,1)="+"),"w",""))</f>
        <v/>
      </c>
      <c r="C154" t="str">
        <f>IF(OR(A154="",Results!H135=""),"","("&amp;Results!H135&amp;")")</f>
        <v/>
      </c>
      <c r="D154" t="str">
        <f>IF(A154="","",Results!F135)</f>
        <v/>
      </c>
      <c r="G154" t="str">
        <f>IF(A154="","",LEFT(Results!C135,FIND(" ",Results!C135)-1))</f>
        <v/>
      </c>
      <c r="H154" t="str">
        <f>IF(A154="","",RIGHT(Results!C135,LEN(Results!C135)-FIND(" ",Results!C135)))</f>
        <v/>
      </c>
      <c r="I154" t="str">
        <f>IF(A154="","",Results!D135)</f>
        <v/>
      </c>
      <c r="J154" t="str">
        <f>IF(A154="","",VLOOKUP(LEFT(Results!A135,1),Fteams,4,FALSE))</f>
        <v/>
      </c>
      <c r="K154" t="str">
        <f>IF(A154="","",Results!B135)</f>
        <v/>
      </c>
      <c r="L154" t="str">
        <f>IF(A154="","",IF(RIGHT(Results!X124,1)="B","B",""))</f>
        <v/>
      </c>
      <c r="O154" t="str">
        <f>IF(A154="","",Dec!$B$2)</f>
        <v/>
      </c>
      <c r="P154" s="15" t="str">
        <f>IF(A154="","",TEXT(Dec!$D$2,"dd-mmm"))</f>
        <v/>
      </c>
      <c r="R154" s="16" t="str">
        <f>IF(A154="","",TEXT(Dec!$D$2,"yyyy"))</f>
        <v/>
      </c>
    </row>
    <row r="155" spans="1:18" x14ac:dyDescent="0.25">
      <c r="A155" t="str">
        <f>IF(Results!Y136="aw",Results!A124,"")</f>
        <v/>
      </c>
      <c r="B155" t="str">
        <f>IF(A155="","",IF(AND(Results!H136&gt;"+2.0",LEFT(Results!H136,1)="+"),"w",""))</f>
        <v/>
      </c>
      <c r="C155" t="str">
        <f>IF(OR(A155="",Results!H136=""),"","("&amp;Results!H136&amp;")")</f>
        <v/>
      </c>
      <c r="D155" t="str">
        <f>IF(A155="","",Results!F136)</f>
        <v/>
      </c>
      <c r="G155" t="str">
        <f>IF(A155="","",LEFT(Results!C136,FIND(" ",Results!C136)-1))</f>
        <v/>
      </c>
      <c r="H155" t="str">
        <f>IF(A155="","",RIGHT(Results!C136,LEN(Results!C136)-FIND(" ",Results!C136)))</f>
        <v/>
      </c>
      <c r="I155" t="str">
        <f>IF(A155="","",Results!D136)</f>
        <v/>
      </c>
      <c r="J155" t="str">
        <f>IF(A155="","",VLOOKUP(LEFT(Results!A136,1),Fteams,4,FALSE))</f>
        <v/>
      </c>
      <c r="K155" t="str">
        <f>IF(A155="","",Results!B136)</f>
        <v/>
      </c>
      <c r="L155" t="str">
        <f>IF(A155="","",IF(RIGHT(Results!X124,1)="B","B",""))</f>
        <v/>
      </c>
      <c r="O155" t="str">
        <f>IF(A155="","",Dec!$B$2)</f>
        <v/>
      </c>
      <c r="P155" s="15" t="str">
        <f>IF(A155="","",TEXT(Dec!$D$2,"dd-mmm"))</f>
        <v/>
      </c>
      <c r="R155" s="16" t="str">
        <f>IF(A155="","",TEXT(Dec!$D$2,"yyyy"))</f>
        <v/>
      </c>
    </row>
    <row r="156" spans="1:18" x14ac:dyDescent="0.25">
      <c r="A156" t="e">
        <f>IF(Results!#REF!="aw",Results!A124,"")</f>
        <v>#REF!</v>
      </c>
      <c r="B156" t="e">
        <f>IF(A156="","",IF(AND(Results!#REF!&gt;"+2.0",LEFT(Results!#REF!,1)="+"),"w",""))</f>
        <v>#REF!</v>
      </c>
      <c r="C156" t="e">
        <f>IF(OR(A156="",Results!#REF!=""),"","("&amp;Results!#REF!&amp;")")</f>
        <v>#REF!</v>
      </c>
      <c r="D156" t="e">
        <f>IF(A156="","",Results!#REF!)</f>
        <v>#REF!</v>
      </c>
      <c r="G156" t="e">
        <f>IF(A156="","",LEFT(Results!#REF!,FIND(" ",Results!#REF!)-1))</f>
        <v>#REF!</v>
      </c>
      <c r="H156" t="e">
        <f>IF(A156="","",RIGHT(Results!#REF!,LEN(Results!#REF!)-FIND(" ",Results!#REF!)))</f>
        <v>#REF!</v>
      </c>
      <c r="I156" t="e">
        <f>IF(A156="","",Results!#REF!)</f>
        <v>#REF!</v>
      </c>
      <c r="J156" t="e">
        <f>IF(A156="","",VLOOKUP(LEFT(Results!#REF!,1),Fteams,4,FALSE))</f>
        <v>#REF!</v>
      </c>
      <c r="K156" t="e">
        <f>IF(A156="","",Results!#REF!)</f>
        <v>#REF!</v>
      </c>
      <c r="L156" t="e">
        <f>IF(A156="","",IF(RIGHT(Results!X124,1)="B","B",""))</f>
        <v>#REF!</v>
      </c>
      <c r="O156" t="e">
        <f>IF(A156="","",Dec!$B$2)</f>
        <v>#REF!</v>
      </c>
      <c r="P156" s="15" t="e">
        <f>IF(A156="","",TEXT(Dec!$D$2,"dd-mmm"))</f>
        <v>#REF!</v>
      </c>
      <c r="R156" s="16" t="e">
        <f>IF(A156="","",TEXT(Dec!$D$2,"yyyy"))</f>
        <v>#REF!</v>
      </c>
    </row>
    <row r="157" spans="1:18" x14ac:dyDescent="0.25">
      <c r="A157" t="e">
        <f>IF(Results!#REF!="aw",Results!A124,"")</f>
        <v>#REF!</v>
      </c>
      <c r="B157" t="e">
        <f>IF(A157="","",IF(AND(Results!#REF!&gt;"+2.0",LEFT(Results!#REF!,1)="+"),"w",""))</f>
        <v>#REF!</v>
      </c>
      <c r="C157" t="e">
        <f>IF(OR(A157="",Results!#REF!=""),"","("&amp;Results!#REF!&amp;")")</f>
        <v>#REF!</v>
      </c>
      <c r="D157" t="e">
        <f>IF(A157="","",Results!#REF!)</f>
        <v>#REF!</v>
      </c>
      <c r="G157" t="e">
        <f>IF(A157="","",LEFT(Results!#REF!,FIND(" ",Results!#REF!)-1))</f>
        <v>#REF!</v>
      </c>
      <c r="H157" t="e">
        <f>IF(A157="","",RIGHT(Results!#REF!,LEN(Results!#REF!)-FIND(" ",Results!#REF!)))</f>
        <v>#REF!</v>
      </c>
      <c r="I157" t="e">
        <f>IF(A157="","",Results!#REF!)</f>
        <v>#REF!</v>
      </c>
      <c r="J157" t="e">
        <f>IF(A157="","",VLOOKUP(LEFT(Results!#REF!,1),Fteams,4,FALSE))</f>
        <v>#REF!</v>
      </c>
      <c r="K157" t="e">
        <f>IF(A157="","",Results!#REF!)</f>
        <v>#REF!</v>
      </c>
      <c r="L157" t="e">
        <f>IF(A157="","",IF(RIGHT(Results!X124,1)="B","B",""))</f>
        <v>#REF!</v>
      </c>
      <c r="O157" t="e">
        <f>IF(A157="","",Dec!$B$2)</f>
        <v>#REF!</v>
      </c>
      <c r="P157" s="15" t="e">
        <f>IF(A157="","",TEXT(Dec!$D$2,"dd-mmm"))</f>
        <v>#REF!</v>
      </c>
      <c r="R157" s="16" t="e">
        <f>IF(A157="","",TEXT(Dec!$D$2,"yyyy"))</f>
        <v>#REF!</v>
      </c>
    </row>
    <row r="158" spans="1:18" x14ac:dyDescent="0.25">
      <c r="A158" t="e">
        <f>IF(Results!Y138="aw",Results!A137,"")</f>
        <v>#N/A</v>
      </c>
      <c r="B158" t="e">
        <f>IF(A158="","",IF(AND(Results!H138&gt;"+2.0",LEFT(Results!H138,1)="+"),"w",""))</f>
        <v>#N/A</v>
      </c>
      <c r="C158" t="e">
        <f>IF(OR(A158="",Results!H138=""),"","("&amp;Results!H138&amp;")")</f>
        <v>#N/A</v>
      </c>
      <c r="D158" t="e">
        <f>IF(A158="","",Results!F138)</f>
        <v>#N/A</v>
      </c>
      <c r="G158" t="e">
        <f>IF(A158="","",LEFT(Results!C138,FIND(" ",Results!C138)-1))</f>
        <v>#N/A</v>
      </c>
      <c r="H158" t="e">
        <f>IF(A158="","",RIGHT(Results!C138,LEN(Results!C138)-FIND(" ",Results!C138)))</f>
        <v>#N/A</v>
      </c>
      <c r="I158" t="e">
        <f>IF(A158="","",Results!D138)</f>
        <v>#N/A</v>
      </c>
      <c r="J158" t="e">
        <f>IF(A158="","",VLOOKUP(LEFT(Results!A138,1),Fteams,4,FALSE))</f>
        <v>#N/A</v>
      </c>
      <c r="K158" t="e">
        <f>IF(A158="","",Results!B138)</f>
        <v>#N/A</v>
      </c>
      <c r="L158" t="e">
        <f>IF(A158="","",IF(RIGHT(Results!X137,1)="B","B",""))</f>
        <v>#N/A</v>
      </c>
      <c r="O158" t="e">
        <f>IF(A158="","",Dec!$B$2)</f>
        <v>#N/A</v>
      </c>
      <c r="P158" s="15" t="e">
        <f>IF(A158="","",TEXT(Dec!$D$2,"dd-mmm"))</f>
        <v>#N/A</v>
      </c>
      <c r="R158" s="16" t="e">
        <f>IF(A158="","",TEXT(Dec!$D$2,"yyyy"))</f>
        <v>#N/A</v>
      </c>
    </row>
    <row r="159" spans="1:18" x14ac:dyDescent="0.25">
      <c r="A159" t="e">
        <f>IF(Results!Y139="aw",Results!A137,"")</f>
        <v>#N/A</v>
      </c>
      <c r="B159" t="e">
        <f>IF(A159="","",IF(AND(Results!H139&gt;"+2.0",LEFT(Results!H139,1)="+"),"w",""))</f>
        <v>#N/A</v>
      </c>
      <c r="C159" t="e">
        <f>IF(OR(A159="",Results!H139=""),"","("&amp;Results!H139&amp;")")</f>
        <v>#N/A</v>
      </c>
      <c r="D159" t="e">
        <f>IF(A159="","",Results!F139)</f>
        <v>#N/A</v>
      </c>
      <c r="G159" t="e">
        <f>IF(A159="","",LEFT(Results!C139,FIND(" ",Results!C139)-1))</f>
        <v>#N/A</v>
      </c>
      <c r="H159" t="e">
        <f>IF(A159="","",RIGHT(Results!C139,LEN(Results!C139)-FIND(" ",Results!C139)))</f>
        <v>#N/A</v>
      </c>
      <c r="I159" t="e">
        <f>IF(A159="","",Results!D139)</f>
        <v>#N/A</v>
      </c>
      <c r="J159" t="e">
        <f>IF(A159="","",VLOOKUP(LEFT(Results!A139,1),Fteams,4,FALSE))</f>
        <v>#N/A</v>
      </c>
      <c r="K159" t="e">
        <f>IF(A159="","",Results!B139)</f>
        <v>#N/A</v>
      </c>
      <c r="L159" t="e">
        <f>IF(A159="","",IF(RIGHT(Results!X137,1)="B","B",""))</f>
        <v>#N/A</v>
      </c>
      <c r="O159" t="e">
        <f>IF(A159="","",Dec!$B$2)</f>
        <v>#N/A</v>
      </c>
      <c r="P159" s="15" t="e">
        <f>IF(A159="","",TEXT(Dec!$D$2,"dd-mmm"))</f>
        <v>#N/A</v>
      </c>
      <c r="R159" s="16" t="e">
        <f>IF(A159="","",TEXT(Dec!$D$2,"yyyy"))</f>
        <v>#N/A</v>
      </c>
    </row>
    <row r="160" spans="1:18" x14ac:dyDescent="0.25">
      <c r="A160" t="e">
        <f>IF(Results!Y140="aw",Results!A137,"")</f>
        <v>#N/A</v>
      </c>
      <c r="B160" t="e">
        <f>IF(A160="","",IF(AND(Results!H140&gt;"+2.0",LEFT(Results!H140,1)="+"),"w",""))</f>
        <v>#N/A</v>
      </c>
      <c r="C160" t="e">
        <f>IF(OR(A160="",Results!H140=""),"","("&amp;Results!H140&amp;")")</f>
        <v>#N/A</v>
      </c>
      <c r="D160" t="e">
        <f>IF(A160="","",Results!F140)</f>
        <v>#N/A</v>
      </c>
      <c r="G160" t="e">
        <f>IF(A160="","",LEFT(Results!C140,FIND(" ",Results!C140)-1))</f>
        <v>#N/A</v>
      </c>
      <c r="H160" t="e">
        <f>IF(A160="","",RIGHT(Results!C140,LEN(Results!C140)-FIND(" ",Results!C140)))</f>
        <v>#N/A</v>
      </c>
      <c r="I160" t="e">
        <f>IF(A160="","",Results!D140)</f>
        <v>#N/A</v>
      </c>
      <c r="J160" t="e">
        <f>IF(A160="","",VLOOKUP(LEFT(Results!A140,1),Fteams,4,FALSE))</f>
        <v>#N/A</v>
      </c>
      <c r="K160" t="e">
        <f>IF(A160="","",Results!B140)</f>
        <v>#N/A</v>
      </c>
      <c r="L160" t="e">
        <f>IF(A160="","",IF(RIGHT(Results!X137,1)="B","B",""))</f>
        <v>#N/A</v>
      </c>
      <c r="O160" t="e">
        <f>IF(A160="","",Dec!$B$2)</f>
        <v>#N/A</v>
      </c>
      <c r="P160" s="15" t="e">
        <f>IF(A160="","",TEXT(Dec!$D$2,"dd-mmm"))</f>
        <v>#N/A</v>
      </c>
      <c r="R160" s="16" t="e">
        <f>IF(A160="","",TEXT(Dec!$D$2,"yyyy"))</f>
        <v>#N/A</v>
      </c>
    </row>
    <row r="161" spans="1:18" x14ac:dyDescent="0.25">
      <c r="A161" t="str">
        <f>IF(Results!Y141="aw",Results!A137,"")</f>
        <v/>
      </c>
      <c r="B161" t="str">
        <f>IF(A161="","",IF(AND(Results!H141&gt;"+2.0",LEFT(Results!H141,1)="+"),"w",""))</f>
        <v/>
      </c>
      <c r="C161" t="str">
        <f>IF(OR(A161="",Results!H141=""),"","("&amp;Results!H141&amp;")")</f>
        <v/>
      </c>
      <c r="D161" t="str">
        <f>IF(A161="","",Results!F141)</f>
        <v/>
      </c>
      <c r="G161" t="str">
        <f>IF(A161="","",LEFT(Results!C141,FIND(" ",Results!C141)-1))</f>
        <v/>
      </c>
      <c r="H161" t="str">
        <f>IF(A161="","",RIGHT(Results!C141,LEN(Results!C141)-FIND(" ",Results!C141)))</f>
        <v/>
      </c>
      <c r="I161" t="str">
        <f>IF(A161="","",Results!D141)</f>
        <v/>
      </c>
      <c r="J161" t="str">
        <f>IF(A161="","",VLOOKUP(LEFT(Results!A141,1),Fteams,4,FALSE))</f>
        <v/>
      </c>
      <c r="K161" t="str">
        <f>IF(A161="","",Results!B141)</f>
        <v/>
      </c>
      <c r="L161" t="str">
        <f>IF(A161="","",IF(RIGHT(Results!X137,1)="B","B",""))</f>
        <v/>
      </c>
      <c r="O161" t="str">
        <f>IF(A161="","",Dec!$B$2)</f>
        <v/>
      </c>
      <c r="P161" s="15" t="str">
        <f>IF(A161="","",TEXT(Dec!$D$2,"dd-mmm"))</f>
        <v/>
      </c>
      <c r="R161" s="16" t="str">
        <f>IF(A161="","",TEXT(Dec!$D$2,"yyyy"))</f>
        <v/>
      </c>
    </row>
    <row r="162" spans="1:18" x14ac:dyDescent="0.25">
      <c r="A162" t="str">
        <f>IF(Results!Y142="aw",Results!A137,"")</f>
        <v/>
      </c>
      <c r="B162" t="str">
        <f>IF(A162="","",IF(AND(Results!H142&gt;"+2.0",LEFT(Results!H142,1)="+"),"w",""))</f>
        <v/>
      </c>
      <c r="C162" t="str">
        <f>IF(OR(A162="",Results!H142=""),"","("&amp;Results!H142&amp;")")</f>
        <v/>
      </c>
      <c r="D162" t="str">
        <f>IF(A162="","",Results!F142)</f>
        <v/>
      </c>
      <c r="G162" t="str">
        <f>IF(A162="","",LEFT(Results!C142,FIND(" ",Results!C142)-1))</f>
        <v/>
      </c>
      <c r="H162" t="str">
        <f>IF(A162="","",RIGHT(Results!C142,LEN(Results!C142)-FIND(" ",Results!C142)))</f>
        <v/>
      </c>
      <c r="I162" t="str">
        <f>IF(A162="","",Results!D142)</f>
        <v/>
      </c>
      <c r="J162" t="str">
        <f>IF(A162="","",VLOOKUP(LEFT(Results!A142,1),Fteams,4,FALSE))</f>
        <v/>
      </c>
      <c r="K162" t="str">
        <f>IF(A162="","",Results!B142)</f>
        <v/>
      </c>
      <c r="L162" t="str">
        <f>IF(A162="","",IF(RIGHT(Results!X137,1)="B","B",""))</f>
        <v/>
      </c>
      <c r="O162" t="str">
        <f>IF(A162="","",Dec!$B$2)</f>
        <v/>
      </c>
      <c r="P162" s="15" t="str">
        <f>IF(A162="","",TEXT(Dec!$D$2,"dd-mmm"))</f>
        <v/>
      </c>
      <c r="R162" s="16" t="str">
        <f>IF(A162="","",TEXT(Dec!$D$2,"yyyy"))</f>
        <v/>
      </c>
    </row>
    <row r="163" spans="1:18" x14ac:dyDescent="0.25">
      <c r="A163" t="str">
        <f>IF(Results!Y143="aw",Results!A137,"")</f>
        <v/>
      </c>
      <c r="B163" t="str">
        <f>IF(A163="","",IF(AND(Results!H143&gt;"+2.0",LEFT(Results!H143,1)="+"),"w",""))</f>
        <v/>
      </c>
      <c r="C163" t="str">
        <f>IF(OR(A163="",Results!H143=""),"","("&amp;Results!H143&amp;")")</f>
        <v/>
      </c>
      <c r="D163" t="str">
        <f>IF(A163="","",Results!F143)</f>
        <v/>
      </c>
      <c r="G163" t="str">
        <f>IF(A163="","",LEFT(Results!C143,FIND(" ",Results!C143)-1))</f>
        <v/>
      </c>
      <c r="H163" t="str">
        <f>IF(A163="","",RIGHT(Results!C143,LEN(Results!C143)-FIND(" ",Results!C143)))</f>
        <v/>
      </c>
      <c r="I163" t="str">
        <f>IF(A163="","",Results!D143)</f>
        <v/>
      </c>
      <c r="J163" t="str">
        <f>IF(A163="","",VLOOKUP(LEFT(Results!A143,1),Fteams,4,FALSE))</f>
        <v/>
      </c>
      <c r="K163" t="str">
        <f>IF(A163="","",Results!B143)</f>
        <v/>
      </c>
      <c r="L163" t="str">
        <f>IF(A163="","",IF(RIGHT(Results!X137,1)="B","B",""))</f>
        <v/>
      </c>
      <c r="O163" t="str">
        <f>IF(A163="","",Dec!$B$2)</f>
        <v/>
      </c>
      <c r="P163" s="15" t="str">
        <f>IF(A163="","",TEXT(Dec!$D$2,"dd-mmm"))</f>
        <v/>
      </c>
      <c r="R163" s="16" t="str">
        <f>IF(A163="","",TEXT(Dec!$D$2,"yyyy"))</f>
        <v/>
      </c>
    </row>
    <row r="164" spans="1:18" x14ac:dyDescent="0.25">
      <c r="A164" t="str">
        <f>IF(Results!Y144="aw",Results!A137,"")</f>
        <v/>
      </c>
      <c r="B164" t="str">
        <f>IF(A164="","",IF(AND(Results!H144&gt;"+2.0",LEFT(Results!H144,1)="+"),"w",""))</f>
        <v/>
      </c>
      <c r="C164" t="str">
        <f>IF(OR(A164="",Results!H144=""),"","("&amp;Results!H144&amp;")")</f>
        <v/>
      </c>
      <c r="D164" t="str">
        <f>IF(A164="","",Results!F144)</f>
        <v/>
      </c>
      <c r="G164" t="str">
        <f>IF(A164="","",LEFT(Results!C144,FIND(" ",Results!C144)-1))</f>
        <v/>
      </c>
      <c r="H164" t="str">
        <f>IF(A164="","",RIGHT(Results!C144,LEN(Results!C144)-FIND(" ",Results!C144)))</f>
        <v/>
      </c>
      <c r="I164" t="str">
        <f>IF(A164="","",Results!D144)</f>
        <v/>
      </c>
      <c r="J164" t="str">
        <f>IF(A164="","",VLOOKUP(LEFT(Results!A144,1),Fteams,4,FALSE))</f>
        <v/>
      </c>
      <c r="K164" t="str">
        <f>IF(A164="","",Results!B144)</f>
        <v/>
      </c>
      <c r="L164" t="str">
        <f>IF(A164="","",IF(RIGHT(Results!X137,1)="B","B",""))</f>
        <v/>
      </c>
      <c r="O164" t="str">
        <f>IF(A164="","",Dec!$B$2)</f>
        <v/>
      </c>
      <c r="P164" s="15" t="str">
        <f>IF(A164="","",TEXT(Dec!$D$2,"dd-mmm"))</f>
        <v/>
      </c>
      <c r="R164" s="16" t="str">
        <f>IF(A164="","",TEXT(Dec!$D$2,"yyyy"))</f>
        <v/>
      </c>
    </row>
    <row r="165" spans="1:18" x14ac:dyDescent="0.25">
      <c r="A165" t="str">
        <f>IF(Results!Y145="aw",Results!A137,"")</f>
        <v/>
      </c>
      <c r="B165" t="str">
        <f>IF(A165="","",IF(AND(Results!H145&gt;"+2.0",LEFT(Results!H145,1)="+"),"w",""))</f>
        <v/>
      </c>
      <c r="C165" t="str">
        <f>IF(OR(A165="",Results!H145=""),"","("&amp;Results!H145&amp;")")</f>
        <v/>
      </c>
      <c r="D165" t="str">
        <f>IF(A165="","",Results!F145)</f>
        <v/>
      </c>
      <c r="G165" t="str">
        <f>IF(A165="","",LEFT(Results!C145,FIND(" ",Results!C145)-1))</f>
        <v/>
      </c>
      <c r="H165" t="str">
        <f>IF(A165="","",RIGHT(Results!C145,LEN(Results!C145)-FIND(" ",Results!C145)))</f>
        <v/>
      </c>
      <c r="I165" t="str">
        <f>IF(A165="","",Results!D145)</f>
        <v/>
      </c>
      <c r="J165" t="str">
        <f>IF(A165="","",VLOOKUP(LEFT(Results!A145,1),Fteams,4,FALSE))</f>
        <v/>
      </c>
      <c r="K165" t="str">
        <f>IF(A165="","",Results!B145)</f>
        <v/>
      </c>
      <c r="L165" t="str">
        <f>IF(A165="","",IF(RIGHT(Results!X137,1)="B","B",""))</f>
        <v/>
      </c>
      <c r="O165" t="str">
        <f>IF(A165="","",Dec!$B$2)</f>
        <v/>
      </c>
      <c r="P165" s="15" t="str">
        <f>IF(A165="","",TEXT(Dec!$D$2,"dd-mmm"))</f>
        <v/>
      </c>
      <c r="R165" s="16" t="str">
        <f>IF(A165="","",TEXT(Dec!$D$2,"yyyy"))</f>
        <v/>
      </c>
    </row>
    <row r="166" spans="1:18" x14ac:dyDescent="0.25">
      <c r="A166" t="str">
        <f>IF(Results!Y148="aw",Results!A137,"")</f>
        <v/>
      </c>
      <c r="B166" t="str">
        <f>IF(A166="","",IF(AND(Results!H148&gt;"+2.0",LEFT(Results!H148,1)="+"),"w",""))</f>
        <v/>
      </c>
      <c r="C166" t="str">
        <f>IF(OR(A166="",Results!H148=""),"","("&amp;Results!H148&amp;")")</f>
        <v/>
      </c>
      <c r="D166" t="str">
        <f>IF(A166="","",Results!F148)</f>
        <v/>
      </c>
      <c r="G166" t="str">
        <f>IF(A166="","",LEFT(Results!C148,FIND(" ",Results!C148)-1))</f>
        <v/>
      </c>
      <c r="H166" t="str">
        <f>IF(A166="","",RIGHT(Results!C148,LEN(Results!C148)-FIND(" ",Results!C148)))</f>
        <v/>
      </c>
      <c r="I166" t="str">
        <f>IF(A166="","",Results!D148)</f>
        <v/>
      </c>
      <c r="J166" t="str">
        <f>IF(A166="","",VLOOKUP(LEFT(Results!A148,1),Fteams,4,FALSE))</f>
        <v/>
      </c>
      <c r="K166" t="str">
        <f>IF(A166="","",Results!B148)</f>
        <v/>
      </c>
      <c r="L166" t="str">
        <f>IF(A166="","",IF(RIGHT(Results!X137,1)="B","B",""))</f>
        <v/>
      </c>
      <c r="O166" t="str">
        <f>IF(A166="","",Dec!$B$2)</f>
        <v/>
      </c>
      <c r="P166" s="15" t="str">
        <f>IF(A166="","",TEXT(Dec!$D$2,"dd-mmm"))</f>
        <v/>
      </c>
      <c r="R166" s="16" t="str">
        <f>IF(A166="","",TEXT(Dec!$D$2,"yyyy"))</f>
        <v/>
      </c>
    </row>
    <row r="167" spans="1:18" x14ac:dyDescent="0.25">
      <c r="A167" t="str">
        <f>IF(Results!Y149="aw",Results!A137,"")</f>
        <v/>
      </c>
      <c r="B167" t="str">
        <f>IF(A167="","",IF(AND(Results!H149&gt;"+2.0",LEFT(Results!H149,1)="+"),"w",""))</f>
        <v/>
      </c>
      <c r="C167" t="str">
        <f>IF(OR(A167="",Results!H149=""),"","("&amp;Results!H149&amp;")")</f>
        <v/>
      </c>
      <c r="D167" t="str">
        <f>IF(A167="","",Results!F149)</f>
        <v/>
      </c>
      <c r="G167" t="str">
        <f>IF(A167="","",LEFT(Results!C149,FIND(" ",Results!C149)-1))</f>
        <v/>
      </c>
      <c r="H167" t="str">
        <f>IF(A167="","",RIGHT(Results!C149,LEN(Results!C149)-FIND(" ",Results!C149)))</f>
        <v/>
      </c>
      <c r="I167" t="str">
        <f>IF(A167="","",Results!D149)</f>
        <v/>
      </c>
      <c r="J167" t="str">
        <f>IF(A167="","",VLOOKUP(LEFT(Results!A149,1),Fteams,4,FALSE))</f>
        <v/>
      </c>
      <c r="K167" t="str">
        <f>IF(A167="","",Results!B149)</f>
        <v/>
      </c>
      <c r="L167" t="str">
        <f>IF(A167="","",IF(RIGHT(Results!X137,1)="B","B",""))</f>
        <v/>
      </c>
      <c r="O167" t="str">
        <f>IF(A167="","",Dec!$B$2)</f>
        <v/>
      </c>
      <c r="P167" s="15" t="str">
        <f>IF(A167="","",TEXT(Dec!$D$2,"dd-mmm"))</f>
        <v/>
      </c>
      <c r="R167" s="16" t="str">
        <f>IF(A167="","",TEXT(Dec!$D$2,"yyyy"))</f>
        <v/>
      </c>
    </row>
    <row r="168" spans="1:18" x14ac:dyDescent="0.25">
      <c r="A168" t="e">
        <f>IF(Results!#REF!="aw",Results!A137,"")</f>
        <v>#REF!</v>
      </c>
      <c r="B168" t="e">
        <f>IF(A168="","",IF(AND(Results!#REF!&gt;"+2.0",LEFT(Results!#REF!,1)="+"),"w",""))</f>
        <v>#REF!</v>
      </c>
      <c r="C168" t="e">
        <f>IF(OR(A168="",Results!#REF!=""),"","("&amp;Results!#REF!&amp;")")</f>
        <v>#REF!</v>
      </c>
      <c r="D168" t="e">
        <f>IF(A168="","",Results!#REF!)</f>
        <v>#REF!</v>
      </c>
      <c r="G168" t="e">
        <f>IF(A168="","",LEFT(Results!#REF!,FIND(" ",Results!#REF!)-1))</f>
        <v>#REF!</v>
      </c>
      <c r="H168" t="e">
        <f>IF(A168="","",RIGHT(Results!#REF!,LEN(Results!#REF!)-FIND(" ",Results!#REF!)))</f>
        <v>#REF!</v>
      </c>
      <c r="I168" t="e">
        <f>IF(A168="","",Results!#REF!)</f>
        <v>#REF!</v>
      </c>
      <c r="J168" t="e">
        <f>IF(A168="","",VLOOKUP(LEFT(Results!#REF!,1),Fteams,4,FALSE))</f>
        <v>#REF!</v>
      </c>
      <c r="K168" t="e">
        <f>IF(A168="","",Results!#REF!)</f>
        <v>#REF!</v>
      </c>
      <c r="L168" t="e">
        <f>IF(A168="","",IF(RIGHT(Results!X137,1)="B","B",""))</f>
        <v>#REF!</v>
      </c>
      <c r="O168" t="e">
        <f>IF(A168="","",Dec!$B$2)</f>
        <v>#REF!</v>
      </c>
      <c r="P168" s="15" t="e">
        <f>IF(A168="","",TEXT(Dec!$D$2,"dd-mmm"))</f>
        <v>#REF!</v>
      </c>
      <c r="R168" s="16" t="e">
        <f>IF(A168="","",TEXT(Dec!$D$2,"yyyy"))</f>
        <v>#REF!</v>
      </c>
    </row>
    <row r="169" spans="1:18" x14ac:dyDescent="0.25">
      <c r="A169" t="e">
        <f>IF(Results!#REF!="aw",Results!A137,"")</f>
        <v>#REF!</v>
      </c>
      <c r="B169" t="e">
        <f>IF(A169="","",IF(AND(Results!#REF!&gt;"+2.0",LEFT(Results!#REF!,1)="+"),"w",""))</f>
        <v>#REF!</v>
      </c>
      <c r="C169" t="e">
        <f>IF(OR(A169="",Results!#REF!=""),"","("&amp;Results!#REF!&amp;")")</f>
        <v>#REF!</v>
      </c>
      <c r="D169" t="e">
        <f>IF(A169="","",Results!#REF!)</f>
        <v>#REF!</v>
      </c>
      <c r="G169" t="e">
        <f>IF(A169="","",LEFT(Results!#REF!,FIND(" ",Results!#REF!)-1))</f>
        <v>#REF!</v>
      </c>
      <c r="H169" t="e">
        <f>IF(A169="","",RIGHT(Results!#REF!,LEN(Results!#REF!)-FIND(" ",Results!#REF!)))</f>
        <v>#REF!</v>
      </c>
      <c r="I169" t="e">
        <f>IF(A169="","",Results!#REF!)</f>
        <v>#REF!</v>
      </c>
      <c r="J169" t="e">
        <f>IF(A169="","",VLOOKUP(LEFT(Results!#REF!,1),Fteams,4,FALSE))</f>
        <v>#REF!</v>
      </c>
      <c r="K169" t="e">
        <f>IF(A169="","",Results!#REF!)</f>
        <v>#REF!</v>
      </c>
      <c r="L169" t="e">
        <f>IF(A169="","",IF(RIGHT(Results!X137,1)="B","B",""))</f>
        <v>#REF!</v>
      </c>
      <c r="O169" t="e">
        <f>IF(A169="","",Dec!$B$2)</f>
        <v>#REF!</v>
      </c>
      <c r="P169" s="15" t="e">
        <f>IF(A169="","",TEXT(Dec!$D$2,"dd-mmm"))</f>
        <v>#REF!</v>
      </c>
      <c r="R169" s="16" t="e">
        <f>IF(A169="","",TEXT(Dec!$D$2,"yyyy"))</f>
        <v>#REF!</v>
      </c>
    </row>
    <row r="170" spans="1:18" x14ac:dyDescent="0.25">
      <c r="A170" t="e">
        <f>IF(Results!#REF!="aw",Results!#REF!,"")</f>
        <v>#REF!</v>
      </c>
      <c r="B170" t="e">
        <f>IF(A170="","",IF(AND(Results!#REF!&gt;"+2.0",LEFT(Results!#REF!,1)="+"),"w",""))</f>
        <v>#REF!</v>
      </c>
      <c r="C170" t="e">
        <f>IF(OR(A170="",Results!#REF!=""),"","("&amp;Results!#REF!&amp;")")</f>
        <v>#REF!</v>
      </c>
      <c r="D170" t="e">
        <f>IF(A170="","",Results!#REF!)</f>
        <v>#REF!</v>
      </c>
      <c r="G170" t="e">
        <f>IF(A170="","",LEFT(Results!#REF!,FIND(" ",Results!#REF!)-1))</f>
        <v>#REF!</v>
      </c>
      <c r="H170" t="e">
        <f>IF(A170="","",RIGHT(Results!#REF!,LEN(Results!#REF!)-FIND(" ",Results!#REF!)))</f>
        <v>#REF!</v>
      </c>
      <c r="I170" t="e">
        <f>IF(A170="","",Results!#REF!)</f>
        <v>#REF!</v>
      </c>
      <c r="J170" t="e">
        <f>IF(A170="","",VLOOKUP(LEFT(Results!#REF!,1),Fteams,4,FALSE))</f>
        <v>#REF!</v>
      </c>
      <c r="K170" t="e">
        <f>IF(A170="","",Results!#REF!)</f>
        <v>#REF!</v>
      </c>
      <c r="L170" t="e">
        <f>IF(A170="","",IF(RIGHT(Results!#REF!,1)="B","B",""))</f>
        <v>#REF!</v>
      </c>
      <c r="O170" t="e">
        <f>IF(A170="","",Dec!$B$2)</f>
        <v>#REF!</v>
      </c>
      <c r="P170" s="15" t="e">
        <f>IF(A170="","",TEXT(Dec!$D$2,"dd-mmm"))</f>
        <v>#REF!</v>
      </c>
      <c r="R170" s="16" t="e">
        <f>IF(A170="","",TEXT(Dec!$D$2,"yyyy"))</f>
        <v>#REF!</v>
      </c>
    </row>
    <row r="171" spans="1:18" x14ac:dyDescent="0.25">
      <c r="A171" t="e">
        <f>IF(Results!#REF!="aw",Results!#REF!,"")</f>
        <v>#REF!</v>
      </c>
      <c r="B171" t="e">
        <f>IF(A171="","",IF(AND(Results!#REF!&gt;"+2.0",LEFT(Results!#REF!,1)="+"),"w",""))</f>
        <v>#REF!</v>
      </c>
      <c r="C171" t="e">
        <f>IF(OR(A171="",Results!#REF!=""),"","("&amp;Results!#REF!&amp;")")</f>
        <v>#REF!</v>
      </c>
      <c r="D171" t="e">
        <f>IF(A171="","",Results!#REF!)</f>
        <v>#REF!</v>
      </c>
      <c r="G171" t="e">
        <f>IF(A171="","",LEFT(Results!#REF!,FIND(" ",Results!#REF!)-1))</f>
        <v>#REF!</v>
      </c>
      <c r="H171" t="e">
        <f>IF(A171="","",RIGHT(Results!#REF!,LEN(Results!#REF!)-FIND(" ",Results!#REF!)))</f>
        <v>#REF!</v>
      </c>
      <c r="I171" t="e">
        <f>IF(A171="","",Results!#REF!)</f>
        <v>#REF!</v>
      </c>
      <c r="J171" t="e">
        <f>IF(A171="","",VLOOKUP(LEFT(Results!#REF!,1),Fteams,4,FALSE))</f>
        <v>#REF!</v>
      </c>
      <c r="K171" t="e">
        <f>IF(A171="","",Results!#REF!)</f>
        <v>#REF!</v>
      </c>
      <c r="L171" t="e">
        <f>IF(A171="","",IF(RIGHT(Results!#REF!,1)="B","B",""))</f>
        <v>#REF!</v>
      </c>
      <c r="O171" t="e">
        <f>IF(A171="","",Dec!$B$2)</f>
        <v>#REF!</v>
      </c>
      <c r="P171" s="15" t="e">
        <f>IF(A171="","",TEXT(Dec!$D$2,"dd-mmm"))</f>
        <v>#REF!</v>
      </c>
      <c r="R171" s="16" t="e">
        <f>IF(A171="","",TEXT(Dec!$D$2,"yyyy"))</f>
        <v>#REF!</v>
      </c>
    </row>
    <row r="172" spans="1:18" x14ac:dyDescent="0.25">
      <c r="A172" t="e">
        <f>IF(Results!#REF!="aw",Results!#REF!,"")</f>
        <v>#REF!</v>
      </c>
      <c r="B172" t="e">
        <f>IF(A172="","",IF(AND(Results!#REF!&gt;"+2.0",LEFT(Results!#REF!,1)="+"),"w",""))</f>
        <v>#REF!</v>
      </c>
      <c r="C172" t="e">
        <f>IF(OR(A172="",Results!#REF!=""),"","("&amp;Results!#REF!&amp;")")</f>
        <v>#REF!</v>
      </c>
      <c r="D172" t="e">
        <f>IF(A172="","",Results!#REF!)</f>
        <v>#REF!</v>
      </c>
      <c r="G172" t="e">
        <f>IF(A172="","",LEFT(Results!#REF!,FIND(" ",Results!#REF!)-1))</f>
        <v>#REF!</v>
      </c>
      <c r="H172" t="e">
        <f>IF(A172="","",RIGHT(Results!#REF!,LEN(Results!#REF!)-FIND(" ",Results!#REF!)))</f>
        <v>#REF!</v>
      </c>
      <c r="I172" t="e">
        <f>IF(A172="","",Results!#REF!)</f>
        <v>#REF!</v>
      </c>
      <c r="J172" t="e">
        <f>IF(A172="","",VLOOKUP(LEFT(Results!#REF!,1),Fteams,4,FALSE))</f>
        <v>#REF!</v>
      </c>
      <c r="K172" t="e">
        <f>IF(A172="","",Results!#REF!)</f>
        <v>#REF!</v>
      </c>
      <c r="L172" t="e">
        <f>IF(A172="","",IF(RIGHT(Results!#REF!,1)="B","B",""))</f>
        <v>#REF!</v>
      </c>
      <c r="O172" t="e">
        <f>IF(A172="","",Dec!$B$2)</f>
        <v>#REF!</v>
      </c>
      <c r="P172" s="15" t="e">
        <f>IF(A172="","",TEXT(Dec!$D$2,"dd-mmm"))</f>
        <v>#REF!</v>
      </c>
      <c r="R172" s="16" t="e">
        <f>IF(A172="","",TEXT(Dec!$D$2,"yyyy"))</f>
        <v>#REF!</v>
      </c>
    </row>
    <row r="173" spans="1:18" x14ac:dyDescent="0.25">
      <c r="A173" t="e">
        <f>IF(Results!#REF!="aw",Results!#REF!,"")</f>
        <v>#REF!</v>
      </c>
      <c r="B173" t="e">
        <f>IF(A173="","",IF(AND(Results!#REF!&gt;"+2.0",LEFT(Results!#REF!,1)="+"),"w",""))</f>
        <v>#REF!</v>
      </c>
      <c r="C173" t="e">
        <f>IF(OR(A173="",Results!#REF!=""),"","("&amp;Results!#REF!&amp;")")</f>
        <v>#REF!</v>
      </c>
      <c r="D173" t="e">
        <f>IF(A173="","",Results!#REF!)</f>
        <v>#REF!</v>
      </c>
      <c r="G173" t="e">
        <f>IF(A173="","",LEFT(Results!#REF!,FIND(" ",Results!#REF!)-1))</f>
        <v>#REF!</v>
      </c>
      <c r="H173" t="e">
        <f>IF(A173="","",RIGHT(Results!#REF!,LEN(Results!#REF!)-FIND(" ",Results!#REF!)))</f>
        <v>#REF!</v>
      </c>
      <c r="I173" t="e">
        <f>IF(A173="","",Results!#REF!)</f>
        <v>#REF!</v>
      </c>
      <c r="J173" t="e">
        <f>IF(A173="","",VLOOKUP(LEFT(Results!#REF!,1),Fteams,4,FALSE))</f>
        <v>#REF!</v>
      </c>
      <c r="K173" t="e">
        <f>IF(A173="","",Results!#REF!)</f>
        <v>#REF!</v>
      </c>
      <c r="L173" t="e">
        <f>IF(A173="","",IF(RIGHT(Results!#REF!,1)="B","B",""))</f>
        <v>#REF!</v>
      </c>
      <c r="O173" t="e">
        <f>IF(A173="","",Dec!$B$2)</f>
        <v>#REF!</v>
      </c>
      <c r="P173" s="15" t="e">
        <f>IF(A173="","",TEXT(Dec!$D$2,"dd-mmm"))</f>
        <v>#REF!</v>
      </c>
      <c r="R173" s="16" t="e">
        <f>IF(A173="","",TEXT(Dec!$D$2,"yyyy"))</f>
        <v>#REF!</v>
      </c>
    </row>
    <row r="174" spans="1:18" x14ac:dyDescent="0.25">
      <c r="A174" t="e">
        <f>IF(Results!#REF!="aw",Results!#REF!,"")</f>
        <v>#REF!</v>
      </c>
      <c r="B174" t="e">
        <f>IF(A174="","",IF(AND(Results!#REF!&gt;"+2.0",LEFT(Results!#REF!,1)="+"),"w",""))</f>
        <v>#REF!</v>
      </c>
      <c r="C174" t="e">
        <f>IF(OR(A174="",Results!#REF!=""),"","("&amp;Results!#REF!&amp;")")</f>
        <v>#REF!</v>
      </c>
      <c r="D174" t="e">
        <f>IF(A174="","",Results!#REF!)</f>
        <v>#REF!</v>
      </c>
      <c r="G174" t="e">
        <f>IF(A174="","",LEFT(Results!#REF!,FIND(" ",Results!#REF!)-1))</f>
        <v>#REF!</v>
      </c>
      <c r="H174" t="e">
        <f>IF(A174="","",RIGHT(Results!#REF!,LEN(Results!#REF!)-FIND(" ",Results!#REF!)))</f>
        <v>#REF!</v>
      </c>
      <c r="I174" t="e">
        <f>IF(A174="","",Results!#REF!)</f>
        <v>#REF!</v>
      </c>
      <c r="J174" t="e">
        <f>IF(A174="","",VLOOKUP(LEFT(Results!#REF!,1),Fteams,4,FALSE))</f>
        <v>#REF!</v>
      </c>
      <c r="K174" t="e">
        <f>IF(A174="","",Results!#REF!)</f>
        <v>#REF!</v>
      </c>
      <c r="L174" t="e">
        <f>IF(A174="","",IF(RIGHT(Results!#REF!,1)="B","B",""))</f>
        <v>#REF!</v>
      </c>
      <c r="O174" t="e">
        <f>IF(A174="","",Dec!$B$2)</f>
        <v>#REF!</v>
      </c>
      <c r="P174" s="15" t="e">
        <f>IF(A174="","",TEXT(Dec!$D$2,"dd-mmm"))</f>
        <v>#REF!</v>
      </c>
      <c r="R174" s="16" t="e">
        <f>IF(A174="","",TEXT(Dec!$D$2,"yyyy"))</f>
        <v>#REF!</v>
      </c>
    </row>
    <row r="175" spans="1:18" x14ac:dyDescent="0.25">
      <c r="A175" t="e">
        <f>IF(Results!#REF!="aw",Results!#REF!,"")</f>
        <v>#REF!</v>
      </c>
      <c r="B175" t="e">
        <f>IF(A175="","",IF(AND(Results!#REF!&gt;"+2.0",LEFT(Results!#REF!,1)="+"),"w",""))</f>
        <v>#REF!</v>
      </c>
      <c r="C175" t="e">
        <f>IF(OR(A175="",Results!#REF!=""),"","("&amp;Results!#REF!&amp;")")</f>
        <v>#REF!</v>
      </c>
      <c r="D175" t="e">
        <f>IF(A175="","",Results!#REF!)</f>
        <v>#REF!</v>
      </c>
      <c r="G175" t="e">
        <f>IF(A175="","",LEFT(Results!#REF!,FIND(" ",Results!#REF!)-1))</f>
        <v>#REF!</v>
      </c>
      <c r="H175" t="e">
        <f>IF(A175="","",RIGHT(Results!#REF!,LEN(Results!#REF!)-FIND(" ",Results!#REF!)))</f>
        <v>#REF!</v>
      </c>
      <c r="I175" t="e">
        <f>IF(A175="","",Results!#REF!)</f>
        <v>#REF!</v>
      </c>
      <c r="J175" t="e">
        <f>IF(A175="","",VLOOKUP(LEFT(Results!#REF!,1),Fteams,4,FALSE))</f>
        <v>#REF!</v>
      </c>
      <c r="K175" t="e">
        <f>IF(A175="","",Results!#REF!)</f>
        <v>#REF!</v>
      </c>
      <c r="L175" t="e">
        <f>IF(A175="","",IF(RIGHT(Results!#REF!,1)="B","B",""))</f>
        <v>#REF!</v>
      </c>
      <c r="O175" t="e">
        <f>IF(A175="","",Dec!$B$2)</f>
        <v>#REF!</v>
      </c>
      <c r="P175" s="15" t="e">
        <f>IF(A175="","",TEXT(Dec!$D$2,"dd-mmm"))</f>
        <v>#REF!</v>
      </c>
      <c r="R175" s="16" t="e">
        <f>IF(A175="","",TEXT(Dec!$D$2,"yyyy"))</f>
        <v>#REF!</v>
      </c>
    </row>
    <row r="176" spans="1:18" x14ac:dyDescent="0.25">
      <c r="A176" t="e">
        <f>IF(Results!#REF!="aw",Results!#REF!,"")</f>
        <v>#REF!</v>
      </c>
      <c r="B176" t="e">
        <f>IF(A176="","",IF(AND(Results!#REF!&gt;"+2.0",LEFT(Results!#REF!,1)="+"),"w",""))</f>
        <v>#REF!</v>
      </c>
      <c r="C176" t="e">
        <f>IF(OR(A176="",Results!#REF!=""),"","("&amp;Results!#REF!&amp;")")</f>
        <v>#REF!</v>
      </c>
      <c r="D176" t="e">
        <f>IF(A176="","",Results!#REF!)</f>
        <v>#REF!</v>
      </c>
      <c r="G176" t="e">
        <f>IF(A176="","",LEFT(Results!#REF!,FIND(" ",Results!#REF!)-1))</f>
        <v>#REF!</v>
      </c>
      <c r="H176" t="e">
        <f>IF(A176="","",RIGHT(Results!#REF!,LEN(Results!#REF!)-FIND(" ",Results!#REF!)))</f>
        <v>#REF!</v>
      </c>
      <c r="I176" t="e">
        <f>IF(A176="","",Results!#REF!)</f>
        <v>#REF!</v>
      </c>
      <c r="J176" t="e">
        <f>IF(A176="","",VLOOKUP(LEFT(Results!#REF!,1),Fteams,4,FALSE))</f>
        <v>#REF!</v>
      </c>
      <c r="K176" t="e">
        <f>IF(A176="","",Results!#REF!)</f>
        <v>#REF!</v>
      </c>
      <c r="L176" t="e">
        <f>IF(A176="","",IF(RIGHT(Results!#REF!,1)="B","B",""))</f>
        <v>#REF!</v>
      </c>
      <c r="O176" t="e">
        <f>IF(A176="","",Dec!$B$2)</f>
        <v>#REF!</v>
      </c>
      <c r="P176" s="15" t="e">
        <f>IF(A176="","",TEXT(Dec!$D$2,"dd-mmm"))</f>
        <v>#REF!</v>
      </c>
      <c r="R176" s="16" t="e">
        <f>IF(A176="","",TEXT(Dec!$D$2,"yyyy"))</f>
        <v>#REF!</v>
      </c>
    </row>
    <row r="177" spans="1:18" x14ac:dyDescent="0.25">
      <c r="A177" t="e">
        <f>IF(Results!#REF!="aw",Results!#REF!,"")</f>
        <v>#REF!</v>
      </c>
      <c r="B177" t="e">
        <f>IF(A177="","",IF(AND(Results!#REF!&gt;"+2.0",LEFT(Results!#REF!,1)="+"),"w",""))</f>
        <v>#REF!</v>
      </c>
      <c r="C177" t="e">
        <f>IF(OR(A177="",Results!#REF!=""),"","("&amp;Results!#REF!&amp;")")</f>
        <v>#REF!</v>
      </c>
      <c r="D177" t="e">
        <f>IF(A177="","",Results!#REF!)</f>
        <v>#REF!</v>
      </c>
      <c r="G177" t="e">
        <f>IF(A177="","",LEFT(Results!#REF!,FIND(" ",Results!#REF!)-1))</f>
        <v>#REF!</v>
      </c>
      <c r="H177" t="e">
        <f>IF(A177="","",RIGHT(Results!#REF!,LEN(Results!#REF!)-FIND(" ",Results!#REF!)))</f>
        <v>#REF!</v>
      </c>
      <c r="I177" t="e">
        <f>IF(A177="","",Results!#REF!)</f>
        <v>#REF!</v>
      </c>
      <c r="J177" t="e">
        <f>IF(A177="","",VLOOKUP(LEFT(Results!#REF!,1),Fteams,4,FALSE))</f>
        <v>#REF!</v>
      </c>
      <c r="K177" t="e">
        <f>IF(A177="","",Results!#REF!)</f>
        <v>#REF!</v>
      </c>
      <c r="L177" t="e">
        <f>IF(A177="","",IF(RIGHT(Results!#REF!,1)="B","B",""))</f>
        <v>#REF!</v>
      </c>
      <c r="O177" t="e">
        <f>IF(A177="","",Dec!$B$2)</f>
        <v>#REF!</v>
      </c>
      <c r="P177" s="15" t="e">
        <f>IF(A177="","",TEXT(Dec!$D$2,"dd-mmm"))</f>
        <v>#REF!</v>
      </c>
      <c r="R177" s="16" t="e">
        <f>IF(A177="","",TEXT(Dec!$D$2,"yyyy"))</f>
        <v>#REF!</v>
      </c>
    </row>
    <row r="178" spans="1:18" x14ac:dyDescent="0.25">
      <c r="A178" t="e">
        <f>IF(Results!#REF!="aw",Results!#REF!,"")</f>
        <v>#REF!</v>
      </c>
      <c r="B178" t="e">
        <f>IF(A178="","",IF(AND(Results!#REF!&gt;"+2.0",LEFT(Results!#REF!,1)="+"),"w",""))</f>
        <v>#REF!</v>
      </c>
      <c r="C178" t="e">
        <f>IF(OR(A178="",Results!#REF!=""),"","("&amp;Results!#REF!&amp;")")</f>
        <v>#REF!</v>
      </c>
      <c r="D178" t="e">
        <f>IF(A178="","",Results!#REF!)</f>
        <v>#REF!</v>
      </c>
      <c r="G178" t="e">
        <f>IF(A178="","",LEFT(Results!#REF!,FIND(" ",Results!#REF!)-1))</f>
        <v>#REF!</v>
      </c>
      <c r="H178" t="e">
        <f>IF(A178="","",RIGHT(Results!#REF!,LEN(Results!#REF!)-FIND(" ",Results!#REF!)))</f>
        <v>#REF!</v>
      </c>
      <c r="I178" t="e">
        <f>IF(A178="","",Results!#REF!)</f>
        <v>#REF!</v>
      </c>
      <c r="J178" t="e">
        <f>IF(A178="","",VLOOKUP(LEFT(Results!#REF!,1),Fteams,4,FALSE))</f>
        <v>#REF!</v>
      </c>
      <c r="K178" t="e">
        <f>IF(A178="","",Results!#REF!)</f>
        <v>#REF!</v>
      </c>
      <c r="L178" t="e">
        <f>IF(A178="","",IF(RIGHT(Results!#REF!,1)="B","B",""))</f>
        <v>#REF!</v>
      </c>
      <c r="O178" t="e">
        <f>IF(A178="","",Dec!$B$2)</f>
        <v>#REF!</v>
      </c>
      <c r="P178" s="15" t="e">
        <f>IF(A178="","",TEXT(Dec!$D$2,"dd-mmm"))</f>
        <v>#REF!</v>
      </c>
      <c r="R178" s="16" t="e">
        <f>IF(A178="","",TEXT(Dec!$D$2,"yyyy"))</f>
        <v>#REF!</v>
      </c>
    </row>
    <row r="179" spans="1:18" x14ac:dyDescent="0.25">
      <c r="A179" t="e">
        <f>IF(Results!#REF!="aw",Results!#REF!,"")</f>
        <v>#REF!</v>
      </c>
      <c r="B179" t="e">
        <f>IF(A179="","",IF(AND(Results!#REF!&gt;"+2.0",LEFT(Results!#REF!,1)="+"),"w",""))</f>
        <v>#REF!</v>
      </c>
      <c r="C179" t="e">
        <f>IF(OR(A179="",Results!#REF!=""),"","("&amp;Results!#REF!&amp;")")</f>
        <v>#REF!</v>
      </c>
      <c r="D179" t="e">
        <f>IF(A179="","",Results!#REF!)</f>
        <v>#REF!</v>
      </c>
      <c r="G179" t="e">
        <f>IF(A179="","",LEFT(Results!#REF!,FIND(" ",Results!#REF!)-1))</f>
        <v>#REF!</v>
      </c>
      <c r="H179" t="e">
        <f>IF(A179="","",RIGHT(Results!#REF!,LEN(Results!#REF!)-FIND(" ",Results!#REF!)))</f>
        <v>#REF!</v>
      </c>
      <c r="I179" t="e">
        <f>IF(A179="","",Results!#REF!)</f>
        <v>#REF!</v>
      </c>
      <c r="J179" t="e">
        <f>IF(A179="","",VLOOKUP(LEFT(Results!#REF!,1),Fteams,4,FALSE))</f>
        <v>#REF!</v>
      </c>
      <c r="K179" t="e">
        <f>IF(A179="","",Results!#REF!)</f>
        <v>#REF!</v>
      </c>
      <c r="L179" t="e">
        <f>IF(A179="","",IF(RIGHT(Results!#REF!,1)="B","B",""))</f>
        <v>#REF!</v>
      </c>
      <c r="O179" t="e">
        <f>IF(A179="","",Dec!$B$2)</f>
        <v>#REF!</v>
      </c>
      <c r="P179" s="15" t="e">
        <f>IF(A179="","",TEXT(Dec!$D$2,"dd-mmm"))</f>
        <v>#REF!</v>
      </c>
      <c r="R179" s="16" t="e">
        <f>IF(A179="","",TEXT(Dec!$D$2,"yyyy"))</f>
        <v>#REF!</v>
      </c>
    </row>
    <row r="180" spans="1:18" x14ac:dyDescent="0.25">
      <c r="A180" t="e">
        <f>IF(Results!#REF!="aw",Results!#REF!,"")</f>
        <v>#REF!</v>
      </c>
      <c r="B180" t="e">
        <f>IF(A180="","",IF(AND(Results!#REF!&gt;"+2.0",LEFT(Results!#REF!,1)="+"),"w",""))</f>
        <v>#REF!</v>
      </c>
      <c r="C180" t="e">
        <f>IF(OR(A180="",Results!#REF!=""),"","("&amp;Results!#REF!&amp;")")</f>
        <v>#REF!</v>
      </c>
      <c r="D180" t="e">
        <f>IF(A180="","",Results!#REF!)</f>
        <v>#REF!</v>
      </c>
      <c r="G180" t="e">
        <f>IF(A180="","",LEFT(Results!#REF!,FIND(" ",Results!#REF!)-1))</f>
        <v>#REF!</v>
      </c>
      <c r="H180" t="e">
        <f>IF(A180="","",RIGHT(Results!#REF!,LEN(Results!#REF!)-FIND(" ",Results!#REF!)))</f>
        <v>#REF!</v>
      </c>
      <c r="I180" t="e">
        <f>IF(A180="","",Results!#REF!)</f>
        <v>#REF!</v>
      </c>
      <c r="J180" t="e">
        <f>IF(A180="","",VLOOKUP(LEFT(Results!#REF!,1),Fteams,4,FALSE))</f>
        <v>#REF!</v>
      </c>
      <c r="K180" t="e">
        <f>IF(A180="","",Results!#REF!)</f>
        <v>#REF!</v>
      </c>
      <c r="L180" t="e">
        <f>IF(A180="","",IF(RIGHT(Results!#REF!,1)="B","B",""))</f>
        <v>#REF!</v>
      </c>
      <c r="O180" t="e">
        <f>IF(A180="","",Dec!$B$2)</f>
        <v>#REF!</v>
      </c>
      <c r="P180" s="15" t="e">
        <f>IF(A180="","",TEXT(Dec!$D$2,"dd-mmm"))</f>
        <v>#REF!</v>
      </c>
      <c r="R180" s="16" t="e">
        <f>IF(A180="","",TEXT(Dec!$D$2,"yyyy"))</f>
        <v>#REF!</v>
      </c>
    </row>
    <row r="181" spans="1:18" x14ac:dyDescent="0.25">
      <c r="A181" t="e">
        <f>IF(Results!#REF!="aw",Results!#REF!,"")</f>
        <v>#REF!</v>
      </c>
      <c r="B181" t="e">
        <f>IF(A181="","",IF(AND(Results!#REF!&gt;"+2.0",LEFT(Results!#REF!,1)="+"),"w",""))</f>
        <v>#REF!</v>
      </c>
      <c r="C181" t="e">
        <f>IF(OR(A181="",Results!#REF!=""),"","("&amp;Results!#REF!&amp;")")</f>
        <v>#REF!</v>
      </c>
      <c r="D181" t="e">
        <f>IF(A181="","",Results!#REF!)</f>
        <v>#REF!</v>
      </c>
      <c r="G181" t="e">
        <f>IF(A181="","",LEFT(Results!#REF!,FIND(" ",Results!#REF!)-1))</f>
        <v>#REF!</v>
      </c>
      <c r="H181" t="e">
        <f>IF(A181="","",RIGHT(Results!#REF!,LEN(Results!#REF!)-FIND(" ",Results!#REF!)))</f>
        <v>#REF!</v>
      </c>
      <c r="I181" t="e">
        <f>IF(A181="","",Results!#REF!)</f>
        <v>#REF!</v>
      </c>
      <c r="J181" t="e">
        <f>IF(A181="","",VLOOKUP(LEFT(Results!#REF!,1),Fteams,4,FALSE))</f>
        <v>#REF!</v>
      </c>
      <c r="K181" t="e">
        <f>IF(A181="","",Results!#REF!)</f>
        <v>#REF!</v>
      </c>
      <c r="L181" t="e">
        <f>IF(A181="","",IF(RIGHT(Results!#REF!,1)="B","B",""))</f>
        <v>#REF!</v>
      </c>
      <c r="O181" t="e">
        <f>IF(A181="","",Dec!$B$2)</f>
        <v>#REF!</v>
      </c>
      <c r="P181" s="15" t="e">
        <f>IF(A181="","",TEXT(Dec!$D$2,"dd-mmm"))</f>
        <v>#REF!</v>
      </c>
      <c r="R181" s="16" t="e">
        <f>IF(A181="","",TEXT(Dec!$D$2,"yyyy"))</f>
        <v>#REF!</v>
      </c>
    </row>
    <row r="182" spans="1:18" x14ac:dyDescent="0.25">
      <c r="A182" t="e">
        <f>IF(Results!#REF!="aw",Results!#REF!,"")</f>
        <v>#REF!</v>
      </c>
      <c r="B182" t="e">
        <f>IF(A182="","",IF(AND(Results!#REF!&gt;"+2.0",LEFT(Results!#REF!,1)="+"),"w",""))</f>
        <v>#REF!</v>
      </c>
      <c r="C182" t="e">
        <f>IF(OR(A182="",Results!#REF!=""),"","("&amp;Results!#REF!&amp;")")</f>
        <v>#REF!</v>
      </c>
      <c r="D182" t="e">
        <f>IF(A182="","",Results!#REF!)</f>
        <v>#REF!</v>
      </c>
      <c r="G182" t="e">
        <f>IF(A182="","",LEFT(Results!#REF!,FIND(" ",Results!#REF!)-1))</f>
        <v>#REF!</v>
      </c>
      <c r="H182" t="e">
        <f>IF(A182="","",RIGHT(Results!#REF!,LEN(Results!#REF!)-FIND(" ",Results!#REF!)))</f>
        <v>#REF!</v>
      </c>
      <c r="I182" t="e">
        <f>IF(A182="","",Results!#REF!)</f>
        <v>#REF!</v>
      </c>
      <c r="J182" t="e">
        <f>IF(A182="","",VLOOKUP(LEFT(Results!#REF!,1),Fteams,4,FALSE))</f>
        <v>#REF!</v>
      </c>
      <c r="K182" t="e">
        <f>IF(A182="","",Results!#REF!)</f>
        <v>#REF!</v>
      </c>
      <c r="L182" t="e">
        <f>IF(A182="","",IF(RIGHT(Results!#REF!,1)="B","B",""))</f>
        <v>#REF!</v>
      </c>
      <c r="O182" t="e">
        <f>IF(A182="","",Dec!$B$2)</f>
        <v>#REF!</v>
      </c>
      <c r="P182" s="15" t="e">
        <f>IF(A182="","",TEXT(Dec!$D$2,"dd-mmm"))</f>
        <v>#REF!</v>
      </c>
      <c r="R182" s="16" t="e">
        <f>IF(A182="","",TEXT(Dec!$D$2,"yyyy"))</f>
        <v>#REF!</v>
      </c>
    </row>
    <row r="183" spans="1:18" x14ac:dyDescent="0.25">
      <c r="A183" t="e">
        <f>IF(Results!#REF!="aw",Results!#REF!,"")</f>
        <v>#REF!</v>
      </c>
      <c r="B183" t="e">
        <f>IF(A183="","",IF(AND(Results!#REF!&gt;"+2.0",LEFT(Results!#REF!,1)="+"),"w",""))</f>
        <v>#REF!</v>
      </c>
      <c r="C183" t="e">
        <f>IF(OR(A183="",Results!#REF!=""),"","("&amp;Results!#REF!&amp;")")</f>
        <v>#REF!</v>
      </c>
      <c r="D183" t="e">
        <f>IF(A183="","",Results!#REF!)</f>
        <v>#REF!</v>
      </c>
      <c r="G183" t="e">
        <f>IF(A183="","",LEFT(Results!#REF!,FIND(" ",Results!#REF!)-1))</f>
        <v>#REF!</v>
      </c>
      <c r="H183" t="e">
        <f>IF(A183="","",RIGHT(Results!#REF!,LEN(Results!#REF!)-FIND(" ",Results!#REF!)))</f>
        <v>#REF!</v>
      </c>
      <c r="I183" t="e">
        <f>IF(A183="","",Results!#REF!)</f>
        <v>#REF!</v>
      </c>
      <c r="J183" t="e">
        <f>IF(A183="","",VLOOKUP(LEFT(Results!#REF!,1),Fteams,4,FALSE))</f>
        <v>#REF!</v>
      </c>
      <c r="K183" t="e">
        <f>IF(A183="","",Results!#REF!)</f>
        <v>#REF!</v>
      </c>
      <c r="L183" t="e">
        <f>IF(A183="","",IF(RIGHT(Results!#REF!,1)="B","B",""))</f>
        <v>#REF!</v>
      </c>
      <c r="O183" t="e">
        <f>IF(A183="","",Dec!$B$2)</f>
        <v>#REF!</v>
      </c>
      <c r="P183" s="15" t="e">
        <f>IF(A183="","",TEXT(Dec!$D$2,"dd-mmm"))</f>
        <v>#REF!</v>
      </c>
      <c r="R183" s="16" t="e">
        <f>IF(A183="","",TEXT(Dec!$D$2,"yyyy"))</f>
        <v>#REF!</v>
      </c>
    </row>
    <row r="184" spans="1:18" x14ac:dyDescent="0.25">
      <c r="A184" t="e">
        <f>IF(Results!#REF!="aw",Results!#REF!,"")</f>
        <v>#REF!</v>
      </c>
      <c r="B184" t="e">
        <f>IF(A184="","",IF(AND(Results!#REF!&gt;"+2.0",LEFT(Results!#REF!,1)="+"),"w",""))</f>
        <v>#REF!</v>
      </c>
      <c r="C184" t="e">
        <f>IF(OR(A184="",Results!#REF!=""),"","("&amp;Results!#REF!&amp;")")</f>
        <v>#REF!</v>
      </c>
      <c r="D184" t="e">
        <f>IF(A184="","",Results!#REF!)</f>
        <v>#REF!</v>
      </c>
      <c r="G184" t="e">
        <f>IF(A184="","",LEFT(Results!#REF!,FIND(" ",Results!#REF!)-1))</f>
        <v>#REF!</v>
      </c>
      <c r="H184" t="e">
        <f>IF(A184="","",RIGHT(Results!#REF!,LEN(Results!#REF!)-FIND(" ",Results!#REF!)))</f>
        <v>#REF!</v>
      </c>
      <c r="I184" t="e">
        <f>IF(A184="","",Results!#REF!)</f>
        <v>#REF!</v>
      </c>
      <c r="J184" t="e">
        <f>IF(A184="","",VLOOKUP(LEFT(Results!#REF!,1),Fteams,4,FALSE))</f>
        <v>#REF!</v>
      </c>
      <c r="K184" t="e">
        <f>IF(A184="","",Results!#REF!)</f>
        <v>#REF!</v>
      </c>
      <c r="L184" t="e">
        <f>IF(A184="","",IF(RIGHT(Results!#REF!,1)="B","B",""))</f>
        <v>#REF!</v>
      </c>
      <c r="O184" t="e">
        <f>IF(A184="","",Dec!$B$2)</f>
        <v>#REF!</v>
      </c>
      <c r="P184" s="15" t="e">
        <f>IF(A184="","",TEXT(Dec!$D$2,"dd-mmm"))</f>
        <v>#REF!</v>
      </c>
      <c r="R184" s="16" t="e">
        <f>IF(A184="","",TEXT(Dec!$D$2,"yyyy"))</f>
        <v>#REF!</v>
      </c>
    </row>
    <row r="185" spans="1:18" x14ac:dyDescent="0.25">
      <c r="A185" t="e">
        <f>IF(Results!#REF!="aw",Results!#REF!,"")</f>
        <v>#REF!</v>
      </c>
      <c r="B185" t="e">
        <f>IF(A185="","",IF(AND(Results!#REF!&gt;"+2.0",LEFT(Results!#REF!,1)="+"),"w",""))</f>
        <v>#REF!</v>
      </c>
      <c r="C185" t="e">
        <f>IF(OR(A185="",Results!#REF!=""),"","("&amp;Results!#REF!&amp;")")</f>
        <v>#REF!</v>
      </c>
      <c r="D185" t="e">
        <f>IF(A185="","",Results!#REF!)</f>
        <v>#REF!</v>
      </c>
      <c r="G185" t="e">
        <f>IF(A185="","",LEFT(Results!#REF!,FIND(" ",Results!#REF!)-1))</f>
        <v>#REF!</v>
      </c>
      <c r="H185" t="e">
        <f>IF(A185="","",RIGHT(Results!#REF!,LEN(Results!#REF!)-FIND(" ",Results!#REF!)))</f>
        <v>#REF!</v>
      </c>
      <c r="I185" t="e">
        <f>IF(A185="","",Results!#REF!)</f>
        <v>#REF!</v>
      </c>
      <c r="J185" t="e">
        <f>IF(A185="","",VLOOKUP(LEFT(Results!#REF!,1),Fteams,4,FALSE))</f>
        <v>#REF!</v>
      </c>
      <c r="K185" t="e">
        <f>IF(A185="","",Results!#REF!)</f>
        <v>#REF!</v>
      </c>
      <c r="L185" t="e">
        <f>IF(A185="","",IF(RIGHT(Results!#REF!,1)="B","B",""))</f>
        <v>#REF!</v>
      </c>
      <c r="O185" t="e">
        <f>IF(A185="","",Dec!$B$2)</f>
        <v>#REF!</v>
      </c>
      <c r="P185" s="15" t="e">
        <f>IF(A185="","",TEXT(Dec!$D$2,"dd-mmm"))</f>
        <v>#REF!</v>
      </c>
      <c r="R185" s="16" t="e">
        <f>IF(A185="","",TEXT(Dec!$D$2,"yyyy"))</f>
        <v>#REF!</v>
      </c>
    </row>
    <row r="186" spans="1:18" x14ac:dyDescent="0.25">
      <c r="A186" t="e">
        <f>IF(Results!#REF!="aw",Results!#REF!,"")</f>
        <v>#REF!</v>
      </c>
      <c r="B186" t="e">
        <f>IF(A186="","",IF(AND(Results!#REF!&gt;"+2.0",LEFT(Results!#REF!,1)="+"),"w",""))</f>
        <v>#REF!</v>
      </c>
      <c r="C186" t="e">
        <f>IF(OR(A186="",Results!#REF!=""),"","("&amp;Results!#REF!&amp;")")</f>
        <v>#REF!</v>
      </c>
      <c r="D186" t="e">
        <f>IF(A186="","",Results!#REF!)</f>
        <v>#REF!</v>
      </c>
      <c r="G186" t="e">
        <f>IF(A186="","",LEFT(Results!#REF!,FIND(" ",Results!#REF!)-1))</f>
        <v>#REF!</v>
      </c>
      <c r="H186" t="e">
        <f>IF(A186="","",RIGHT(Results!#REF!,LEN(Results!#REF!)-FIND(" ",Results!#REF!)))</f>
        <v>#REF!</v>
      </c>
      <c r="I186" t="e">
        <f>IF(A186="","",Results!#REF!)</f>
        <v>#REF!</v>
      </c>
      <c r="J186" t="e">
        <f>IF(A186="","",VLOOKUP(LEFT(Results!#REF!,1),Fteams,4,FALSE))</f>
        <v>#REF!</v>
      </c>
      <c r="K186" t="e">
        <f>IF(A186="","",Results!#REF!)</f>
        <v>#REF!</v>
      </c>
      <c r="L186" t="e">
        <f>IF(A186="","",IF(RIGHT(Results!#REF!,1)="B","B",""))</f>
        <v>#REF!</v>
      </c>
      <c r="O186" t="e">
        <f>IF(A186="","",Dec!$B$2)</f>
        <v>#REF!</v>
      </c>
      <c r="P186" s="15" t="e">
        <f>IF(A186="","",TEXT(Dec!$D$2,"dd-mmm"))</f>
        <v>#REF!</v>
      </c>
      <c r="R186" s="16" t="e">
        <f>IF(A186="","",TEXT(Dec!$D$2,"yyyy"))</f>
        <v>#REF!</v>
      </c>
    </row>
    <row r="187" spans="1:18" x14ac:dyDescent="0.25">
      <c r="A187" t="e">
        <f>IF(Results!#REF!="aw",Results!#REF!,"")</f>
        <v>#REF!</v>
      </c>
      <c r="B187" t="e">
        <f>IF(A187="","",IF(AND(Results!#REF!&gt;"+2.0",LEFT(Results!#REF!,1)="+"),"w",""))</f>
        <v>#REF!</v>
      </c>
      <c r="C187" t="e">
        <f>IF(OR(A187="",Results!#REF!=""),"","("&amp;Results!#REF!&amp;")")</f>
        <v>#REF!</v>
      </c>
      <c r="D187" t="e">
        <f>IF(A187="","",Results!#REF!)</f>
        <v>#REF!</v>
      </c>
      <c r="G187" t="e">
        <f>IF(A187="","",LEFT(Results!#REF!,FIND(" ",Results!#REF!)-1))</f>
        <v>#REF!</v>
      </c>
      <c r="H187" t="e">
        <f>IF(A187="","",RIGHT(Results!#REF!,LEN(Results!#REF!)-FIND(" ",Results!#REF!)))</f>
        <v>#REF!</v>
      </c>
      <c r="I187" t="e">
        <f>IF(A187="","",Results!#REF!)</f>
        <v>#REF!</v>
      </c>
      <c r="J187" t="e">
        <f>IF(A187="","",VLOOKUP(LEFT(Results!#REF!,1),Fteams,4,FALSE))</f>
        <v>#REF!</v>
      </c>
      <c r="K187" t="e">
        <f>IF(A187="","",Results!#REF!)</f>
        <v>#REF!</v>
      </c>
      <c r="L187" t="e">
        <f>IF(A187="","",IF(RIGHT(Results!#REF!,1)="B","B",""))</f>
        <v>#REF!</v>
      </c>
      <c r="O187" t="e">
        <f>IF(A187="","",Dec!$B$2)</f>
        <v>#REF!</v>
      </c>
      <c r="P187" s="15" t="e">
        <f>IF(A187="","",TEXT(Dec!$D$2,"dd-mmm"))</f>
        <v>#REF!</v>
      </c>
      <c r="R187" s="16" t="e">
        <f>IF(A187="","",TEXT(Dec!$D$2,"yyyy"))</f>
        <v>#REF!</v>
      </c>
    </row>
    <row r="188" spans="1:18" x14ac:dyDescent="0.25">
      <c r="A188" t="e">
        <f>IF(Results!#REF!="aw",Results!#REF!,"")</f>
        <v>#REF!</v>
      </c>
      <c r="B188" t="e">
        <f>IF(A188="","",IF(AND(Results!#REF!&gt;"+2.0",LEFT(Results!#REF!,1)="+"),"w",""))</f>
        <v>#REF!</v>
      </c>
      <c r="C188" t="e">
        <f>IF(OR(A188="",Results!#REF!=""),"","("&amp;Results!#REF!&amp;")")</f>
        <v>#REF!</v>
      </c>
      <c r="D188" t="e">
        <f>IF(A188="","",Results!#REF!)</f>
        <v>#REF!</v>
      </c>
      <c r="G188" t="e">
        <f>IF(A188="","",LEFT(Results!#REF!,FIND(" ",Results!#REF!)-1))</f>
        <v>#REF!</v>
      </c>
      <c r="H188" t="e">
        <f>IF(A188="","",RIGHT(Results!#REF!,LEN(Results!#REF!)-FIND(" ",Results!#REF!)))</f>
        <v>#REF!</v>
      </c>
      <c r="I188" t="e">
        <f>IF(A188="","",Results!#REF!)</f>
        <v>#REF!</v>
      </c>
      <c r="J188" t="e">
        <f>IF(A188="","",VLOOKUP(LEFT(Results!#REF!,1),Fteams,4,FALSE))</f>
        <v>#REF!</v>
      </c>
      <c r="K188" t="e">
        <f>IF(A188="","",Results!#REF!)</f>
        <v>#REF!</v>
      </c>
      <c r="L188" t="e">
        <f>IF(A188="","",IF(RIGHT(Results!#REF!,1)="B","B",""))</f>
        <v>#REF!</v>
      </c>
      <c r="O188" t="e">
        <f>IF(A188="","",Dec!$B$2)</f>
        <v>#REF!</v>
      </c>
      <c r="P188" s="15" t="e">
        <f>IF(A188="","",TEXT(Dec!$D$2,"dd-mmm"))</f>
        <v>#REF!</v>
      </c>
      <c r="R188" s="16" t="e">
        <f>IF(A188="","",TEXT(Dec!$D$2,"yyyy"))</f>
        <v>#REF!</v>
      </c>
    </row>
    <row r="189" spans="1:18" x14ac:dyDescent="0.25">
      <c r="A189" t="e">
        <f>IF(Results!#REF!="aw",Results!#REF!,"")</f>
        <v>#REF!</v>
      </c>
      <c r="B189" t="e">
        <f>IF(A189="","",IF(AND(Results!#REF!&gt;"+2.0",LEFT(Results!#REF!,1)="+"),"w",""))</f>
        <v>#REF!</v>
      </c>
      <c r="C189" t="e">
        <f>IF(OR(A189="",Results!#REF!=""),"","("&amp;Results!#REF!&amp;")")</f>
        <v>#REF!</v>
      </c>
      <c r="D189" t="e">
        <f>IF(A189="","",Results!#REF!)</f>
        <v>#REF!</v>
      </c>
      <c r="G189" t="e">
        <f>IF(A189="","",LEFT(Results!#REF!,FIND(" ",Results!#REF!)-1))</f>
        <v>#REF!</v>
      </c>
      <c r="H189" t="e">
        <f>IF(A189="","",RIGHT(Results!#REF!,LEN(Results!#REF!)-FIND(" ",Results!#REF!)))</f>
        <v>#REF!</v>
      </c>
      <c r="I189" t="e">
        <f>IF(A189="","",Results!#REF!)</f>
        <v>#REF!</v>
      </c>
      <c r="J189" t="e">
        <f>IF(A189="","",VLOOKUP(LEFT(Results!#REF!,1),Fteams,4,FALSE))</f>
        <v>#REF!</v>
      </c>
      <c r="K189" t="e">
        <f>IF(A189="","",Results!#REF!)</f>
        <v>#REF!</v>
      </c>
      <c r="L189" t="e">
        <f>IF(A189="","",IF(RIGHT(Results!#REF!,1)="B","B",""))</f>
        <v>#REF!</v>
      </c>
      <c r="O189" t="e">
        <f>IF(A189="","",Dec!$B$2)</f>
        <v>#REF!</v>
      </c>
      <c r="P189" s="15" t="e">
        <f>IF(A189="","",TEXT(Dec!$D$2,"dd-mmm"))</f>
        <v>#REF!</v>
      </c>
      <c r="R189" s="16" t="e">
        <f>IF(A189="","",TEXT(Dec!$D$2,"yyyy"))</f>
        <v>#REF!</v>
      </c>
    </row>
    <row r="190" spans="1:18" x14ac:dyDescent="0.25">
      <c r="A190" t="e">
        <f>IF(Results!#REF!="aw",Results!#REF!,"")</f>
        <v>#REF!</v>
      </c>
      <c r="B190" t="e">
        <f>IF(A190="","",IF(AND(Results!#REF!&gt;"+2.0",LEFT(Results!#REF!,1)="+"),"w",""))</f>
        <v>#REF!</v>
      </c>
      <c r="C190" t="e">
        <f>IF(OR(A190="",Results!#REF!=""),"","("&amp;Results!#REF!&amp;")")</f>
        <v>#REF!</v>
      </c>
      <c r="D190" t="e">
        <f>IF(A190="","",Results!#REF!)</f>
        <v>#REF!</v>
      </c>
      <c r="G190" t="e">
        <f>IF(A190="","",LEFT(Results!#REF!,FIND(" ",Results!#REF!)-1))</f>
        <v>#REF!</v>
      </c>
      <c r="H190" t="e">
        <f>IF(A190="","",RIGHT(Results!#REF!,LEN(Results!#REF!)-FIND(" ",Results!#REF!)))</f>
        <v>#REF!</v>
      </c>
      <c r="I190" t="e">
        <f>IF(A190="","",Results!#REF!)</f>
        <v>#REF!</v>
      </c>
      <c r="J190" t="e">
        <f>IF(A190="","",VLOOKUP(LEFT(Results!#REF!,1),Fteams,4,FALSE))</f>
        <v>#REF!</v>
      </c>
      <c r="K190" t="e">
        <f>IF(A190="","",Results!#REF!)</f>
        <v>#REF!</v>
      </c>
      <c r="L190" t="e">
        <f>IF(A190="","",IF(RIGHT(Results!#REF!,1)="B","B",""))</f>
        <v>#REF!</v>
      </c>
      <c r="O190" t="e">
        <f>IF(A190="","",Dec!$B$2)</f>
        <v>#REF!</v>
      </c>
      <c r="P190" s="15" t="e">
        <f>IF(A190="","",TEXT(Dec!$D$2,"dd-mmm"))</f>
        <v>#REF!</v>
      </c>
      <c r="R190" s="16" t="e">
        <f>IF(A190="","",TEXT(Dec!$D$2,"yyyy"))</f>
        <v>#REF!</v>
      </c>
    </row>
    <row r="191" spans="1:18" x14ac:dyDescent="0.25">
      <c r="A191" t="e">
        <f>IF(Results!#REF!="aw",Results!#REF!,"")</f>
        <v>#REF!</v>
      </c>
      <c r="B191" t="e">
        <f>IF(A191="","",IF(AND(Results!#REF!&gt;"+2.0",LEFT(Results!#REF!,1)="+"),"w",""))</f>
        <v>#REF!</v>
      </c>
      <c r="C191" t="e">
        <f>IF(OR(A191="",Results!#REF!=""),"","("&amp;Results!#REF!&amp;")")</f>
        <v>#REF!</v>
      </c>
      <c r="D191" t="e">
        <f>IF(A191="","",Results!#REF!)</f>
        <v>#REF!</v>
      </c>
      <c r="G191" t="e">
        <f>IF(A191="","",LEFT(Results!#REF!,FIND(" ",Results!#REF!)-1))</f>
        <v>#REF!</v>
      </c>
      <c r="H191" t="e">
        <f>IF(A191="","",RIGHT(Results!#REF!,LEN(Results!#REF!)-FIND(" ",Results!#REF!)))</f>
        <v>#REF!</v>
      </c>
      <c r="I191" t="e">
        <f>IF(A191="","",Results!#REF!)</f>
        <v>#REF!</v>
      </c>
      <c r="J191" t="e">
        <f>IF(A191="","",VLOOKUP(LEFT(Results!#REF!,1),Fteams,4,FALSE))</f>
        <v>#REF!</v>
      </c>
      <c r="K191" t="e">
        <f>IF(A191="","",Results!#REF!)</f>
        <v>#REF!</v>
      </c>
      <c r="L191" t="e">
        <f>IF(A191="","",IF(RIGHT(Results!#REF!,1)="B","B",""))</f>
        <v>#REF!</v>
      </c>
      <c r="O191" t="e">
        <f>IF(A191="","",Dec!$B$2)</f>
        <v>#REF!</v>
      </c>
      <c r="P191" s="15" t="e">
        <f>IF(A191="","",TEXT(Dec!$D$2,"dd-mmm"))</f>
        <v>#REF!</v>
      </c>
      <c r="R191" s="16" t="e">
        <f>IF(A191="","",TEXT(Dec!$D$2,"yyyy"))</f>
        <v>#REF!</v>
      </c>
    </row>
    <row r="192" spans="1:18" x14ac:dyDescent="0.25">
      <c r="A192" t="e">
        <f>IF(Results!#REF!="aw",Results!#REF!,"")</f>
        <v>#REF!</v>
      </c>
      <c r="B192" t="e">
        <f>IF(A192="","",IF(AND(Results!#REF!&gt;"+2.0",LEFT(Results!#REF!,1)="+"),"w",""))</f>
        <v>#REF!</v>
      </c>
      <c r="C192" t="e">
        <f>IF(OR(A192="",Results!#REF!=""),"","("&amp;Results!#REF!&amp;")")</f>
        <v>#REF!</v>
      </c>
      <c r="D192" t="e">
        <f>IF(A192="","",Results!#REF!)</f>
        <v>#REF!</v>
      </c>
      <c r="G192" t="e">
        <f>IF(A192="","",LEFT(Results!#REF!,FIND(" ",Results!#REF!)-1))</f>
        <v>#REF!</v>
      </c>
      <c r="H192" t="e">
        <f>IF(A192="","",RIGHT(Results!#REF!,LEN(Results!#REF!)-FIND(" ",Results!#REF!)))</f>
        <v>#REF!</v>
      </c>
      <c r="I192" t="e">
        <f>IF(A192="","",Results!#REF!)</f>
        <v>#REF!</v>
      </c>
      <c r="J192" t="e">
        <f>IF(A192="","",VLOOKUP(LEFT(Results!#REF!,1),Fteams,4,FALSE))</f>
        <v>#REF!</v>
      </c>
      <c r="K192" t="e">
        <f>IF(A192="","",Results!#REF!)</f>
        <v>#REF!</v>
      </c>
      <c r="L192" t="e">
        <f>IF(A192="","",IF(RIGHT(Results!#REF!,1)="B","B",""))</f>
        <v>#REF!</v>
      </c>
      <c r="O192" t="e">
        <f>IF(A192="","",Dec!$B$2)</f>
        <v>#REF!</v>
      </c>
      <c r="P192" s="15" t="e">
        <f>IF(A192="","",TEXT(Dec!$D$2,"dd-mmm"))</f>
        <v>#REF!</v>
      </c>
      <c r="R192" s="16" t="e">
        <f>IF(A192="","",TEXT(Dec!$D$2,"yyyy"))</f>
        <v>#REF!</v>
      </c>
    </row>
    <row r="193" spans="1:18" x14ac:dyDescent="0.25">
      <c r="A193" t="e">
        <f>IF(Results!#REF!="aw",Results!#REF!,"")</f>
        <v>#REF!</v>
      </c>
      <c r="B193" t="e">
        <f>IF(A193="","",IF(AND(Results!#REF!&gt;"+2.0",LEFT(Results!#REF!,1)="+"),"w",""))</f>
        <v>#REF!</v>
      </c>
      <c r="C193" t="e">
        <f>IF(OR(A193="",Results!#REF!=""),"","("&amp;Results!#REF!&amp;")")</f>
        <v>#REF!</v>
      </c>
      <c r="D193" t="e">
        <f>IF(A193="","",Results!#REF!)</f>
        <v>#REF!</v>
      </c>
      <c r="G193" t="e">
        <f>IF(A193="","",LEFT(Results!#REF!,FIND(" ",Results!#REF!)-1))</f>
        <v>#REF!</v>
      </c>
      <c r="H193" t="e">
        <f>IF(A193="","",RIGHT(Results!#REF!,LEN(Results!#REF!)-FIND(" ",Results!#REF!)))</f>
        <v>#REF!</v>
      </c>
      <c r="I193" t="e">
        <f>IF(A193="","",Results!#REF!)</f>
        <v>#REF!</v>
      </c>
      <c r="J193" t="e">
        <f>IF(A193="","",VLOOKUP(LEFT(Results!#REF!,1),Fteams,4,FALSE))</f>
        <v>#REF!</v>
      </c>
      <c r="K193" t="e">
        <f>IF(A193="","",Results!#REF!)</f>
        <v>#REF!</v>
      </c>
      <c r="L193" t="e">
        <f>IF(A193="","",IF(RIGHT(Results!#REF!,1)="B","B",""))</f>
        <v>#REF!</v>
      </c>
      <c r="O193" t="e">
        <f>IF(A193="","",Dec!$B$2)</f>
        <v>#REF!</v>
      </c>
      <c r="P193" s="15" t="e">
        <f>IF(A193="","",TEXT(Dec!$D$2,"dd-mmm"))</f>
        <v>#REF!</v>
      </c>
      <c r="R193" s="16" t="e">
        <f>IF(A193="","",TEXT(Dec!$D$2,"yyyy"))</f>
        <v>#REF!</v>
      </c>
    </row>
    <row r="194" spans="1:18" x14ac:dyDescent="0.25">
      <c r="A194" t="e">
        <f>IF(Results!Y151="aw",Results!A150,"")</f>
        <v>#N/A</v>
      </c>
      <c r="B194" t="e">
        <f>IF(A194="","",IF(AND(Results!H151&gt;"+2.0",LEFT(Results!H151,1)="+"),"w",""))</f>
        <v>#N/A</v>
      </c>
      <c r="C194" t="e">
        <f>IF(OR(A194="",Results!H151=""),"","("&amp;Results!H151&amp;")")</f>
        <v>#N/A</v>
      </c>
      <c r="D194" t="e">
        <f>IF(A194="","",Results!F151)</f>
        <v>#N/A</v>
      </c>
      <c r="G194" t="e">
        <f>IF(A194="","",LEFT(Results!C151,FIND(" ",Results!C151)-1))</f>
        <v>#N/A</v>
      </c>
      <c r="H194" t="e">
        <f>IF(A194="","",RIGHT(Results!C151,LEN(Results!C151)-FIND(" ",Results!C151)))</f>
        <v>#N/A</v>
      </c>
      <c r="I194" t="e">
        <f>IF(A194="","",Results!D151)</f>
        <v>#N/A</v>
      </c>
      <c r="J194" t="e">
        <f>IF(A194="","",VLOOKUP(LEFT(Results!A151,1),Fteams,4,FALSE))</f>
        <v>#N/A</v>
      </c>
      <c r="K194" t="e">
        <f>IF(A194="","",Results!B151)</f>
        <v>#N/A</v>
      </c>
      <c r="L194" t="e">
        <f>IF(A194="","",IF(RIGHT(Results!X150,1)="B","B",""))</f>
        <v>#N/A</v>
      </c>
      <c r="O194" t="e">
        <f>IF(A194="","",Dec!$B$2)</f>
        <v>#N/A</v>
      </c>
      <c r="P194" s="15" t="e">
        <f>IF(A194="","",TEXT(Dec!$D$2,"dd-mmm"))</f>
        <v>#N/A</v>
      </c>
      <c r="R194" s="16" t="e">
        <f>IF(A194="","",TEXT(Dec!$D$2,"yyyy"))</f>
        <v>#N/A</v>
      </c>
    </row>
    <row r="195" spans="1:18" x14ac:dyDescent="0.25">
      <c r="A195" t="e">
        <f>IF(Results!Y152="aw",Results!A150,"")</f>
        <v>#N/A</v>
      </c>
      <c r="B195" t="e">
        <f>IF(A195="","",IF(AND(Results!H152&gt;"+2.0",LEFT(Results!H152,1)="+"),"w",""))</f>
        <v>#N/A</v>
      </c>
      <c r="C195" t="e">
        <f>IF(OR(A195="",Results!H152=""),"","("&amp;Results!H152&amp;")")</f>
        <v>#N/A</v>
      </c>
      <c r="D195" t="e">
        <f>IF(A195="","",Results!F152)</f>
        <v>#N/A</v>
      </c>
      <c r="G195" t="e">
        <f>IF(A195="","",LEFT(Results!C152,FIND(" ",Results!C152)-1))</f>
        <v>#N/A</v>
      </c>
      <c r="H195" t="e">
        <f>IF(A195="","",RIGHT(Results!C152,LEN(Results!C152)-FIND(" ",Results!C152)))</f>
        <v>#N/A</v>
      </c>
      <c r="I195" t="e">
        <f>IF(A195="","",Results!D152)</f>
        <v>#N/A</v>
      </c>
      <c r="J195" t="e">
        <f>IF(A195="","",VLOOKUP(LEFT(Results!A152,1),Fteams,4,FALSE))</f>
        <v>#N/A</v>
      </c>
      <c r="K195" t="e">
        <f>IF(A195="","",Results!B152)</f>
        <v>#N/A</v>
      </c>
      <c r="L195" t="e">
        <f>IF(A195="","",IF(RIGHT(Results!X150,1)="B","B",""))</f>
        <v>#N/A</v>
      </c>
      <c r="O195" t="e">
        <f>IF(A195="","",Dec!$B$2)</f>
        <v>#N/A</v>
      </c>
      <c r="P195" s="15" t="e">
        <f>IF(A195="","",TEXT(Dec!$D$2,"dd-mmm"))</f>
        <v>#N/A</v>
      </c>
      <c r="R195" s="16" t="e">
        <f>IF(A195="","",TEXT(Dec!$D$2,"yyyy"))</f>
        <v>#N/A</v>
      </c>
    </row>
    <row r="196" spans="1:18" x14ac:dyDescent="0.25">
      <c r="A196" t="e">
        <f>IF(Results!Y153="aw",Results!A150,"")</f>
        <v>#N/A</v>
      </c>
      <c r="B196" t="e">
        <f>IF(A196="","",IF(AND(Results!H153&gt;"+2.0",LEFT(Results!H153,1)="+"),"w",""))</f>
        <v>#N/A</v>
      </c>
      <c r="C196" t="e">
        <f>IF(OR(A196="",Results!H153=""),"","("&amp;Results!H153&amp;")")</f>
        <v>#N/A</v>
      </c>
      <c r="D196" t="e">
        <f>IF(A196="","",Results!F153)</f>
        <v>#N/A</v>
      </c>
      <c r="G196" t="e">
        <f>IF(A196="","",LEFT(Results!C153,FIND(" ",Results!C153)-1))</f>
        <v>#N/A</v>
      </c>
      <c r="H196" t="e">
        <f>IF(A196="","",RIGHT(Results!C153,LEN(Results!C153)-FIND(" ",Results!C153)))</f>
        <v>#N/A</v>
      </c>
      <c r="I196" t="e">
        <f>IF(A196="","",Results!D153)</f>
        <v>#N/A</v>
      </c>
      <c r="J196" t="e">
        <f>IF(A196="","",VLOOKUP(LEFT(Results!A153,1),Fteams,4,FALSE))</f>
        <v>#N/A</v>
      </c>
      <c r="K196" t="e">
        <f>IF(A196="","",Results!B153)</f>
        <v>#N/A</v>
      </c>
      <c r="L196" t="e">
        <f>IF(A196="","",IF(RIGHT(Results!X150,1)="B","B",""))</f>
        <v>#N/A</v>
      </c>
      <c r="O196" t="e">
        <f>IF(A196="","",Dec!$B$2)</f>
        <v>#N/A</v>
      </c>
      <c r="P196" s="15" t="e">
        <f>IF(A196="","",TEXT(Dec!$D$2,"dd-mmm"))</f>
        <v>#N/A</v>
      </c>
      <c r="R196" s="16" t="e">
        <f>IF(A196="","",TEXT(Dec!$D$2,"yyyy"))</f>
        <v>#N/A</v>
      </c>
    </row>
    <row r="197" spans="1:18" x14ac:dyDescent="0.25">
      <c r="A197" t="e">
        <f>IF(Results!Y154="aw",Results!A150,"")</f>
        <v>#N/A</v>
      </c>
      <c r="B197" t="e">
        <f>IF(A197="","",IF(AND(Results!H154&gt;"+2.0",LEFT(Results!H154,1)="+"),"w",""))</f>
        <v>#N/A</v>
      </c>
      <c r="C197" t="e">
        <f>IF(OR(A197="",Results!H154=""),"","("&amp;Results!H154&amp;")")</f>
        <v>#N/A</v>
      </c>
      <c r="D197" t="e">
        <f>IF(A197="","",Results!F154)</f>
        <v>#N/A</v>
      </c>
      <c r="G197" t="e">
        <f>IF(A197="","",LEFT(Results!C154,FIND(" ",Results!C154)-1))</f>
        <v>#N/A</v>
      </c>
      <c r="H197" t="e">
        <f>IF(A197="","",RIGHT(Results!C154,LEN(Results!C154)-FIND(" ",Results!C154)))</f>
        <v>#N/A</v>
      </c>
      <c r="I197" t="e">
        <f>IF(A197="","",Results!D154)</f>
        <v>#N/A</v>
      </c>
      <c r="J197" t="e">
        <f>IF(A197="","",VLOOKUP(LEFT(Results!A154,1),Fteams,4,FALSE))</f>
        <v>#N/A</v>
      </c>
      <c r="K197" t="e">
        <f>IF(A197="","",Results!B154)</f>
        <v>#N/A</v>
      </c>
      <c r="L197" t="e">
        <f>IF(A197="","",IF(RIGHT(Results!X150,1)="B","B",""))</f>
        <v>#N/A</v>
      </c>
      <c r="O197" t="e">
        <f>IF(A197="","",Dec!$B$2)</f>
        <v>#N/A</v>
      </c>
      <c r="P197" s="15" t="e">
        <f>IF(A197="","",TEXT(Dec!$D$2,"dd-mmm"))</f>
        <v>#N/A</v>
      </c>
      <c r="R197" s="16" t="e">
        <f>IF(A197="","",TEXT(Dec!$D$2,"yyyy"))</f>
        <v>#N/A</v>
      </c>
    </row>
    <row r="198" spans="1:18" x14ac:dyDescent="0.25">
      <c r="A198" t="str">
        <f>IF(Results!Y155="aw",Results!A150,"")</f>
        <v/>
      </c>
      <c r="B198" t="str">
        <f>IF(A198="","",IF(AND(Results!H155&gt;"+2.0",LEFT(Results!H155,1)="+"),"w",""))</f>
        <v/>
      </c>
      <c r="C198" t="str">
        <f>IF(OR(A198="",Results!H155=""),"","("&amp;Results!H155&amp;")")</f>
        <v/>
      </c>
      <c r="D198" t="str">
        <f>IF(A198="","",Results!F155)</f>
        <v/>
      </c>
      <c r="G198" t="str">
        <f>IF(A198="","",LEFT(Results!C155,FIND(" ",Results!C155)-1))</f>
        <v/>
      </c>
      <c r="H198" t="str">
        <f>IF(A198="","",RIGHT(Results!C155,LEN(Results!C155)-FIND(" ",Results!C155)))</f>
        <v/>
      </c>
      <c r="I198" t="str">
        <f>IF(A198="","",Results!D155)</f>
        <v/>
      </c>
      <c r="J198" t="str">
        <f>IF(A198="","",VLOOKUP(LEFT(Results!A155,1),Fteams,4,FALSE))</f>
        <v/>
      </c>
      <c r="K198" t="str">
        <f>IF(A198="","",Results!B155)</f>
        <v/>
      </c>
      <c r="L198" t="str">
        <f>IF(A198="","",IF(RIGHT(Results!X150,1)="B","B",""))</f>
        <v/>
      </c>
      <c r="O198" t="str">
        <f>IF(A198="","",Dec!$B$2)</f>
        <v/>
      </c>
      <c r="P198" s="15" t="str">
        <f>IF(A198="","",TEXT(Dec!$D$2,"dd-mmm"))</f>
        <v/>
      </c>
      <c r="R198" s="16" t="str">
        <f>IF(A198="","",TEXT(Dec!$D$2,"yyyy"))</f>
        <v/>
      </c>
    </row>
    <row r="199" spans="1:18" x14ac:dyDescent="0.25">
      <c r="A199" t="str">
        <f>IF(Results!Y156="aw",Results!A150,"")</f>
        <v/>
      </c>
      <c r="B199" t="str">
        <f>IF(A199="","",IF(AND(Results!H156&gt;"+2.0",LEFT(Results!H156,1)="+"),"w",""))</f>
        <v/>
      </c>
      <c r="C199" t="str">
        <f>IF(OR(A199="",Results!H156=""),"","("&amp;Results!H156&amp;")")</f>
        <v/>
      </c>
      <c r="D199" t="str">
        <f>IF(A199="","",Results!F156)</f>
        <v/>
      </c>
      <c r="G199" t="str">
        <f>IF(A199="","",LEFT(Results!C156,FIND(" ",Results!C156)-1))</f>
        <v/>
      </c>
      <c r="H199" t="str">
        <f>IF(A199="","",RIGHT(Results!C156,LEN(Results!C156)-FIND(" ",Results!C156)))</f>
        <v/>
      </c>
      <c r="I199" t="str">
        <f>IF(A199="","",Results!D156)</f>
        <v/>
      </c>
      <c r="J199" t="str">
        <f>IF(A199="","",VLOOKUP(LEFT(Results!A156,1),Fteams,4,FALSE))</f>
        <v/>
      </c>
      <c r="K199" t="str">
        <f>IF(A199="","",Results!B156)</f>
        <v/>
      </c>
      <c r="L199" t="str">
        <f>IF(A199="","",IF(RIGHT(Results!X150,1)="B","B",""))</f>
        <v/>
      </c>
      <c r="O199" t="str">
        <f>IF(A199="","",Dec!$B$2)</f>
        <v/>
      </c>
      <c r="P199" s="15" t="str">
        <f>IF(A199="","",TEXT(Dec!$D$2,"dd-mmm"))</f>
        <v/>
      </c>
      <c r="R199" s="16" t="str">
        <f>IF(A199="","",TEXT(Dec!$D$2,"yyyy"))</f>
        <v/>
      </c>
    </row>
    <row r="200" spans="1:18" x14ac:dyDescent="0.25">
      <c r="A200" t="str">
        <f>IF(Results!Y157="aw",Results!A150,"")</f>
        <v/>
      </c>
      <c r="B200" t="str">
        <f>IF(A200="","",IF(AND(Results!H157&gt;"+2.0",LEFT(Results!H157,1)="+"),"w",""))</f>
        <v/>
      </c>
      <c r="C200" t="str">
        <f>IF(OR(A200="",Results!H157=""),"","("&amp;Results!H157&amp;")")</f>
        <v/>
      </c>
      <c r="D200" t="str">
        <f>IF(A200="","",Results!F157)</f>
        <v/>
      </c>
      <c r="G200" t="str">
        <f>IF(A200="","",LEFT(Results!C157,FIND(" ",Results!C157)-1))</f>
        <v/>
      </c>
      <c r="H200" t="str">
        <f>IF(A200="","",RIGHT(Results!C157,LEN(Results!C157)-FIND(" ",Results!C157)))</f>
        <v/>
      </c>
      <c r="I200" t="str">
        <f>IF(A200="","",Results!D157)</f>
        <v/>
      </c>
      <c r="J200" t="str">
        <f>IF(A200="","",VLOOKUP(LEFT(Results!A157,1),Fteams,4,FALSE))</f>
        <v/>
      </c>
      <c r="K200" t="str">
        <f>IF(A200="","",Results!B157)</f>
        <v/>
      </c>
      <c r="L200" t="str">
        <f>IF(A200="","",IF(RIGHT(Results!X150,1)="B","B",""))</f>
        <v/>
      </c>
      <c r="O200" t="str">
        <f>IF(A200="","",Dec!$B$2)</f>
        <v/>
      </c>
      <c r="P200" s="15" t="str">
        <f>IF(A200="","",TEXT(Dec!$D$2,"dd-mmm"))</f>
        <v/>
      </c>
      <c r="R200" s="16" t="str">
        <f>IF(A200="","",TEXT(Dec!$D$2,"yyyy"))</f>
        <v/>
      </c>
    </row>
    <row r="201" spans="1:18" x14ac:dyDescent="0.25">
      <c r="A201" t="str">
        <f>IF(Results!Y158="aw",Results!A150,"")</f>
        <v/>
      </c>
      <c r="B201" t="str">
        <f>IF(A201="","",IF(AND(Results!H158&gt;"+2.0",LEFT(Results!H158,1)="+"),"w",""))</f>
        <v/>
      </c>
      <c r="C201" t="str">
        <f>IF(OR(A201="",Results!H158=""),"","("&amp;Results!H158&amp;")")</f>
        <v/>
      </c>
      <c r="D201" t="str">
        <f>IF(A201="","",Results!F158)</f>
        <v/>
      </c>
      <c r="G201" t="str">
        <f>IF(A201="","",LEFT(Results!C158,FIND(" ",Results!C158)-1))</f>
        <v/>
      </c>
      <c r="H201" t="str">
        <f>IF(A201="","",RIGHT(Results!C158,LEN(Results!C158)-FIND(" ",Results!C158)))</f>
        <v/>
      </c>
      <c r="I201" t="str">
        <f>IF(A201="","",Results!D158)</f>
        <v/>
      </c>
      <c r="J201" t="str">
        <f>IF(A201="","",VLOOKUP(LEFT(Results!A158,1),Fteams,4,FALSE))</f>
        <v/>
      </c>
      <c r="K201" t="str">
        <f>IF(A201="","",Results!B158)</f>
        <v/>
      </c>
      <c r="L201" t="str">
        <f>IF(A201="","",IF(RIGHT(Results!X150,1)="B","B",""))</f>
        <v/>
      </c>
      <c r="O201" t="str">
        <f>IF(A201="","",Dec!$B$2)</f>
        <v/>
      </c>
      <c r="P201" s="15" t="str">
        <f>IF(A201="","",TEXT(Dec!$D$2,"dd-mmm"))</f>
        <v/>
      </c>
      <c r="R201" s="16" t="str">
        <f>IF(A201="","",TEXT(Dec!$D$2,"yyyy"))</f>
        <v/>
      </c>
    </row>
    <row r="202" spans="1:18" x14ac:dyDescent="0.25">
      <c r="A202" t="str">
        <f>IF(Results!Y161="aw",Results!A150,"")</f>
        <v/>
      </c>
      <c r="B202" t="str">
        <f>IF(A202="","",IF(AND(Results!H161&gt;"+2.0",LEFT(Results!H161,1)="+"),"w",""))</f>
        <v/>
      </c>
      <c r="C202" t="str">
        <f>IF(OR(A202="",Results!H161=""),"","("&amp;Results!H161&amp;")")</f>
        <v/>
      </c>
      <c r="D202" t="str">
        <f>IF(A202="","",Results!F161)</f>
        <v/>
      </c>
      <c r="G202" t="str">
        <f>IF(A202="","",LEFT(Results!C161,FIND(" ",Results!C161)-1))</f>
        <v/>
      </c>
      <c r="H202" t="str">
        <f>IF(A202="","",RIGHT(Results!C161,LEN(Results!C161)-FIND(" ",Results!C161)))</f>
        <v/>
      </c>
      <c r="I202" t="str">
        <f>IF(A202="","",Results!D161)</f>
        <v/>
      </c>
      <c r="J202" t="str">
        <f>IF(A202="","",VLOOKUP(LEFT(Results!A161,1),Fteams,4,FALSE))</f>
        <v/>
      </c>
      <c r="K202" t="str">
        <f>IF(A202="","",Results!B161)</f>
        <v/>
      </c>
      <c r="L202" t="str">
        <f>IF(A202="","",IF(RIGHT(Results!X150,1)="B","B",""))</f>
        <v/>
      </c>
      <c r="O202" t="str">
        <f>IF(A202="","",Dec!$B$2)</f>
        <v/>
      </c>
      <c r="P202" s="15" t="str">
        <f>IF(A202="","",TEXT(Dec!$D$2,"dd-mmm"))</f>
        <v/>
      </c>
      <c r="R202" s="16" t="str">
        <f>IF(A202="","",TEXT(Dec!$D$2,"yyyy"))</f>
        <v/>
      </c>
    </row>
    <row r="203" spans="1:18" x14ac:dyDescent="0.25">
      <c r="A203" t="str">
        <f>IF(Results!Y162="aw",Results!A150,"")</f>
        <v/>
      </c>
      <c r="B203" t="str">
        <f>IF(A203="","",IF(AND(Results!H162&gt;"+2.0",LEFT(Results!H162,1)="+"),"w",""))</f>
        <v/>
      </c>
      <c r="C203" t="str">
        <f>IF(OR(A203="",Results!H162=""),"","("&amp;Results!H162&amp;")")</f>
        <v/>
      </c>
      <c r="D203" t="str">
        <f>IF(A203="","",Results!F162)</f>
        <v/>
      </c>
      <c r="G203" t="str">
        <f>IF(A203="","",LEFT(Results!C162,FIND(" ",Results!C162)-1))</f>
        <v/>
      </c>
      <c r="H203" t="str">
        <f>IF(A203="","",RIGHT(Results!C162,LEN(Results!C162)-FIND(" ",Results!C162)))</f>
        <v/>
      </c>
      <c r="I203" t="str">
        <f>IF(A203="","",Results!D162)</f>
        <v/>
      </c>
      <c r="J203" t="str">
        <f>IF(A203="","",VLOOKUP(LEFT(Results!A162,1),Fteams,4,FALSE))</f>
        <v/>
      </c>
      <c r="K203" t="str">
        <f>IF(A203="","",Results!B162)</f>
        <v/>
      </c>
      <c r="L203" t="str">
        <f>IF(A203="","",IF(RIGHT(Results!X150,1)="B","B",""))</f>
        <v/>
      </c>
      <c r="O203" t="str">
        <f>IF(A203="","",Dec!$B$2)</f>
        <v/>
      </c>
      <c r="P203" s="15" t="str">
        <f>IF(A203="","",TEXT(Dec!$D$2,"dd-mmm"))</f>
        <v/>
      </c>
      <c r="R203" s="16" t="str">
        <f>IF(A203="","",TEXT(Dec!$D$2,"yyyy"))</f>
        <v/>
      </c>
    </row>
    <row r="204" spans="1:18" x14ac:dyDescent="0.25">
      <c r="A204" t="e">
        <f>IF(Results!#REF!="aw",Results!A150,"")</f>
        <v>#REF!</v>
      </c>
      <c r="B204" t="e">
        <f>IF(A204="","",IF(AND(Results!#REF!&gt;"+2.0",LEFT(Results!#REF!,1)="+"),"w",""))</f>
        <v>#REF!</v>
      </c>
      <c r="C204" t="e">
        <f>IF(OR(A204="",Results!#REF!=""),"","("&amp;Results!#REF!&amp;")")</f>
        <v>#REF!</v>
      </c>
      <c r="D204" t="e">
        <f>IF(A204="","",Results!#REF!)</f>
        <v>#REF!</v>
      </c>
      <c r="G204" t="e">
        <f>IF(A204="","",LEFT(Results!#REF!,FIND(" ",Results!#REF!)-1))</f>
        <v>#REF!</v>
      </c>
      <c r="H204" t="e">
        <f>IF(A204="","",RIGHT(Results!#REF!,LEN(Results!#REF!)-FIND(" ",Results!#REF!)))</f>
        <v>#REF!</v>
      </c>
      <c r="I204" t="e">
        <f>IF(A204="","",Results!#REF!)</f>
        <v>#REF!</v>
      </c>
      <c r="J204" t="e">
        <f>IF(A204="","",VLOOKUP(LEFT(Results!#REF!,1),Fteams,4,FALSE))</f>
        <v>#REF!</v>
      </c>
      <c r="K204" t="e">
        <f>IF(A204="","",Results!#REF!)</f>
        <v>#REF!</v>
      </c>
      <c r="L204" t="e">
        <f>IF(A204="","",IF(RIGHT(Results!X150,1)="B","B",""))</f>
        <v>#REF!</v>
      </c>
      <c r="O204" t="e">
        <f>IF(A204="","",Dec!$B$2)</f>
        <v>#REF!</v>
      </c>
      <c r="P204" s="15" t="e">
        <f>IF(A204="","",TEXT(Dec!$D$2,"dd-mmm"))</f>
        <v>#REF!</v>
      </c>
      <c r="R204" s="16" t="e">
        <f>IF(A204="","",TEXT(Dec!$D$2,"yyyy"))</f>
        <v>#REF!</v>
      </c>
    </row>
    <row r="205" spans="1:18" x14ac:dyDescent="0.25">
      <c r="A205" t="e">
        <f>IF(Results!#REF!="aw",Results!A150,"")</f>
        <v>#REF!</v>
      </c>
      <c r="B205" t="e">
        <f>IF(A205="","",IF(AND(Results!#REF!&gt;"+2.0",LEFT(Results!#REF!,1)="+"),"w",""))</f>
        <v>#REF!</v>
      </c>
      <c r="C205" t="e">
        <f>IF(OR(A205="",Results!#REF!=""),"","("&amp;Results!#REF!&amp;")")</f>
        <v>#REF!</v>
      </c>
      <c r="D205" t="e">
        <f>IF(A205="","",Results!#REF!)</f>
        <v>#REF!</v>
      </c>
      <c r="G205" t="e">
        <f>IF(A205="","",LEFT(Results!#REF!,FIND(" ",Results!#REF!)-1))</f>
        <v>#REF!</v>
      </c>
      <c r="H205" t="e">
        <f>IF(A205="","",RIGHT(Results!#REF!,LEN(Results!#REF!)-FIND(" ",Results!#REF!)))</f>
        <v>#REF!</v>
      </c>
      <c r="I205" t="e">
        <f>IF(A205="","",Results!#REF!)</f>
        <v>#REF!</v>
      </c>
      <c r="J205" t="e">
        <f>IF(A205="","",VLOOKUP(LEFT(Results!#REF!,1),Fteams,4,FALSE))</f>
        <v>#REF!</v>
      </c>
      <c r="K205" t="e">
        <f>IF(A205="","",Results!#REF!)</f>
        <v>#REF!</v>
      </c>
      <c r="L205" t="e">
        <f>IF(A205="","",IF(RIGHT(Results!X150,1)="B","B",""))</f>
        <v>#REF!</v>
      </c>
      <c r="O205" t="e">
        <f>IF(A205="","",Dec!$B$2)</f>
        <v>#REF!</v>
      </c>
      <c r="P205" s="15" t="e">
        <f>IF(A205="","",TEXT(Dec!$D$2,"dd-mmm"))</f>
        <v>#REF!</v>
      </c>
      <c r="R205" s="16" t="e">
        <f>IF(A205="","",TEXT(Dec!$D$2,"yyyy"))</f>
        <v>#REF!</v>
      </c>
    </row>
    <row r="206" spans="1:18" x14ac:dyDescent="0.25">
      <c r="A206" t="e">
        <f>IF(Results!Y164="aw",Results!A163,"")</f>
        <v>#N/A</v>
      </c>
      <c r="B206" t="e">
        <f>IF(A206="","",IF(AND(Results!H164&gt;"+2.0",LEFT(Results!H164,1)="+"),"w",""))</f>
        <v>#N/A</v>
      </c>
      <c r="C206" t="e">
        <f>IF(OR(A206="",Results!H164=""),"","("&amp;Results!H164&amp;")")</f>
        <v>#N/A</v>
      </c>
      <c r="D206" t="e">
        <f>IF(A206="","",Results!F164)</f>
        <v>#N/A</v>
      </c>
      <c r="G206" t="e">
        <f>IF(A206="","",LEFT(Results!C164,FIND(" ",Results!C164)-1))</f>
        <v>#N/A</v>
      </c>
      <c r="H206" t="e">
        <f>IF(A206="","",RIGHT(Results!C164,LEN(Results!C164)-FIND(" ",Results!C164)))</f>
        <v>#N/A</v>
      </c>
      <c r="I206" t="e">
        <f>IF(A206="","",Results!D164)</f>
        <v>#N/A</v>
      </c>
      <c r="J206" t="e">
        <f>IF(A206="","",VLOOKUP(LEFT(Results!A164,1),Fteams,4,FALSE))</f>
        <v>#N/A</v>
      </c>
      <c r="K206" t="e">
        <f>IF(A206="","",Results!B164)</f>
        <v>#N/A</v>
      </c>
      <c r="L206" t="e">
        <f>IF(A206="","",IF(RIGHT(Results!X163,1)="B","B",""))</f>
        <v>#N/A</v>
      </c>
      <c r="O206" t="e">
        <f>IF(A206="","",Dec!$B$2)</f>
        <v>#N/A</v>
      </c>
      <c r="P206" s="15" t="e">
        <f>IF(A206="","",TEXT(Dec!$D$2,"dd-mmm"))</f>
        <v>#N/A</v>
      </c>
      <c r="R206" s="16" t="e">
        <f>IF(A206="","",TEXT(Dec!$D$2,"yyyy"))</f>
        <v>#N/A</v>
      </c>
    </row>
    <row r="207" spans="1:18" x14ac:dyDescent="0.25">
      <c r="A207" t="e">
        <f>IF(Results!Y165="aw",Results!A163,"")</f>
        <v>#N/A</v>
      </c>
      <c r="B207" t="e">
        <f>IF(A207="","",IF(AND(Results!H165&gt;"+2.0",LEFT(Results!H165,1)="+"),"w",""))</f>
        <v>#N/A</v>
      </c>
      <c r="C207" t="e">
        <f>IF(OR(A207="",Results!H165=""),"","("&amp;Results!H165&amp;")")</f>
        <v>#N/A</v>
      </c>
      <c r="D207" t="e">
        <f>IF(A207="","",Results!F165)</f>
        <v>#N/A</v>
      </c>
      <c r="G207" t="e">
        <f>IF(A207="","",LEFT(Results!C165,FIND(" ",Results!C165)-1))</f>
        <v>#N/A</v>
      </c>
      <c r="H207" t="e">
        <f>IF(A207="","",RIGHT(Results!C165,LEN(Results!C165)-FIND(" ",Results!C165)))</f>
        <v>#N/A</v>
      </c>
      <c r="I207" t="e">
        <f>IF(A207="","",Results!D165)</f>
        <v>#N/A</v>
      </c>
      <c r="J207" t="e">
        <f>IF(A207="","",VLOOKUP(LEFT(Results!A165,1),Fteams,4,FALSE))</f>
        <v>#N/A</v>
      </c>
      <c r="K207" t="e">
        <f>IF(A207="","",Results!B165)</f>
        <v>#N/A</v>
      </c>
      <c r="L207" t="e">
        <f>IF(A207="","",IF(RIGHT(Results!X163,1)="B","B",""))</f>
        <v>#N/A</v>
      </c>
      <c r="O207" t="e">
        <f>IF(A207="","",Dec!$B$2)</f>
        <v>#N/A</v>
      </c>
      <c r="P207" s="15" t="e">
        <f>IF(A207="","",TEXT(Dec!$D$2,"dd-mmm"))</f>
        <v>#N/A</v>
      </c>
      <c r="R207" s="16" t="e">
        <f>IF(A207="","",TEXT(Dec!$D$2,"yyyy"))</f>
        <v>#N/A</v>
      </c>
    </row>
    <row r="208" spans="1:18" x14ac:dyDescent="0.25">
      <c r="A208" t="e">
        <f>IF(Results!Y166="aw",Results!A163,"")</f>
        <v>#N/A</v>
      </c>
      <c r="B208" t="e">
        <f>IF(A208="","",IF(AND(Results!H166&gt;"+2.0",LEFT(Results!H166,1)="+"),"w",""))</f>
        <v>#N/A</v>
      </c>
      <c r="C208" t="e">
        <f>IF(OR(A208="",Results!H166=""),"","("&amp;Results!H166&amp;")")</f>
        <v>#N/A</v>
      </c>
      <c r="D208" t="e">
        <f>IF(A208="","",Results!F166)</f>
        <v>#N/A</v>
      </c>
      <c r="G208" t="e">
        <f>IF(A208="","",LEFT(Results!C166,FIND(" ",Results!C166)-1))</f>
        <v>#N/A</v>
      </c>
      <c r="H208" t="e">
        <f>IF(A208="","",RIGHT(Results!C166,LEN(Results!C166)-FIND(" ",Results!C166)))</f>
        <v>#N/A</v>
      </c>
      <c r="I208" t="e">
        <f>IF(A208="","",Results!D166)</f>
        <v>#N/A</v>
      </c>
      <c r="J208" t="e">
        <f>IF(A208="","",VLOOKUP(LEFT(Results!A166,1),Fteams,4,FALSE))</f>
        <v>#N/A</v>
      </c>
      <c r="K208" t="e">
        <f>IF(A208="","",Results!B166)</f>
        <v>#N/A</v>
      </c>
      <c r="L208" t="e">
        <f>IF(A208="","",IF(RIGHT(Results!X163,1)="B","B",""))</f>
        <v>#N/A</v>
      </c>
      <c r="O208" t="e">
        <f>IF(A208="","",Dec!$B$2)</f>
        <v>#N/A</v>
      </c>
      <c r="P208" s="15" t="e">
        <f>IF(A208="","",TEXT(Dec!$D$2,"dd-mmm"))</f>
        <v>#N/A</v>
      </c>
      <c r="R208" s="16" t="e">
        <f>IF(A208="","",TEXT(Dec!$D$2,"yyyy"))</f>
        <v>#N/A</v>
      </c>
    </row>
    <row r="209" spans="1:18" x14ac:dyDescent="0.25">
      <c r="A209" t="str">
        <f>IF(Results!Y167="aw",Results!A163,"")</f>
        <v/>
      </c>
      <c r="B209" t="str">
        <f>IF(A209="","",IF(AND(Results!H167&gt;"+2.0",LEFT(Results!H167,1)="+"),"w",""))</f>
        <v/>
      </c>
      <c r="C209" t="str">
        <f>IF(OR(A209="",Results!H167=""),"","("&amp;Results!H167&amp;")")</f>
        <v/>
      </c>
      <c r="D209" t="str">
        <f>IF(A209="","",Results!F167)</f>
        <v/>
      </c>
      <c r="G209" t="str">
        <f>IF(A209="","",LEFT(Results!C167,FIND(" ",Results!C167)-1))</f>
        <v/>
      </c>
      <c r="H209" t="str">
        <f>IF(A209="","",RIGHT(Results!C167,LEN(Results!C167)-FIND(" ",Results!C167)))</f>
        <v/>
      </c>
      <c r="I209" t="str">
        <f>IF(A209="","",Results!D167)</f>
        <v/>
      </c>
      <c r="J209" t="str">
        <f>IF(A209="","",VLOOKUP(LEFT(Results!A167,1),Fteams,4,FALSE))</f>
        <v/>
      </c>
      <c r="K209" t="str">
        <f>IF(A209="","",Results!B167)</f>
        <v/>
      </c>
      <c r="L209" t="str">
        <f>IF(A209="","",IF(RIGHT(Results!X163,1)="B","B",""))</f>
        <v/>
      </c>
      <c r="O209" t="str">
        <f>IF(A209="","",Dec!$B$2)</f>
        <v/>
      </c>
      <c r="P209" s="15" t="str">
        <f>IF(A209="","",TEXT(Dec!$D$2,"dd-mmm"))</f>
        <v/>
      </c>
      <c r="R209" s="16" t="str">
        <f>IF(A209="","",TEXT(Dec!$D$2,"yyyy"))</f>
        <v/>
      </c>
    </row>
    <row r="210" spans="1:18" x14ac:dyDescent="0.25">
      <c r="A210" t="str">
        <f>IF(Results!Y168="aw",Results!A163,"")</f>
        <v/>
      </c>
      <c r="B210" t="str">
        <f>IF(A210="","",IF(AND(Results!H168&gt;"+2.0",LEFT(Results!H168,1)="+"),"w",""))</f>
        <v/>
      </c>
      <c r="C210" t="str">
        <f>IF(OR(A210="",Results!H168=""),"","("&amp;Results!H168&amp;")")</f>
        <v/>
      </c>
      <c r="D210" t="str">
        <f>IF(A210="","",Results!F168)</f>
        <v/>
      </c>
      <c r="G210" t="str">
        <f>IF(A210="","",LEFT(Results!C168,FIND(" ",Results!C168)-1))</f>
        <v/>
      </c>
      <c r="H210" t="str">
        <f>IF(A210="","",RIGHT(Results!C168,LEN(Results!C168)-FIND(" ",Results!C168)))</f>
        <v/>
      </c>
      <c r="I210" t="str">
        <f>IF(A210="","",Results!D168)</f>
        <v/>
      </c>
      <c r="J210" t="str">
        <f>IF(A210="","",VLOOKUP(LEFT(Results!A168,1),Fteams,4,FALSE))</f>
        <v/>
      </c>
      <c r="K210" t="str">
        <f>IF(A210="","",Results!B168)</f>
        <v/>
      </c>
      <c r="L210" t="str">
        <f>IF(A210="","",IF(RIGHT(Results!X163,1)="B","B",""))</f>
        <v/>
      </c>
      <c r="O210" t="str">
        <f>IF(A210="","",Dec!$B$2)</f>
        <v/>
      </c>
      <c r="P210" s="15" t="str">
        <f>IF(A210="","",TEXT(Dec!$D$2,"dd-mmm"))</f>
        <v/>
      </c>
      <c r="R210" s="16" t="str">
        <f>IF(A210="","",TEXT(Dec!$D$2,"yyyy"))</f>
        <v/>
      </c>
    </row>
    <row r="211" spans="1:18" x14ac:dyDescent="0.25">
      <c r="A211" t="str">
        <f>IF(Results!Y169="aw",Results!A163,"")</f>
        <v/>
      </c>
      <c r="B211" t="str">
        <f>IF(A211="","",IF(AND(Results!H169&gt;"+2.0",LEFT(Results!H169,1)="+"),"w",""))</f>
        <v/>
      </c>
      <c r="C211" t="str">
        <f>IF(OR(A211="",Results!H169=""),"","("&amp;Results!H169&amp;")")</f>
        <v/>
      </c>
      <c r="D211" t="str">
        <f>IF(A211="","",Results!F169)</f>
        <v/>
      </c>
      <c r="G211" t="str">
        <f>IF(A211="","",LEFT(Results!C169,FIND(" ",Results!C169)-1))</f>
        <v/>
      </c>
      <c r="H211" t="str">
        <f>IF(A211="","",RIGHT(Results!C169,LEN(Results!C169)-FIND(" ",Results!C169)))</f>
        <v/>
      </c>
      <c r="I211" t="str">
        <f>IF(A211="","",Results!D169)</f>
        <v/>
      </c>
      <c r="J211" t="str">
        <f>IF(A211="","",VLOOKUP(LEFT(Results!A169,1),Fteams,4,FALSE))</f>
        <v/>
      </c>
      <c r="K211" t="str">
        <f>IF(A211="","",Results!B169)</f>
        <v/>
      </c>
      <c r="L211" t="str">
        <f>IF(A211="","",IF(RIGHT(Results!X163,1)="B","B",""))</f>
        <v/>
      </c>
      <c r="O211" t="str">
        <f>IF(A211="","",Dec!$B$2)</f>
        <v/>
      </c>
      <c r="P211" s="15" t="str">
        <f>IF(A211="","",TEXT(Dec!$D$2,"dd-mmm"))</f>
        <v/>
      </c>
      <c r="R211" s="16" t="str">
        <f>IF(A211="","",TEXT(Dec!$D$2,"yyyy"))</f>
        <v/>
      </c>
    </row>
    <row r="212" spans="1:18" x14ac:dyDescent="0.25">
      <c r="A212" t="str">
        <f>IF(Results!Y170="aw",Results!A163,"")</f>
        <v/>
      </c>
      <c r="B212" t="str">
        <f>IF(A212="","",IF(AND(Results!H170&gt;"+2.0",LEFT(Results!H170,1)="+"),"w",""))</f>
        <v/>
      </c>
      <c r="C212" t="str">
        <f>IF(OR(A212="",Results!H170=""),"","("&amp;Results!H170&amp;")")</f>
        <v/>
      </c>
      <c r="D212" t="str">
        <f>IF(A212="","",Results!F170)</f>
        <v/>
      </c>
      <c r="G212" t="str">
        <f>IF(A212="","",LEFT(Results!C170,FIND(" ",Results!C170)-1))</f>
        <v/>
      </c>
      <c r="H212" t="str">
        <f>IF(A212="","",RIGHT(Results!C170,LEN(Results!C170)-FIND(" ",Results!C170)))</f>
        <v/>
      </c>
      <c r="I212" t="str">
        <f>IF(A212="","",Results!D170)</f>
        <v/>
      </c>
      <c r="J212" t="str">
        <f>IF(A212="","",VLOOKUP(LEFT(Results!A170,1),Fteams,4,FALSE))</f>
        <v/>
      </c>
      <c r="K212" t="str">
        <f>IF(A212="","",Results!B170)</f>
        <v/>
      </c>
      <c r="L212" t="str">
        <f>IF(A212="","",IF(RIGHT(Results!X163,1)="B","B",""))</f>
        <v/>
      </c>
      <c r="O212" t="str">
        <f>IF(A212="","",Dec!$B$2)</f>
        <v/>
      </c>
      <c r="P212" s="15" t="str">
        <f>IF(A212="","",TEXT(Dec!$D$2,"dd-mmm"))</f>
        <v/>
      </c>
      <c r="R212" s="16" t="str">
        <f>IF(A212="","",TEXT(Dec!$D$2,"yyyy"))</f>
        <v/>
      </c>
    </row>
    <row r="213" spans="1:18" x14ac:dyDescent="0.25">
      <c r="A213" t="str">
        <f>IF(Results!Y171="aw",Results!A163,"")</f>
        <v/>
      </c>
      <c r="B213" t="str">
        <f>IF(A213="","",IF(AND(Results!H171&gt;"+2.0",LEFT(Results!H171,1)="+"),"w",""))</f>
        <v/>
      </c>
      <c r="C213" t="str">
        <f>IF(OR(A213="",Results!H171=""),"","("&amp;Results!H171&amp;")")</f>
        <v/>
      </c>
      <c r="D213" t="str">
        <f>IF(A213="","",Results!F171)</f>
        <v/>
      </c>
      <c r="G213" t="str">
        <f>IF(A213="","",LEFT(Results!C171,FIND(" ",Results!C171)-1))</f>
        <v/>
      </c>
      <c r="H213" t="str">
        <f>IF(A213="","",RIGHT(Results!C171,LEN(Results!C171)-FIND(" ",Results!C171)))</f>
        <v/>
      </c>
      <c r="I213" t="str">
        <f>IF(A213="","",Results!D171)</f>
        <v/>
      </c>
      <c r="J213" t="str">
        <f>IF(A213="","",VLOOKUP(LEFT(Results!A171,1),Fteams,4,FALSE))</f>
        <v/>
      </c>
      <c r="K213" t="str">
        <f>IF(A213="","",Results!B171)</f>
        <v/>
      </c>
      <c r="L213" t="str">
        <f>IF(A213="","",IF(RIGHT(Results!X163,1)="B","B",""))</f>
        <v/>
      </c>
      <c r="O213" t="str">
        <f>IF(A213="","",Dec!$B$2)</f>
        <v/>
      </c>
      <c r="P213" s="15" t="str">
        <f>IF(A213="","",TEXT(Dec!$D$2,"dd-mmm"))</f>
        <v/>
      </c>
      <c r="R213" s="16" t="str">
        <f>IF(A213="","",TEXT(Dec!$D$2,"yyyy"))</f>
        <v/>
      </c>
    </row>
    <row r="214" spans="1:18" x14ac:dyDescent="0.25">
      <c r="A214" t="str">
        <f>IF(Results!Y174="aw",Results!A163,"")</f>
        <v/>
      </c>
      <c r="B214" t="str">
        <f>IF(A214="","",IF(AND(Results!H174&gt;"+2.0",LEFT(Results!H174,1)="+"),"w",""))</f>
        <v/>
      </c>
      <c r="C214" t="str">
        <f>IF(OR(A214="",Results!H174=""),"","("&amp;Results!H174&amp;")")</f>
        <v/>
      </c>
      <c r="D214" t="str">
        <f>IF(A214="","",Results!F174)</f>
        <v/>
      </c>
      <c r="G214" t="str">
        <f>IF(A214="","",LEFT(Results!C174,FIND(" ",Results!C174)-1))</f>
        <v/>
      </c>
      <c r="H214" t="str">
        <f>IF(A214="","",RIGHT(Results!C174,LEN(Results!C174)-FIND(" ",Results!C174)))</f>
        <v/>
      </c>
      <c r="I214" t="str">
        <f>IF(A214="","",Results!D174)</f>
        <v/>
      </c>
      <c r="J214" t="str">
        <f>IF(A214="","",VLOOKUP(LEFT(Results!A174,1),Fteams,4,FALSE))</f>
        <v/>
      </c>
      <c r="K214" t="str">
        <f>IF(A214="","",Results!B174)</f>
        <v/>
      </c>
      <c r="L214" t="str">
        <f>IF(A214="","",IF(RIGHT(Results!X163,1)="B","B",""))</f>
        <v/>
      </c>
      <c r="O214" t="str">
        <f>IF(A214="","",Dec!$B$2)</f>
        <v/>
      </c>
      <c r="P214" s="15" t="str">
        <f>IF(A214="","",TEXT(Dec!$D$2,"dd-mmm"))</f>
        <v/>
      </c>
      <c r="R214" s="16" t="str">
        <f>IF(A214="","",TEXT(Dec!$D$2,"yyyy"))</f>
        <v/>
      </c>
    </row>
    <row r="215" spans="1:18" x14ac:dyDescent="0.25">
      <c r="A215" t="str">
        <f>IF(Results!Y175="aw",Results!A163,"")</f>
        <v/>
      </c>
      <c r="B215" t="str">
        <f>IF(A215="","",IF(AND(Results!H175&gt;"+2.0",LEFT(Results!H175,1)="+"),"w",""))</f>
        <v/>
      </c>
      <c r="C215" t="str">
        <f>IF(OR(A215="",Results!H175=""),"","("&amp;Results!H175&amp;")")</f>
        <v/>
      </c>
      <c r="D215" t="str">
        <f>IF(A215="","",Results!F175)</f>
        <v/>
      </c>
      <c r="G215" t="str">
        <f>IF(A215="","",LEFT(Results!C175,FIND(" ",Results!C175)-1))</f>
        <v/>
      </c>
      <c r="H215" t="str">
        <f>IF(A215="","",RIGHT(Results!C175,LEN(Results!C175)-FIND(" ",Results!C175)))</f>
        <v/>
      </c>
      <c r="I215" t="str">
        <f>IF(A215="","",Results!D175)</f>
        <v/>
      </c>
      <c r="J215" t="str">
        <f>IF(A215="","",VLOOKUP(LEFT(Results!A175,1),Fteams,4,FALSE))</f>
        <v/>
      </c>
      <c r="K215" t="str">
        <f>IF(A215="","",Results!B175)</f>
        <v/>
      </c>
      <c r="L215" t="str">
        <f>IF(A215="","",IF(RIGHT(Results!X163,1)="B","B",""))</f>
        <v/>
      </c>
      <c r="O215" t="str">
        <f>IF(A215="","",Dec!$B$2)</f>
        <v/>
      </c>
      <c r="P215" s="15" t="str">
        <f>IF(A215="","",TEXT(Dec!$D$2,"dd-mmm"))</f>
        <v/>
      </c>
      <c r="R215" s="16" t="str">
        <f>IF(A215="","",TEXT(Dec!$D$2,"yyyy"))</f>
        <v/>
      </c>
    </row>
    <row r="216" spans="1:18" x14ac:dyDescent="0.25">
      <c r="A216" t="e">
        <f>IF(Results!#REF!="aw",Results!A163,"")</f>
        <v>#REF!</v>
      </c>
      <c r="B216" t="e">
        <f>IF(A216="","",IF(AND(Results!#REF!&gt;"+2.0",LEFT(Results!#REF!,1)="+"),"w",""))</f>
        <v>#REF!</v>
      </c>
      <c r="C216" t="e">
        <f>IF(OR(A216="",Results!#REF!=""),"","("&amp;Results!#REF!&amp;")")</f>
        <v>#REF!</v>
      </c>
      <c r="D216" t="e">
        <f>IF(A216="","",Results!#REF!)</f>
        <v>#REF!</v>
      </c>
      <c r="G216" t="e">
        <f>IF(A216="","",LEFT(Results!#REF!,FIND(" ",Results!#REF!)-1))</f>
        <v>#REF!</v>
      </c>
      <c r="H216" t="e">
        <f>IF(A216="","",RIGHT(Results!#REF!,LEN(Results!#REF!)-FIND(" ",Results!#REF!)))</f>
        <v>#REF!</v>
      </c>
      <c r="I216" t="e">
        <f>IF(A216="","",Results!#REF!)</f>
        <v>#REF!</v>
      </c>
      <c r="J216" t="e">
        <f>IF(A216="","",VLOOKUP(LEFT(Results!#REF!,1),Fteams,4,FALSE))</f>
        <v>#REF!</v>
      </c>
      <c r="K216" t="e">
        <f>IF(A216="","",Results!#REF!)</f>
        <v>#REF!</v>
      </c>
      <c r="L216" t="e">
        <f>IF(A216="","",IF(RIGHT(Results!X163,1)="B","B",""))</f>
        <v>#REF!</v>
      </c>
      <c r="O216" t="e">
        <f>IF(A216="","",Dec!$B$2)</f>
        <v>#REF!</v>
      </c>
      <c r="P216" s="15" t="e">
        <f>IF(A216="","",TEXT(Dec!$D$2,"dd-mmm"))</f>
        <v>#REF!</v>
      </c>
      <c r="R216" s="16" t="e">
        <f>IF(A216="","",TEXT(Dec!$D$2,"yyyy"))</f>
        <v>#REF!</v>
      </c>
    </row>
    <row r="217" spans="1:18" x14ac:dyDescent="0.25">
      <c r="A217" t="e">
        <f>IF(Results!#REF!="aw",Results!A163,"")</f>
        <v>#REF!</v>
      </c>
      <c r="B217" t="e">
        <f>IF(A217="","",IF(AND(Results!#REF!&gt;"+2.0",LEFT(Results!#REF!,1)="+"),"w",""))</f>
        <v>#REF!</v>
      </c>
      <c r="C217" t="e">
        <f>IF(OR(A217="",Results!#REF!=""),"","("&amp;Results!#REF!&amp;")")</f>
        <v>#REF!</v>
      </c>
      <c r="D217" t="e">
        <f>IF(A217="","",Results!#REF!)</f>
        <v>#REF!</v>
      </c>
      <c r="G217" t="e">
        <f>IF(A217="","",LEFT(Results!#REF!,FIND(" ",Results!#REF!)-1))</f>
        <v>#REF!</v>
      </c>
      <c r="H217" t="e">
        <f>IF(A217="","",RIGHT(Results!#REF!,LEN(Results!#REF!)-FIND(" ",Results!#REF!)))</f>
        <v>#REF!</v>
      </c>
      <c r="I217" t="e">
        <f>IF(A217="","",Results!#REF!)</f>
        <v>#REF!</v>
      </c>
      <c r="J217" t="e">
        <f>IF(A217="","",VLOOKUP(LEFT(Results!#REF!,1),Fteams,4,FALSE))</f>
        <v>#REF!</v>
      </c>
      <c r="K217" t="e">
        <f>IF(A217="","",Results!#REF!)</f>
        <v>#REF!</v>
      </c>
      <c r="L217" t="e">
        <f>IF(A217="","",IF(RIGHT(Results!X163,1)="B","B",""))</f>
        <v>#REF!</v>
      </c>
      <c r="O217" t="e">
        <f>IF(A217="","",Dec!$B$2)</f>
        <v>#REF!</v>
      </c>
      <c r="P217" s="15" t="e">
        <f>IF(A217="","",TEXT(Dec!$D$2,"dd-mmm"))</f>
        <v>#REF!</v>
      </c>
      <c r="R217" s="16" t="e">
        <f>IF(A217="","",TEXT(Dec!$D$2,"yyyy"))</f>
        <v>#REF!</v>
      </c>
    </row>
    <row r="218" spans="1:18" x14ac:dyDescent="0.25">
      <c r="A218" t="e">
        <f>IF(Results!#REF!="aw",Results!#REF!,"")</f>
        <v>#REF!</v>
      </c>
      <c r="B218" t="e">
        <f>IF(A218="","",IF(AND(Results!#REF!&gt;"+2.0",LEFT(Results!#REF!,1)="+"),"w",""))</f>
        <v>#REF!</v>
      </c>
      <c r="C218" t="e">
        <f>IF(OR(A218="",Results!#REF!=""),"","("&amp;Results!#REF!&amp;")")</f>
        <v>#REF!</v>
      </c>
      <c r="D218" t="e">
        <f>IF(A218="","",Results!#REF!)</f>
        <v>#REF!</v>
      </c>
      <c r="G218" t="e">
        <f>IF(A218="","",LEFT(Results!#REF!,FIND(" ",Results!#REF!)-1))</f>
        <v>#REF!</v>
      </c>
      <c r="H218" t="e">
        <f>IF(A218="","",RIGHT(Results!#REF!,LEN(Results!#REF!)-FIND(" ",Results!#REF!)))</f>
        <v>#REF!</v>
      </c>
      <c r="I218" t="e">
        <f>IF(A218="","",Results!#REF!)</f>
        <v>#REF!</v>
      </c>
      <c r="J218" t="e">
        <f>IF(A218="","",VLOOKUP(LEFT(Results!#REF!,1),Fteams,4,FALSE))</f>
        <v>#REF!</v>
      </c>
      <c r="K218" t="e">
        <f>IF(A218="","",Results!#REF!)</f>
        <v>#REF!</v>
      </c>
      <c r="L218" t="e">
        <f>IF(A218="","",IF(RIGHT(Results!#REF!,1)="B","B",""))</f>
        <v>#REF!</v>
      </c>
      <c r="O218" t="e">
        <f>IF(A218="","",Dec!$B$2)</f>
        <v>#REF!</v>
      </c>
      <c r="P218" s="15" t="e">
        <f>IF(A218="","",TEXT(Dec!$D$2,"dd-mmm"))</f>
        <v>#REF!</v>
      </c>
      <c r="R218" s="16" t="e">
        <f>IF(A218="","",TEXT(Dec!$D$2,"yyyy"))</f>
        <v>#REF!</v>
      </c>
    </row>
    <row r="219" spans="1:18" x14ac:dyDescent="0.25">
      <c r="A219" t="e">
        <f>IF(Results!#REF!="aw",Results!#REF!,"")</f>
        <v>#REF!</v>
      </c>
      <c r="B219" t="e">
        <f>IF(A219="","",IF(AND(Results!#REF!&gt;"+2.0",LEFT(Results!#REF!,1)="+"),"w",""))</f>
        <v>#REF!</v>
      </c>
      <c r="C219" t="e">
        <f>IF(OR(A219="",Results!#REF!=""),"","("&amp;Results!#REF!&amp;")")</f>
        <v>#REF!</v>
      </c>
      <c r="D219" t="e">
        <f>IF(A219="","",Results!#REF!)</f>
        <v>#REF!</v>
      </c>
      <c r="G219" t="e">
        <f>IF(A219="","",LEFT(Results!#REF!,FIND(" ",Results!#REF!)-1))</f>
        <v>#REF!</v>
      </c>
      <c r="H219" t="e">
        <f>IF(A219="","",RIGHT(Results!#REF!,LEN(Results!#REF!)-FIND(" ",Results!#REF!)))</f>
        <v>#REF!</v>
      </c>
      <c r="I219" t="e">
        <f>IF(A219="","",Results!#REF!)</f>
        <v>#REF!</v>
      </c>
      <c r="J219" t="e">
        <f>IF(A219="","",VLOOKUP(LEFT(Results!#REF!,1),Fteams,4,FALSE))</f>
        <v>#REF!</v>
      </c>
      <c r="K219" t="e">
        <f>IF(A219="","",Results!#REF!)</f>
        <v>#REF!</v>
      </c>
      <c r="L219" t="e">
        <f>IF(A219="","",IF(RIGHT(Results!#REF!,1)="B","B",""))</f>
        <v>#REF!</v>
      </c>
      <c r="O219" t="e">
        <f>IF(A219="","",Dec!$B$2)</f>
        <v>#REF!</v>
      </c>
      <c r="P219" s="15" t="e">
        <f>IF(A219="","",TEXT(Dec!$D$2,"dd-mmm"))</f>
        <v>#REF!</v>
      </c>
      <c r="R219" s="16" t="e">
        <f>IF(A219="","",TEXT(Dec!$D$2,"yyyy"))</f>
        <v>#REF!</v>
      </c>
    </row>
    <row r="220" spans="1:18" x14ac:dyDescent="0.25">
      <c r="A220" t="e">
        <f>IF(Results!#REF!="aw",Results!#REF!,"")</f>
        <v>#REF!</v>
      </c>
      <c r="B220" t="e">
        <f>IF(A220="","",IF(AND(Results!#REF!&gt;"+2.0",LEFT(Results!#REF!,1)="+"),"w",""))</f>
        <v>#REF!</v>
      </c>
      <c r="C220" t="e">
        <f>IF(OR(A220="",Results!#REF!=""),"","("&amp;Results!#REF!&amp;")")</f>
        <v>#REF!</v>
      </c>
      <c r="D220" t="e">
        <f>IF(A220="","",Results!#REF!)</f>
        <v>#REF!</v>
      </c>
      <c r="G220" t="e">
        <f>IF(A220="","",LEFT(Results!#REF!,FIND(" ",Results!#REF!)-1))</f>
        <v>#REF!</v>
      </c>
      <c r="H220" t="e">
        <f>IF(A220="","",RIGHT(Results!#REF!,LEN(Results!#REF!)-FIND(" ",Results!#REF!)))</f>
        <v>#REF!</v>
      </c>
      <c r="I220" t="e">
        <f>IF(A220="","",Results!#REF!)</f>
        <v>#REF!</v>
      </c>
      <c r="J220" t="e">
        <f>IF(A220="","",VLOOKUP(LEFT(Results!#REF!,1),Fteams,4,FALSE))</f>
        <v>#REF!</v>
      </c>
      <c r="K220" t="e">
        <f>IF(A220="","",Results!#REF!)</f>
        <v>#REF!</v>
      </c>
      <c r="L220" t="e">
        <f>IF(A220="","",IF(RIGHT(Results!#REF!,1)="B","B",""))</f>
        <v>#REF!</v>
      </c>
      <c r="O220" t="e">
        <f>IF(A220="","",Dec!$B$2)</f>
        <v>#REF!</v>
      </c>
      <c r="P220" s="15" t="e">
        <f>IF(A220="","",TEXT(Dec!$D$2,"dd-mmm"))</f>
        <v>#REF!</v>
      </c>
      <c r="R220" s="16" t="e">
        <f>IF(A220="","",TEXT(Dec!$D$2,"yyyy"))</f>
        <v>#REF!</v>
      </c>
    </row>
    <row r="221" spans="1:18" x14ac:dyDescent="0.25">
      <c r="A221" t="e">
        <f>IF(Results!#REF!="aw",Results!#REF!,"")</f>
        <v>#REF!</v>
      </c>
      <c r="B221" t="e">
        <f>IF(A221="","",IF(AND(Results!#REF!&gt;"+2.0",LEFT(Results!#REF!,1)="+"),"w",""))</f>
        <v>#REF!</v>
      </c>
      <c r="C221" t="e">
        <f>IF(OR(A221="",Results!#REF!=""),"","("&amp;Results!#REF!&amp;")")</f>
        <v>#REF!</v>
      </c>
      <c r="D221" t="e">
        <f>IF(A221="","",Results!#REF!)</f>
        <v>#REF!</v>
      </c>
      <c r="G221" t="e">
        <f>IF(A221="","",LEFT(Results!#REF!,FIND(" ",Results!#REF!)-1))</f>
        <v>#REF!</v>
      </c>
      <c r="H221" t="e">
        <f>IF(A221="","",RIGHT(Results!#REF!,LEN(Results!#REF!)-FIND(" ",Results!#REF!)))</f>
        <v>#REF!</v>
      </c>
      <c r="I221" t="e">
        <f>IF(A221="","",Results!#REF!)</f>
        <v>#REF!</v>
      </c>
      <c r="J221" t="e">
        <f>IF(A221="","",VLOOKUP(LEFT(Results!#REF!,1),Fteams,4,FALSE))</f>
        <v>#REF!</v>
      </c>
      <c r="K221" t="e">
        <f>IF(A221="","",Results!#REF!)</f>
        <v>#REF!</v>
      </c>
      <c r="L221" t="e">
        <f>IF(A221="","",IF(RIGHT(Results!#REF!,1)="B","B",""))</f>
        <v>#REF!</v>
      </c>
      <c r="O221" t="e">
        <f>IF(A221="","",Dec!$B$2)</f>
        <v>#REF!</v>
      </c>
      <c r="P221" s="15" t="e">
        <f>IF(A221="","",TEXT(Dec!$D$2,"dd-mmm"))</f>
        <v>#REF!</v>
      </c>
      <c r="R221" s="16" t="e">
        <f>IF(A221="","",TEXT(Dec!$D$2,"yyyy"))</f>
        <v>#REF!</v>
      </c>
    </row>
    <row r="222" spans="1:18" x14ac:dyDescent="0.25">
      <c r="A222" t="e">
        <f>IF(Results!#REF!="aw",Results!#REF!,"")</f>
        <v>#REF!</v>
      </c>
      <c r="B222" t="e">
        <f>IF(A222="","",IF(AND(Results!#REF!&gt;"+2.0",LEFT(Results!#REF!,1)="+"),"w",""))</f>
        <v>#REF!</v>
      </c>
      <c r="C222" t="e">
        <f>IF(OR(A222="",Results!#REF!=""),"","("&amp;Results!#REF!&amp;")")</f>
        <v>#REF!</v>
      </c>
      <c r="D222" t="e">
        <f>IF(A222="","",Results!#REF!)</f>
        <v>#REF!</v>
      </c>
      <c r="G222" t="e">
        <f>IF(A222="","",LEFT(Results!#REF!,FIND(" ",Results!#REF!)-1))</f>
        <v>#REF!</v>
      </c>
      <c r="H222" t="e">
        <f>IF(A222="","",RIGHT(Results!#REF!,LEN(Results!#REF!)-FIND(" ",Results!#REF!)))</f>
        <v>#REF!</v>
      </c>
      <c r="I222" t="e">
        <f>IF(A222="","",Results!#REF!)</f>
        <v>#REF!</v>
      </c>
      <c r="J222" t="e">
        <f>IF(A222="","",VLOOKUP(LEFT(Results!#REF!,1),Fteams,4,FALSE))</f>
        <v>#REF!</v>
      </c>
      <c r="K222" t="e">
        <f>IF(A222="","",Results!#REF!)</f>
        <v>#REF!</v>
      </c>
      <c r="L222" t="e">
        <f>IF(A222="","",IF(RIGHT(Results!#REF!,1)="B","B",""))</f>
        <v>#REF!</v>
      </c>
      <c r="O222" t="e">
        <f>IF(A222="","",Dec!$B$2)</f>
        <v>#REF!</v>
      </c>
      <c r="P222" s="15" t="e">
        <f>IF(A222="","",TEXT(Dec!$D$2,"dd-mmm"))</f>
        <v>#REF!</v>
      </c>
      <c r="R222" s="16" t="e">
        <f>IF(A222="","",TEXT(Dec!$D$2,"yyyy"))</f>
        <v>#REF!</v>
      </c>
    </row>
    <row r="223" spans="1:18" x14ac:dyDescent="0.25">
      <c r="A223" t="e">
        <f>IF(Results!#REF!="aw",Results!#REF!,"")</f>
        <v>#REF!</v>
      </c>
      <c r="B223" t="e">
        <f>IF(A223="","",IF(AND(Results!#REF!&gt;"+2.0",LEFT(Results!#REF!,1)="+"),"w",""))</f>
        <v>#REF!</v>
      </c>
      <c r="C223" t="e">
        <f>IF(OR(A223="",Results!#REF!=""),"","("&amp;Results!#REF!&amp;")")</f>
        <v>#REF!</v>
      </c>
      <c r="D223" t="e">
        <f>IF(A223="","",Results!#REF!)</f>
        <v>#REF!</v>
      </c>
      <c r="G223" t="e">
        <f>IF(A223="","",LEFT(Results!#REF!,FIND(" ",Results!#REF!)-1))</f>
        <v>#REF!</v>
      </c>
      <c r="H223" t="e">
        <f>IF(A223="","",RIGHT(Results!#REF!,LEN(Results!#REF!)-FIND(" ",Results!#REF!)))</f>
        <v>#REF!</v>
      </c>
      <c r="I223" t="e">
        <f>IF(A223="","",Results!#REF!)</f>
        <v>#REF!</v>
      </c>
      <c r="J223" t="e">
        <f>IF(A223="","",VLOOKUP(LEFT(Results!#REF!,1),Fteams,4,FALSE))</f>
        <v>#REF!</v>
      </c>
      <c r="K223" t="e">
        <f>IF(A223="","",Results!#REF!)</f>
        <v>#REF!</v>
      </c>
      <c r="L223" t="e">
        <f>IF(A223="","",IF(RIGHT(Results!#REF!,1)="B","B",""))</f>
        <v>#REF!</v>
      </c>
      <c r="O223" t="e">
        <f>IF(A223="","",Dec!$B$2)</f>
        <v>#REF!</v>
      </c>
      <c r="P223" s="15" t="e">
        <f>IF(A223="","",TEXT(Dec!$D$2,"dd-mmm"))</f>
        <v>#REF!</v>
      </c>
      <c r="R223" s="16" t="e">
        <f>IF(A223="","",TEXT(Dec!$D$2,"yyyy"))</f>
        <v>#REF!</v>
      </c>
    </row>
    <row r="224" spans="1:18" x14ac:dyDescent="0.25">
      <c r="A224" t="e">
        <f>IF(Results!#REF!="aw",Results!#REF!,"")</f>
        <v>#REF!</v>
      </c>
      <c r="B224" t="e">
        <f>IF(A224="","",IF(AND(Results!#REF!&gt;"+2.0",LEFT(Results!#REF!,1)="+"),"w",""))</f>
        <v>#REF!</v>
      </c>
      <c r="C224" t="e">
        <f>IF(OR(A224="",Results!#REF!=""),"","("&amp;Results!#REF!&amp;")")</f>
        <v>#REF!</v>
      </c>
      <c r="D224" t="e">
        <f>IF(A224="","",Results!#REF!)</f>
        <v>#REF!</v>
      </c>
      <c r="G224" t="e">
        <f>IF(A224="","",LEFT(Results!#REF!,FIND(" ",Results!#REF!)-1))</f>
        <v>#REF!</v>
      </c>
      <c r="H224" t="e">
        <f>IF(A224="","",RIGHT(Results!#REF!,LEN(Results!#REF!)-FIND(" ",Results!#REF!)))</f>
        <v>#REF!</v>
      </c>
      <c r="I224" t="e">
        <f>IF(A224="","",Results!#REF!)</f>
        <v>#REF!</v>
      </c>
      <c r="J224" t="e">
        <f>IF(A224="","",VLOOKUP(LEFT(Results!#REF!,1),Fteams,4,FALSE))</f>
        <v>#REF!</v>
      </c>
      <c r="K224" t="e">
        <f>IF(A224="","",Results!#REF!)</f>
        <v>#REF!</v>
      </c>
      <c r="L224" t="e">
        <f>IF(A224="","",IF(RIGHT(Results!#REF!,1)="B","B",""))</f>
        <v>#REF!</v>
      </c>
      <c r="O224" t="e">
        <f>IF(A224="","",Dec!$B$2)</f>
        <v>#REF!</v>
      </c>
      <c r="P224" s="15" t="e">
        <f>IF(A224="","",TEXT(Dec!$D$2,"dd-mmm"))</f>
        <v>#REF!</v>
      </c>
      <c r="R224" s="16" t="e">
        <f>IF(A224="","",TEXT(Dec!$D$2,"yyyy"))</f>
        <v>#REF!</v>
      </c>
    </row>
    <row r="225" spans="1:18" x14ac:dyDescent="0.25">
      <c r="A225" t="e">
        <f>IF(Results!#REF!="aw",Results!#REF!,"")</f>
        <v>#REF!</v>
      </c>
      <c r="B225" t="e">
        <f>IF(A225="","",IF(AND(Results!#REF!&gt;"+2.0",LEFT(Results!#REF!,1)="+"),"w",""))</f>
        <v>#REF!</v>
      </c>
      <c r="C225" t="e">
        <f>IF(OR(A225="",Results!#REF!=""),"","("&amp;Results!#REF!&amp;")")</f>
        <v>#REF!</v>
      </c>
      <c r="D225" t="e">
        <f>IF(A225="","",Results!#REF!)</f>
        <v>#REF!</v>
      </c>
      <c r="G225" t="e">
        <f>IF(A225="","",LEFT(Results!#REF!,FIND(" ",Results!#REF!)-1))</f>
        <v>#REF!</v>
      </c>
      <c r="H225" t="e">
        <f>IF(A225="","",RIGHT(Results!#REF!,LEN(Results!#REF!)-FIND(" ",Results!#REF!)))</f>
        <v>#REF!</v>
      </c>
      <c r="I225" t="e">
        <f>IF(A225="","",Results!#REF!)</f>
        <v>#REF!</v>
      </c>
      <c r="J225" t="e">
        <f>IF(A225="","",VLOOKUP(LEFT(Results!#REF!,1),Fteams,4,FALSE))</f>
        <v>#REF!</v>
      </c>
      <c r="K225" t="e">
        <f>IF(A225="","",Results!#REF!)</f>
        <v>#REF!</v>
      </c>
      <c r="L225" t="e">
        <f>IF(A225="","",IF(RIGHT(Results!#REF!,1)="B","B",""))</f>
        <v>#REF!</v>
      </c>
      <c r="O225" t="e">
        <f>IF(A225="","",Dec!$B$2)</f>
        <v>#REF!</v>
      </c>
      <c r="P225" s="15" t="e">
        <f>IF(A225="","",TEXT(Dec!$D$2,"dd-mmm"))</f>
        <v>#REF!</v>
      </c>
      <c r="R225" s="16" t="e">
        <f>IF(A225="","",TEXT(Dec!$D$2,"yyyy"))</f>
        <v>#REF!</v>
      </c>
    </row>
    <row r="226" spans="1:18" x14ac:dyDescent="0.25">
      <c r="A226" t="e">
        <f>IF(Results!#REF!="aw",Results!#REF!,"")</f>
        <v>#REF!</v>
      </c>
      <c r="B226" t="e">
        <f>IF(A226="","",IF(AND(Results!#REF!&gt;"+2.0",LEFT(Results!#REF!,1)="+"),"w",""))</f>
        <v>#REF!</v>
      </c>
      <c r="C226" t="e">
        <f>IF(OR(A226="",Results!#REF!=""),"","("&amp;Results!#REF!&amp;")")</f>
        <v>#REF!</v>
      </c>
      <c r="D226" t="e">
        <f>IF(A226="","",Results!#REF!)</f>
        <v>#REF!</v>
      </c>
      <c r="G226" t="e">
        <f>IF(A226="","",LEFT(Results!#REF!,FIND(" ",Results!#REF!)-1))</f>
        <v>#REF!</v>
      </c>
      <c r="H226" t="e">
        <f>IF(A226="","",RIGHT(Results!#REF!,LEN(Results!#REF!)-FIND(" ",Results!#REF!)))</f>
        <v>#REF!</v>
      </c>
      <c r="I226" t="e">
        <f>IF(A226="","",Results!#REF!)</f>
        <v>#REF!</v>
      </c>
      <c r="J226" t="e">
        <f>IF(A226="","",VLOOKUP(LEFT(Results!#REF!,1),Fteams,4,FALSE))</f>
        <v>#REF!</v>
      </c>
      <c r="K226" t="e">
        <f>IF(A226="","",Results!#REF!)</f>
        <v>#REF!</v>
      </c>
      <c r="L226" t="e">
        <f>IF(A226="","",IF(RIGHT(Results!#REF!,1)="B","B",""))</f>
        <v>#REF!</v>
      </c>
      <c r="O226" t="e">
        <f>IF(A226="","",Dec!$B$2)</f>
        <v>#REF!</v>
      </c>
      <c r="P226" s="15" t="e">
        <f>IF(A226="","",TEXT(Dec!$D$2,"dd-mmm"))</f>
        <v>#REF!</v>
      </c>
      <c r="R226" s="16" t="e">
        <f>IF(A226="","",TEXT(Dec!$D$2,"yyyy"))</f>
        <v>#REF!</v>
      </c>
    </row>
    <row r="227" spans="1:18" x14ac:dyDescent="0.25">
      <c r="A227" t="e">
        <f>IF(Results!#REF!="aw",Results!#REF!,"")</f>
        <v>#REF!</v>
      </c>
      <c r="B227" t="e">
        <f>IF(A227="","",IF(AND(Results!#REF!&gt;"+2.0",LEFT(Results!#REF!,1)="+"),"w",""))</f>
        <v>#REF!</v>
      </c>
      <c r="C227" t="e">
        <f>IF(OR(A227="",Results!#REF!=""),"","("&amp;Results!#REF!&amp;")")</f>
        <v>#REF!</v>
      </c>
      <c r="D227" t="e">
        <f>IF(A227="","",Results!#REF!)</f>
        <v>#REF!</v>
      </c>
      <c r="G227" t="e">
        <f>IF(A227="","",LEFT(Results!#REF!,FIND(" ",Results!#REF!)-1))</f>
        <v>#REF!</v>
      </c>
      <c r="H227" t="e">
        <f>IF(A227="","",RIGHT(Results!#REF!,LEN(Results!#REF!)-FIND(" ",Results!#REF!)))</f>
        <v>#REF!</v>
      </c>
      <c r="I227" t="e">
        <f>IF(A227="","",Results!#REF!)</f>
        <v>#REF!</v>
      </c>
      <c r="J227" t="e">
        <f>IF(A227="","",VLOOKUP(LEFT(Results!#REF!,1),Fteams,4,FALSE))</f>
        <v>#REF!</v>
      </c>
      <c r="K227" t="e">
        <f>IF(A227="","",Results!#REF!)</f>
        <v>#REF!</v>
      </c>
      <c r="L227" t="e">
        <f>IF(A227="","",IF(RIGHT(Results!#REF!,1)="B","B",""))</f>
        <v>#REF!</v>
      </c>
      <c r="O227" t="e">
        <f>IF(A227="","",Dec!$B$2)</f>
        <v>#REF!</v>
      </c>
      <c r="P227" s="15" t="e">
        <f>IF(A227="","",TEXT(Dec!$D$2,"dd-mmm"))</f>
        <v>#REF!</v>
      </c>
      <c r="R227" s="16" t="e">
        <f>IF(A227="","",TEXT(Dec!$D$2,"yyyy"))</f>
        <v>#REF!</v>
      </c>
    </row>
    <row r="228" spans="1:18" x14ac:dyDescent="0.25">
      <c r="A228" t="e">
        <f>IF(Results!#REF!="aw",Results!#REF!,"")</f>
        <v>#REF!</v>
      </c>
      <c r="B228" t="e">
        <f>IF(A228="","",IF(AND(Results!#REF!&gt;"+2.0",LEFT(Results!#REF!,1)="+"),"w",""))</f>
        <v>#REF!</v>
      </c>
      <c r="C228" t="e">
        <f>IF(OR(A228="",Results!#REF!=""),"","("&amp;Results!#REF!&amp;")")</f>
        <v>#REF!</v>
      </c>
      <c r="D228" t="e">
        <f>IF(A228="","",Results!#REF!)</f>
        <v>#REF!</v>
      </c>
      <c r="G228" t="e">
        <f>IF(A228="","",LEFT(Results!#REF!,FIND(" ",Results!#REF!)-1))</f>
        <v>#REF!</v>
      </c>
      <c r="H228" t="e">
        <f>IF(A228="","",RIGHT(Results!#REF!,LEN(Results!#REF!)-FIND(" ",Results!#REF!)))</f>
        <v>#REF!</v>
      </c>
      <c r="I228" t="e">
        <f>IF(A228="","",Results!#REF!)</f>
        <v>#REF!</v>
      </c>
      <c r="J228" t="e">
        <f>IF(A228="","",VLOOKUP(LEFT(Results!#REF!,1),Fteams,4,FALSE))</f>
        <v>#REF!</v>
      </c>
      <c r="K228" t="e">
        <f>IF(A228="","",Results!#REF!)</f>
        <v>#REF!</v>
      </c>
      <c r="L228" t="e">
        <f>IF(A228="","",IF(RIGHT(Results!#REF!,1)="B","B",""))</f>
        <v>#REF!</v>
      </c>
      <c r="O228" t="e">
        <f>IF(A228="","",Dec!$B$2)</f>
        <v>#REF!</v>
      </c>
      <c r="P228" s="15" t="e">
        <f>IF(A228="","",TEXT(Dec!$D$2,"dd-mmm"))</f>
        <v>#REF!</v>
      </c>
      <c r="R228" s="16" t="e">
        <f>IF(A228="","",TEXT(Dec!$D$2,"yyyy"))</f>
        <v>#REF!</v>
      </c>
    </row>
    <row r="229" spans="1:18" x14ac:dyDescent="0.25">
      <c r="A229" t="e">
        <f>IF(Results!#REF!="aw",Results!#REF!,"")</f>
        <v>#REF!</v>
      </c>
      <c r="B229" t="e">
        <f>IF(A229="","",IF(AND(Results!#REF!&gt;"+2.0",LEFT(Results!#REF!,1)="+"),"w",""))</f>
        <v>#REF!</v>
      </c>
      <c r="C229" t="e">
        <f>IF(OR(A229="",Results!#REF!=""),"","("&amp;Results!#REF!&amp;")")</f>
        <v>#REF!</v>
      </c>
      <c r="D229" t="e">
        <f>IF(A229="","",Results!#REF!)</f>
        <v>#REF!</v>
      </c>
      <c r="G229" t="e">
        <f>IF(A229="","",LEFT(Results!#REF!,FIND(" ",Results!#REF!)-1))</f>
        <v>#REF!</v>
      </c>
      <c r="H229" t="e">
        <f>IF(A229="","",RIGHT(Results!#REF!,LEN(Results!#REF!)-FIND(" ",Results!#REF!)))</f>
        <v>#REF!</v>
      </c>
      <c r="I229" t="e">
        <f>IF(A229="","",Results!#REF!)</f>
        <v>#REF!</v>
      </c>
      <c r="J229" t="e">
        <f>IF(A229="","",VLOOKUP(LEFT(Results!#REF!,1),Fteams,4,FALSE))</f>
        <v>#REF!</v>
      </c>
      <c r="K229" t="e">
        <f>IF(A229="","",Results!#REF!)</f>
        <v>#REF!</v>
      </c>
      <c r="L229" t="e">
        <f>IF(A229="","",IF(RIGHT(Results!#REF!,1)="B","B",""))</f>
        <v>#REF!</v>
      </c>
      <c r="O229" t="e">
        <f>IF(A229="","",Dec!$B$2)</f>
        <v>#REF!</v>
      </c>
      <c r="P229" s="15" t="e">
        <f>IF(A229="","",TEXT(Dec!$D$2,"dd-mmm"))</f>
        <v>#REF!</v>
      </c>
      <c r="R229" s="16" t="e">
        <f>IF(A229="","",TEXT(Dec!$D$2,"yyyy"))</f>
        <v>#REF!</v>
      </c>
    </row>
    <row r="230" spans="1:18" x14ac:dyDescent="0.25">
      <c r="A230" t="e">
        <f>IF(Results!#REF!="aw",Results!#REF!,"")</f>
        <v>#REF!</v>
      </c>
      <c r="B230" t="e">
        <f>IF(A230="","",IF(AND(Results!#REF!&gt;"+2.0",LEFT(Results!#REF!,1)="+"),"w",""))</f>
        <v>#REF!</v>
      </c>
      <c r="C230" t="e">
        <f>IF(OR(A230="",Results!#REF!=""),"","("&amp;Results!#REF!&amp;")")</f>
        <v>#REF!</v>
      </c>
      <c r="D230" t="e">
        <f>IF(A230="","",Results!#REF!)</f>
        <v>#REF!</v>
      </c>
      <c r="G230" t="e">
        <f>IF(A230="","",LEFT(Results!#REF!,FIND(" ",Results!#REF!)-1))</f>
        <v>#REF!</v>
      </c>
      <c r="H230" t="e">
        <f>IF(A230="","",RIGHT(Results!#REF!,LEN(Results!#REF!)-FIND(" ",Results!#REF!)))</f>
        <v>#REF!</v>
      </c>
      <c r="I230" t="e">
        <f>IF(A230="","",Results!#REF!)</f>
        <v>#REF!</v>
      </c>
      <c r="J230" t="e">
        <f>IF(A230="","",VLOOKUP(LEFT(Results!#REF!,1),Fteams,4,FALSE))</f>
        <v>#REF!</v>
      </c>
      <c r="K230" t="e">
        <f>IF(A230="","",Results!#REF!)</f>
        <v>#REF!</v>
      </c>
      <c r="L230" t="e">
        <f>IF(A230="","",IF(RIGHT(Results!#REF!,1)="B","B",""))</f>
        <v>#REF!</v>
      </c>
      <c r="O230" t="e">
        <f>IF(A230="","",Dec!$B$2)</f>
        <v>#REF!</v>
      </c>
      <c r="P230" s="15" t="e">
        <f>IF(A230="","",TEXT(Dec!$D$2,"dd-mmm"))</f>
        <v>#REF!</v>
      </c>
      <c r="R230" s="16" t="e">
        <f>IF(A230="","",TEXT(Dec!$D$2,"yyyy"))</f>
        <v>#REF!</v>
      </c>
    </row>
    <row r="231" spans="1:18" x14ac:dyDescent="0.25">
      <c r="A231" t="e">
        <f>IF(Results!#REF!="aw",Results!#REF!,"")</f>
        <v>#REF!</v>
      </c>
      <c r="B231" t="e">
        <f>IF(A231="","",IF(AND(Results!#REF!&gt;"+2.0",LEFT(Results!#REF!,1)="+"),"w",""))</f>
        <v>#REF!</v>
      </c>
      <c r="C231" t="e">
        <f>IF(OR(A231="",Results!#REF!=""),"","("&amp;Results!#REF!&amp;")")</f>
        <v>#REF!</v>
      </c>
      <c r="D231" t="e">
        <f>IF(A231="","",Results!#REF!)</f>
        <v>#REF!</v>
      </c>
      <c r="G231" t="e">
        <f>IF(A231="","",LEFT(Results!#REF!,FIND(" ",Results!#REF!)-1))</f>
        <v>#REF!</v>
      </c>
      <c r="H231" t="e">
        <f>IF(A231="","",RIGHT(Results!#REF!,LEN(Results!#REF!)-FIND(" ",Results!#REF!)))</f>
        <v>#REF!</v>
      </c>
      <c r="I231" t="e">
        <f>IF(A231="","",Results!#REF!)</f>
        <v>#REF!</v>
      </c>
      <c r="J231" t="e">
        <f>IF(A231="","",VLOOKUP(LEFT(Results!#REF!,1),Fteams,4,FALSE))</f>
        <v>#REF!</v>
      </c>
      <c r="K231" t="e">
        <f>IF(A231="","",Results!#REF!)</f>
        <v>#REF!</v>
      </c>
      <c r="L231" t="e">
        <f>IF(A231="","",IF(RIGHT(Results!#REF!,1)="B","B",""))</f>
        <v>#REF!</v>
      </c>
      <c r="O231" t="e">
        <f>IF(A231="","",Dec!$B$2)</f>
        <v>#REF!</v>
      </c>
      <c r="P231" s="15" t="e">
        <f>IF(A231="","",TEXT(Dec!$D$2,"dd-mmm"))</f>
        <v>#REF!</v>
      </c>
      <c r="R231" s="16" t="e">
        <f>IF(A231="","",TEXT(Dec!$D$2,"yyyy"))</f>
        <v>#REF!</v>
      </c>
    </row>
    <row r="232" spans="1:18" x14ac:dyDescent="0.25">
      <c r="A232" t="e">
        <f>IF(Results!#REF!="aw",Results!#REF!,"")</f>
        <v>#REF!</v>
      </c>
      <c r="B232" t="e">
        <f>IF(A232="","",IF(AND(Results!#REF!&gt;"+2.0",LEFT(Results!#REF!,1)="+"),"w",""))</f>
        <v>#REF!</v>
      </c>
      <c r="C232" t="e">
        <f>IF(OR(A232="",Results!#REF!=""),"","("&amp;Results!#REF!&amp;")")</f>
        <v>#REF!</v>
      </c>
      <c r="D232" t="e">
        <f>IF(A232="","",Results!#REF!)</f>
        <v>#REF!</v>
      </c>
      <c r="G232" t="e">
        <f>IF(A232="","",LEFT(Results!#REF!,FIND(" ",Results!#REF!)-1))</f>
        <v>#REF!</v>
      </c>
      <c r="H232" t="e">
        <f>IF(A232="","",RIGHT(Results!#REF!,LEN(Results!#REF!)-FIND(" ",Results!#REF!)))</f>
        <v>#REF!</v>
      </c>
      <c r="I232" t="e">
        <f>IF(A232="","",Results!#REF!)</f>
        <v>#REF!</v>
      </c>
      <c r="J232" t="e">
        <f>IF(A232="","",VLOOKUP(LEFT(Results!#REF!,1),Fteams,4,FALSE))</f>
        <v>#REF!</v>
      </c>
      <c r="K232" t="e">
        <f>IF(A232="","",Results!#REF!)</f>
        <v>#REF!</v>
      </c>
      <c r="L232" t="e">
        <f>IF(A232="","",IF(RIGHT(Results!#REF!,1)="B","B",""))</f>
        <v>#REF!</v>
      </c>
      <c r="O232" t="e">
        <f>IF(A232="","",Dec!$B$2)</f>
        <v>#REF!</v>
      </c>
      <c r="P232" s="15" t="e">
        <f>IF(A232="","",TEXT(Dec!$D$2,"dd-mmm"))</f>
        <v>#REF!</v>
      </c>
      <c r="R232" s="16" t="e">
        <f>IF(A232="","",TEXT(Dec!$D$2,"yyyy"))</f>
        <v>#REF!</v>
      </c>
    </row>
    <row r="233" spans="1:18" x14ac:dyDescent="0.25">
      <c r="A233" t="e">
        <f>IF(Results!#REF!="aw",Results!#REF!,"")</f>
        <v>#REF!</v>
      </c>
      <c r="B233" t="e">
        <f>IF(A233="","",IF(AND(Results!#REF!&gt;"+2.0",LEFT(Results!#REF!,1)="+"),"w",""))</f>
        <v>#REF!</v>
      </c>
      <c r="C233" t="e">
        <f>IF(OR(A233="",Results!#REF!=""),"","("&amp;Results!#REF!&amp;")")</f>
        <v>#REF!</v>
      </c>
      <c r="D233" t="e">
        <f>IF(A233="","",Results!#REF!)</f>
        <v>#REF!</v>
      </c>
      <c r="G233" t="e">
        <f>IF(A233="","",LEFT(Results!#REF!,FIND(" ",Results!#REF!)-1))</f>
        <v>#REF!</v>
      </c>
      <c r="H233" t="e">
        <f>IF(A233="","",RIGHT(Results!#REF!,LEN(Results!#REF!)-FIND(" ",Results!#REF!)))</f>
        <v>#REF!</v>
      </c>
      <c r="I233" t="e">
        <f>IF(A233="","",Results!#REF!)</f>
        <v>#REF!</v>
      </c>
      <c r="J233" t="e">
        <f>IF(A233="","",VLOOKUP(LEFT(Results!#REF!,1),Fteams,4,FALSE))</f>
        <v>#REF!</v>
      </c>
      <c r="K233" t="e">
        <f>IF(A233="","",Results!#REF!)</f>
        <v>#REF!</v>
      </c>
      <c r="L233" t="e">
        <f>IF(A233="","",IF(RIGHT(Results!#REF!,1)="B","B",""))</f>
        <v>#REF!</v>
      </c>
      <c r="O233" t="e">
        <f>IF(A233="","",Dec!$B$2)</f>
        <v>#REF!</v>
      </c>
      <c r="P233" s="15" t="e">
        <f>IF(A233="","",TEXT(Dec!$D$2,"dd-mmm"))</f>
        <v>#REF!</v>
      </c>
      <c r="R233" s="16" t="e">
        <f>IF(A233="","",TEXT(Dec!$D$2,"yyyy"))</f>
        <v>#REF!</v>
      </c>
    </row>
    <row r="234" spans="1:18" x14ac:dyDescent="0.25">
      <c r="A234" t="e">
        <f>IF(Results!#REF!="aw",Results!#REF!,"")</f>
        <v>#REF!</v>
      </c>
      <c r="B234" t="e">
        <f>IF(A234="","",IF(AND(Results!#REF!&gt;"+2.0",LEFT(Results!#REF!,1)="+"),"w",""))</f>
        <v>#REF!</v>
      </c>
      <c r="C234" t="e">
        <f>IF(OR(A234="",Results!#REF!=""),"","("&amp;Results!#REF!&amp;")")</f>
        <v>#REF!</v>
      </c>
      <c r="D234" t="e">
        <f>IF(A234="","",Results!#REF!)</f>
        <v>#REF!</v>
      </c>
      <c r="G234" t="e">
        <f>IF(A234="","",LEFT(Results!#REF!,FIND(" ",Results!#REF!)-1))</f>
        <v>#REF!</v>
      </c>
      <c r="H234" t="e">
        <f>IF(A234="","",RIGHT(Results!#REF!,LEN(Results!#REF!)-FIND(" ",Results!#REF!)))</f>
        <v>#REF!</v>
      </c>
      <c r="I234" t="e">
        <f>IF(A234="","",Results!#REF!)</f>
        <v>#REF!</v>
      </c>
      <c r="J234" t="e">
        <f>IF(A234="","",VLOOKUP(LEFT(Results!#REF!,1),Fteams,4,FALSE))</f>
        <v>#REF!</v>
      </c>
      <c r="K234" t="e">
        <f>IF(A234="","",Results!#REF!)</f>
        <v>#REF!</v>
      </c>
      <c r="L234" t="e">
        <f>IF(A234="","",IF(RIGHT(Results!#REF!,1)="B","B",""))</f>
        <v>#REF!</v>
      </c>
      <c r="O234" t="e">
        <f>IF(A234="","",Dec!$B$2)</f>
        <v>#REF!</v>
      </c>
      <c r="P234" s="15" t="e">
        <f>IF(A234="","",TEXT(Dec!$D$2,"dd-mmm"))</f>
        <v>#REF!</v>
      </c>
      <c r="R234" s="16" t="e">
        <f>IF(A234="","",TEXT(Dec!$D$2,"yyyy"))</f>
        <v>#REF!</v>
      </c>
    </row>
    <row r="235" spans="1:18" x14ac:dyDescent="0.25">
      <c r="A235" t="e">
        <f>IF(Results!#REF!="aw",Results!#REF!,"")</f>
        <v>#REF!</v>
      </c>
      <c r="B235" t="e">
        <f>IF(A235="","",IF(AND(Results!#REF!&gt;"+2.0",LEFT(Results!#REF!,1)="+"),"w",""))</f>
        <v>#REF!</v>
      </c>
      <c r="C235" t="e">
        <f>IF(OR(A235="",Results!#REF!=""),"","("&amp;Results!#REF!&amp;")")</f>
        <v>#REF!</v>
      </c>
      <c r="D235" t="e">
        <f>IF(A235="","",Results!#REF!)</f>
        <v>#REF!</v>
      </c>
      <c r="G235" t="e">
        <f>IF(A235="","",LEFT(Results!#REF!,FIND(" ",Results!#REF!)-1))</f>
        <v>#REF!</v>
      </c>
      <c r="H235" t="e">
        <f>IF(A235="","",RIGHT(Results!#REF!,LEN(Results!#REF!)-FIND(" ",Results!#REF!)))</f>
        <v>#REF!</v>
      </c>
      <c r="I235" t="e">
        <f>IF(A235="","",Results!#REF!)</f>
        <v>#REF!</v>
      </c>
      <c r="J235" t="e">
        <f>IF(A235="","",VLOOKUP(LEFT(Results!#REF!,1),Fteams,4,FALSE))</f>
        <v>#REF!</v>
      </c>
      <c r="K235" t="e">
        <f>IF(A235="","",Results!#REF!)</f>
        <v>#REF!</v>
      </c>
      <c r="L235" t="e">
        <f>IF(A235="","",IF(RIGHT(Results!#REF!,1)="B","B",""))</f>
        <v>#REF!</v>
      </c>
      <c r="O235" t="e">
        <f>IF(A235="","",Dec!$B$2)</f>
        <v>#REF!</v>
      </c>
      <c r="P235" s="15" t="e">
        <f>IF(A235="","",TEXT(Dec!$D$2,"dd-mmm"))</f>
        <v>#REF!</v>
      </c>
      <c r="R235" s="16" t="e">
        <f>IF(A235="","",TEXT(Dec!$D$2,"yyyy"))</f>
        <v>#REF!</v>
      </c>
    </row>
    <row r="236" spans="1:18" x14ac:dyDescent="0.25">
      <c r="A236" t="e">
        <f>IF(Results!#REF!="aw",Results!#REF!,"")</f>
        <v>#REF!</v>
      </c>
      <c r="B236" t="e">
        <f>IF(A236="","",IF(AND(Results!#REF!&gt;"+2.0",LEFT(Results!#REF!,1)="+"),"w",""))</f>
        <v>#REF!</v>
      </c>
      <c r="C236" t="e">
        <f>IF(OR(A236="",Results!#REF!=""),"","("&amp;Results!#REF!&amp;")")</f>
        <v>#REF!</v>
      </c>
      <c r="D236" t="e">
        <f>IF(A236="","",Results!#REF!)</f>
        <v>#REF!</v>
      </c>
      <c r="G236" t="e">
        <f>IF(A236="","",LEFT(Results!#REF!,FIND(" ",Results!#REF!)-1))</f>
        <v>#REF!</v>
      </c>
      <c r="H236" t="e">
        <f>IF(A236="","",RIGHT(Results!#REF!,LEN(Results!#REF!)-FIND(" ",Results!#REF!)))</f>
        <v>#REF!</v>
      </c>
      <c r="I236" t="e">
        <f>IF(A236="","",Results!#REF!)</f>
        <v>#REF!</v>
      </c>
      <c r="J236" t="e">
        <f>IF(A236="","",VLOOKUP(LEFT(Results!#REF!,1),Fteams,4,FALSE))</f>
        <v>#REF!</v>
      </c>
      <c r="K236" t="e">
        <f>IF(A236="","",Results!#REF!)</f>
        <v>#REF!</v>
      </c>
      <c r="L236" t="e">
        <f>IF(A236="","",IF(RIGHT(Results!#REF!,1)="B","B",""))</f>
        <v>#REF!</v>
      </c>
      <c r="O236" t="e">
        <f>IF(A236="","",Dec!$B$2)</f>
        <v>#REF!</v>
      </c>
      <c r="P236" s="15" t="e">
        <f>IF(A236="","",TEXT(Dec!$D$2,"dd-mmm"))</f>
        <v>#REF!</v>
      </c>
      <c r="R236" s="16" t="e">
        <f>IF(A236="","",TEXT(Dec!$D$2,"yyyy"))</f>
        <v>#REF!</v>
      </c>
    </row>
    <row r="237" spans="1:18" x14ac:dyDescent="0.25">
      <c r="A237" t="e">
        <f>IF(Results!#REF!="aw",Results!#REF!,"")</f>
        <v>#REF!</v>
      </c>
      <c r="B237" t="e">
        <f>IF(A237="","",IF(AND(Results!#REF!&gt;"+2.0",LEFT(Results!#REF!,1)="+"),"w",""))</f>
        <v>#REF!</v>
      </c>
      <c r="C237" t="e">
        <f>IF(OR(A237="",Results!#REF!=""),"","("&amp;Results!#REF!&amp;")")</f>
        <v>#REF!</v>
      </c>
      <c r="D237" t="e">
        <f>IF(A237="","",Results!#REF!)</f>
        <v>#REF!</v>
      </c>
      <c r="G237" t="e">
        <f>IF(A237="","",LEFT(Results!#REF!,FIND(" ",Results!#REF!)-1))</f>
        <v>#REF!</v>
      </c>
      <c r="H237" t="e">
        <f>IF(A237="","",RIGHT(Results!#REF!,LEN(Results!#REF!)-FIND(" ",Results!#REF!)))</f>
        <v>#REF!</v>
      </c>
      <c r="I237" t="e">
        <f>IF(A237="","",Results!#REF!)</f>
        <v>#REF!</v>
      </c>
      <c r="J237" t="e">
        <f>IF(A237="","",VLOOKUP(LEFT(Results!#REF!,1),Fteams,4,FALSE))</f>
        <v>#REF!</v>
      </c>
      <c r="K237" t="e">
        <f>IF(A237="","",Results!#REF!)</f>
        <v>#REF!</v>
      </c>
      <c r="L237" t="e">
        <f>IF(A237="","",IF(RIGHT(Results!#REF!,1)="B","B",""))</f>
        <v>#REF!</v>
      </c>
      <c r="O237" t="e">
        <f>IF(A237="","",Dec!$B$2)</f>
        <v>#REF!</v>
      </c>
      <c r="P237" s="15" t="e">
        <f>IF(A237="","",TEXT(Dec!$D$2,"dd-mmm"))</f>
        <v>#REF!</v>
      </c>
      <c r="R237" s="16" t="e">
        <f>IF(A237="","",TEXT(Dec!$D$2,"yyyy"))</f>
        <v>#REF!</v>
      </c>
    </row>
    <row r="238" spans="1:18" x14ac:dyDescent="0.25">
      <c r="A238" t="e">
        <f>IF(Results!#REF!="aw",Results!#REF!,"")</f>
        <v>#REF!</v>
      </c>
      <c r="B238" t="e">
        <f>IF(A238="","",IF(AND(Results!#REF!&gt;"+2.0",LEFT(Results!#REF!,1)="+"),"w",""))</f>
        <v>#REF!</v>
      </c>
      <c r="C238" t="e">
        <f>IF(OR(A238="",Results!#REF!=""),"","("&amp;Results!#REF!&amp;")")</f>
        <v>#REF!</v>
      </c>
      <c r="D238" t="e">
        <f>IF(A238="","",Results!#REF!)</f>
        <v>#REF!</v>
      </c>
      <c r="G238" t="e">
        <f>IF(A238="","",LEFT(Results!#REF!,FIND(" ",Results!#REF!)-1))</f>
        <v>#REF!</v>
      </c>
      <c r="H238" t="e">
        <f>IF(A238="","",RIGHT(Results!#REF!,LEN(Results!#REF!)-FIND(" ",Results!#REF!)))</f>
        <v>#REF!</v>
      </c>
      <c r="I238" t="e">
        <f>IF(A238="","",Results!#REF!)</f>
        <v>#REF!</v>
      </c>
      <c r="J238" t="e">
        <f>IF(A238="","",VLOOKUP(LEFT(Results!#REF!,1),Fteams,4,FALSE))</f>
        <v>#REF!</v>
      </c>
      <c r="K238" t="e">
        <f>IF(A238="","",Results!#REF!)</f>
        <v>#REF!</v>
      </c>
      <c r="L238" t="e">
        <f>IF(A238="","",IF(RIGHT(Results!#REF!,1)="B","B",""))</f>
        <v>#REF!</v>
      </c>
      <c r="O238" t="e">
        <f>IF(A238="","",Dec!$B$2)</f>
        <v>#REF!</v>
      </c>
      <c r="P238" s="15" t="e">
        <f>IF(A238="","",TEXT(Dec!$D$2,"dd-mmm"))</f>
        <v>#REF!</v>
      </c>
      <c r="R238" s="16" t="e">
        <f>IF(A238="","",TEXT(Dec!$D$2,"yyyy"))</f>
        <v>#REF!</v>
      </c>
    </row>
    <row r="239" spans="1:18" x14ac:dyDescent="0.25">
      <c r="A239" t="e">
        <f>IF(Results!#REF!="aw",Results!#REF!,"")</f>
        <v>#REF!</v>
      </c>
      <c r="B239" t="e">
        <f>IF(A239="","",IF(AND(Results!#REF!&gt;"+2.0",LEFT(Results!#REF!,1)="+"),"w",""))</f>
        <v>#REF!</v>
      </c>
      <c r="C239" t="e">
        <f>IF(OR(A239="",Results!#REF!=""),"","("&amp;Results!#REF!&amp;")")</f>
        <v>#REF!</v>
      </c>
      <c r="D239" t="e">
        <f>IF(A239="","",Results!#REF!)</f>
        <v>#REF!</v>
      </c>
      <c r="G239" t="e">
        <f>IF(A239="","",LEFT(Results!#REF!,FIND(" ",Results!#REF!)-1))</f>
        <v>#REF!</v>
      </c>
      <c r="H239" t="e">
        <f>IF(A239="","",RIGHT(Results!#REF!,LEN(Results!#REF!)-FIND(" ",Results!#REF!)))</f>
        <v>#REF!</v>
      </c>
      <c r="I239" t="e">
        <f>IF(A239="","",Results!#REF!)</f>
        <v>#REF!</v>
      </c>
      <c r="J239" t="e">
        <f>IF(A239="","",VLOOKUP(LEFT(Results!#REF!,1),Fteams,4,FALSE))</f>
        <v>#REF!</v>
      </c>
      <c r="K239" t="e">
        <f>IF(A239="","",Results!#REF!)</f>
        <v>#REF!</v>
      </c>
      <c r="L239" t="e">
        <f>IF(A239="","",IF(RIGHT(Results!#REF!,1)="B","B",""))</f>
        <v>#REF!</v>
      </c>
      <c r="O239" t="e">
        <f>IF(A239="","",Dec!$B$2)</f>
        <v>#REF!</v>
      </c>
      <c r="P239" s="15" t="e">
        <f>IF(A239="","",TEXT(Dec!$D$2,"dd-mmm"))</f>
        <v>#REF!</v>
      </c>
      <c r="R239" s="16" t="e">
        <f>IF(A239="","",TEXT(Dec!$D$2,"yyyy"))</f>
        <v>#REF!</v>
      </c>
    </row>
    <row r="240" spans="1:18" x14ac:dyDescent="0.25">
      <c r="A240" t="e">
        <f>IF(Results!#REF!="aw",Results!#REF!,"")</f>
        <v>#REF!</v>
      </c>
      <c r="B240" t="e">
        <f>IF(A240="","",IF(AND(Results!#REF!&gt;"+2.0",LEFT(Results!#REF!,1)="+"),"w",""))</f>
        <v>#REF!</v>
      </c>
      <c r="C240" t="e">
        <f>IF(OR(A240="",Results!#REF!=""),"","("&amp;Results!#REF!&amp;")")</f>
        <v>#REF!</v>
      </c>
      <c r="D240" t="e">
        <f>IF(A240="","",Results!#REF!)</f>
        <v>#REF!</v>
      </c>
      <c r="G240" t="e">
        <f>IF(A240="","",LEFT(Results!#REF!,FIND(" ",Results!#REF!)-1))</f>
        <v>#REF!</v>
      </c>
      <c r="H240" t="e">
        <f>IF(A240="","",RIGHT(Results!#REF!,LEN(Results!#REF!)-FIND(" ",Results!#REF!)))</f>
        <v>#REF!</v>
      </c>
      <c r="I240" t="e">
        <f>IF(A240="","",Results!#REF!)</f>
        <v>#REF!</v>
      </c>
      <c r="J240" t="e">
        <f>IF(A240="","",VLOOKUP(LEFT(Results!#REF!,1),Fteams,4,FALSE))</f>
        <v>#REF!</v>
      </c>
      <c r="K240" t="e">
        <f>IF(A240="","",Results!#REF!)</f>
        <v>#REF!</v>
      </c>
      <c r="L240" t="e">
        <f>IF(A240="","",IF(RIGHT(Results!#REF!,1)="B","B",""))</f>
        <v>#REF!</v>
      </c>
      <c r="O240" t="e">
        <f>IF(A240="","",Dec!$B$2)</f>
        <v>#REF!</v>
      </c>
      <c r="P240" s="15" t="e">
        <f>IF(A240="","",TEXT(Dec!$D$2,"dd-mmm"))</f>
        <v>#REF!</v>
      </c>
      <c r="R240" s="16" t="e">
        <f>IF(A240="","",TEXT(Dec!$D$2,"yyyy"))</f>
        <v>#REF!</v>
      </c>
    </row>
    <row r="241" spans="1:18" x14ac:dyDescent="0.25">
      <c r="A241" t="e">
        <f>IF(Results!#REF!="aw",Results!#REF!,"")</f>
        <v>#REF!</v>
      </c>
      <c r="B241" t="e">
        <f>IF(A241="","",IF(AND(Results!#REF!&gt;"+2.0",LEFT(Results!#REF!,1)="+"),"w",""))</f>
        <v>#REF!</v>
      </c>
      <c r="C241" t="e">
        <f>IF(OR(A241="",Results!#REF!=""),"","("&amp;Results!#REF!&amp;")")</f>
        <v>#REF!</v>
      </c>
      <c r="D241" t="e">
        <f>IF(A241="","",Results!#REF!)</f>
        <v>#REF!</v>
      </c>
      <c r="G241" t="e">
        <f>IF(A241="","",LEFT(Results!#REF!,FIND(" ",Results!#REF!)-1))</f>
        <v>#REF!</v>
      </c>
      <c r="H241" t="e">
        <f>IF(A241="","",RIGHT(Results!#REF!,LEN(Results!#REF!)-FIND(" ",Results!#REF!)))</f>
        <v>#REF!</v>
      </c>
      <c r="I241" t="e">
        <f>IF(A241="","",Results!#REF!)</f>
        <v>#REF!</v>
      </c>
      <c r="J241" t="e">
        <f>IF(A241="","",VLOOKUP(LEFT(Results!#REF!,1),Fteams,4,FALSE))</f>
        <v>#REF!</v>
      </c>
      <c r="K241" t="e">
        <f>IF(A241="","",Results!#REF!)</f>
        <v>#REF!</v>
      </c>
      <c r="L241" t="e">
        <f>IF(A241="","",IF(RIGHT(Results!#REF!,1)="B","B",""))</f>
        <v>#REF!</v>
      </c>
      <c r="O241" t="e">
        <f>IF(A241="","",Dec!$B$2)</f>
        <v>#REF!</v>
      </c>
      <c r="P241" s="15" t="e">
        <f>IF(A241="","",TEXT(Dec!$D$2,"dd-mmm"))</f>
        <v>#REF!</v>
      </c>
      <c r="R241" s="16" t="e">
        <f>IF(A241="","",TEXT(Dec!$D$2,"yyyy"))</f>
        <v>#REF!</v>
      </c>
    </row>
    <row r="242" spans="1:18" x14ac:dyDescent="0.25">
      <c r="A242" t="e">
        <f>IF(Results!Y177="aw",Results!A176,"")</f>
        <v>#N/A</v>
      </c>
      <c r="B242" t="e">
        <f>IF(A242="","",IF(AND(Results!H177&gt;"+2.0",LEFT(Results!H177,1)="+"),"w",""))</f>
        <v>#N/A</v>
      </c>
      <c r="C242" t="e">
        <f>IF(OR(A242="",Results!H177=""),"","("&amp;Results!H177&amp;")")</f>
        <v>#N/A</v>
      </c>
      <c r="D242" t="e">
        <f>IF(A242="","",Results!F177)</f>
        <v>#N/A</v>
      </c>
      <c r="G242" t="e">
        <f>IF(A242="","",LEFT(Results!C177,FIND(" ",Results!C177)-1))</f>
        <v>#N/A</v>
      </c>
      <c r="H242" t="e">
        <f>IF(A242="","",RIGHT(Results!C177,LEN(Results!C177)-FIND(" ",Results!C177)))</f>
        <v>#N/A</v>
      </c>
      <c r="I242" t="e">
        <f>IF(A242="","",Results!D177)</f>
        <v>#N/A</v>
      </c>
      <c r="J242" t="e">
        <f>IF(A242="","",VLOOKUP(LEFT(Results!A177,1),Fteams,4,FALSE))</f>
        <v>#N/A</v>
      </c>
      <c r="K242" t="e">
        <f>IF(A242="","",Results!B177)</f>
        <v>#N/A</v>
      </c>
      <c r="L242" t="e">
        <f>IF(A242="","",IF(RIGHT(Results!X176,1)="B","B",""))</f>
        <v>#N/A</v>
      </c>
      <c r="O242" t="e">
        <f>IF(A242="","",Dec!$B$2)</f>
        <v>#N/A</v>
      </c>
      <c r="P242" s="15" t="e">
        <f>IF(A242="","",TEXT(Dec!$D$2,"dd-mmm"))</f>
        <v>#N/A</v>
      </c>
      <c r="R242" s="16" t="e">
        <f>IF(A242="","",TEXT(Dec!$D$2,"yyyy"))</f>
        <v>#N/A</v>
      </c>
    </row>
    <row r="243" spans="1:18" x14ac:dyDescent="0.25">
      <c r="A243" t="e">
        <f>IF(Results!Y178="aw",Results!A176,"")</f>
        <v>#N/A</v>
      </c>
      <c r="B243" t="e">
        <f>IF(A243="","",IF(AND(Results!H178&gt;"+2.0",LEFT(Results!H178,1)="+"),"w",""))</f>
        <v>#N/A</v>
      </c>
      <c r="C243" t="e">
        <f>IF(OR(A243="",Results!H178=""),"","("&amp;Results!H178&amp;")")</f>
        <v>#N/A</v>
      </c>
      <c r="D243" t="e">
        <f>IF(A243="","",Results!F178)</f>
        <v>#N/A</v>
      </c>
      <c r="G243" t="e">
        <f>IF(A243="","",LEFT(Results!C178,FIND(" ",Results!C178)-1))</f>
        <v>#N/A</v>
      </c>
      <c r="H243" t="e">
        <f>IF(A243="","",RIGHT(Results!C178,LEN(Results!C178)-FIND(" ",Results!C178)))</f>
        <v>#N/A</v>
      </c>
      <c r="I243" t="e">
        <f>IF(A243="","",Results!D178)</f>
        <v>#N/A</v>
      </c>
      <c r="J243" t="e">
        <f>IF(A243="","",VLOOKUP(LEFT(Results!A178,1),Fteams,4,FALSE))</f>
        <v>#N/A</v>
      </c>
      <c r="K243" t="e">
        <f>IF(A243="","",Results!B178)</f>
        <v>#N/A</v>
      </c>
      <c r="L243" t="e">
        <f>IF(A243="","",IF(RIGHT(Results!X176,1)="B","B",""))</f>
        <v>#N/A</v>
      </c>
      <c r="O243" t="e">
        <f>IF(A243="","",Dec!$B$2)</f>
        <v>#N/A</v>
      </c>
      <c r="P243" s="15" t="e">
        <f>IF(A243="","",TEXT(Dec!$D$2,"dd-mmm"))</f>
        <v>#N/A</v>
      </c>
      <c r="R243" s="16" t="e">
        <f>IF(A243="","",TEXT(Dec!$D$2,"yyyy"))</f>
        <v>#N/A</v>
      </c>
    </row>
    <row r="244" spans="1:18" x14ac:dyDescent="0.25">
      <c r="A244" t="e">
        <f>IF(Results!Y179="aw",Results!A176,"")</f>
        <v>#N/A</v>
      </c>
      <c r="B244" t="e">
        <f>IF(A244="","",IF(AND(Results!H179&gt;"+2.0",LEFT(Results!H179,1)="+"),"w",""))</f>
        <v>#N/A</v>
      </c>
      <c r="C244" t="e">
        <f>IF(OR(A244="",Results!H179=""),"","("&amp;Results!H179&amp;")")</f>
        <v>#N/A</v>
      </c>
      <c r="D244" t="e">
        <f>IF(A244="","",Results!F179)</f>
        <v>#N/A</v>
      </c>
      <c r="G244" t="e">
        <f>IF(A244="","",LEFT(Results!C179,FIND(" ",Results!C179)-1))</f>
        <v>#N/A</v>
      </c>
      <c r="H244" t="e">
        <f>IF(A244="","",RIGHT(Results!C179,LEN(Results!C179)-FIND(" ",Results!C179)))</f>
        <v>#N/A</v>
      </c>
      <c r="I244" t="e">
        <f>IF(A244="","",Results!D179)</f>
        <v>#N/A</v>
      </c>
      <c r="J244" t="e">
        <f>IF(A244="","",VLOOKUP(LEFT(Results!A179,1),Fteams,4,FALSE))</f>
        <v>#N/A</v>
      </c>
      <c r="K244" t="e">
        <f>IF(A244="","",Results!B179)</f>
        <v>#N/A</v>
      </c>
      <c r="L244" t="e">
        <f>IF(A244="","",IF(RIGHT(Results!X176,1)="B","B",""))</f>
        <v>#N/A</v>
      </c>
      <c r="O244" t="e">
        <f>IF(A244="","",Dec!$B$2)</f>
        <v>#N/A</v>
      </c>
      <c r="P244" s="15" t="e">
        <f>IF(A244="","",TEXT(Dec!$D$2,"dd-mmm"))</f>
        <v>#N/A</v>
      </c>
      <c r="R244" s="16" t="e">
        <f>IF(A244="","",TEXT(Dec!$D$2,"yyyy"))</f>
        <v>#N/A</v>
      </c>
    </row>
    <row r="245" spans="1:18" x14ac:dyDescent="0.25">
      <c r="A245" t="e">
        <f>IF(Results!Y180="aw",Results!A176,"")</f>
        <v>#N/A</v>
      </c>
      <c r="B245" t="e">
        <f>IF(A245="","",IF(AND(Results!H180&gt;"+2.0",LEFT(Results!H180,1)="+"),"w",""))</f>
        <v>#N/A</v>
      </c>
      <c r="C245" t="e">
        <f>IF(OR(A245="",Results!H180=""),"","("&amp;Results!H180&amp;")")</f>
        <v>#N/A</v>
      </c>
      <c r="D245" t="e">
        <f>IF(A245="","",Results!F180)</f>
        <v>#N/A</v>
      </c>
      <c r="G245" t="e">
        <f>IF(A245="","",LEFT(Results!C180,FIND(" ",Results!C180)-1))</f>
        <v>#N/A</v>
      </c>
      <c r="H245" t="e">
        <f>IF(A245="","",RIGHT(Results!C180,LEN(Results!C180)-FIND(" ",Results!C180)))</f>
        <v>#N/A</v>
      </c>
      <c r="I245" t="e">
        <f>IF(A245="","",Results!D180)</f>
        <v>#N/A</v>
      </c>
      <c r="J245" t="e">
        <f>IF(A245="","",VLOOKUP(LEFT(Results!A180,1),Fteams,4,FALSE))</f>
        <v>#N/A</v>
      </c>
      <c r="K245" t="e">
        <f>IF(A245="","",Results!B180)</f>
        <v>#N/A</v>
      </c>
      <c r="L245" t="e">
        <f>IF(A245="","",IF(RIGHT(Results!X176,1)="B","B",""))</f>
        <v>#N/A</v>
      </c>
      <c r="O245" t="e">
        <f>IF(A245="","",Dec!$B$2)</f>
        <v>#N/A</v>
      </c>
      <c r="P245" s="15" t="e">
        <f>IF(A245="","",TEXT(Dec!$D$2,"dd-mmm"))</f>
        <v>#N/A</v>
      </c>
      <c r="R245" s="16" t="e">
        <f>IF(A245="","",TEXT(Dec!$D$2,"yyyy"))</f>
        <v>#N/A</v>
      </c>
    </row>
    <row r="246" spans="1:18" x14ac:dyDescent="0.25">
      <c r="A246" t="e">
        <f>IF(Results!Y181="aw",Results!A176,"")</f>
        <v>#N/A</v>
      </c>
      <c r="B246" t="e">
        <f>IF(A246="","",IF(AND(Results!H181&gt;"+2.0",LEFT(Results!H181,1)="+"),"w",""))</f>
        <v>#N/A</v>
      </c>
      <c r="C246" t="e">
        <f>IF(OR(A246="",Results!H181=""),"","("&amp;Results!H181&amp;")")</f>
        <v>#N/A</v>
      </c>
      <c r="D246" t="e">
        <f>IF(A246="","",Results!F181)</f>
        <v>#N/A</v>
      </c>
      <c r="G246" t="e">
        <f>IF(A246="","",LEFT(Results!C181,FIND(" ",Results!C181)-1))</f>
        <v>#N/A</v>
      </c>
      <c r="H246" t="e">
        <f>IF(A246="","",RIGHT(Results!C181,LEN(Results!C181)-FIND(" ",Results!C181)))</f>
        <v>#N/A</v>
      </c>
      <c r="I246" t="e">
        <f>IF(A246="","",Results!D181)</f>
        <v>#N/A</v>
      </c>
      <c r="J246" t="e">
        <f>IF(A246="","",VLOOKUP(LEFT(Results!A181,1),Fteams,4,FALSE))</f>
        <v>#N/A</v>
      </c>
      <c r="K246" t="e">
        <f>IF(A246="","",Results!B181)</f>
        <v>#N/A</v>
      </c>
      <c r="L246" t="e">
        <f>IF(A246="","",IF(RIGHT(Results!X176,1)="B","B",""))</f>
        <v>#N/A</v>
      </c>
      <c r="O246" t="e">
        <f>IF(A246="","",Dec!$B$2)</f>
        <v>#N/A</v>
      </c>
      <c r="P246" s="15" t="e">
        <f>IF(A246="","",TEXT(Dec!$D$2,"dd-mmm"))</f>
        <v>#N/A</v>
      </c>
      <c r="R246" s="16" t="e">
        <f>IF(A246="","",TEXT(Dec!$D$2,"yyyy"))</f>
        <v>#N/A</v>
      </c>
    </row>
    <row r="247" spans="1:18" x14ac:dyDescent="0.25">
      <c r="A247" t="e">
        <f>IF(Results!Y182="aw",Results!A176,"")</f>
        <v>#N/A</v>
      </c>
      <c r="B247" t="e">
        <f>IF(A247="","",IF(AND(Results!H182&gt;"+2.0",LEFT(Results!H182,1)="+"),"w",""))</f>
        <v>#N/A</v>
      </c>
      <c r="C247" t="e">
        <f>IF(OR(A247="",Results!H182=""),"","("&amp;Results!H182&amp;")")</f>
        <v>#N/A</v>
      </c>
      <c r="D247" t="e">
        <f>IF(A247="","",Results!F182)</f>
        <v>#N/A</v>
      </c>
      <c r="G247" t="e">
        <f>IF(A247="","",LEFT(Results!C182,FIND(" ",Results!C182)-1))</f>
        <v>#N/A</v>
      </c>
      <c r="H247" t="e">
        <f>IF(A247="","",RIGHT(Results!C182,LEN(Results!C182)-FIND(" ",Results!C182)))</f>
        <v>#N/A</v>
      </c>
      <c r="I247" t="e">
        <f>IF(A247="","",Results!D182)</f>
        <v>#N/A</v>
      </c>
      <c r="J247" t="e">
        <f>IF(A247="","",VLOOKUP(LEFT(Results!A182,1),Fteams,4,FALSE))</f>
        <v>#N/A</v>
      </c>
      <c r="K247" t="e">
        <f>IF(A247="","",Results!B182)</f>
        <v>#N/A</v>
      </c>
      <c r="L247" t="e">
        <f>IF(A247="","",IF(RIGHT(Results!X176,1)="B","B",""))</f>
        <v>#N/A</v>
      </c>
      <c r="O247" t="e">
        <f>IF(A247="","",Dec!$B$2)</f>
        <v>#N/A</v>
      </c>
      <c r="P247" s="15" t="e">
        <f>IF(A247="","",TEXT(Dec!$D$2,"dd-mmm"))</f>
        <v>#N/A</v>
      </c>
      <c r="R247" s="16" t="e">
        <f>IF(A247="","",TEXT(Dec!$D$2,"yyyy"))</f>
        <v>#N/A</v>
      </c>
    </row>
    <row r="248" spans="1:18" x14ac:dyDescent="0.25">
      <c r="A248" t="e">
        <f>IF(Results!Y183="aw",Results!A176,"")</f>
        <v>#N/A</v>
      </c>
      <c r="B248" t="e">
        <f>IF(A248="","",IF(AND(Results!H183&gt;"+2.0",LEFT(Results!H183,1)="+"),"w",""))</f>
        <v>#N/A</v>
      </c>
      <c r="C248" t="e">
        <f>IF(OR(A248="",Results!H183=""),"","("&amp;Results!H183&amp;")")</f>
        <v>#N/A</v>
      </c>
      <c r="D248" t="e">
        <f>IF(A248="","",Results!F183)</f>
        <v>#N/A</v>
      </c>
      <c r="G248" t="e">
        <f>IF(A248="","",LEFT(Results!C183,FIND(" ",Results!C183)-1))</f>
        <v>#N/A</v>
      </c>
      <c r="H248" t="e">
        <f>IF(A248="","",RIGHT(Results!C183,LEN(Results!C183)-FIND(" ",Results!C183)))</f>
        <v>#N/A</v>
      </c>
      <c r="I248" t="e">
        <f>IF(A248="","",Results!D183)</f>
        <v>#N/A</v>
      </c>
      <c r="J248" t="e">
        <f>IF(A248="","",VLOOKUP(LEFT(Results!A183,1),Fteams,4,FALSE))</f>
        <v>#N/A</v>
      </c>
      <c r="K248" t="e">
        <f>IF(A248="","",Results!B183)</f>
        <v>#N/A</v>
      </c>
      <c r="L248" t="e">
        <f>IF(A248="","",IF(RIGHT(Results!X176,1)="B","B",""))</f>
        <v>#N/A</v>
      </c>
      <c r="O248" t="e">
        <f>IF(A248="","",Dec!$B$2)</f>
        <v>#N/A</v>
      </c>
      <c r="P248" s="15" t="e">
        <f>IF(A248="","",TEXT(Dec!$D$2,"dd-mmm"))</f>
        <v>#N/A</v>
      </c>
      <c r="R248" s="16" t="e">
        <f>IF(A248="","",TEXT(Dec!$D$2,"yyyy"))</f>
        <v>#N/A</v>
      </c>
    </row>
    <row r="249" spans="1:18" x14ac:dyDescent="0.25">
      <c r="A249" t="e">
        <f>IF(Results!Y184="aw",Results!A176,"")</f>
        <v>#N/A</v>
      </c>
      <c r="B249" t="e">
        <f>IF(A249="","",IF(AND(Results!H184&gt;"+2.0",LEFT(Results!H184,1)="+"),"w",""))</f>
        <v>#N/A</v>
      </c>
      <c r="C249" t="e">
        <f>IF(OR(A249="",Results!H184=""),"","("&amp;Results!H184&amp;")")</f>
        <v>#N/A</v>
      </c>
      <c r="D249" t="e">
        <f>IF(A249="","",Results!F184)</f>
        <v>#N/A</v>
      </c>
      <c r="G249" t="e">
        <f>IF(A249="","",LEFT(Results!C184,FIND(" ",Results!C184)-1))</f>
        <v>#N/A</v>
      </c>
      <c r="H249" t="e">
        <f>IF(A249="","",RIGHT(Results!C184,LEN(Results!C184)-FIND(" ",Results!C184)))</f>
        <v>#N/A</v>
      </c>
      <c r="I249" t="e">
        <f>IF(A249="","",Results!D184)</f>
        <v>#N/A</v>
      </c>
      <c r="J249" t="e">
        <f>IF(A249="","",VLOOKUP(LEFT(Results!A184,1),Fteams,4,FALSE))</f>
        <v>#N/A</v>
      </c>
      <c r="K249" t="e">
        <f>IF(A249="","",Results!B184)</f>
        <v>#N/A</v>
      </c>
      <c r="L249" t="e">
        <f>IF(A249="","",IF(RIGHT(Results!X176,1)="B","B",""))</f>
        <v>#N/A</v>
      </c>
      <c r="O249" t="e">
        <f>IF(A249="","",Dec!$B$2)</f>
        <v>#N/A</v>
      </c>
      <c r="P249" s="15" t="e">
        <f>IF(A249="","",TEXT(Dec!$D$2,"dd-mmm"))</f>
        <v>#N/A</v>
      </c>
      <c r="R249" s="16" t="e">
        <f>IF(A249="","",TEXT(Dec!$D$2,"yyyy"))</f>
        <v>#N/A</v>
      </c>
    </row>
    <row r="250" spans="1:18" x14ac:dyDescent="0.25">
      <c r="A250" t="str">
        <f>IF(Results!Y187="aw",Results!A176,"")</f>
        <v/>
      </c>
      <c r="B250" t="str">
        <f>IF(A250="","",IF(AND(Results!H187&gt;"+2.0",LEFT(Results!H187,1)="+"),"w",""))</f>
        <v/>
      </c>
      <c r="C250" t="str">
        <f>IF(OR(A250="",Results!H187=""),"","("&amp;Results!H187&amp;")")</f>
        <v/>
      </c>
      <c r="D250" t="str">
        <f>IF(A250="","",Results!F187)</f>
        <v/>
      </c>
      <c r="G250" t="str">
        <f>IF(A250="","",LEFT(Results!C187,FIND(" ",Results!C187)-1))</f>
        <v/>
      </c>
      <c r="H250" t="str">
        <f>IF(A250="","",RIGHT(Results!C187,LEN(Results!C187)-FIND(" ",Results!C187)))</f>
        <v/>
      </c>
      <c r="I250" t="str">
        <f>IF(A250="","",Results!D187)</f>
        <v/>
      </c>
      <c r="J250" t="str">
        <f>IF(A250="","",VLOOKUP(LEFT(Results!A187,1),Fteams,4,FALSE))</f>
        <v/>
      </c>
      <c r="K250" t="str">
        <f>IF(A250="","",Results!B187)</f>
        <v/>
      </c>
      <c r="L250" t="str">
        <f>IF(A250="","",IF(RIGHT(Results!X176,1)="B","B",""))</f>
        <v/>
      </c>
      <c r="O250" t="str">
        <f>IF(A250="","",Dec!$B$2)</f>
        <v/>
      </c>
      <c r="P250" s="15" t="str">
        <f>IF(A250="","",TEXT(Dec!$D$2,"dd-mmm"))</f>
        <v/>
      </c>
      <c r="R250" s="16" t="str">
        <f>IF(A250="","",TEXT(Dec!$D$2,"yyyy"))</f>
        <v/>
      </c>
    </row>
    <row r="251" spans="1:18" x14ac:dyDescent="0.25">
      <c r="A251" t="str">
        <f>IF(Results!Y188="aw",Results!A176,"")</f>
        <v/>
      </c>
      <c r="B251" t="str">
        <f>IF(A251="","",IF(AND(Results!H188&gt;"+2.0",LEFT(Results!H188,1)="+"),"w",""))</f>
        <v/>
      </c>
      <c r="C251" t="str">
        <f>IF(OR(A251="",Results!H188=""),"","("&amp;Results!H188&amp;")")</f>
        <v/>
      </c>
      <c r="D251" t="str">
        <f>IF(A251="","",Results!F188)</f>
        <v/>
      </c>
      <c r="G251" t="str">
        <f>IF(A251="","",LEFT(Results!C188,FIND(" ",Results!C188)-1))</f>
        <v/>
      </c>
      <c r="H251" t="str">
        <f>IF(A251="","",RIGHT(Results!C188,LEN(Results!C188)-FIND(" ",Results!C188)))</f>
        <v/>
      </c>
      <c r="I251" t="str">
        <f>IF(A251="","",Results!D188)</f>
        <v/>
      </c>
      <c r="J251" t="str">
        <f>IF(A251="","",VLOOKUP(LEFT(Results!A188,1),Fteams,4,FALSE))</f>
        <v/>
      </c>
      <c r="K251" t="str">
        <f>IF(A251="","",Results!B188)</f>
        <v/>
      </c>
      <c r="L251" t="str">
        <f>IF(A251="","",IF(RIGHT(Results!X176,1)="B","B",""))</f>
        <v/>
      </c>
      <c r="O251" t="str">
        <f>IF(A251="","",Dec!$B$2)</f>
        <v/>
      </c>
      <c r="P251" s="15" t="str">
        <f>IF(A251="","",TEXT(Dec!$D$2,"dd-mmm"))</f>
        <v/>
      </c>
      <c r="R251" s="16" t="str">
        <f>IF(A251="","",TEXT(Dec!$D$2,"yyyy"))</f>
        <v/>
      </c>
    </row>
    <row r="252" spans="1:18" x14ac:dyDescent="0.25">
      <c r="A252" t="e">
        <f>IF(Results!#REF!="aw",Results!A176,"")</f>
        <v>#REF!</v>
      </c>
      <c r="B252" t="e">
        <f>IF(A252="","",IF(AND(Results!#REF!&gt;"+2.0",LEFT(Results!#REF!,1)="+"),"w",""))</f>
        <v>#REF!</v>
      </c>
      <c r="C252" t="e">
        <f>IF(OR(A252="",Results!#REF!=""),"","("&amp;Results!#REF!&amp;")")</f>
        <v>#REF!</v>
      </c>
      <c r="D252" t="e">
        <f>IF(A252="","",Results!#REF!)</f>
        <v>#REF!</v>
      </c>
      <c r="G252" t="e">
        <f>IF(A252="","",LEFT(Results!#REF!,FIND(" ",Results!#REF!)-1))</f>
        <v>#REF!</v>
      </c>
      <c r="H252" t="e">
        <f>IF(A252="","",RIGHT(Results!#REF!,LEN(Results!#REF!)-FIND(" ",Results!#REF!)))</f>
        <v>#REF!</v>
      </c>
      <c r="I252" t="e">
        <f>IF(A252="","",Results!#REF!)</f>
        <v>#REF!</v>
      </c>
      <c r="J252" t="e">
        <f>IF(A252="","",VLOOKUP(LEFT(Results!#REF!,1),Fteams,4,FALSE))</f>
        <v>#REF!</v>
      </c>
      <c r="K252" t="e">
        <f>IF(A252="","",Results!#REF!)</f>
        <v>#REF!</v>
      </c>
      <c r="L252" t="e">
        <f>IF(A252="","",IF(RIGHT(Results!X176,1)="B","B",""))</f>
        <v>#REF!</v>
      </c>
      <c r="O252" t="e">
        <f>IF(A252="","",Dec!$B$2)</f>
        <v>#REF!</v>
      </c>
      <c r="P252" s="15" t="e">
        <f>IF(A252="","",TEXT(Dec!$D$2,"dd-mmm"))</f>
        <v>#REF!</v>
      </c>
      <c r="R252" s="16" t="e">
        <f>IF(A252="","",TEXT(Dec!$D$2,"yyyy"))</f>
        <v>#REF!</v>
      </c>
    </row>
    <row r="253" spans="1:18" x14ac:dyDescent="0.25">
      <c r="A253" t="e">
        <f>IF(Results!#REF!="aw",Results!A176,"")</f>
        <v>#REF!</v>
      </c>
      <c r="B253" t="e">
        <f>IF(A253="","",IF(AND(Results!#REF!&gt;"+2.0",LEFT(Results!#REF!,1)="+"),"w",""))</f>
        <v>#REF!</v>
      </c>
      <c r="C253" t="e">
        <f>IF(OR(A253="",Results!#REF!=""),"","("&amp;Results!#REF!&amp;")")</f>
        <v>#REF!</v>
      </c>
      <c r="D253" t="e">
        <f>IF(A253="","",Results!#REF!)</f>
        <v>#REF!</v>
      </c>
      <c r="G253" t="e">
        <f>IF(A253="","",LEFT(Results!#REF!,FIND(" ",Results!#REF!)-1))</f>
        <v>#REF!</v>
      </c>
      <c r="H253" t="e">
        <f>IF(A253="","",RIGHT(Results!#REF!,LEN(Results!#REF!)-FIND(" ",Results!#REF!)))</f>
        <v>#REF!</v>
      </c>
      <c r="I253" t="e">
        <f>IF(A253="","",Results!#REF!)</f>
        <v>#REF!</v>
      </c>
      <c r="J253" t="e">
        <f>IF(A253="","",VLOOKUP(LEFT(Results!#REF!,1),Fteams,4,FALSE))</f>
        <v>#REF!</v>
      </c>
      <c r="K253" t="e">
        <f>IF(A253="","",Results!#REF!)</f>
        <v>#REF!</v>
      </c>
      <c r="L253" t="e">
        <f>IF(A253="","",IF(RIGHT(Results!X176,1)="B","B",""))</f>
        <v>#REF!</v>
      </c>
      <c r="O253" t="e">
        <f>IF(A253="","",Dec!$B$2)</f>
        <v>#REF!</v>
      </c>
      <c r="P253" s="15" t="e">
        <f>IF(A253="","",TEXT(Dec!$D$2,"dd-mmm"))</f>
        <v>#REF!</v>
      </c>
      <c r="R253" s="16" t="e">
        <f>IF(A253="","",TEXT(Dec!$D$2,"yyyy"))</f>
        <v>#REF!</v>
      </c>
    </row>
    <row r="254" spans="1:18" x14ac:dyDescent="0.25">
      <c r="A254" t="e">
        <f>IF(Results!Y190="aw",Results!A189,"")</f>
        <v>#N/A</v>
      </c>
      <c r="B254" t="e">
        <f>IF(A254="","",IF(AND(Results!H190&gt;"+2.0",LEFT(Results!H190,1)="+"),"w",""))</f>
        <v>#N/A</v>
      </c>
      <c r="C254" t="e">
        <f>IF(OR(A254="",Results!H190=""),"","("&amp;Results!H190&amp;")")</f>
        <v>#N/A</v>
      </c>
      <c r="D254" t="e">
        <f>IF(A254="","",Results!F190)</f>
        <v>#N/A</v>
      </c>
      <c r="G254" t="e">
        <f>IF(A254="","",LEFT(Results!C190,FIND(" ",Results!C190)-1))</f>
        <v>#N/A</v>
      </c>
      <c r="H254" t="e">
        <f>IF(A254="","",RIGHT(Results!C190,LEN(Results!C190)-FIND(" ",Results!C190)))</f>
        <v>#N/A</v>
      </c>
      <c r="I254" t="e">
        <f>IF(A254="","",Results!D190)</f>
        <v>#N/A</v>
      </c>
      <c r="J254" t="e">
        <f>IF(A254="","",VLOOKUP(LEFT(Results!A190,1),Fteams,4,FALSE))</f>
        <v>#N/A</v>
      </c>
      <c r="K254" t="e">
        <f>IF(A254="","",Results!B190)</f>
        <v>#N/A</v>
      </c>
      <c r="L254" t="e">
        <f>IF(A254="","",IF(RIGHT(Results!X189,1)="B","B",""))</f>
        <v>#N/A</v>
      </c>
      <c r="O254" t="e">
        <f>IF(A254="","",Dec!$B$2)</f>
        <v>#N/A</v>
      </c>
      <c r="P254" s="15" t="e">
        <f>IF(A254="","",TEXT(Dec!$D$2,"dd-mmm"))</f>
        <v>#N/A</v>
      </c>
      <c r="R254" s="16" t="e">
        <f>IF(A254="","",TEXT(Dec!$D$2,"yyyy"))</f>
        <v>#N/A</v>
      </c>
    </row>
    <row r="255" spans="1:18" x14ac:dyDescent="0.25">
      <c r="A255" t="e">
        <f>IF(Results!Y191="aw",Results!A189,"")</f>
        <v>#N/A</v>
      </c>
      <c r="B255" t="e">
        <f>IF(A255="","",IF(AND(Results!H191&gt;"+2.0",LEFT(Results!H191,1)="+"),"w",""))</f>
        <v>#N/A</v>
      </c>
      <c r="C255" t="e">
        <f>IF(OR(A255="",Results!H191=""),"","("&amp;Results!H191&amp;")")</f>
        <v>#N/A</v>
      </c>
      <c r="D255" t="e">
        <f>IF(A255="","",Results!F191)</f>
        <v>#N/A</v>
      </c>
      <c r="G255" t="e">
        <f>IF(A255="","",LEFT(Results!C191,FIND(" ",Results!C191)-1))</f>
        <v>#N/A</v>
      </c>
      <c r="H255" t="e">
        <f>IF(A255="","",RIGHT(Results!C191,LEN(Results!C191)-FIND(" ",Results!C191)))</f>
        <v>#N/A</v>
      </c>
      <c r="I255" t="e">
        <f>IF(A255="","",Results!D191)</f>
        <v>#N/A</v>
      </c>
      <c r="J255" t="e">
        <f>IF(A255="","",VLOOKUP(LEFT(Results!A191,1),Fteams,4,FALSE))</f>
        <v>#N/A</v>
      </c>
      <c r="K255" t="e">
        <f>IF(A255="","",Results!B191)</f>
        <v>#N/A</v>
      </c>
      <c r="L255" t="e">
        <f>IF(A255="","",IF(RIGHT(Results!X189,1)="B","B",""))</f>
        <v>#N/A</v>
      </c>
      <c r="O255" t="e">
        <f>IF(A255="","",Dec!$B$2)</f>
        <v>#N/A</v>
      </c>
      <c r="P255" s="15" t="e">
        <f>IF(A255="","",TEXT(Dec!$D$2,"dd-mmm"))</f>
        <v>#N/A</v>
      </c>
      <c r="R255" s="16" t="e">
        <f>IF(A255="","",TEXT(Dec!$D$2,"yyyy"))</f>
        <v>#N/A</v>
      </c>
    </row>
    <row r="256" spans="1:18" x14ac:dyDescent="0.25">
      <c r="A256" t="e">
        <f>IF(Results!Y192="aw",Results!A189,"")</f>
        <v>#N/A</v>
      </c>
      <c r="B256" t="e">
        <f>IF(A256="","",IF(AND(Results!H192&gt;"+2.0",LEFT(Results!H192,1)="+"),"w",""))</f>
        <v>#N/A</v>
      </c>
      <c r="C256" t="e">
        <f>IF(OR(A256="",Results!H192=""),"","("&amp;Results!H192&amp;")")</f>
        <v>#N/A</v>
      </c>
      <c r="D256" t="e">
        <f>IF(A256="","",Results!F192)</f>
        <v>#N/A</v>
      </c>
      <c r="G256" t="e">
        <f>IF(A256="","",LEFT(Results!C192,FIND(" ",Results!C192)-1))</f>
        <v>#N/A</v>
      </c>
      <c r="H256" t="e">
        <f>IF(A256="","",RIGHT(Results!C192,LEN(Results!C192)-FIND(" ",Results!C192)))</f>
        <v>#N/A</v>
      </c>
      <c r="I256" t="e">
        <f>IF(A256="","",Results!D192)</f>
        <v>#N/A</v>
      </c>
      <c r="J256" t="e">
        <f>IF(A256="","",VLOOKUP(LEFT(Results!A192,1),Fteams,4,FALSE))</f>
        <v>#N/A</v>
      </c>
      <c r="K256" t="e">
        <f>IF(A256="","",Results!B192)</f>
        <v>#N/A</v>
      </c>
      <c r="L256" t="e">
        <f>IF(A256="","",IF(RIGHT(Results!X189,1)="B","B",""))</f>
        <v>#N/A</v>
      </c>
      <c r="O256" t="e">
        <f>IF(A256="","",Dec!$B$2)</f>
        <v>#N/A</v>
      </c>
      <c r="P256" s="15" t="e">
        <f>IF(A256="","",TEXT(Dec!$D$2,"dd-mmm"))</f>
        <v>#N/A</v>
      </c>
      <c r="R256" s="16" t="e">
        <f>IF(A256="","",TEXT(Dec!$D$2,"yyyy"))</f>
        <v>#N/A</v>
      </c>
    </row>
    <row r="257" spans="1:18" x14ac:dyDescent="0.25">
      <c r="A257" t="e">
        <f>IF(Results!Y193="aw",Results!A189,"")</f>
        <v>#N/A</v>
      </c>
      <c r="B257" t="e">
        <f>IF(A257="","",IF(AND(Results!H193&gt;"+2.0",LEFT(Results!H193,1)="+"),"w",""))</f>
        <v>#N/A</v>
      </c>
      <c r="C257" t="e">
        <f>IF(OR(A257="",Results!H193=""),"","("&amp;Results!H193&amp;")")</f>
        <v>#N/A</v>
      </c>
      <c r="D257" t="e">
        <f>IF(A257="","",Results!F193)</f>
        <v>#N/A</v>
      </c>
      <c r="G257" t="e">
        <f>IF(A257="","",LEFT(Results!C193,FIND(" ",Results!C193)-1))</f>
        <v>#N/A</v>
      </c>
      <c r="H257" t="e">
        <f>IF(A257="","",RIGHT(Results!C193,LEN(Results!C193)-FIND(" ",Results!C193)))</f>
        <v>#N/A</v>
      </c>
      <c r="I257" t="e">
        <f>IF(A257="","",Results!D193)</f>
        <v>#N/A</v>
      </c>
      <c r="J257" t="e">
        <f>IF(A257="","",VLOOKUP(LEFT(Results!A193,1),Fteams,4,FALSE))</f>
        <v>#N/A</v>
      </c>
      <c r="K257" t="e">
        <f>IF(A257="","",Results!B193)</f>
        <v>#N/A</v>
      </c>
      <c r="L257" t="e">
        <f>IF(A257="","",IF(RIGHT(Results!X189,1)="B","B",""))</f>
        <v>#N/A</v>
      </c>
      <c r="O257" t="e">
        <f>IF(A257="","",Dec!$B$2)</f>
        <v>#N/A</v>
      </c>
      <c r="P257" s="15" t="e">
        <f>IF(A257="","",TEXT(Dec!$D$2,"dd-mmm"))</f>
        <v>#N/A</v>
      </c>
      <c r="R257" s="16" t="e">
        <f>IF(A257="","",TEXT(Dec!$D$2,"yyyy"))</f>
        <v>#N/A</v>
      </c>
    </row>
    <row r="258" spans="1:18" x14ac:dyDescent="0.25">
      <c r="A258" t="e">
        <f>IF(Results!Y194="aw",Results!A189,"")</f>
        <v>#N/A</v>
      </c>
      <c r="B258" t="e">
        <f>IF(A258="","",IF(AND(Results!H194&gt;"+2.0",LEFT(Results!H194,1)="+"),"w",""))</f>
        <v>#N/A</v>
      </c>
      <c r="C258" t="e">
        <f>IF(OR(A258="",Results!H194=""),"","("&amp;Results!H194&amp;")")</f>
        <v>#N/A</v>
      </c>
      <c r="D258" t="e">
        <f>IF(A258="","",Results!F194)</f>
        <v>#N/A</v>
      </c>
      <c r="G258" t="e">
        <f>IF(A258="","",LEFT(Results!C194,FIND(" ",Results!C194)-1))</f>
        <v>#N/A</v>
      </c>
      <c r="H258" t="e">
        <f>IF(A258="","",RIGHT(Results!C194,LEN(Results!C194)-FIND(" ",Results!C194)))</f>
        <v>#N/A</v>
      </c>
      <c r="I258" t="e">
        <f>IF(A258="","",Results!D194)</f>
        <v>#N/A</v>
      </c>
      <c r="J258" t="e">
        <f>IF(A258="","",VLOOKUP(LEFT(Results!A194,1),Fteams,4,FALSE))</f>
        <v>#N/A</v>
      </c>
      <c r="K258" t="e">
        <f>IF(A258="","",Results!B194)</f>
        <v>#N/A</v>
      </c>
      <c r="L258" t="e">
        <f>IF(A258="","",IF(RIGHT(Results!X189,1)="B","B",""))</f>
        <v>#N/A</v>
      </c>
      <c r="O258" t="e">
        <f>IF(A258="","",Dec!$B$2)</f>
        <v>#N/A</v>
      </c>
      <c r="P258" s="15" t="e">
        <f>IF(A258="","",TEXT(Dec!$D$2,"dd-mmm"))</f>
        <v>#N/A</v>
      </c>
      <c r="R258" s="16" t="e">
        <f>IF(A258="","",TEXT(Dec!$D$2,"yyyy"))</f>
        <v>#N/A</v>
      </c>
    </row>
    <row r="259" spans="1:18" x14ac:dyDescent="0.25">
      <c r="A259" t="e">
        <f>IF(Results!Y195="aw",Results!A189,"")</f>
        <v>#N/A</v>
      </c>
      <c r="B259" t="e">
        <f>IF(A259="","",IF(AND(Results!H195&gt;"+2.0",LEFT(Results!H195,1)="+"),"w",""))</f>
        <v>#N/A</v>
      </c>
      <c r="C259" t="e">
        <f>IF(OR(A259="",Results!H195=""),"","("&amp;Results!H195&amp;")")</f>
        <v>#N/A</v>
      </c>
      <c r="D259" t="e">
        <f>IF(A259="","",Results!F195)</f>
        <v>#N/A</v>
      </c>
      <c r="G259" t="e">
        <f>IF(A259="","",LEFT(Results!C195,FIND(" ",Results!C195)-1))</f>
        <v>#N/A</v>
      </c>
      <c r="H259" t="e">
        <f>IF(A259="","",RIGHT(Results!C195,LEN(Results!C195)-FIND(" ",Results!C195)))</f>
        <v>#N/A</v>
      </c>
      <c r="I259" t="e">
        <f>IF(A259="","",Results!D195)</f>
        <v>#N/A</v>
      </c>
      <c r="J259" t="e">
        <f>IF(A259="","",VLOOKUP(LEFT(Results!A195,1),Fteams,4,FALSE))</f>
        <v>#N/A</v>
      </c>
      <c r="K259" t="e">
        <f>IF(A259="","",Results!B195)</f>
        <v>#N/A</v>
      </c>
      <c r="L259" t="e">
        <f>IF(A259="","",IF(RIGHT(Results!X189,1)="B","B",""))</f>
        <v>#N/A</v>
      </c>
      <c r="O259" t="e">
        <f>IF(A259="","",Dec!$B$2)</f>
        <v>#N/A</v>
      </c>
      <c r="P259" s="15" t="e">
        <f>IF(A259="","",TEXT(Dec!$D$2,"dd-mmm"))</f>
        <v>#N/A</v>
      </c>
      <c r="R259" s="16" t="e">
        <f>IF(A259="","",TEXT(Dec!$D$2,"yyyy"))</f>
        <v>#N/A</v>
      </c>
    </row>
    <row r="260" spans="1:18" x14ac:dyDescent="0.25">
      <c r="A260" t="e">
        <f>IF(Results!Y196="aw",Results!A189,"")</f>
        <v>#N/A</v>
      </c>
      <c r="B260" t="e">
        <f>IF(A260="","",IF(AND(Results!H196&gt;"+2.0",LEFT(Results!H196,1)="+"),"w",""))</f>
        <v>#N/A</v>
      </c>
      <c r="C260" t="e">
        <f>IF(OR(A260="",Results!H196=""),"","("&amp;Results!H196&amp;")")</f>
        <v>#N/A</v>
      </c>
      <c r="D260" t="e">
        <f>IF(A260="","",Results!F196)</f>
        <v>#N/A</v>
      </c>
      <c r="G260" t="e">
        <f>IF(A260="","",LEFT(Results!C196,FIND(" ",Results!C196)-1))</f>
        <v>#N/A</v>
      </c>
      <c r="H260" t="e">
        <f>IF(A260="","",RIGHT(Results!C196,LEN(Results!C196)-FIND(" ",Results!C196)))</f>
        <v>#N/A</v>
      </c>
      <c r="I260" t="e">
        <f>IF(A260="","",Results!D196)</f>
        <v>#N/A</v>
      </c>
      <c r="J260" t="e">
        <f>IF(A260="","",VLOOKUP(LEFT(Results!A196,1),Fteams,4,FALSE))</f>
        <v>#N/A</v>
      </c>
      <c r="K260" t="e">
        <f>IF(A260="","",Results!B196)</f>
        <v>#N/A</v>
      </c>
      <c r="L260" t="e">
        <f>IF(A260="","",IF(RIGHT(Results!X189,1)="B","B",""))</f>
        <v>#N/A</v>
      </c>
      <c r="O260" t="e">
        <f>IF(A260="","",Dec!$B$2)</f>
        <v>#N/A</v>
      </c>
      <c r="P260" s="15" t="e">
        <f>IF(A260="","",TEXT(Dec!$D$2,"dd-mmm"))</f>
        <v>#N/A</v>
      </c>
      <c r="R260" s="16" t="e">
        <f>IF(A260="","",TEXT(Dec!$D$2,"yyyy"))</f>
        <v>#N/A</v>
      </c>
    </row>
    <row r="261" spans="1:18" x14ac:dyDescent="0.25">
      <c r="A261" t="e">
        <f>IF(Results!Y197="aw",Results!A189,"")</f>
        <v>#N/A</v>
      </c>
      <c r="B261" t="e">
        <f>IF(A261="","",IF(AND(Results!H197&gt;"+2.0",LEFT(Results!H197,1)="+"),"w",""))</f>
        <v>#N/A</v>
      </c>
      <c r="C261" t="e">
        <f>IF(OR(A261="",Results!H197=""),"","("&amp;Results!H197&amp;")")</f>
        <v>#N/A</v>
      </c>
      <c r="D261" t="e">
        <f>IF(A261="","",Results!F197)</f>
        <v>#N/A</v>
      </c>
      <c r="G261" t="e">
        <f>IF(A261="","",LEFT(Results!C197,FIND(" ",Results!C197)-1))</f>
        <v>#N/A</v>
      </c>
      <c r="H261" t="e">
        <f>IF(A261="","",RIGHT(Results!C197,LEN(Results!C197)-FIND(" ",Results!C197)))</f>
        <v>#N/A</v>
      </c>
      <c r="I261" t="e">
        <f>IF(A261="","",Results!D197)</f>
        <v>#N/A</v>
      </c>
      <c r="J261" t="e">
        <f>IF(A261="","",VLOOKUP(LEFT(Results!A197,1),Fteams,4,FALSE))</f>
        <v>#N/A</v>
      </c>
      <c r="K261" t="e">
        <f>IF(A261="","",Results!B197)</f>
        <v>#N/A</v>
      </c>
      <c r="L261" t="e">
        <f>IF(A261="","",IF(RIGHT(Results!X189,1)="B","B",""))</f>
        <v>#N/A</v>
      </c>
      <c r="O261" t="e">
        <f>IF(A261="","",Dec!$B$2)</f>
        <v>#N/A</v>
      </c>
      <c r="P261" s="15" t="e">
        <f>IF(A261="","",TEXT(Dec!$D$2,"dd-mmm"))</f>
        <v>#N/A</v>
      </c>
      <c r="R261" s="16" t="e">
        <f>IF(A261="","",TEXT(Dec!$D$2,"yyyy"))</f>
        <v>#N/A</v>
      </c>
    </row>
    <row r="262" spans="1:18" x14ac:dyDescent="0.25">
      <c r="A262" t="str">
        <f>IF(Results!Y200="aw",Results!A189,"")</f>
        <v/>
      </c>
      <c r="B262" t="str">
        <f>IF(A262="","",IF(AND(Results!H200&gt;"+2.0",LEFT(Results!H200,1)="+"),"w",""))</f>
        <v/>
      </c>
      <c r="C262" t="str">
        <f>IF(OR(A262="",Results!H200=""),"","("&amp;Results!H200&amp;")")</f>
        <v/>
      </c>
      <c r="D262" t="str">
        <f>IF(A262="","",Results!F200)</f>
        <v/>
      </c>
      <c r="G262" t="str">
        <f>IF(A262="","",LEFT(Results!C200,FIND(" ",Results!C200)-1))</f>
        <v/>
      </c>
      <c r="H262" t="str">
        <f>IF(A262="","",RIGHT(Results!C200,LEN(Results!C200)-FIND(" ",Results!C200)))</f>
        <v/>
      </c>
      <c r="I262" t="str">
        <f>IF(A262="","",Results!D200)</f>
        <v/>
      </c>
      <c r="J262" t="str">
        <f>IF(A262="","",VLOOKUP(LEFT(Results!A200,1),Fteams,4,FALSE))</f>
        <v/>
      </c>
      <c r="K262" t="str">
        <f>IF(A262="","",Results!B200)</f>
        <v/>
      </c>
      <c r="L262" t="str">
        <f>IF(A262="","",IF(RIGHT(Results!X189,1)="B","B",""))</f>
        <v/>
      </c>
      <c r="O262" t="str">
        <f>IF(A262="","",Dec!$B$2)</f>
        <v/>
      </c>
      <c r="P262" s="15" t="str">
        <f>IF(A262="","",TEXT(Dec!$D$2,"dd-mmm"))</f>
        <v/>
      </c>
      <c r="R262" s="16" t="str">
        <f>IF(A262="","",TEXT(Dec!$D$2,"yyyy"))</f>
        <v/>
      </c>
    </row>
    <row r="263" spans="1:18" x14ac:dyDescent="0.25">
      <c r="A263" t="str">
        <f>IF(Results!Y201="aw",Results!A189,"")</f>
        <v/>
      </c>
      <c r="B263" t="str">
        <f>IF(A263="","",IF(AND(Results!H201&gt;"+2.0",LEFT(Results!H201,1)="+"),"w",""))</f>
        <v/>
      </c>
      <c r="C263" t="str">
        <f>IF(OR(A263="",Results!H201=""),"","("&amp;Results!H201&amp;")")</f>
        <v/>
      </c>
      <c r="D263" t="str">
        <f>IF(A263="","",Results!F201)</f>
        <v/>
      </c>
      <c r="G263" t="str">
        <f>IF(A263="","",LEFT(Results!C201,FIND(" ",Results!C201)-1))</f>
        <v/>
      </c>
      <c r="H263" t="str">
        <f>IF(A263="","",RIGHT(Results!C201,LEN(Results!C201)-FIND(" ",Results!C201)))</f>
        <v/>
      </c>
      <c r="I263" t="str">
        <f>IF(A263="","",Results!D201)</f>
        <v/>
      </c>
      <c r="J263" t="str">
        <f>IF(A263="","",VLOOKUP(LEFT(Results!A201,1),Fteams,4,FALSE))</f>
        <v/>
      </c>
      <c r="K263" t="str">
        <f>IF(A263="","",Results!B201)</f>
        <v/>
      </c>
      <c r="L263" t="str">
        <f>IF(A263="","",IF(RIGHT(Results!X189,1)="B","B",""))</f>
        <v/>
      </c>
      <c r="O263" t="str">
        <f>IF(A263="","",Dec!$B$2)</f>
        <v/>
      </c>
      <c r="P263" s="15" t="str">
        <f>IF(A263="","",TEXT(Dec!$D$2,"dd-mmm"))</f>
        <v/>
      </c>
      <c r="R263" s="16" t="str">
        <f>IF(A263="","",TEXT(Dec!$D$2,"yyyy"))</f>
        <v/>
      </c>
    </row>
    <row r="264" spans="1:18" x14ac:dyDescent="0.25">
      <c r="A264" t="e">
        <f>IF(Results!#REF!="aw",Results!A189,"")</f>
        <v>#REF!</v>
      </c>
      <c r="B264" t="e">
        <f>IF(A264="","",IF(AND(Results!#REF!&gt;"+2.0",LEFT(Results!#REF!,1)="+"),"w",""))</f>
        <v>#REF!</v>
      </c>
      <c r="C264" t="e">
        <f>IF(OR(A264="",Results!#REF!=""),"","("&amp;Results!#REF!&amp;")")</f>
        <v>#REF!</v>
      </c>
      <c r="D264" t="e">
        <f>IF(A264="","",Results!#REF!)</f>
        <v>#REF!</v>
      </c>
      <c r="G264" t="e">
        <f>IF(A264="","",LEFT(Results!#REF!,FIND(" ",Results!#REF!)-1))</f>
        <v>#REF!</v>
      </c>
      <c r="H264" t="e">
        <f>IF(A264="","",RIGHT(Results!#REF!,LEN(Results!#REF!)-FIND(" ",Results!#REF!)))</f>
        <v>#REF!</v>
      </c>
      <c r="I264" t="e">
        <f>IF(A264="","",Results!#REF!)</f>
        <v>#REF!</v>
      </c>
      <c r="J264" t="e">
        <f>IF(A264="","",VLOOKUP(LEFT(Results!#REF!,1),Fteams,4,FALSE))</f>
        <v>#REF!</v>
      </c>
      <c r="K264" t="e">
        <f>IF(A264="","",Results!#REF!)</f>
        <v>#REF!</v>
      </c>
      <c r="L264" t="e">
        <f>IF(A264="","",IF(RIGHT(Results!X189,1)="B","B",""))</f>
        <v>#REF!</v>
      </c>
      <c r="O264" t="e">
        <f>IF(A264="","",Dec!$B$2)</f>
        <v>#REF!</v>
      </c>
      <c r="P264" s="15" t="e">
        <f>IF(A264="","",TEXT(Dec!$D$2,"dd-mmm"))</f>
        <v>#REF!</v>
      </c>
      <c r="R264" s="16" t="e">
        <f>IF(A264="","",TEXT(Dec!$D$2,"yyyy"))</f>
        <v>#REF!</v>
      </c>
    </row>
    <row r="265" spans="1:18" x14ac:dyDescent="0.25">
      <c r="A265" t="e">
        <f>IF(Results!#REF!="aw",Results!A189,"")</f>
        <v>#REF!</v>
      </c>
      <c r="B265" t="e">
        <f>IF(A265="","",IF(AND(Results!#REF!&gt;"+2.0",LEFT(Results!#REF!,1)="+"),"w",""))</f>
        <v>#REF!</v>
      </c>
      <c r="C265" t="e">
        <f>IF(OR(A265="",Results!#REF!=""),"","("&amp;Results!#REF!&amp;")")</f>
        <v>#REF!</v>
      </c>
      <c r="D265" t="e">
        <f>IF(A265="","",Results!#REF!)</f>
        <v>#REF!</v>
      </c>
      <c r="G265" t="e">
        <f>IF(A265="","",LEFT(Results!#REF!,FIND(" ",Results!#REF!)-1))</f>
        <v>#REF!</v>
      </c>
      <c r="H265" t="e">
        <f>IF(A265="","",RIGHT(Results!#REF!,LEN(Results!#REF!)-FIND(" ",Results!#REF!)))</f>
        <v>#REF!</v>
      </c>
      <c r="I265" t="e">
        <f>IF(A265="","",Results!#REF!)</f>
        <v>#REF!</v>
      </c>
      <c r="J265" t="e">
        <f>IF(A265="","",VLOOKUP(LEFT(Results!#REF!,1),Fteams,4,FALSE))</f>
        <v>#REF!</v>
      </c>
      <c r="K265" t="e">
        <f>IF(A265="","",Results!#REF!)</f>
        <v>#REF!</v>
      </c>
      <c r="L265" t="e">
        <f>IF(A265="","",IF(RIGHT(Results!X189,1)="B","B",""))</f>
        <v>#REF!</v>
      </c>
      <c r="O265" t="e">
        <f>IF(A265="","",Dec!$B$2)</f>
        <v>#REF!</v>
      </c>
      <c r="P265" s="15" t="e">
        <f>IF(A265="","",TEXT(Dec!$D$2,"dd-mmm"))</f>
        <v>#REF!</v>
      </c>
      <c r="R265" s="16" t="e">
        <f>IF(A265="","",TEXT(Dec!$D$2,"yyyy"))</f>
        <v>#REF!</v>
      </c>
    </row>
    <row r="266" spans="1:18" x14ac:dyDescent="0.25">
      <c r="A266" t="e">
        <f>IF(Results!#REF!="aw",Results!#REF!,"")</f>
        <v>#REF!</v>
      </c>
      <c r="B266" t="e">
        <f>IF(A266="","",IF(AND(Results!#REF!&gt;"+2.0",LEFT(Results!#REF!,1)="+"),"w",""))</f>
        <v>#REF!</v>
      </c>
      <c r="C266" t="e">
        <f>IF(OR(A266="",Results!#REF!=""),"","("&amp;Results!#REF!&amp;")")</f>
        <v>#REF!</v>
      </c>
      <c r="D266" t="e">
        <f>IF(A266="","",Results!#REF!)</f>
        <v>#REF!</v>
      </c>
      <c r="G266" t="e">
        <f>IF(A266="","",LEFT(Results!#REF!,FIND(" ",Results!#REF!)-1))</f>
        <v>#REF!</v>
      </c>
      <c r="H266" t="e">
        <f>IF(A266="","",RIGHT(Results!#REF!,LEN(Results!#REF!)-FIND(" ",Results!#REF!)))</f>
        <v>#REF!</v>
      </c>
      <c r="I266" t="e">
        <f>IF(A266="","",Results!#REF!)</f>
        <v>#REF!</v>
      </c>
      <c r="J266" t="e">
        <f>IF(A266="","",VLOOKUP(LEFT(Results!#REF!,1),Fteams,4,FALSE))</f>
        <v>#REF!</v>
      </c>
      <c r="K266" t="e">
        <f>IF(A266="","",Results!#REF!)</f>
        <v>#REF!</v>
      </c>
      <c r="L266" t="e">
        <f>IF(A266="","",IF(RIGHT(Results!#REF!,1)="B","B",""))</f>
        <v>#REF!</v>
      </c>
      <c r="O266" t="e">
        <f>IF(A266="","",Dec!$B$2)</f>
        <v>#REF!</v>
      </c>
      <c r="P266" s="15" t="e">
        <f>IF(A266="","",TEXT(Dec!$D$2,"dd-mmm"))</f>
        <v>#REF!</v>
      </c>
      <c r="R266" s="16" t="e">
        <f>IF(A266="","",TEXT(Dec!$D$2,"yyyy"))</f>
        <v>#REF!</v>
      </c>
    </row>
    <row r="267" spans="1:18" x14ac:dyDescent="0.25">
      <c r="A267" t="e">
        <f>IF(Results!#REF!="aw",Results!#REF!,"")</f>
        <v>#REF!</v>
      </c>
      <c r="B267" t="e">
        <f>IF(A267="","",IF(AND(Results!#REF!&gt;"+2.0",LEFT(Results!#REF!,1)="+"),"w",""))</f>
        <v>#REF!</v>
      </c>
      <c r="C267" t="e">
        <f>IF(OR(A267="",Results!#REF!=""),"","("&amp;Results!#REF!&amp;")")</f>
        <v>#REF!</v>
      </c>
      <c r="D267" t="e">
        <f>IF(A267="","",Results!#REF!)</f>
        <v>#REF!</v>
      </c>
      <c r="G267" t="e">
        <f>IF(A267="","",LEFT(Results!#REF!,FIND(" ",Results!#REF!)-1))</f>
        <v>#REF!</v>
      </c>
      <c r="H267" t="e">
        <f>IF(A267="","",RIGHT(Results!#REF!,LEN(Results!#REF!)-FIND(" ",Results!#REF!)))</f>
        <v>#REF!</v>
      </c>
      <c r="I267" t="e">
        <f>IF(A267="","",Results!#REF!)</f>
        <v>#REF!</v>
      </c>
      <c r="J267" t="e">
        <f>IF(A267="","",VLOOKUP(LEFT(Results!#REF!,1),Fteams,4,FALSE))</f>
        <v>#REF!</v>
      </c>
      <c r="K267" t="e">
        <f>IF(A267="","",Results!#REF!)</f>
        <v>#REF!</v>
      </c>
      <c r="L267" t="e">
        <f>IF(A267="","",IF(RIGHT(Results!#REF!,1)="B","B",""))</f>
        <v>#REF!</v>
      </c>
      <c r="O267" t="e">
        <f>IF(A267="","",Dec!$B$2)</f>
        <v>#REF!</v>
      </c>
      <c r="P267" s="15" t="e">
        <f>IF(A267="","",TEXT(Dec!$D$2,"dd-mmm"))</f>
        <v>#REF!</v>
      </c>
      <c r="R267" s="16" t="e">
        <f>IF(A267="","",TEXT(Dec!$D$2,"yyyy"))</f>
        <v>#REF!</v>
      </c>
    </row>
    <row r="268" spans="1:18" x14ac:dyDescent="0.25">
      <c r="A268" t="e">
        <f>IF(Results!#REF!="aw",Results!#REF!,"")</f>
        <v>#REF!</v>
      </c>
      <c r="B268" t="e">
        <f>IF(A268="","",IF(AND(Results!#REF!&gt;"+2.0",LEFT(Results!#REF!,1)="+"),"w",""))</f>
        <v>#REF!</v>
      </c>
      <c r="C268" t="e">
        <f>IF(OR(A268="",Results!#REF!=""),"","("&amp;Results!#REF!&amp;")")</f>
        <v>#REF!</v>
      </c>
      <c r="D268" t="e">
        <f>IF(A268="","",Results!#REF!)</f>
        <v>#REF!</v>
      </c>
      <c r="G268" t="e">
        <f>IF(A268="","",LEFT(Results!#REF!,FIND(" ",Results!#REF!)-1))</f>
        <v>#REF!</v>
      </c>
      <c r="H268" t="e">
        <f>IF(A268="","",RIGHT(Results!#REF!,LEN(Results!#REF!)-FIND(" ",Results!#REF!)))</f>
        <v>#REF!</v>
      </c>
      <c r="I268" t="e">
        <f>IF(A268="","",Results!#REF!)</f>
        <v>#REF!</v>
      </c>
      <c r="J268" t="e">
        <f>IF(A268="","",VLOOKUP(LEFT(Results!#REF!,1),Fteams,4,FALSE))</f>
        <v>#REF!</v>
      </c>
      <c r="K268" t="e">
        <f>IF(A268="","",Results!#REF!)</f>
        <v>#REF!</v>
      </c>
      <c r="L268" t="e">
        <f>IF(A268="","",IF(RIGHT(Results!#REF!,1)="B","B",""))</f>
        <v>#REF!</v>
      </c>
      <c r="O268" t="e">
        <f>IF(A268="","",Dec!$B$2)</f>
        <v>#REF!</v>
      </c>
      <c r="P268" s="15" t="e">
        <f>IF(A268="","",TEXT(Dec!$D$2,"dd-mmm"))</f>
        <v>#REF!</v>
      </c>
      <c r="R268" s="16" t="e">
        <f>IF(A268="","",TEXT(Dec!$D$2,"yyyy"))</f>
        <v>#REF!</v>
      </c>
    </row>
    <row r="269" spans="1:18" x14ac:dyDescent="0.25">
      <c r="A269" t="e">
        <f>IF(Results!#REF!="aw",Results!#REF!,"")</f>
        <v>#REF!</v>
      </c>
      <c r="B269" t="e">
        <f>IF(A269="","",IF(AND(Results!#REF!&gt;"+2.0",LEFT(Results!#REF!,1)="+"),"w",""))</f>
        <v>#REF!</v>
      </c>
      <c r="C269" t="e">
        <f>IF(OR(A269="",Results!#REF!=""),"","("&amp;Results!#REF!&amp;")")</f>
        <v>#REF!</v>
      </c>
      <c r="D269" t="e">
        <f>IF(A269="","",Results!#REF!)</f>
        <v>#REF!</v>
      </c>
      <c r="G269" t="e">
        <f>IF(A269="","",LEFT(Results!#REF!,FIND(" ",Results!#REF!)-1))</f>
        <v>#REF!</v>
      </c>
      <c r="H269" t="e">
        <f>IF(A269="","",RIGHT(Results!#REF!,LEN(Results!#REF!)-FIND(" ",Results!#REF!)))</f>
        <v>#REF!</v>
      </c>
      <c r="I269" t="e">
        <f>IF(A269="","",Results!#REF!)</f>
        <v>#REF!</v>
      </c>
      <c r="J269" t="e">
        <f>IF(A269="","",VLOOKUP(LEFT(Results!#REF!,1),Fteams,4,FALSE))</f>
        <v>#REF!</v>
      </c>
      <c r="K269" t="e">
        <f>IF(A269="","",Results!#REF!)</f>
        <v>#REF!</v>
      </c>
      <c r="L269" t="e">
        <f>IF(A269="","",IF(RIGHT(Results!#REF!,1)="B","B",""))</f>
        <v>#REF!</v>
      </c>
      <c r="O269" t="e">
        <f>IF(A269="","",Dec!$B$2)</f>
        <v>#REF!</v>
      </c>
      <c r="P269" s="15" t="e">
        <f>IF(A269="","",TEXT(Dec!$D$2,"dd-mmm"))</f>
        <v>#REF!</v>
      </c>
      <c r="R269" s="16" t="e">
        <f>IF(A269="","",TEXT(Dec!$D$2,"yyyy"))</f>
        <v>#REF!</v>
      </c>
    </row>
    <row r="270" spans="1:18" x14ac:dyDescent="0.25">
      <c r="A270" t="e">
        <f>IF(Results!#REF!="aw",Results!#REF!,"")</f>
        <v>#REF!</v>
      </c>
      <c r="B270" t="e">
        <f>IF(A270="","",IF(AND(Results!#REF!&gt;"+2.0",LEFT(Results!#REF!,1)="+"),"w",""))</f>
        <v>#REF!</v>
      </c>
      <c r="C270" t="e">
        <f>IF(OR(A270="",Results!#REF!=""),"","("&amp;Results!#REF!&amp;")")</f>
        <v>#REF!</v>
      </c>
      <c r="D270" t="e">
        <f>IF(A270="","",Results!#REF!)</f>
        <v>#REF!</v>
      </c>
      <c r="G270" t="e">
        <f>IF(A270="","",LEFT(Results!#REF!,FIND(" ",Results!#REF!)-1))</f>
        <v>#REF!</v>
      </c>
      <c r="H270" t="e">
        <f>IF(A270="","",RIGHT(Results!#REF!,LEN(Results!#REF!)-FIND(" ",Results!#REF!)))</f>
        <v>#REF!</v>
      </c>
      <c r="I270" t="e">
        <f>IF(A270="","",Results!#REF!)</f>
        <v>#REF!</v>
      </c>
      <c r="J270" t="e">
        <f>IF(A270="","",VLOOKUP(LEFT(Results!#REF!,1),Fteams,4,FALSE))</f>
        <v>#REF!</v>
      </c>
      <c r="K270" t="e">
        <f>IF(A270="","",Results!#REF!)</f>
        <v>#REF!</v>
      </c>
      <c r="L270" t="e">
        <f>IF(A270="","",IF(RIGHT(Results!#REF!,1)="B","B",""))</f>
        <v>#REF!</v>
      </c>
      <c r="O270" t="e">
        <f>IF(A270="","",Dec!$B$2)</f>
        <v>#REF!</v>
      </c>
      <c r="P270" s="15" t="e">
        <f>IF(A270="","",TEXT(Dec!$D$2,"dd-mmm"))</f>
        <v>#REF!</v>
      </c>
      <c r="R270" s="16" t="e">
        <f>IF(A270="","",TEXT(Dec!$D$2,"yyyy"))</f>
        <v>#REF!</v>
      </c>
    </row>
    <row r="271" spans="1:18" x14ac:dyDescent="0.25">
      <c r="A271" t="e">
        <f>IF(Results!#REF!="aw",Results!#REF!,"")</f>
        <v>#REF!</v>
      </c>
      <c r="B271" t="e">
        <f>IF(A271="","",IF(AND(Results!#REF!&gt;"+2.0",LEFT(Results!#REF!,1)="+"),"w",""))</f>
        <v>#REF!</v>
      </c>
      <c r="C271" t="e">
        <f>IF(OR(A271="",Results!#REF!=""),"","("&amp;Results!#REF!&amp;")")</f>
        <v>#REF!</v>
      </c>
      <c r="D271" t="e">
        <f>IF(A271="","",Results!#REF!)</f>
        <v>#REF!</v>
      </c>
      <c r="G271" t="e">
        <f>IF(A271="","",LEFT(Results!#REF!,FIND(" ",Results!#REF!)-1))</f>
        <v>#REF!</v>
      </c>
      <c r="H271" t="e">
        <f>IF(A271="","",RIGHT(Results!#REF!,LEN(Results!#REF!)-FIND(" ",Results!#REF!)))</f>
        <v>#REF!</v>
      </c>
      <c r="I271" t="e">
        <f>IF(A271="","",Results!#REF!)</f>
        <v>#REF!</v>
      </c>
      <c r="J271" t="e">
        <f>IF(A271="","",VLOOKUP(LEFT(Results!#REF!,1),Fteams,4,FALSE))</f>
        <v>#REF!</v>
      </c>
      <c r="K271" t="e">
        <f>IF(A271="","",Results!#REF!)</f>
        <v>#REF!</v>
      </c>
      <c r="L271" t="e">
        <f>IF(A271="","",IF(RIGHT(Results!#REF!,1)="B","B",""))</f>
        <v>#REF!</v>
      </c>
      <c r="O271" t="e">
        <f>IF(A271="","",Dec!$B$2)</f>
        <v>#REF!</v>
      </c>
      <c r="P271" s="15" t="e">
        <f>IF(A271="","",TEXT(Dec!$D$2,"dd-mmm"))</f>
        <v>#REF!</v>
      </c>
      <c r="R271" s="16" t="e">
        <f>IF(A271="","",TEXT(Dec!$D$2,"yyyy"))</f>
        <v>#REF!</v>
      </c>
    </row>
    <row r="272" spans="1:18" x14ac:dyDescent="0.25">
      <c r="A272" t="e">
        <f>IF(Results!#REF!="aw",Results!#REF!,"")</f>
        <v>#REF!</v>
      </c>
      <c r="B272" t="e">
        <f>IF(A272="","",IF(AND(Results!#REF!&gt;"+2.0",LEFT(Results!#REF!,1)="+"),"w",""))</f>
        <v>#REF!</v>
      </c>
      <c r="C272" t="e">
        <f>IF(OR(A272="",Results!#REF!=""),"","("&amp;Results!#REF!&amp;")")</f>
        <v>#REF!</v>
      </c>
      <c r="D272" t="e">
        <f>IF(A272="","",Results!#REF!)</f>
        <v>#REF!</v>
      </c>
      <c r="G272" t="e">
        <f>IF(A272="","",LEFT(Results!#REF!,FIND(" ",Results!#REF!)-1))</f>
        <v>#REF!</v>
      </c>
      <c r="H272" t="e">
        <f>IF(A272="","",RIGHT(Results!#REF!,LEN(Results!#REF!)-FIND(" ",Results!#REF!)))</f>
        <v>#REF!</v>
      </c>
      <c r="I272" t="e">
        <f>IF(A272="","",Results!#REF!)</f>
        <v>#REF!</v>
      </c>
      <c r="J272" t="e">
        <f>IF(A272="","",VLOOKUP(LEFT(Results!#REF!,1),Fteams,4,FALSE))</f>
        <v>#REF!</v>
      </c>
      <c r="K272" t="e">
        <f>IF(A272="","",Results!#REF!)</f>
        <v>#REF!</v>
      </c>
      <c r="L272" t="e">
        <f>IF(A272="","",IF(RIGHT(Results!#REF!,1)="B","B",""))</f>
        <v>#REF!</v>
      </c>
      <c r="O272" t="e">
        <f>IF(A272="","",Dec!$B$2)</f>
        <v>#REF!</v>
      </c>
      <c r="P272" s="15" t="e">
        <f>IF(A272="","",TEXT(Dec!$D$2,"dd-mmm"))</f>
        <v>#REF!</v>
      </c>
      <c r="R272" s="16" t="e">
        <f>IF(A272="","",TEXT(Dec!$D$2,"yyyy"))</f>
        <v>#REF!</v>
      </c>
    </row>
    <row r="273" spans="1:18" x14ac:dyDescent="0.25">
      <c r="A273" t="e">
        <f>IF(Results!#REF!="aw",Results!#REF!,"")</f>
        <v>#REF!</v>
      </c>
      <c r="B273" t="e">
        <f>IF(A273="","",IF(AND(Results!#REF!&gt;"+2.0",LEFT(Results!#REF!,1)="+"),"w",""))</f>
        <v>#REF!</v>
      </c>
      <c r="C273" t="e">
        <f>IF(OR(A273="",Results!#REF!=""),"","("&amp;Results!#REF!&amp;")")</f>
        <v>#REF!</v>
      </c>
      <c r="D273" t="e">
        <f>IF(A273="","",Results!#REF!)</f>
        <v>#REF!</v>
      </c>
      <c r="G273" t="e">
        <f>IF(A273="","",LEFT(Results!#REF!,FIND(" ",Results!#REF!)-1))</f>
        <v>#REF!</v>
      </c>
      <c r="H273" t="e">
        <f>IF(A273="","",RIGHT(Results!#REF!,LEN(Results!#REF!)-FIND(" ",Results!#REF!)))</f>
        <v>#REF!</v>
      </c>
      <c r="I273" t="e">
        <f>IF(A273="","",Results!#REF!)</f>
        <v>#REF!</v>
      </c>
      <c r="J273" t="e">
        <f>IF(A273="","",VLOOKUP(LEFT(Results!#REF!,1),Fteams,4,FALSE))</f>
        <v>#REF!</v>
      </c>
      <c r="K273" t="e">
        <f>IF(A273="","",Results!#REF!)</f>
        <v>#REF!</v>
      </c>
      <c r="L273" t="e">
        <f>IF(A273="","",IF(RIGHT(Results!#REF!,1)="B","B",""))</f>
        <v>#REF!</v>
      </c>
      <c r="O273" t="e">
        <f>IF(A273="","",Dec!$B$2)</f>
        <v>#REF!</v>
      </c>
      <c r="P273" s="15" t="e">
        <f>IF(A273="","",TEXT(Dec!$D$2,"dd-mmm"))</f>
        <v>#REF!</v>
      </c>
      <c r="R273" s="16" t="e">
        <f>IF(A273="","",TEXT(Dec!$D$2,"yyyy"))</f>
        <v>#REF!</v>
      </c>
    </row>
    <row r="274" spans="1:18" x14ac:dyDescent="0.25">
      <c r="A274" t="e">
        <f>IF(Results!#REF!="aw",Results!#REF!,"")</f>
        <v>#REF!</v>
      </c>
      <c r="B274" t="e">
        <f>IF(A274="","",IF(AND(Results!#REF!&gt;"+2.0",LEFT(Results!#REF!,1)="+"),"w",""))</f>
        <v>#REF!</v>
      </c>
      <c r="C274" t="e">
        <f>IF(OR(A274="",Results!#REF!=""),"","("&amp;Results!#REF!&amp;")")</f>
        <v>#REF!</v>
      </c>
      <c r="D274" t="e">
        <f>IF(A274="","",Results!#REF!)</f>
        <v>#REF!</v>
      </c>
      <c r="G274" t="e">
        <f>IF(A274="","",LEFT(Results!#REF!,FIND(" ",Results!#REF!)-1))</f>
        <v>#REF!</v>
      </c>
      <c r="H274" t="e">
        <f>IF(A274="","",RIGHT(Results!#REF!,LEN(Results!#REF!)-FIND(" ",Results!#REF!)))</f>
        <v>#REF!</v>
      </c>
      <c r="I274" t="e">
        <f>IF(A274="","",Results!#REF!)</f>
        <v>#REF!</v>
      </c>
      <c r="J274" t="e">
        <f>IF(A274="","",VLOOKUP(LEFT(Results!#REF!,1),Fteams,4,FALSE))</f>
        <v>#REF!</v>
      </c>
      <c r="K274" t="e">
        <f>IF(A274="","",Results!#REF!)</f>
        <v>#REF!</v>
      </c>
      <c r="L274" t="e">
        <f>IF(A274="","",IF(RIGHT(Results!#REF!,1)="B","B",""))</f>
        <v>#REF!</v>
      </c>
      <c r="O274" t="e">
        <f>IF(A274="","",Dec!$B$2)</f>
        <v>#REF!</v>
      </c>
      <c r="P274" s="15" t="e">
        <f>IF(A274="","",TEXT(Dec!$D$2,"dd-mmm"))</f>
        <v>#REF!</v>
      </c>
      <c r="R274" s="16" t="e">
        <f>IF(A274="","",TEXT(Dec!$D$2,"yyyy"))</f>
        <v>#REF!</v>
      </c>
    </row>
    <row r="275" spans="1:18" x14ac:dyDescent="0.25">
      <c r="A275" t="e">
        <f>IF(Results!#REF!="aw",Results!#REF!,"")</f>
        <v>#REF!</v>
      </c>
      <c r="B275" t="e">
        <f>IF(A275="","",IF(AND(Results!#REF!&gt;"+2.0",LEFT(Results!#REF!,1)="+"),"w",""))</f>
        <v>#REF!</v>
      </c>
      <c r="C275" t="e">
        <f>IF(OR(A275="",Results!#REF!=""),"","("&amp;Results!#REF!&amp;")")</f>
        <v>#REF!</v>
      </c>
      <c r="D275" t="e">
        <f>IF(A275="","",Results!#REF!)</f>
        <v>#REF!</v>
      </c>
      <c r="G275" t="e">
        <f>IF(A275="","",LEFT(Results!#REF!,FIND(" ",Results!#REF!)-1))</f>
        <v>#REF!</v>
      </c>
      <c r="H275" t="e">
        <f>IF(A275="","",RIGHT(Results!#REF!,LEN(Results!#REF!)-FIND(" ",Results!#REF!)))</f>
        <v>#REF!</v>
      </c>
      <c r="I275" t="e">
        <f>IF(A275="","",Results!#REF!)</f>
        <v>#REF!</v>
      </c>
      <c r="J275" t="e">
        <f>IF(A275="","",VLOOKUP(LEFT(Results!#REF!,1),Fteams,4,FALSE))</f>
        <v>#REF!</v>
      </c>
      <c r="K275" t="e">
        <f>IF(A275="","",Results!#REF!)</f>
        <v>#REF!</v>
      </c>
      <c r="L275" t="e">
        <f>IF(A275="","",IF(RIGHT(Results!#REF!,1)="B","B",""))</f>
        <v>#REF!</v>
      </c>
      <c r="O275" t="e">
        <f>IF(A275="","",Dec!$B$2)</f>
        <v>#REF!</v>
      </c>
      <c r="P275" s="15" t="e">
        <f>IF(A275="","",TEXT(Dec!$D$2,"dd-mmm"))</f>
        <v>#REF!</v>
      </c>
      <c r="R275" s="16" t="e">
        <f>IF(A275="","",TEXT(Dec!$D$2,"yyyy"))</f>
        <v>#REF!</v>
      </c>
    </row>
    <row r="276" spans="1:18" x14ac:dyDescent="0.25">
      <c r="A276" t="e">
        <f>IF(Results!#REF!="aw",Results!#REF!,"")</f>
        <v>#REF!</v>
      </c>
      <c r="B276" t="e">
        <f>IF(A276="","",IF(AND(Results!#REF!&gt;"+2.0",LEFT(Results!#REF!,1)="+"),"w",""))</f>
        <v>#REF!</v>
      </c>
      <c r="C276" t="e">
        <f>IF(OR(A276="",Results!#REF!=""),"","("&amp;Results!#REF!&amp;")")</f>
        <v>#REF!</v>
      </c>
      <c r="D276" t="e">
        <f>IF(A276="","",Results!#REF!)</f>
        <v>#REF!</v>
      </c>
      <c r="G276" t="e">
        <f>IF(A276="","",LEFT(Results!#REF!,FIND(" ",Results!#REF!)-1))</f>
        <v>#REF!</v>
      </c>
      <c r="H276" t="e">
        <f>IF(A276="","",RIGHT(Results!#REF!,LEN(Results!#REF!)-FIND(" ",Results!#REF!)))</f>
        <v>#REF!</v>
      </c>
      <c r="I276" t="e">
        <f>IF(A276="","",Results!#REF!)</f>
        <v>#REF!</v>
      </c>
      <c r="J276" t="e">
        <f>IF(A276="","",VLOOKUP(LEFT(Results!#REF!,1),Fteams,4,FALSE))</f>
        <v>#REF!</v>
      </c>
      <c r="K276" t="e">
        <f>IF(A276="","",Results!#REF!)</f>
        <v>#REF!</v>
      </c>
      <c r="L276" t="e">
        <f>IF(A276="","",IF(RIGHT(Results!#REF!,1)="B","B",""))</f>
        <v>#REF!</v>
      </c>
      <c r="O276" t="e">
        <f>IF(A276="","",Dec!$B$2)</f>
        <v>#REF!</v>
      </c>
      <c r="P276" s="15" t="e">
        <f>IF(A276="","",TEXT(Dec!$D$2,"dd-mmm"))</f>
        <v>#REF!</v>
      </c>
      <c r="R276" s="16" t="e">
        <f>IF(A276="","",TEXT(Dec!$D$2,"yyyy"))</f>
        <v>#REF!</v>
      </c>
    </row>
    <row r="277" spans="1:18" x14ac:dyDescent="0.25">
      <c r="A277" t="e">
        <f>IF(Results!#REF!="aw",Results!#REF!,"")</f>
        <v>#REF!</v>
      </c>
      <c r="B277" t="e">
        <f>IF(A277="","",IF(AND(Results!#REF!&gt;"+2.0",LEFT(Results!#REF!,1)="+"),"w",""))</f>
        <v>#REF!</v>
      </c>
      <c r="C277" t="e">
        <f>IF(OR(A277="",Results!#REF!=""),"","("&amp;Results!#REF!&amp;")")</f>
        <v>#REF!</v>
      </c>
      <c r="D277" t="e">
        <f>IF(A277="","",Results!#REF!)</f>
        <v>#REF!</v>
      </c>
      <c r="G277" t="e">
        <f>IF(A277="","",LEFT(Results!#REF!,FIND(" ",Results!#REF!)-1))</f>
        <v>#REF!</v>
      </c>
      <c r="H277" t="e">
        <f>IF(A277="","",RIGHT(Results!#REF!,LEN(Results!#REF!)-FIND(" ",Results!#REF!)))</f>
        <v>#REF!</v>
      </c>
      <c r="I277" t="e">
        <f>IF(A277="","",Results!#REF!)</f>
        <v>#REF!</v>
      </c>
      <c r="J277" t="e">
        <f>IF(A277="","",VLOOKUP(LEFT(Results!#REF!,1),Fteams,4,FALSE))</f>
        <v>#REF!</v>
      </c>
      <c r="K277" t="e">
        <f>IF(A277="","",Results!#REF!)</f>
        <v>#REF!</v>
      </c>
      <c r="L277" t="e">
        <f>IF(A277="","",IF(RIGHT(Results!#REF!,1)="B","B",""))</f>
        <v>#REF!</v>
      </c>
      <c r="O277" t="e">
        <f>IF(A277="","",Dec!$B$2)</f>
        <v>#REF!</v>
      </c>
      <c r="P277" s="15" t="e">
        <f>IF(A277="","",TEXT(Dec!$D$2,"dd-mmm"))</f>
        <v>#REF!</v>
      </c>
      <c r="R277" s="16" t="e">
        <f>IF(A277="","",TEXT(Dec!$D$2,"yyyy"))</f>
        <v>#REF!</v>
      </c>
    </row>
    <row r="278" spans="1:18" x14ac:dyDescent="0.25">
      <c r="A278" t="e">
        <f>IF(Results!#REF!="aw",Results!#REF!,"")</f>
        <v>#REF!</v>
      </c>
      <c r="B278" t="e">
        <f>IF(A278="","",IF(AND(Results!#REF!&gt;"+2.0",LEFT(Results!#REF!,1)="+"),"w",""))</f>
        <v>#REF!</v>
      </c>
      <c r="C278" t="e">
        <f>IF(OR(A278="",Results!#REF!=""),"","("&amp;Results!#REF!&amp;")")</f>
        <v>#REF!</v>
      </c>
      <c r="D278" t="e">
        <f>IF(A278="","",Results!#REF!)</f>
        <v>#REF!</v>
      </c>
      <c r="G278" t="e">
        <f>IF(A278="","",LEFT(Results!#REF!,FIND(" ",Results!#REF!)-1))</f>
        <v>#REF!</v>
      </c>
      <c r="H278" t="e">
        <f>IF(A278="","",RIGHT(Results!#REF!,LEN(Results!#REF!)-FIND(" ",Results!#REF!)))</f>
        <v>#REF!</v>
      </c>
      <c r="I278" t="e">
        <f>IF(A278="","",Results!#REF!)</f>
        <v>#REF!</v>
      </c>
      <c r="J278" t="e">
        <f>IF(A278="","",VLOOKUP(LEFT(Results!#REF!,1),Fteams,4,FALSE))</f>
        <v>#REF!</v>
      </c>
      <c r="K278" t="e">
        <f>IF(A278="","",Results!#REF!)</f>
        <v>#REF!</v>
      </c>
      <c r="L278" t="e">
        <f>IF(A278="","",IF(RIGHT(Results!#REF!,1)="B","B",""))</f>
        <v>#REF!</v>
      </c>
      <c r="O278" t="e">
        <f>IF(A278="","",Dec!$B$2)</f>
        <v>#REF!</v>
      </c>
      <c r="P278" s="15" t="e">
        <f>IF(A278="","",TEXT(Dec!$D$2,"dd-mmm"))</f>
        <v>#REF!</v>
      </c>
      <c r="R278" s="16" t="e">
        <f>IF(A278="","",TEXT(Dec!$D$2,"yyyy"))</f>
        <v>#REF!</v>
      </c>
    </row>
    <row r="279" spans="1:18" x14ac:dyDescent="0.25">
      <c r="A279" t="e">
        <f>IF(Results!#REF!="aw",Results!#REF!,"")</f>
        <v>#REF!</v>
      </c>
      <c r="B279" t="e">
        <f>IF(A279="","",IF(AND(Results!#REF!&gt;"+2.0",LEFT(Results!#REF!,1)="+"),"w",""))</f>
        <v>#REF!</v>
      </c>
      <c r="C279" t="e">
        <f>IF(OR(A279="",Results!#REF!=""),"","("&amp;Results!#REF!&amp;")")</f>
        <v>#REF!</v>
      </c>
      <c r="D279" t="e">
        <f>IF(A279="","",Results!#REF!)</f>
        <v>#REF!</v>
      </c>
      <c r="G279" t="e">
        <f>IF(A279="","",LEFT(Results!#REF!,FIND(" ",Results!#REF!)-1))</f>
        <v>#REF!</v>
      </c>
      <c r="H279" t="e">
        <f>IF(A279="","",RIGHT(Results!#REF!,LEN(Results!#REF!)-FIND(" ",Results!#REF!)))</f>
        <v>#REF!</v>
      </c>
      <c r="I279" t="e">
        <f>IF(A279="","",Results!#REF!)</f>
        <v>#REF!</v>
      </c>
      <c r="J279" t="e">
        <f>IF(A279="","",VLOOKUP(LEFT(Results!#REF!,1),Fteams,4,FALSE))</f>
        <v>#REF!</v>
      </c>
      <c r="K279" t="e">
        <f>IF(A279="","",Results!#REF!)</f>
        <v>#REF!</v>
      </c>
      <c r="L279" t="e">
        <f>IF(A279="","",IF(RIGHT(Results!#REF!,1)="B","B",""))</f>
        <v>#REF!</v>
      </c>
      <c r="O279" t="e">
        <f>IF(A279="","",Dec!$B$2)</f>
        <v>#REF!</v>
      </c>
      <c r="P279" s="15" t="e">
        <f>IF(A279="","",TEXT(Dec!$D$2,"dd-mmm"))</f>
        <v>#REF!</v>
      </c>
      <c r="R279" s="16" t="e">
        <f>IF(A279="","",TEXT(Dec!$D$2,"yyyy"))</f>
        <v>#REF!</v>
      </c>
    </row>
    <row r="280" spans="1:18" x14ac:dyDescent="0.25">
      <c r="A280" t="e">
        <f>IF(Results!#REF!="aw",Results!#REF!,"")</f>
        <v>#REF!</v>
      </c>
      <c r="B280" t="e">
        <f>IF(A280="","",IF(AND(Results!#REF!&gt;"+2.0",LEFT(Results!#REF!,1)="+"),"w",""))</f>
        <v>#REF!</v>
      </c>
      <c r="C280" t="e">
        <f>IF(OR(A280="",Results!#REF!=""),"","("&amp;Results!#REF!&amp;")")</f>
        <v>#REF!</v>
      </c>
      <c r="D280" t="e">
        <f>IF(A280="","",Results!#REF!)</f>
        <v>#REF!</v>
      </c>
      <c r="G280" t="e">
        <f>IF(A280="","",LEFT(Results!#REF!,FIND(" ",Results!#REF!)-1))</f>
        <v>#REF!</v>
      </c>
      <c r="H280" t="e">
        <f>IF(A280="","",RIGHT(Results!#REF!,LEN(Results!#REF!)-FIND(" ",Results!#REF!)))</f>
        <v>#REF!</v>
      </c>
      <c r="I280" t="e">
        <f>IF(A280="","",Results!#REF!)</f>
        <v>#REF!</v>
      </c>
      <c r="J280" t="e">
        <f>IF(A280="","",VLOOKUP(LEFT(Results!#REF!,1),Fteams,4,FALSE))</f>
        <v>#REF!</v>
      </c>
      <c r="K280" t="e">
        <f>IF(A280="","",Results!#REF!)</f>
        <v>#REF!</v>
      </c>
      <c r="L280" t="e">
        <f>IF(A280="","",IF(RIGHT(Results!#REF!,1)="B","B",""))</f>
        <v>#REF!</v>
      </c>
      <c r="O280" t="e">
        <f>IF(A280="","",Dec!$B$2)</f>
        <v>#REF!</v>
      </c>
      <c r="P280" s="15" t="e">
        <f>IF(A280="","",TEXT(Dec!$D$2,"dd-mmm"))</f>
        <v>#REF!</v>
      </c>
      <c r="R280" s="16" t="e">
        <f>IF(A280="","",TEXT(Dec!$D$2,"yyyy"))</f>
        <v>#REF!</v>
      </c>
    </row>
    <row r="281" spans="1:18" x14ac:dyDescent="0.25">
      <c r="A281" t="e">
        <f>IF(Results!#REF!="aw",Results!#REF!,"")</f>
        <v>#REF!</v>
      </c>
      <c r="B281" t="e">
        <f>IF(A281="","",IF(AND(Results!#REF!&gt;"+2.0",LEFT(Results!#REF!,1)="+"),"w",""))</f>
        <v>#REF!</v>
      </c>
      <c r="C281" t="e">
        <f>IF(OR(A281="",Results!#REF!=""),"","("&amp;Results!#REF!&amp;")")</f>
        <v>#REF!</v>
      </c>
      <c r="D281" t="e">
        <f>IF(A281="","",Results!#REF!)</f>
        <v>#REF!</v>
      </c>
      <c r="G281" t="e">
        <f>IF(A281="","",LEFT(Results!#REF!,FIND(" ",Results!#REF!)-1))</f>
        <v>#REF!</v>
      </c>
      <c r="H281" t="e">
        <f>IF(A281="","",RIGHT(Results!#REF!,LEN(Results!#REF!)-FIND(" ",Results!#REF!)))</f>
        <v>#REF!</v>
      </c>
      <c r="I281" t="e">
        <f>IF(A281="","",Results!#REF!)</f>
        <v>#REF!</v>
      </c>
      <c r="J281" t="e">
        <f>IF(A281="","",VLOOKUP(LEFT(Results!#REF!,1),Fteams,4,FALSE))</f>
        <v>#REF!</v>
      </c>
      <c r="K281" t="e">
        <f>IF(A281="","",Results!#REF!)</f>
        <v>#REF!</v>
      </c>
      <c r="L281" t="e">
        <f>IF(A281="","",IF(RIGHT(Results!#REF!,1)="B","B",""))</f>
        <v>#REF!</v>
      </c>
      <c r="O281" t="e">
        <f>IF(A281="","",Dec!$B$2)</f>
        <v>#REF!</v>
      </c>
      <c r="P281" s="15" t="e">
        <f>IF(A281="","",TEXT(Dec!$D$2,"dd-mmm"))</f>
        <v>#REF!</v>
      </c>
      <c r="R281" s="16" t="e">
        <f>IF(A281="","",TEXT(Dec!$D$2,"yyyy"))</f>
        <v>#REF!</v>
      </c>
    </row>
    <row r="282" spans="1:18" x14ac:dyDescent="0.25">
      <c r="A282" t="e">
        <f>IF(Results!#REF!="aw",Results!#REF!,"")</f>
        <v>#REF!</v>
      </c>
      <c r="B282" t="e">
        <f>IF(A282="","",IF(AND(Results!#REF!&gt;"+2.0",LEFT(Results!#REF!,1)="+"),"w",""))</f>
        <v>#REF!</v>
      </c>
      <c r="C282" t="e">
        <f>IF(OR(A282="",Results!#REF!=""),"","("&amp;Results!#REF!&amp;")")</f>
        <v>#REF!</v>
      </c>
      <c r="D282" t="e">
        <f>IF(A282="","",Results!#REF!)</f>
        <v>#REF!</v>
      </c>
      <c r="G282" t="e">
        <f>IF(A282="","",LEFT(Results!#REF!,FIND(" ",Results!#REF!)-1))</f>
        <v>#REF!</v>
      </c>
      <c r="H282" t="e">
        <f>IF(A282="","",RIGHT(Results!#REF!,LEN(Results!#REF!)-FIND(" ",Results!#REF!)))</f>
        <v>#REF!</v>
      </c>
      <c r="I282" t="e">
        <f>IF(A282="","",Results!#REF!)</f>
        <v>#REF!</v>
      </c>
      <c r="J282" t="e">
        <f>IF(A282="","",VLOOKUP(LEFT(Results!#REF!,1),Fteams,4,FALSE))</f>
        <v>#REF!</v>
      </c>
      <c r="K282" t="e">
        <f>IF(A282="","",Results!#REF!)</f>
        <v>#REF!</v>
      </c>
      <c r="L282" t="e">
        <f>IF(A282="","",IF(RIGHT(Results!#REF!,1)="B","B",""))</f>
        <v>#REF!</v>
      </c>
      <c r="O282" t="e">
        <f>IF(A282="","",Dec!$B$2)</f>
        <v>#REF!</v>
      </c>
      <c r="P282" s="15" t="e">
        <f>IF(A282="","",TEXT(Dec!$D$2,"dd-mmm"))</f>
        <v>#REF!</v>
      </c>
      <c r="R282" s="16" t="e">
        <f>IF(A282="","",TEXT(Dec!$D$2,"yyyy"))</f>
        <v>#REF!</v>
      </c>
    </row>
    <row r="283" spans="1:18" x14ac:dyDescent="0.25">
      <c r="A283" t="e">
        <f>IF(Results!#REF!="aw",Results!#REF!,"")</f>
        <v>#REF!</v>
      </c>
      <c r="B283" t="e">
        <f>IF(A283="","",IF(AND(Results!#REF!&gt;"+2.0",LEFT(Results!#REF!,1)="+"),"w",""))</f>
        <v>#REF!</v>
      </c>
      <c r="C283" t="e">
        <f>IF(OR(A283="",Results!#REF!=""),"","("&amp;Results!#REF!&amp;")")</f>
        <v>#REF!</v>
      </c>
      <c r="D283" t="e">
        <f>IF(A283="","",Results!#REF!)</f>
        <v>#REF!</v>
      </c>
      <c r="G283" t="e">
        <f>IF(A283="","",LEFT(Results!#REF!,FIND(" ",Results!#REF!)-1))</f>
        <v>#REF!</v>
      </c>
      <c r="H283" t="e">
        <f>IF(A283="","",RIGHT(Results!#REF!,LEN(Results!#REF!)-FIND(" ",Results!#REF!)))</f>
        <v>#REF!</v>
      </c>
      <c r="I283" t="e">
        <f>IF(A283="","",Results!#REF!)</f>
        <v>#REF!</v>
      </c>
      <c r="J283" t="e">
        <f>IF(A283="","",VLOOKUP(LEFT(Results!#REF!,1),Fteams,4,FALSE))</f>
        <v>#REF!</v>
      </c>
      <c r="K283" t="e">
        <f>IF(A283="","",Results!#REF!)</f>
        <v>#REF!</v>
      </c>
      <c r="L283" t="e">
        <f>IF(A283="","",IF(RIGHT(Results!#REF!,1)="B","B",""))</f>
        <v>#REF!</v>
      </c>
      <c r="O283" t="e">
        <f>IF(A283="","",Dec!$B$2)</f>
        <v>#REF!</v>
      </c>
      <c r="P283" s="15" t="e">
        <f>IF(A283="","",TEXT(Dec!$D$2,"dd-mmm"))</f>
        <v>#REF!</v>
      </c>
      <c r="R283" s="16" t="e">
        <f>IF(A283="","",TEXT(Dec!$D$2,"yyyy"))</f>
        <v>#REF!</v>
      </c>
    </row>
    <row r="284" spans="1:18" x14ac:dyDescent="0.25">
      <c r="A284" t="e">
        <f>IF(Results!#REF!="aw",Results!#REF!,"")</f>
        <v>#REF!</v>
      </c>
      <c r="B284" t="e">
        <f>IF(A284="","",IF(AND(Results!#REF!&gt;"+2.0",LEFT(Results!#REF!,1)="+"),"w",""))</f>
        <v>#REF!</v>
      </c>
      <c r="C284" t="e">
        <f>IF(OR(A284="",Results!#REF!=""),"","("&amp;Results!#REF!&amp;")")</f>
        <v>#REF!</v>
      </c>
      <c r="D284" t="e">
        <f>IF(A284="","",Results!#REF!)</f>
        <v>#REF!</v>
      </c>
      <c r="G284" t="e">
        <f>IF(A284="","",LEFT(Results!#REF!,FIND(" ",Results!#REF!)-1))</f>
        <v>#REF!</v>
      </c>
      <c r="H284" t="e">
        <f>IF(A284="","",RIGHT(Results!#REF!,LEN(Results!#REF!)-FIND(" ",Results!#REF!)))</f>
        <v>#REF!</v>
      </c>
      <c r="I284" t="e">
        <f>IF(A284="","",Results!#REF!)</f>
        <v>#REF!</v>
      </c>
      <c r="J284" t="e">
        <f>IF(A284="","",VLOOKUP(LEFT(Results!#REF!,1),Fteams,4,FALSE))</f>
        <v>#REF!</v>
      </c>
      <c r="K284" t="e">
        <f>IF(A284="","",Results!#REF!)</f>
        <v>#REF!</v>
      </c>
      <c r="L284" t="e">
        <f>IF(A284="","",IF(RIGHT(Results!#REF!,1)="B","B",""))</f>
        <v>#REF!</v>
      </c>
      <c r="O284" t="e">
        <f>IF(A284="","",Dec!$B$2)</f>
        <v>#REF!</v>
      </c>
      <c r="P284" s="15" t="e">
        <f>IF(A284="","",TEXT(Dec!$D$2,"dd-mmm"))</f>
        <v>#REF!</v>
      </c>
      <c r="R284" s="16" t="e">
        <f>IF(A284="","",TEXT(Dec!$D$2,"yyyy"))</f>
        <v>#REF!</v>
      </c>
    </row>
    <row r="285" spans="1:18" x14ac:dyDescent="0.25">
      <c r="A285" t="e">
        <f>IF(Results!#REF!="aw",Results!#REF!,"")</f>
        <v>#REF!</v>
      </c>
      <c r="B285" t="e">
        <f>IF(A285="","",IF(AND(Results!#REF!&gt;"+2.0",LEFT(Results!#REF!,1)="+"),"w",""))</f>
        <v>#REF!</v>
      </c>
      <c r="C285" t="e">
        <f>IF(OR(A285="",Results!#REF!=""),"","("&amp;Results!#REF!&amp;")")</f>
        <v>#REF!</v>
      </c>
      <c r="D285" t="e">
        <f>IF(A285="","",Results!#REF!)</f>
        <v>#REF!</v>
      </c>
      <c r="G285" t="e">
        <f>IF(A285="","",LEFT(Results!#REF!,FIND(" ",Results!#REF!)-1))</f>
        <v>#REF!</v>
      </c>
      <c r="H285" t="e">
        <f>IF(A285="","",RIGHT(Results!#REF!,LEN(Results!#REF!)-FIND(" ",Results!#REF!)))</f>
        <v>#REF!</v>
      </c>
      <c r="I285" t="e">
        <f>IF(A285="","",Results!#REF!)</f>
        <v>#REF!</v>
      </c>
      <c r="J285" t="e">
        <f>IF(A285="","",VLOOKUP(LEFT(Results!#REF!,1),Fteams,4,FALSE))</f>
        <v>#REF!</v>
      </c>
      <c r="K285" t="e">
        <f>IF(A285="","",Results!#REF!)</f>
        <v>#REF!</v>
      </c>
      <c r="L285" t="e">
        <f>IF(A285="","",IF(RIGHT(Results!#REF!,1)="B","B",""))</f>
        <v>#REF!</v>
      </c>
      <c r="O285" t="e">
        <f>IF(A285="","",Dec!$B$2)</f>
        <v>#REF!</v>
      </c>
      <c r="P285" s="15" t="e">
        <f>IF(A285="","",TEXT(Dec!$D$2,"dd-mmm"))</f>
        <v>#REF!</v>
      </c>
      <c r="R285" s="16" t="e">
        <f>IF(A285="","",TEXT(Dec!$D$2,"yyyy"))</f>
        <v>#REF!</v>
      </c>
    </row>
    <row r="286" spans="1:18" x14ac:dyDescent="0.25">
      <c r="A286" t="e">
        <f>IF(Results!#REF!="aw",Results!#REF!,"")</f>
        <v>#REF!</v>
      </c>
      <c r="B286" t="e">
        <f>IF(A286="","",IF(AND(Results!#REF!&gt;"+2.0",LEFT(Results!#REF!,1)="+"),"w",""))</f>
        <v>#REF!</v>
      </c>
      <c r="C286" t="e">
        <f>IF(OR(A286="",Results!#REF!=""),"","("&amp;Results!#REF!&amp;")")</f>
        <v>#REF!</v>
      </c>
      <c r="D286" t="e">
        <f>IF(A286="","",Results!#REF!)</f>
        <v>#REF!</v>
      </c>
      <c r="G286" t="e">
        <f>IF(A286="","",LEFT(Results!#REF!,FIND(" ",Results!#REF!)-1))</f>
        <v>#REF!</v>
      </c>
      <c r="H286" t="e">
        <f>IF(A286="","",RIGHT(Results!#REF!,LEN(Results!#REF!)-FIND(" ",Results!#REF!)))</f>
        <v>#REF!</v>
      </c>
      <c r="I286" t="e">
        <f>IF(A286="","",Results!#REF!)</f>
        <v>#REF!</v>
      </c>
      <c r="J286" t="e">
        <f>IF(A286="","",VLOOKUP(LEFT(Results!#REF!,1),Fteams,4,FALSE))</f>
        <v>#REF!</v>
      </c>
      <c r="K286" t="e">
        <f>IF(A286="","",Results!#REF!)</f>
        <v>#REF!</v>
      </c>
      <c r="L286" t="e">
        <f>IF(A286="","",IF(RIGHT(Results!#REF!,1)="B","B",""))</f>
        <v>#REF!</v>
      </c>
      <c r="O286" t="e">
        <f>IF(A286="","",Dec!$B$2)</f>
        <v>#REF!</v>
      </c>
      <c r="P286" s="15" t="e">
        <f>IF(A286="","",TEXT(Dec!$D$2,"dd-mmm"))</f>
        <v>#REF!</v>
      </c>
      <c r="R286" s="16" t="e">
        <f>IF(A286="","",TEXT(Dec!$D$2,"yyyy"))</f>
        <v>#REF!</v>
      </c>
    </row>
    <row r="287" spans="1:18" x14ac:dyDescent="0.25">
      <c r="A287" t="e">
        <f>IF(Results!#REF!="aw",Results!#REF!,"")</f>
        <v>#REF!</v>
      </c>
      <c r="B287" t="e">
        <f>IF(A287="","",IF(AND(Results!#REF!&gt;"+2.0",LEFT(Results!#REF!,1)="+"),"w",""))</f>
        <v>#REF!</v>
      </c>
      <c r="C287" t="e">
        <f>IF(OR(A287="",Results!#REF!=""),"","("&amp;Results!#REF!&amp;")")</f>
        <v>#REF!</v>
      </c>
      <c r="D287" t="e">
        <f>IF(A287="","",Results!#REF!)</f>
        <v>#REF!</v>
      </c>
      <c r="G287" t="e">
        <f>IF(A287="","",LEFT(Results!#REF!,FIND(" ",Results!#REF!)-1))</f>
        <v>#REF!</v>
      </c>
      <c r="H287" t="e">
        <f>IF(A287="","",RIGHT(Results!#REF!,LEN(Results!#REF!)-FIND(" ",Results!#REF!)))</f>
        <v>#REF!</v>
      </c>
      <c r="I287" t="e">
        <f>IF(A287="","",Results!#REF!)</f>
        <v>#REF!</v>
      </c>
      <c r="J287" t="e">
        <f>IF(A287="","",VLOOKUP(LEFT(Results!#REF!,1),Fteams,4,FALSE))</f>
        <v>#REF!</v>
      </c>
      <c r="K287" t="e">
        <f>IF(A287="","",Results!#REF!)</f>
        <v>#REF!</v>
      </c>
      <c r="L287" t="e">
        <f>IF(A287="","",IF(RIGHT(Results!#REF!,1)="B","B",""))</f>
        <v>#REF!</v>
      </c>
      <c r="O287" t="e">
        <f>IF(A287="","",Dec!$B$2)</f>
        <v>#REF!</v>
      </c>
      <c r="P287" s="15" t="e">
        <f>IF(A287="","",TEXT(Dec!$D$2,"dd-mmm"))</f>
        <v>#REF!</v>
      </c>
      <c r="R287" s="16" t="e">
        <f>IF(A287="","",TEXT(Dec!$D$2,"yyyy"))</f>
        <v>#REF!</v>
      </c>
    </row>
    <row r="288" spans="1:18" x14ac:dyDescent="0.25">
      <c r="A288" t="e">
        <f>IF(Results!#REF!="aw",Results!#REF!,"")</f>
        <v>#REF!</v>
      </c>
      <c r="B288" t="e">
        <f>IF(A288="","",IF(AND(Results!#REF!&gt;"+2.0",LEFT(Results!#REF!,1)="+"),"w",""))</f>
        <v>#REF!</v>
      </c>
      <c r="C288" t="e">
        <f>IF(OR(A288="",Results!#REF!=""),"","("&amp;Results!#REF!&amp;")")</f>
        <v>#REF!</v>
      </c>
      <c r="D288" t="e">
        <f>IF(A288="","",Results!#REF!)</f>
        <v>#REF!</v>
      </c>
      <c r="G288" t="e">
        <f>IF(A288="","",LEFT(Results!#REF!,FIND(" ",Results!#REF!)-1))</f>
        <v>#REF!</v>
      </c>
      <c r="H288" t="e">
        <f>IF(A288="","",RIGHT(Results!#REF!,LEN(Results!#REF!)-FIND(" ",Results!#REF!)))</f>
        <v>#REF!</v>
      </c>
      <c r="I288" t="e">
        <f>IF(A288="","",Results!#REF!)</f>
        <v>#REF!</v>
      </c>
      <c r="J288" t="e">
        <f>IF(A288="","",VLOOKUP(LEFT(Results!#REF!,1),Fteams,4,FALSE))</f>
        <v>#REF!</v>
      </c>
      <c r="K288" t="e">
        <f>IF(A288="","",Results!#REF!)</f>
        <v>#REF!</v>
      </c>
      <c r="L288" t="e">
        <f>IF(A288="","",IF(RIGHT(Results!#REF!,1)="B","B",""))</f>
        <v>#REF!</v>
      </c>
      <c r="O288" t="e">
        <f>IF(A288="","",Dec!$B$2)</f>
        <v>#REF!</v>
      </c>
      <c r="P288" s="15" t="e">
        <f>IF(A288="","",TEXT(Dec!$D$2,"dd-mmm"))</f>
        <v>#REF!</v>
      </c>
      <c r="R288" s="16" t="e">
        <f>IF(A288="","",TEXT(Dec!$D$2,"yyyy"))</f>
        <v>#REF!</v>
      </c>
    </row>
    <row r="289" spans="1:18" x14ac:dyDescent="0.25">
      <c r="A289" t="e">
        <f>IF(Results!#REF!="aw",Results!#REF!,"")</f>
        <v>#REF!</v>
      </c>
      <c r="B289" t="e">
        <f>IF(A289="","",IF(AND(Results!#REF!&gt;"+2.0",LEFT(Results!#REF!,1)="+"),"w",""))</f>
        <v>#REF!</v>
      </c>
      <c r="C289" t="e">
        <f>IF(OR(A289="",Results!#REF!=""),"","("&amp;Results!#REF!&amp;")")</f>
        <v>#REF!</v>
      </c>
      <c r="D289" t="e">
        <f>IF(A289="","",Results!#REF!)</f>
        <v>#REF!</v>
      </c>
      <c r="G289" t="e">
        <f>IF(A289="","",LEFT(Results!#REF!,FIND(" ",Results!#REF!)-1))</f>
        <v>#REF!</v>
      </c>
      <c r="H289" t="e">
        <f>IF(A289="","",RIGHT(Results!#REF!,LEN(Results!#REF!)-FIND(" ",Results!#REF!)))</f>
        <v>#REF!</v>
      </c>
      <c r="I289" t="e">
        <f>IF(A289="","",Results!#REF!)</f>
        <v>#REF!</v>
      </c>
      <c r="J289" t="e">
        <f>IF(A289="","",VLOOKUP(LEFT(Results!#REF!,1),Fteams,4,FALSE))</f>
        <v>#REF!</v>
      </c>
      <c r="K289" t="e">
        <f>IF(A289="","",Results!#REF!)</f>
        <v>#REF!</v>
      </c>
      <c r="L289" t="e">
        <f>IF(A289="","",IF(RIGHT(Results!#REF!,1)="B","B",""))</f>
        <v>#REF!</v>
      </c>
      <c r="O289" t="e">
        <f>IF(A289="","",Dec!$B$2)</f>
        <v>#REF!</v>
      </c>
      <c r="P289" s="15" t="e">
        <f>IF(A289="","",TEXT(Dec!$D$2,"dd-mmm"))</f>
        <v>#REF!</v>
      </c>
      <c r="R289" s="16" t="e">
        <f>IF(A289="","",TEXT(Dec!$D$2,"yyyy"))</f>
        <v>#REF!</v>
      </c>
    </row>
    <row r="290" spans="1:18" x14ac:dyDescent="0.25">
      <c r="A290" t="e">
        <f>IF(Results!Y203="aw",Results!A202,"")</f>
        <v>#N/A</v>
      </c>
      <c r="B290" t="e">
        <f>IF(A290="","",IF(AND(Results!H203&gt;"+2.0",LEFT(Results!H203,1)="+"),"w",""))</f>
        <v>#N/A</v>
      </c>
      <c r="C290" t="e">
        <f>IF(OR(A290="",Results!H203=""),"","("&amp;Results!H203&amp;")")</f>
        <v>#N/A</v>
      </c>
      <c r="D290" t="e">
        <f>IF(A290="","",Results!F203)</f>
        <v>#N/A</v>
      </c>
      <c r="G290" t="e">
        <f>IF(A290="","",LEFT(Results!C203,FIND(" ",Results!C203)-1))</f>
        <v>#N/A</v>
      </c>
      <c r="H290" t="e">
        <f>IF(A290="","",RIGHT(Results!C203,LEN(Results!C203)-FIND(" ",Results!C203)))</f>
        <v>#N/A</v>
      </c>
      <c r="I290" t="e">
        <f>IF(A290="","",Results!D203)</f>
        <v>#N/A</v>
      </c>
      <c r="J290" t="e">
        <f>IF(A290="","",VLOOKUP(LEFT(Results!A203,1),Fteams,4,FALSE))</f>
        <v>#N/A</v>
      </c>
      <c r="K290" t="e">
        <f>IF(A290="","",Results!B203)</f>
        <v>#N/A</v>
      </c>
      <c r="L290" t="e">
        <f>IF(A290="","",IF(RIGHT(Results!X202,1)="B","B",""))</f>
        <v>#N/A</v>
      </c>
      <c r="O290" t="e">
        <f>IF(A290="","",Dec!$B$2)</f>
        <v>#N/A</v>
      </c>
      <c r="P290" s="15" t="e">
        <f>IF(A290="","",TEXT(Dec!$D$2,"dd-mmm"))</f>
        <v>#N/A</v>
      </c>
      <c r="R290" s="16" t="e">
        <f>IF(A290="","",TEXT(Dec!$D$2,"yyyy"))</f>
        <v>#N/A</v>
      </c>
    </row>
    <row r="291" spans="1:18" x14ac:dyDescent="0.25">
      <c r="A291" t="e">
        <f>IF(Results!Y204="aw",Results!A202,"")</f>
        <v>#N/A</v>
      </c>
      <c r="B291" t="e">
        <f>IF(A291="","",IF(AND(Results!H204&gt;"+2.0",LEFT(Results!H204,1)="+"),"w",""))</f>
        <v>#N/A</v>
      </c>
      <c r="C291" t="e">
        <f>IF(OR(A291="",Results!H204=""),"","("&amp;Results!H204&amp;")")</f>
        <v>#N/A</v>
      </c>
      <c r="D291" t="e">
        <f>IF(A291="","",Results!F204)</f>
        <v>#N/A</v>
      </c>
      <c r="G291" t="e">
        <f>IF(A291="","",LEFT(Results!C204,FIND(" ",Results!C204)-1))</f>
        <v>#N/A</v>
      </c>
      <c r="H291" t="e">
        <f>IF(A291="","",RIGHT(Results!C204,LEN(Results!C204)-FIND(" ",Results!C204)))</f>
        <v>#N/A</v>
      </c>
      <c r="I291" t="e">
        <f>IF(A291="","",Results!D204)</f>
        <v>#N/A</v>
      </c>
      <c r="J291" t="e">
        <f>IF(A291="","",VLOOKUP(LEFT(Results!A204,1),Fteams,4,FALSE))</f>
        <v>#N/A</v>
      </c>
      <c r="K291" t="e">
        <f>IF(A291="","",Results!B204)</f>
        <v>#N/A</v>
      </c>
      <c r="L291" t="e">
        <f>IF(A291="","",IF(RIGHT(Results!X202,1)="B","B",""))</f>
        <v>#N/A</v>
      </c>
      <c r="O291" t="e">
        <f>IF(A291="","",Dec!$B$2)</f>
        <v>#N/A</v>
      </c>
      <c r="P291" s="15" t="e">
        <f>IF(A291="","",TEXT(Dec!$D$2,"dd-mmm"))</f>
        <v>#N/A</v>
      </c>
      <c r="R291" s="16" t="e">
        <f>IF(A291="","",TEXT(Dec!$D$2,"yyyy"))</f>
        <v>#N/A</v>
      </c>
    </row>
    <row r="292" spans="1:18" x14ac:dyDescent="0.25">
      <c r="A292" t="e">
        <f>IF(Results!Y205="aw",Results!A202,"")</f>
        <v>#N/A</v>
      </c>
      <c r="B292" t="e">
        <f>IF(A292="","",IF(AND(Results!H205&gt;"+2.0",LEFT(Results!H205,1)="+"),"w",""))</f>
        <v>#N/A</v>
      </c>
      <c r="C292" t="e">
        <f>IF(OR(A292="",Results!H205=""),"","("&amp;Results!H205&amp;")")</f>
        <v>#N/A</v>
      </c>
      <c r="D292" t="e">
        <f>IF(A292="","",Results!F205)</f>
        <v>#N/A</v>
      </c>
      <c r="G292" t="e">
        <f>IF(A292="","",LEFT(Results!C205,FIND(" ",Results!C205)-1))</f>
        <v>#N/A</v>
      </c>
      <c r="H292" t="e">
        <f>IF(A292="","",RIGHT(Results!C205,LEN(Results!C205)-FIND(" ",Results!C205)))</f>
        <v>#N/A</v>
      </c>
      <c r="I292" t="e">
        <f>IF(A292="","",Results!D205)</f>
        <v>#N/A</v>
      </c>
      <c r="J292" t="e">
        <f>IF(A292="","",VLOOKUP(LEFT(Results!A205,1),Fteams,4,FALSE))</f>
        <v>#N/A</v>
      </c>
      <c r="K292" t="e">
        <f>IF(A292="","",Results!B205)</f>
        <v>#N/A</v>
      </c>
      <c r="L292" t="e">
        <f>IF(A292="","",IF(RIGHT(Results!X202,1)="B","B",""))</f>
        <v>#N/A</v>
      </c>
      <c r="O292" t="e">
        <f>IF(A292="","",Dec!$B$2)</f>
        <v>#N/A</v>
      </c>
      <c r="P292" s="15" t="e">
        <f>IF(A292="","",TEXT(Dec!$D$2,"dd-mmm"))</f>
        <v>#N/A</v>
      </c>
      <c r="R292" s="16" t="e">
        <f>IF(A292="","",TEXT(Dec!$D$2,"yyyy"))</f>
        <v>#N/A</v>
      </c>
    </row>
    <row r="293" spans="1:18" x14ac:dyDescent="0.25">
      <c r="A293" t="e">
        <f>IF(Results!Y206="aw",Results!A202,"")</f>
        <v>#N/A</v>
      </c>
      <c r="B293" t="e">
        <f>IF(A293="","",IF(AND(Results!H206&gt;"+2.0",LEFT(Results!H206,1)="+"),"w",""))</f>
        <v>#N/A</v>
      </c>
      <c r="C293" t="e">
        <f>IF(OR(A293="",Results!H206=""),"","("&amp;Results!H206&amp;")")</f>
        <v>#N/A</v>
      </c>
      <c r="D293" t="e">
        <f>IF(A293="","",Results!F206)</f>
        <v>#N/A</v>
      </c>
      <c r="G293" t="e">
        <f>IF(A293="","",LEFT(Results!C206,FIND(" ",Results!C206)-1))</f>
        <v>#N/A</v>
      </c>
      <c r="H293" t="e">
        <f>IF(A293="","",RIGHT(Results!C206,LEN(Results!C206)-FIND(" ",Results!C206)))</f>
        <v>#N/A</v>
      </c>
      <c r="I293" t="e">
        <f>IF(A293="","",Results!D206)</f>
        <v>#N/A</v>
      </c>
      <c r="J293" t="e">
        <f>IF(A293="","",VLOOKUP(LEFT(Results!A206,1),Fteams,4,FALSE))</f>
        <v>#N/A</v>
      </c>
      <c r="K293" t="e">
        <f>IF(A293="","",Results!B206)</f>
        <v>#N/A</v>
      </c>
      <c r="L293" t="e">
        <f>IF(A293="","",IF(RIGHT(Results!X202,1)="B","B",""))</f>
        <v>#N/A</v>
      </c>
      <c r="O293" t="e">
        <f>IF(A293="","",Dec!$B$2)</f>
        <v>#N/A</v>
      </c>
      <c r="P293" s="15" t="e">
        <f>IF(A293="","",TEXT(Dec!$D$2,"dd-mmm"))</f>
        <v>#N/A</v>
      </c>
      <c r="R293" s="16" t="e">
        <f>IF(A293="","",TEXT(Dec!$D$2,"yyyy"))</f>
        <v>#N/A</v>
      </c>
    </row>
    <row r="294" spans="1:18" x14ac:dyDescent="0.25">
      <c r="A294" t="e">
        <f>IF(Results!Y207="aw",Results!A202,"")</f>
        <v>#N/A</v>
      </c>
      <c r="B294" t="e">
        <f>IF(A294="","",IF(AND(Results!H207&gt;"+2.0",LEFT(Results!H207,1)="+"),"w",""))</f>
        <v>#N/A</v>
      </c>
      <c r="C294" t="e">
        <f>IF(OR(A294="",Results!H207=""),"","("&amp;Results!H207&amp;")")</f>
        <v>#N/A</v>
      </c>
      <c r="D294" t="e">
        <f>IF(A294="","",Results!F207)</f>
        <v>#N/A</v>
      </c>
      <c r="G294" t="e">
        <f>IF(A294="","",LEFT(Results!C207,FIND(" ",Results!C207)-1))</f>
        <v>#N/A</v>
      </c>
      <c r="H294" t="e">
        <f>IF(A294="","",RIGHT(Results!C207,LEN(Results!C207)-FIND(" ",Results!C207)))</f>
        <v>#N/A</v>
      </c>
      <c r="I294" t="e">
        <f>IF(A294="","",Results!D207)</f>
        <v>#N/A</v>
      </c>
      <c r="J294" t="e">
        <f>IF(A294="","",VLOOKUP(LEFT(Results!A207,1),Fteams,4,FALSE))</f>
        <v>#N/A</v>
      </c>
      <c r="K294" t="e">
        <f>IF(A294="","",Results!B207)</f>
        <v>#N/A</v>
      </c>
      <c r="L294" t="e">
        <f>IF(A294="","",IF(RIGHT(Results!X202,1)="B","B",""))</f>
        <v>#N/A</v>
      </c>
      <c r="O294" t="e">
        <f>IF(A294="","",Dec!$B$2)</f>
        <v>#N/A</v>
      </c>
      <c r="P294" s="15" t="e">
        <f>IF(A294="","",TEXT(Dec!$D$2,"dd-mmm"))</f>
        <v>#N/A</v>
      </c>
      <c r="R294" s="16" t="e">
        <f>IF(A294="","",TEXT(Dec!$D$2,"yyyy"))</f>
        <v>#N/A</v>
      </c>
    </row>
    <row r="295" spans="1:18" x14ac:dyDescent="0.25">
      <c r="A295" t="e">
        <f>IF(Results!Y208="aw",Results!A202,"")</f>
        <v>#N/A</v>
      </c>
      <c r="B295" t="e">
        <f>IF(A295="","",IF(AND(Results!H208&gt;"+2.0",LEFT(Results!H208,1)="+"),"w",""))</f>
        <v>#N/A</v>
      </c>
      <c r="C295" t="e">
        <f>IF(OR(A295="",Results!H208=""),"","("&amp;Results!H208&amp;")")</f>
        <v>#N/A</v>
      </c>
      <c r="D295" t="e">
        <f>IF(A295="","",Results!F208)</f>
        <v>#N/A</v>
      </c>
      <c r="G295" t="e">
        <f>IF(A295="","",LEFT(Results!C208,FIND(" ",Results!C208)-1))</f>
        <v>#N/A</v>
      </c>
      <c r="H295" t="e">
        <f>IF(A295="","",RIGHT(Results!C208,LEN(Results!C208)-FIND(" ",Results!C208)))</f>
        <v>#N/A</v>
      </c>
      <c r="I295" t="e">
        <f>IF(A295="","",Results!D208)</f>
        <v>#N/A</v>
      </c>
      <c r="J295" t="e">
        <f>IF(A295="","",VLOOKUP(LEFT(Results!A208,1),Fteams,4,FALSE))</f>
        <v>#N/A</v>
      </c>
      <c r="K295" t="e">
        <f>IF(A295="","",Results!B208)</f>
        <v>#N/A</v>
      </c>
      <c r="L295" t="e">
        <f>IF(A295="","",IF(RIGHT(Results!X202,1)="B","B",""))</f>
        <v>#N/A</v>
      </c>
      <c r="O295" t="e">
        <f>IF(A295="","",Dec!$B$2)</f>
        <v>#N/A</v>
      </c>
      <c r="P295" s="15" t="e">
        <f>IF(A295="","",TEXT(Dec!$D$2,"dd-mmm"))</f>
        <v>#N/A</v>
      </c>
      <c r="R295" s="16" t="e">
        <f>IF(A295="","",TEXT(Dec!$D$2,"yyyy"))</f>
        <v>#N/A</v>
      </c>
    </row>
    <row r="296" spans="1:18" x14ac:dyDescent="0.25">
      <c r="A296" t="e">
        <f>IF(Results!Y209="aw",Results!A202,"")</f>
        <v>#N/A</v>
      </c>
      <c r="B296" t="e">
        <f>IF(A296="","",IF(AND(Results!H209&gt;"+2.0",LEFT(Results!H209,1)="+"),"w",""))</f>
        <v>#N/A</v>
      </c>
      <c r="C296" t="e">
        <f>IF(OR(A296="",Results!H209=""),"","("&amp;Results!H209&amp;")")</f>
        <v>#N/A</v>
      </c>
      <c r="D296" t="e">
        <f>IF(A296="","",Results!F209)</f>
        <v>#N/A</v>
      </c>
      <c r="G296" t="e">
        <f>IF(A296="","",LEFT(Results!C209,FIND(" ",Results!C209)-1))</f>
        <v>#N/A</v>
      </c>
      <c r="H296" t="e">
        <f>IF(A296="","",RIGHT(Results!C209,LEN(Results!C209)-FIND(" ",Results!C209)))</f>
        <v>#N/A</v>
      </c>
      <c r="I296" t="e">
        <f>IF(A296="","",Results!D209)</f>
        <v>#N/A</v>
      </c>
      <c r="J296" t="e">
        <f>IF(A296="","",VLOOKUP(LEFT(Results!A209,1),Fteams,4,FALSE))</f>
        <v>#N/A</v>
      </c>
      <c r="K296" t="e">
        <f>IF(A296="","",Results!B209)</f>
        <v>#N/A</v>
      </c>
      <c r="L296" t="e">
        <f>IF(A296="","",IF(RIGHT(Results!X202,1)="B","B",""))</f>
        <v>#N/A</v>
      </c>
      <c r="O296" t="e">
        <f>IF(A296="","",Dec!$B$2)</f>
        <v>#N/A</v>
      </c>
      <c r="P296" s="15" t="e">
        <f>IF(A296="","",TEXT(Dec!$D$2,"dd-mmm"))</f>
        <v>#N/A</v>
      </c>
      <c r="R296" s="16" t="e">
        <f>IF(A296="","",TEXT(Dec!$D$2,"yyyy"))</f>
        <v>#N/A</v>
      </c>
    </row>
    <row r="297" spans="1:18" x14ac:dyDescent="0.25">
      <c r="A297" t="str">
        <f>IF(Results!Y210="aw",Results!A202,"")</f>
        <v/>
      </c>
      <c r="B297" t="str">
        <f>IF(A297="","",IF(AND(Results!H210&gt;"+2.0",LEFT(Results!H210,1)="+"),"w",""))</f>
        <v/>
      </c>
      <c r="C297" t="str">
        <f>IF(OR(A297="",Results!H210=""),"","("&amp;Results!H210&amp;")")</f>
        <v/>
      </c>
      <c r="D297" t="str">
        <f>IF(A297="","",Results!F210)</f>
        <v/>
      </c>
      <c r="G297" t="str">
        <f>IF(A297="","",LEFT(Results!C210,FIND(" ",Results!C210)-1))</f>
        <v/>
      </c>
      <c r="H297" t="str">
        <f>IF(A297="","",RIGHT(Results!C210,LEN(Results!C210)-FIND(" ",Results!C210)))</f>
        <v/>
      </c>
      <c r="I297" t="str">
        <f>IF(A297="","",Results!D210)</f>
        <v/>
      </c>
      <c r="J297" t="str">
        <f>IF(A297="","",VLOOKUP(LEFT(Results!A210,1),Fteams,4,FALSE))</f>
        <v/>
      </c>
      <c r="K297" t="str">
        <f>IF(A297="","",Results!B210)</f>
        <v/>
      </c>
      <c r="L297" t="str">
        <f>IF(A297="","",IF(RIGHT(Results!X202,1)="B","B",""))</f>
        <v/>
      </c>
      <c r="O297" t="str">
        <f>IF(A297="","",Dec!$B$2)</f>
        <v/>
      </c>
      <c r="P297" s="15" t="str">
        <f>IF(A297="","",TEXT(Dec!$D$2,"dd-mmm"))</f>
        <v/>
      </c>
      <c r="R297" s="16" t="str">
        <f>IF(A297="","",TEXT(Dec!$D$2,"yyyy"))</f>
        <v/>
      </c>
    </row>
    <row r="298" spans="1:18" x14ac:dyDescent="0.25">
      <c r="A298" t="str">
        <f>IF(Results!Y213="aw",Results!A202,"")</f>
        <v/>
      </c>
      <c r="B298" t="str">
        <f>IF(A298="","",IF(AND(Results!H213&gt;"+2.0",LEFT(Results!H213,1)="+"),"w",""))</f>
        <v/>
      </c>
      <c r="C298" t="str">
        <f>IF(OR(A298="",Results!H213=""),"","("&amp;Results!H213&amp;")")</f>
        <v/>
      </c>
      <c r="D298" t="str">
        <f>IF(A298="","",Results!F213)</f>
        <v/>
      </c>
      <c r="G298" t="str">
        <f>IF(A298="","",LEFT(Results!C213,FIND(" ",Results!C213)-1))</f>
        <v/>
      </c>
      <c r="H298" t="str">
        <f>IF(A298="","",RIGHT(Results!C213,LEN(Results!C213)-FIND(" ",Results!C213)))</f>
        <v/>
      </c>
      <c r="I298" t="str">
        <f>IF(A298="","",Results!D213)</f>
        <v/>
      </c>
      <c r="J298" t="str">
        <f>IF(A298="","",VLOOKUP(LEFT(Results!A213,1),Fteams,4,FALSE))</f>
        <v/>
      </c>
      <c r="K298" t="str">
        <f>IF(A298="","",Results!B213)</f>
        <v/>
      </c>
      <c r="L298" t="str">
        <f>IF(A298="","",IF(RIGHT(Results!X202,1)="B","B",""))</f>
        <v/>
      </c>
      <c r="O298" t="str">
        <f>IF(A298="","",Dec!$B$2)</f>
        <v/>
      </c>
      <c r="P298" s="15" t="str">
        <f>IF(A298="","",TEXT(Dec!$D$2,"dd-mmm"))</f>
        <v/>
      </c>
      <c r="R298" s="16" t="str">
        <f>IF(A298="","",TEXT(Dec!$D$2,"yyyy"))</f>
        <v/>
      </c>
    </row>
    <row r="299" spans="1:18" x14ac:dyDescent="0.25">
      <c r="A299" t="str">
        <f>IF(Results!Y214="aw",Results!A202,"")</f>
        <v/>
      </c>
      <c r="B299" t="str">
        <f>IF(A299="","",IF(AND(Results!H214&gt;"+2.0",LEFT(Results!H214,1)="+"),"w",""))</f>
        <v/>
      </c>
      <c r="C299" t="str">
        <f>IF(OR(A299="",Results!H214=""),"","("&amp;Results!H214&amp;")")</f>
        <v/>
      </c>
      <c r="D299" t="str">
        <f>IF(A299="","",Results!F214)</f>
        <v/>
      </c>
      <c r="G299" t="str">
        <f>IF(A299="","",LEFT(Results!C214,FIND(" ",Results!C214)-1))</f>
        <v/>
      </c>
      <c r="H299" t="str">
        <f>IF(A299="","",RIGHT(Results!C214,LEN(Results!C214)-FIND(" ",Results!C214)))</f>
        <v/>
      </c>
      <c r="I299" t="str">
        <f>IF(A299="","",Results!D214)</f>
        <v/>
      </c>
      <c r="J299" t="str">
        <f>IF(A299="","",VLOOKUP(LEFT(Results!A214,1),Fteams,4,FALSE))</f>
        <v/>
      </c>
      <c r="K299" t="str">
        <f>IF(A299="","",Results!B214)</f>
        <v/>
      </c>
      <c r="L299" t="str">
        <f>IF(A299="","",IF(RIGHT(Results!X202,1)="B","B",""))</f>
        <v/>
      </c>
      <c r="O299" t="str">
        <f>IF(A299="","",Dec!$B$2)</f>
        <v/>
      </c>
      <c r="P299" s="15" t="str">
        <f>IF(A299="","",TEXT(Dec!$D$2,"dd-mmm"))</f>
        <v/>
      </c>
      <c r="R299" s="16" t="str">
        <f>IF(A299="","",TEXT(Dec!$D$2,"yyyy"))</f>
        <v/>
      </c>
    </row>
    <row r="300" spans="1:18" x14ac:dyDescent="0.25">
      <c r="A300" t="e">
        <f>IF(Results!#REF!="aw",Results!A202,"")</f>
        <v>#REF!</v>
      </c>
      <c r="B300" t="e">
        <f>IF(A300="","",IF(AND(Results!#REF!&gt;"+2.0",LEFT(Results!#REF!,1)="+"),"w",""))</f>
        <v>#REF!</v>
      </c>
      <c r="C300" t="e">
        <f>IF(OR(A300="",Results!#REF!=""),"","("&amp;Results!#REF!&amp;")")</f>
        <v>#REF!</v>
      </c>
      <c r="D300" t="e">
        <f>IF(A300="","",Results!#REF!)</f>
        <v>#REF!</v>
      </c>
      <c r="G300" t="e">
        <f>IF(A300="","",LEFT(Results!#REF!,FIND(" ",Results!#REF!)-1))</f>
        <v>#REF!</v>
      </c>
      <c r="H300" t="e">
        <f>IF(A300="","",RIGHT(Results!#REF!,LEN(Results!#REF!)-FIND(" ",Results!#REF!)))</f>
        <v>#REF!</v>
      </c>
      <c r="I300" t="e">
        <f>IF(A300="","",Results!#REF!)</f>
        <v>#REF!</v>
      </c>
      <c r="J300" t="e">
        <f>IF(A300="","",VLOOKUP(LEFT(Results!#REF!,1),Fteams,4,FALSE))</f>
        <v>#REF!</v>
      </c>
      <c r="K300" t="e">
        <f>IF(A300="","",Results!#REF!)</f>
        <v>#REF!</v>
      </c>
      <c r="L300" t="e">
        <f>IF(A300="","",IF(RIGHT(Results!X202,1)="B","B",""))</f>
        <v>#REF!</v>
      </c>
      <c r="O300" t="e">
        <f>IF(A300="","",Dec!$B$2)</f>
        <v>#REF!</v>
      </c>
      <c r="P300" s="15" t="e">
        <f>IF(A300="","",TEXT(Dec!$D$2,"dd-mmm"))</f>
        <v>#REF!</v>
      </c>
      <c r="R300" s="16" t="e">
        <f>IF(A300="","",TEXT(Dec!$D$2,"yyyy"))</f>
        <v>#REF!</v>
      </c>
    </row>
    <row r="301" spans="1:18" x14ac:dyDescent="0.25">
      <c r="A301" t="e">
        <f>IF(Results!#REF!="aw",Results!A202,"")</f>
        <v>#REF!</v>
      </c>
      <c r="B301" t="e">
        <f>IF(A301="","",IF(AND(Results!#REF!&gt;"+2.0",LEFT(Results!#REF!,1)="+"),"w",""))</f>
        <v>#REF!</v>
      </c>
      <c r="C301" t="e">
        <f>IF(OR(A301="",Results!#REF!=""),"","("&amp;Results!#REF!&amp;")")</f>
        <v>#REF!</v>
      </c>
      <c r="D301" t="e">
        <f>IF(A301="","",Results!#REF!)</f>
        <v>#REF!</v>
      </c>
      <c r="G301" t="e">
        <f>IF(A301="","",LEFT(Results!#REF!,FIND(" ",Results!#REF!)-1))</f>
        <v>#REF!</v>
      </c>
      <c r="H301" t="e">
        <f>IF(A301="","",RIGHT(Results!#REF!,LEN(Results!#REF!)-FIND(" ",Results!#REF!)))</f>
        <v>#REF!</v>
      </c>
      <c r="I301" t="e">
        <f>IF(A301="","",Results!#REF!)</f>
        <v>#REF!</v>
      </c>
      <c r="J301" t="e">
        <f>IF(A301="","",VLOOKUP(LEFT(Results!#REF!,1),Fteams,4,FALSE))</f>
        <v>#REF!</v>
      </c>
      <c r="K301" t="e">
        <f>IF(A301="","",Results!#REF!)</f>
        <v>#REF!</v>
      </c>
      <c r="L301" t="e">
        <f>IF(A301="","",IF(RIGHT(Results!X202,1)="B","B",""))</f>
        <v>#REF!</v>
      </c>
      <c r="O301" t="e">
        <f>IF(A301="","",Dec!$B$2)</f>
        <v>#REF!</v>
      </c>
      <c r="P301" s="15" t="e">
        <f>IF(A301="","",TEXT(Dec!$D$2,"dd-mmm"))</f>
        <v>#REF!</v>
      </c>
      <c r="R301" s="16" t="e">
        <f>IF(A301="","",TEXT(Dec!$D$2,"yyyy"))</f>
        <v>#REF!</v>
      </c>
    </row>
    <row r="302" spans="1:18" x14ac:dyDescent="0.25">
      <c r="A302" t="e">
        <f>IF(Results!Y216="aw",Results!A215,"")</f>
        <v>#N/A</v>
      </c>
      <c r="B302" t="e">
        <f>IF(A302="","",IF(AND(Results!H216&gt;"+2.0",LEFT(Results!H216,1)="+"),"w",""))</f>
        <v>#N/A</v>
      </c>
      <c r="C302" t="e">
        <f>IF(OR(A302="",Results!H216=""),"","("&amp;Results!H216&amp;")")</f>
        <v>#N/A</v>
      </c>
      <c r="D302" t="e">
        <f>IF(A302="","",Results!F216)</f>
        <v>#N/A</v>
      </c>
      <c r="G302" t="e">
        <f>IF(A302="","",LEFT(Results!C216,FIND(" ",Results!C216)-1))</f>
        <v>#N/A</v>
      </c>
      <c r="H302" t="e">
        <f>IF(A302="","",RIGHT(Results!C216,LEN(Results!C216)-FIND(" ",Results!C216)))</f>
        <v>#N/A</v>
      </c>
      <c r="I302" t="e">
        <f>IF(A302="","",Results!D216)</f>
        <v>#N/A</v>
      </c>
      <c r="J302" t="e">
        <f>IF(A302="","",VLOOKUP(LEFT(Results!A216,1),Fteams,4,FALSE))</f>
        <v>#N/A</v>
      </c>
      <c r="K302" t="e">
        <f>IF(A302="","",Results!B216)</f>
        <v>#N/A</v>
      </c>
      <c r="L302" t="e">
        <f>IF(A302="","",IF(RIGHT(Results!X215,1)="B","B",""))</f>
        <v>#N/A</v>
      </c>
      <c r="O302" t="e">
        <f>IF(A302="","",Dec!$B$2)</f>
        <v>#N/A</v>
      </c>
      <c r="P302" s="15" t="e">
        <f>IF(A302="","",TEXT(Dec!$D$2,"dd-mmm"))</f>
        <v>#N/A</v>
      </c>
      <c r="R302" s="16" t="e">
        <f>IF(A302="","",TEXT(Dec!$D$2,"yyyy"))</f>
        <v>#N/A</v>
      </c>
    </row>
    <row r="303" spans="1:18" x14ac:dyDescent="0.25">
      <c r="A303" t="e">
        <f>IF(Results!Y217="aw",Results!A215,"")</f>
        <v>#N/A</v>
      </c>
      <c r="B303" t="e">
        <f>IF(A303="","",IF(AND(Results!H217&gt;"+2.0",LEFT(Results!H217,1)="+"),"w",""))</f>
        <v>#N/A</v>
      </c>
      <c r="C303" t="e">
        <f>IF(OR(A303="",Results!H217=""),"","("&amp;Results!H217&amp;")")</f>
        <v>#N/A</v>
      </c>
      <c r="D303" t="e">
        <f>IF(A303="","",Results!F217)</f>
        <v>#N/A</v>
      </c>
      <c r="G303" t="e">
        <f>IF(A303="","",LEFT(Results!C217,FIND(" ",Results!C217)-1))</f>
        <v>#N/A</v>
      </c>
      <c r="H303" t="e">
        <f>IF(A303="","",RIGHT(Results!C217,LEN(Results!C217)-FIND(" ",Results!C217)))</f>
        <v>#N/A</v>
      </c>
      <c r="I303" t="e">
        <f>IF(A303="","",Results!D217)</f>
        <v>#N/A</v>
      </c>
      <c r="J303" t="e">
        <f>IF(A303="","",VLOOKUP(LEFT(Results!A217,1),Fteams,4,FALSE))</f>
        <v>#N/A</v>
      </c>
      <c r="K303" t="e">
        <f>IF(A303="","",Results!B217)</f>
        <v>#N/A</v>
      </c>
      <c r="L303" t="e">
        <f>IF(A303="","",IF(RIGHT(Results!X215,1)="B","B",""))</f>
        <v>#N/A</v>
      </c>
      <c r="O303" t="e">
        <f>IF(A303="","",Dec!$B$2)</f>
        <v>#N/A</v>
      </c>
      <c r="P303" s="15" t="e">
        <f>IF(A303="","",TEXT(Dec!$D$2,"dd-mmm"))</f>
        <v>#N/A</v>
      </c>
      <c r="R303" s="16" t="e">
        <f>IF(A303="","",TEXT(Dec!$D$2,"yyyy"))</f>
        <v>#N/A</v>
      </c>
    </row>
    <row r="304" spans="1:18" x14ac:dyDescent="0.25">
      <c r="A304" t="e">
        <f>IF(Results!Y218="aw",Results!A215,"")</f>
        <v>#N/A</v>
      </c>
      <c r="B304" t="e">
        <f>IF(A304="","",IF(AND(Results!H218&gt;"+2.0",LEFT(Results!H218,1)="+"),"w",""))</f>
        <v>#N/A</v>
      </c>
      <c r="C304" t="e">
        <f>IF(OR(A304="",Results!H218=""),"","("&amp;Results!H218&amp;")")</f>
        <v>#N/A</v>
      </c>
      <c r="D304" t="e">
        <f>IF(A304="","",Results!F218)</f>
        <v>#N/A</v>
      </c>
      <c r="G304" t="e">
        <f>IF(A304="","",LEFT(Results!C218,FIND(" ",Results!C218)-1))</f>
        <v>#N/A</v>
      </c>
      <c r="H304" t="e">
        <f>IF(A304="","",RIGHT(Results!C218,LEN(Results!C218)-FIND(" ",Results!C218)))</f>
        <v>#N/A</v>
      </c>
      <c r="I304" t="e">
        <f>IF(A304="","",Results!D218)</f>
        <v>#N/A</v>
      </c>
      <c r="J304" t="e">
        <f>IF(A304="","",VLOOKUP(LEFT(Results!A218,1),Fteams,4,FALSE))</f>
        <v>#N/A</v>
      </c>
      <c r="K304" t="e">
        <f>IF(A304="","",Results!B218)</f>
        <v>#N/A</v>
      </c>
      <c r="L304" t="e">
        <f>IF(A304="","",IF(RIGHT(Results!X215,1)="B","B",""))</f>
        <v>#N/A</v>
      </c>
      <c r="O304" t="e">
        <f>IF(A304="","",Dec!$B$2)</f>
        <v>#N/A</v>
      </c>
      <c r="P304" s="15" t="e">
        <f>IF(A304="","",TEXT(Dec!$D$2,"dd-mmm"))</f>
        <v>#N/A</v>
      </c>
      <c r="R304" s="16" t="e">
        <f>IF(A304="","",TEXT(Dec!$D$2,"yyyy"))</f>
        <v>#N/A</v>
      </c>
    </row>
    <row r="305" spans="1:18" x14ac:dyDescent="0.25">
      <c r="A305" t="e">
        <f>IF(Results!Y219="aw",Results!A215,"")</f>
        <v>#N/A</v>
      </c>
      <c r="B305" t="e">
        <f>IF(A305="","",IF(AND(Results!H219&gt;"+2.0",LEFT(Results!H219,1)="+"),"w",""))</f>
        <v>#N/A</v>
      </c>
      <c r="C305" t="e">
        <f>IF(OR(A305="",Results!H219=""),"","("&amp;Results!H219&amp;")")</f>
        <v>#N/A</v>
      </c>
      <c r="D305" t="e">
        <f>IF(A305="","",Results!F219)</f>
        <v>#N/A</v>
      </c>
      <c r="G305" t="e">
        <f>IF(A305="","",LEFT(Results!C219,FIND(" ",Results!C219)-1))</f>
        <v>#N/A</v>
      </c>
      <c r="H305" t="e">
        <f>IF(A305="","",RIGHT(Results!C219,LEN(Results!C219)-FIND(" ",Results!C219)))</f>
        <v>#N/A</v>
      </c>
      <c r="I305" t="e">
        <f>IF(A305="","",Results!D219)</f>
        <v>#N/A</v>
      </c>
      <c r="J305" t="e">
        <f>IF(A305="","",VLOOKUP(LEFT(Results!A219,1),Fteams,4,FALSE))</f>
        <v>#N/A</v>
      </c>
      <c r="K305" t="e">
        <f>IF(A305="","",Results!B219)</f>
        <v>#N/A</v>
      </c>
      <c r="L305" t="e">
        <f>IF(A305="","",IF(RIGHT(Results!X215,1)="B","B",""))</f>
        <v>#N/A</v>
      </c>
      <c r="O305" t="e">
        <f>IF(A305="","",Dec!$B$2)</f>
        <v>#N/A</v>
      </c>
      <c r="P305" s="15" t="e">
        <f>IF(A305="","",TEXT(Dec!$D$2,"dd-mmm"))</f>
        <v>#N/A</v>
      </c>
      <c r="R305" s="16" t="e">
        <f>IF(A305="","",TEXT(Dec!$D$2,"yyyy"))</f>
        <v>#N/A</v>
      </c>
    </row>
    <row r="306" spans="1:18" x14ac:dyDescent="0.25">
      <c r="A306" t="str">
        <f>IF(Results!Y220="aw",Results!A215,"")</f>
        <v/>
      </c>
      <c r="B306" t="str">
        <f>IF(A306="","",IF(AND(Results!H220&gt;"+2.0",LEFT(Results!H220,1)="+"),"w",""))</f>
        <v/>
      </c>
      <c r="C306" t="str">
        <f>IF(OR(A306="",Results!H220=""),"","("&amp;Results!H220&amp;")")</f>
        <v/>
      </c>
      <c r="D306" t="str">
        <f>IF(A306="","",Results!F220)</f>
        <v/>
      </c>
      <c r="G306" t="str">
        <f>IF(A306="","",LEFT(Results!C220,FIND(" ",Results!C220)-1))</f>
        <v/>
      </c>
      <c r="H306" t="str">
        <f>IF(A306="","",RIGHT(Results!C220,LEN(Results!C220)-FIND(" ",Results!C220)))</f>
        <v/>
      </c>
      <c r="I306" t="str">
        <f>IF(A306="","",Results!D220)</f>
        <v/>
      </c>
      <c r="J306" t="str">
        <f>IF(A306="","",VLOOKUP(LEFT(Results!A220,1),Fteams,4,FALSE))</f>
        <v/>
      </c>
      <c r="K306" t="str">
        <f>IF(A306="","",Results!B220)</f>
        <v/>
      </c>
      <c r="L306" t="str">
        <f>IF(A306="","",IF(RIGHT(Results!X215,1)="B","B",""))</f>
        <v/>
      </c>
      <c r="O306" t="str">
        <f>IF(A306="","",Dec!$B$2)</f>
        <v/>
      </c>
      <c r="P306" s="15" t="str">
        <f>IF(A306="","",TEXT(Dec!$D$2,"dd-mmm"))</f>
        <v/>
      </c>
      <c r="R306" s="16" t="str">
        <f>IF(A306="","",TEXT(Dec!$D$2,"yyyy"))</f>
        <v/>
      </c>
    </row>
    <row r="307" spans="1:18" x14ac:dyDescent="0.25">
      <c r="A307" t="str">
        <f>IF(Results!Y221="aw",Results!A215,"")</f>
        <v/>
      </c>
      <c r="B307" t="str">
        <f>IF(A307="","",IF(AND(Results!H221&gt;"+2.0",LEFT(Results!H221,1)="+"),"w",""))</f>
        <v/>
      </c>
      <c r="C307" t="str">
        <f>IF(OR(A307="",Results!H221=""),"","("&amp;Results!H221&amp;")")</f>
        <v/>
      </c>
      <c r="D307" t="str">
        <f>IF(A307="","",Results!F221)</f>
        <v/>
      </c>
      <c r="G307" t="str">
        <f>IF(A307="","",LEFT(Results!C221,FIND(" ",Results!C221)-1))</f>
        <v/>
      </c>
      <c r="H307" t="str">
        <f>IF(A307="","",RIGHT(Results!C221,LEN(Results!C221)-FIND(" ",Results!C221)))</f>
        <v/>
      </c>
      <c r="I307" t="str">
        <f>IF(A307="","",Results!D221)</f>
        <v/>
      </c>
      <c r="J307" t="str">
        <f>IF(A307="","",VLOOKUP(LEFT(Results!A221,1),Fteams,4,FALSE))</f>
        <v/>
      </c>
      <c r="K307" t="str">
        <f>IF(A307="","",Results!B221)</f>
        <v/>
      </c>
      <c r="L307" t="str">
        <f>IF(A307="","",IF(RIGHT(Results!X215,1)="B","B",""))</f>
        <v/>
      </c>
      <c r="O307" t="str">
        <f>IF(A307="","",Dec!$B$2)</f>
        <v/>
      </c>
      <c r="P307" s="15" t="str">
        <f>IF(A307="","",TEXT(Dec!$D$2,"dd-mmm"))</f>
        <v/>
      </c>
      <c r="R307" s="16" t="str">
        <f>IF(A307="","",TEXT(Dec!$D$2,"yyyy"))</f>
        <v/>
      </c>
    </row>
    <row r="308" spans="1:18" x14ac:dyDescent="0.25">
      <c r="A308" t="str">
        <f>IF(Results!Y222="aw",Results!A215,"")</f>
        <v/>
      </c>
      <c r="B308" t="str">
        <f>IF(A308="","",IF(AND(Results!H222&gt;"+2.0",LEFT(Results!H222,1)="+"),"w",""))</f>
        <v/>
      </c>
      <c r="C308" t="str">
        <f>IF(OR(A308="",Results!H222=""),"","("&amp;Results!H222&amp;")")</f>
        <v/>
      </c>
      <c r="D308" t="str">
        <f>IF(A308="","",Results!F222)</f>
        <v/>
      </c>
      <c r="G308" t="str">
        <f>IF(A308="","",LEFT(Results!C222,FIND(" ",Results!C222)-1))</f>
        <v/>
      </c>
      <c r="H308" t="str">
        <f>IF(A308="","",RIGHT(Results!C222,LEN(Results!C222)-FIND(" ",Results!C222)))</f>
        <v/>
      </c>
      <c r="I308" t="str">
        <f>IF(A308="","",Results!D222)</f>
        <v/>
      </c>
      <c r="J308" t="str">
        <f>IF(A308="","",VLOOKUP(LEFT(Results!A222,1),Fteams,4,FALSE))</f>
        <v/>
      </c>
      <c r="K308" t="str">
        <f>IF(A308="","",Results!B222)</f>
        <v/>
      </c>
      <c r="L308" t="str">
        <f>IF(A308="","",IF(RIGHT(Results!X215,1)="B","B",""))</f>
        <v/>
      </c>
      <c r="O308" t="str">
        <f>IF(A308="","",Dec!$B$2)</f>
        <v/>
      </c>
      <c r="P308" s="15" t="str">
        <f>IF(A308="","",TEXT(Dec!$D$2,"dd-mmm"))</f>
        <v/>
      </c>
      <c r="R308" s="16" t="str">
        <f>IF(A308="","",TEXT(Dec!$D$2,"yyyy"))</f>
        <v/>
      </c>
    </row>
    <row r="309" spans="1:18" x14ac:dyDescent="0.25">
      <c r="A309" t="str">
        <f>IF(Results!Y223="aw",Results!A215,"")</f>
        <v/>
      </c>
      <c r="B309" t="str">
        <f>IF(A309="","",IF(AND(Results!H223&gt;"+2.0",LEFT(Results!H223,1)="+"),"w",""))</f>
        <v/>
      </c>
      <c r="C309" t="str">
        <f>IF(OR(A309="",Results!H223=""),"","("&amp;Results!H223&amp;")")</f>
        <v/>
      </c>
      <c r="D309" t="str">
        <f>IF(A309="","",Results!F223)</f>
        <v/>
      </c>
      <c r="G309" t="str">
        <f>IF(A309="","",LEFT(Results!C223,FIND(" ",Results!C223)-1))</f>
        <v/>
      </c>
      <c r="H309" t="str">
        <f>IF(A309="","",RIGHT(Results!C223,LEN(Results!C223)-FIND(" ",Results!C223)))</f>
        <v/>
      </c>
      <c r="I309" t="str">
        <f>IF(A309="","",Results!D223)</f>
        <v/>
      </c>
      <c r="J309" t="str">
        <f>IF(A309="","",VLOOKUP(LEFT(Results!A223,1),Fteams,4,FALSE))</f>
        <v/>
      </c>
      <c r="K309" t="str">
        <f>IF(A309="","",Results!B223)</f>
        <v/>
      </c>
      <c r="L309" t="str">
        <f>IF(A309="","",IF(RIGHT(Results!X215,1)="B","B",""))</f>
        <v/>
      </c>
      <c r="O309" t="str">
        <f>IF(A309="","",Dec!$B$2)</f>
        <v/>
      </c>
      <c r="P309" s="15" t="str">
        <f>IF(A309="","",TEXT(Dec!$D$2,"dd-mmm"))</f>
        <v/>
      </c>
      <c r="R309" s="16" t="str">
        <f>IF(A309="","",TEXT(Dec!$D$2,"yyyy"))</f>
        <v/>
      </c>
    </row>
    <row r="310" spans="1:18" x14ac:dyDescent="0.25">
      <c r="A310" t="str">
        <f>IF(Results!Y226="aw",Results!A215,"")</f>
        <v/>
      </c>
      <c r="B310" t="str">
        <f>IF(A310="","",IF(AND(Results!H226&gt;"+2.0",LEFT(Results!H226,1)="+"),"w",""))</f>
        <v/>
      </c>
      <c r="C310" t="str">
        <f>IF(OR(A310="",Results!H226=""),"","("&amp;Results!H226&amp;")")</f>
        <v/>
      </c>
      <c r="D310" t="str">
        <f>IF(A310="","",Results!F226)</f>
        <v/>
      </c>
      <c r="G310" t="str">
        <f>IF(A310="","",LEFT(Results!C226,FIND(" ",Results!C226)-1))</f>
        <v/>
      </c>
      <c r="H310" t="str">
        <f>IF(A310="","",RIGHT(Results!C226,LEN(Results!C226)-FIND(" ",Results!C226)))</f>
        <v/>
      </c>
      <c r="I310" t="str">
        <f>IF(A310="","",Results!D226)</f>
        <v/>
      </c>
      <c r="J310" t="str">
        <f>IF(A310="","",VLOOKUP(LEFT(Results!A226,1),Fteams,4,FALSE))</f>
        <v/>
      </c>
      <c r="K310" t="str">
        <f>IF(A310="","",Results!B226)</f>
        <v/>
      </c>
      <c r="L310" t="str">
        <f>IF(A310="","",IF(RIGHT(Results!X215,1)="B","B",""))</f>
        <v/>
      </c>
      <c r="O310" t="str">
        <f>IF(A310="","",Dec!$B$2)</f>
        <v/>
      </c>
      <c r="P310" s="15" t="str">
        <f>IF(A310="","",TEXT(Dec!$D$2,"dd-mmm"))</f>
        <v/>
      </c>
      <c r="R310" s="16" t="str">
        <f>IF(A310="","",TEXT(Dec!$D$2,"yyyy"))</f>
        <v/>
      </c>
    </row>
    <row r="311" spans="1:18" x14ac:dyDescent="0.25">
      <c r="A311" t="str">
        <f>IF(Results!Y227="aw",Results!A215,"")</f>
        <v/>
      </c>
      <c r="B311" t="str">
        <f>IF(A311="","",IF(AND(Results!H227&gt;"+2.0",LEFT(Results!H227,1)="+"),"w",""))</f>
        <v/>
      </c>
      <c r="C311" t="str">
        <f>IF(OR(A311="",Results!H227=""),"","("&amp;Results!H227&amp;")")</f>
        <v/>
      </c>
      <c r="D311" t="str">
        <f>IF(A311="","",Results!F227)</f>
        <v/>
      </c>
      <c r="G311" t="str">
        <f>IF(A311="","",LEFT(Results!C227,FIND(" ",Results!C227)-1))</f>
        <v/>
      </c>
      <c r="H311" t="str">
        <f>IF(A311="","",RIGHT(Results!C227,LEN(Results!C227)-FIND(" ",Results!C227)))</f>
        <v/>
      </c>
      <c r="I311" t="str">
        <f>IF(A311="","",Results!D227)</f>
        <v/>
      </c>
      <c r="J311" t="str">
        <f>IF(A311="","",VLOOKUP(LEFT(Results!A227,1),Fteams,4,FALSE))</f>
        <v/>
      </c>
      <c r="K311" t="str">
        <f>IF(A311="","",Results!B227)</f>
        <v/>
      </c>
      <c r="L311" t="str">
        <f>IF(A311="","",IF(RIGHT(Results!X215,1)="B","B",""))</f>
        <v/>
      </c>
      <c r="O311" t="str">
        <f>IF(A311="","",Dec!$B$2)</f>
        <v/>
      </c>
      <c r="P311" s="15" t="str">
        <f>IF(A311="","",TEXT(Dec!$D$2,"dd-mmm"))</f>
        <v/>
      </c>
      <c r="R311" s="16" t="str">
        <f>IF(A311="","",TEXT(Dec!$D$2,"yyyy"))</f>
        <v/>
      </c>
    </row>
    <row r="312" spans="1:18" x14ac:dyDescent="0.25">
      <c r="A312" t="e">
        <f>IF(Results!#REF!="aw",Results!A215,"")</f>
        <v>#REF!</v>
      </c>
      <c r="B312" t="e">
        <f>IF(A312="","",IF(AND(Results!#REF!&gt;"+2.0",LEFT(Results!#REF!,1)="+"),"w",""))</f>
        <v>#REF!</v>
      </c>
      <c r="C312" t="e">
        <f>IF(OR(A312="",Results!#REF!=""),"","("&amp;Results!#REF!&amp;")")</f>
        <v>#REF!</v>
      </c>
      <c r="D312" t="e">
        <f>IF(A312="","",Results!#REF!)</f>
        <v>#REF!</v>
      </c>
      <c r="G312" t="e">
        <f>IF(A312="","",LEFT(Results!#REF!,FIND(" ",Results!#REF!)-1))</f>
        <v>#REF!</v>
      </c>
      <c r="H312" t="e">
        <f>IF(A312="","",RIGHT(Results!#REF!,LEN(Results!#REF!)-FIND(" ",Results!#REF!)))</f>
        <v>#REF!</v>
      </c>
      <c r="I312" t="e">
        <f>IF(A312="","",Results!#REF!)</f>
        <v>#REF!</v>
      </c>
      <c r="J312" t="e">
        <f>IF(A312="","",VLOOKUP(LEFT(Results!#REF!,1),Fteams,4,FALSE))</f>
        <v>#REF!</v>
      </c>
      <c r="K312" t="e">
        <f>IF(A312="","",Results!#REF!)</f>
        <v>#REF!</v>
      </c>
      <c r="L312" t="e">
        <f>IF(A312="","",IF(RIGHT(Results!X215,1)="B","B",""))</f>
        <v>#REF!</v>
      </c>
      <c r="O312" t="e">
        <f>IF(A312="","",Dec!$B$2)</f>
        <v>#REF!</v>
      </c>
      <c r="P312" s="15" t="e">
        <f>IF(A312="","",TEXT(Dec!$D$2,"dd-mmm"))</f>
        <v>#REF!</v>
      </c>
      <c r="R312" s="16" t="e">
        <f>IF(A312="","",TEXT(Dec!$D$2,"yyyy"))</f>
        <v>#REF!</v>
      </c>
    </row>
    <row r="313" spans="1:18" x14ac:dyDescent="0.25">
      <c r="A313" t="e">
        <f>IF(Results!#REF!="aw",Results!A215,"")</f>
        <v>#REF!</v>
      </c>
      <c r="B313" t="e">
        <f>IF(A313="","",IF(AND(Results!#REF!&gt;"+2.0",LEFT(Results!#REF!,1)="+"),"w",""))</f>
        <v>#REF!</v>
      </c>
      <c r="C313" t="e">
        <f>IF(OR(A313="",Results!#REF!=""),"","("&amp;Results!#REF!&amp;")")</f>
        <v>#REF!</v>
      </c>
      <c r="D313" t="e">
        <f>IF(A313="","",Results!#REF!)</f>
        <v>#REF!</v>
      </c>
      <c r="G313" t="e">
        <f>IF(A313="","",LEFT(Results!#REF!,FIND(" ",Results!#REF!)-1))</f>
        <v>#REF!</v>
      </c>
      <c r="H313" t="e">
        <f>IF(A313="","",RIGHT(Results!#REF!,LEN(Results!#REF!)-FIND(" ",Results!#REF!)))</f>
        <v>#REF!</v>
      </c>
      <c r="I313" t="e">
        <f>IF(A313="","",Results!#REF!)</f>
        <v>#REF!</v>
      </c>
      <c r="J313" t="e">
        <f>IF(A313="","",VLOOKUP(LEFT(Results!#REF!,1),Fteams,4,FALSE))</f>
        <v>#REF!</v>
      </c>
      <c r="K313" t="e">
        <f>IF(A313="","",Results!#REF!)</f>
        <v>#REF!</v>
      </c>
      <c r="L313" t="e">
        <f>IF(A313="","",IF(RIGHT(Results!X215,1)="B","B",""))</f>
        <v>#REF!</v>
      </c>
      <c r="O313" t="e">
        <f>IF(A313="","",Dec!$B$2)</f>
        <v>#REF!</v>
      </c>
      <c r="P313" s="15" t="e">
        <f>IF(A313="","",TEXT(Dec!$D$2,"dd-mmm"))</f>
        <v>#REF!</v>
      </c>
      <c r="R313" s="16" t="e">
        <f>IF(A313="","",TEXT(Dec!$D$2,"yyyy"))</f>
        <v>#REF!</v>
      </c>
    </row>
    <row r="314" spans="1:18" x14ac:dyDescent="0.25">
      <c r="A314" t="e">
        <f>IF(Results!Y229="aw",Results!A228,"")</f>
        <v>#N/A</v>
      </c>
      <c r="B314" t="e">
        <f>IF(A314="","",IF(AND(Results!H229&gt;"+2.0",LEFT(Results!H229,1)="+"),"w",""))</f>
        <v>#N/A</v>
      </c>
      <c r="C314" t="e">
        <f>IF(OR(A314="",Results!H229=""),"","("&amp;Results!H229&amp;")")</f>
        <v>#N/A</v>
      </c>
      <c r="D314" t="e">
        <f>IF(A314="","",Results!F229)</f>
        <v>#N/A</v>
      </c>
      <c r="G314" t="e">
        <f>IF(A314="","",LEFT(Results!C229,FIND(" ",Results!C229)-1))</f>
        <v>#N/A</v>
      </c>
      <c r="H314" t="e">
        <f>IF(A314="","",RIGHT(Results!C229,LEN(Results!C229)-FIND(" ",Results!C229)))</f>
        <v>#N/A</v>
      </c>
      <c r="I314" t="e">
        <f>IF(A314="","",Results!D229)</f>
        <v>#N/A</v>
      </c>
      <c r="J314" t="e">
        <f>IF(A314="","",VLOOKUP(LEFT(Results!A229,1),Fteams,4,FALSE))</f>
        <v>#N/A</v>
      </c>
      <c r="K314" t="e">
        <f>IF(A314="","",Results!B229)</f>
        <v>#N/A</v>
      </c>
      <c r="L314" t="e">
        <f>IF(A314="","",IF(RIGHT(Results!X228,1)="B","B",""))</f>
        <v>#N/A</v>
      </c>
      <c r="O314" t="e">
        <f>IF(A314="","",Dec!$B$2)</f>
        <v>#N/A</v>
      </c>
      <c r="P314" s="15" t="e">
        <f>IF(A314="","",TEXT(Dec!$D$2,"dd-mmm"))</f>
        <v>#N/A</v>
      </c>
      <c r="R314" s="16" t="e">
        <f>IF(A314="","",TEXT(Dec!$D$2,"yyyy"))</f>
        <v>#N/A</v>
      </c>
    </row>
    <row r="315" spans="1:18" x14ac:dyDescent="0.25">
      <c r="A315" t="e">
        <f>IF(Results!Y230="aw",Results!A228,"")</f>
        <v>#N/A</v>
      </c>
      <c r="B315" t="e">
        <f>IF(A315="","",IF(AND(Results!H230&gt;"+2.0",LEFT(Results!H230,1)="+"),"w",""))</f>
        <v>#N/A</v>
      </c>
      <c r="C315" t="e">
        <f>IF(OR(A315="",Results!H230=""),"","("&amp;Results!H230&amp;")")</f>
        <v>#N/A</v>
      </c>
      <c r="D315" t="e">
        <f>IF(A315="","",Results!F230)</f>
        <v>#N/A</v>
      </c>
      <c r="G315" t="e">
        <f>IF(A315="","",LEFT(Results!C230,FIND(" ",Results!C230)-1))</f>
        <v>#N/A</v>
      </c>
      <c r="H315" t="e">
        <f>IF(A315="","",RIGHT(Results!C230,LEN(Results!C230)-FIND(" ",Results!C230)))</f>
        <v>#N/A</v>
      </c>
      <c r="I315" t="e">
        <f>IF(A315="","",Results!D230)</f>
        <v>#N/A</v>
      </c>
      <c r="J315" t="e">
        <f>IF(A315="","",VLOOKUP(LEFT(Results!A230,1),Fteams,4,FALSE))</f>
        <v>#N/A</v>
      </c>
      <c r="K315" t="e">
        <f>IF(A315="","",Results!B230)</f>
        <v>#N/A</v>
      </c>
      <c r="L315" t="e">
        <f>IF(A315="","",IF(RIGHT(Results!X228,1)="B","B",""))</f>
        <v>#N/A</v>
      </c>
      <c r="O315" t="e">
        <f>IF(A315="","",Dec!$B$2)</f>
        <v>#N/A</v>
      </c>
      <c r="P315" s="15" t="e">
        <f>IF(A315="","",TEXT(Dec!$D$2,"dd-mmm"))</f>
        <v>#N/A</v>
      </c>
      <c r="R315" s="16" t="e">
        <f>IF(A315="","",TEXT(Dec!$D$2,"yyyy"))</f>
        <v>#N/A</v>
      </c>
    </row>
    <row r="316" spans="1:18" x14ac:dyDescent="0.25">
      <c r="A316" t="e">
        <f>IF(Results!Y231="aw",Results!A228,"")</f>
        <v>#N/A</v>
      </c>
      <c r="B316" t="e">
        <f>IF(A316="","",IF(AND(Results!H231&gt;"+2.0",LEFT(Results!H231,1)="+"),"w",""))</f>
        <v>#N/A</v>
      </c>
      <c r="C316" t="e">
        <f>IF(OR(A316="",Results!H231=""),"","("&amp;Results!H231&amp;")")</f>
        <v>#N/A</v>
      </c>
      <c r="D316" t="e">
        <f>IF(A316="","",Results!F231)</f>
        <v>#N/A</v>
      </c>
      <c r="G316" t="e">
        <f>IF(A316="","",LEFT(Results!C231,FIND(" ",Results!C231)-1))</f>
        <v>#N/A</v>
      </c>
      <c r="H316" t="e">
        <f>IF(A316="","",RIGHT(Results!C231,LEN(Results!C231)-FIND(" ",Results!C231)))</f>
        <v>#N/A</v>
      </c>
      <c r="I316" t="e">
        <f>IF(A316="","",Results!D231)</f>
        <v>#N/A</v>
      </c>
      <c r="J316" t="e">
        <f>IF(A316="","",VLOOKUP(LEFT(Results!A231,1),Fteams,4,FALSE))</f>
        <v>#N/A</v>
      </c>
      <c r="K316" t="e">
        <f>IF(A316="","",Results!B231)</f>
        <v>#N/A</v>
      </c>
      <c r="L316" t="e">
        <f>IF(A316="","",IF(RIGHT(Results!X228,1)="B","B",""))</f>
        <v>#N/A</v>
      </c>
      <c r="O316" t="e">
        <f>IF(A316="","",Dec!$B$2)</f>
        <v>#N/A</v>
      </c>
      <c r="P316" s="15" t="e">
        <f>IF(A316="","",TEXT(Dec!$D$2,"dd-mmm"))</f>
        <v>#N/A</v>
      </c>
      <c r="R316" s="16" t="e">
        <f>IF(A316="","",TEXT(Dec!$D$2,"yyyy"))</f>
        <v>#N/A</v>
      </c>
    </row>
    <row r="317" spans="1:18" x14ac:dyDescent="0.25">
      <c r="A317" t="e">
        <f>IF(Results!Y232="aw",Results!A228,"")</f>
        <v>#N/A</v>
      </c>
      <c r="B317" t="e">
        <f>IF(A317="","",IF(AND(Results!H232&gt;"+2.0",LEFT(Results!H232,1)="+"),"w",""))</f>
        <v>#N/A</v>
      </c>
      <c r="C317" t="e">
        <f>IF(OR(A317="",Results!H232=""),"","("&amp;Results!H232&amp;")")</f>
        <v>#N/A</v>
      </c>
      <c r="D317" t="e">
        <f>IF(A317="","",Results!F232)</f>
        <v>#N/A</v>
      </c>
      <c r="G317" t="e">
        <f>IF(A317="","",LEFT(Results!C232,FIND(" ",Results!C232)-1))</f>
        <v>#N/A</v>
      </c>
      <c r="H317" t="e">
        <f>IF(A317="","",RIGHT(Results!C232,LEN(Results!C232)-FIND(" ",Results!C232)))</f>
        <v>#N/A</v>
      </c>
      <c r="I317" t="e">
        <f>IF(A317="","",Results!D232)</f>
        <v>#N/A</v>
      </c>
      <c r="J317" t="e">
        <f>IF(A317="","",VLOOKUP(LEFT(Results!A232,1),Fteams,4,FALSE))</f>
        <v>#N/A</v>
      </c>
      <c r="K317" t="e">
        <f>IF(A317="","",Results!B232)</f>
        <v>#N/A</v>
      </c>
      <c r="L317" t="e">
        <f>IF(A317="","",IF(RIGHT(Results!X228,1)="B","B",""))</f>
        <v>#N/A</v>
      </c>
      <c r="O317" t="e">
        <f>IF(A317="","",Dec!$B$2)</f>
        <v>#N/A</v>
      </c>
      <c r="P317" s="15" t="e">
        <f>IF(A317="","",TEXT(Dec!$D$2,"dd-mmm"))</f>
        <v>#N/A</v>
      </c>
      <c r="R317" s="16" t="e">
        <f>IF(A317="","",TEXT(Dec!$D$2,"yyyy"))</f>
        <v>#N/A</v>
      </c>
    </row>
    <row r="318" spans="1:18" x14ac:dyDescent="0.25">
      <c r="A318" t="e">
        <f>IF(Results!Y233="aw",Results!A228,"")</f>
        <v>#N/A</v>
      </c>
      <c r="B318" t="e">
        <f>IF(A318="","",IF(AND(Results!H233&gt;"+2.0",LEFT(Results!H233,1)="+"),"w",""))</f>
        <v>#N/A</v>
      </c>
      <c r="C318" t="e">
        <f>IF(OR(A318="",Results!H233=""),"","("&amp;Results!H233&amp;")")</f>
        <v>#N/A</v>
      </c>
      <c r="D318" t="e">
        <f>IF(A318="","",Results!F233)</f>
        <v>#N/A</v>
      </c>
      <c r="G318" t="e">
        <f>IF(A318="","",LEFT(Results!C233,FIND(" ",Results!C233)-1))</f>
        <v>#N/A</v>
      </c>
      <c r="H318" t="e">
        <f>IF(A318="","",RIGHT(Results!C233,LEN(Results!C233)-FIND(" ",Results!C233)))</f>
        <v>#N/A</v>
      </c>
      <c r="I318" t="e">
        <f>IF(A318="","",Results!D233)</f>
        <v>#N/A</v>
      </c>
      <c r="J318" t="e">
        <f>IF(A318="","",VLOOKUP(LEFT(Results!A233,1),Fteams,4,FALSE))</f>
        <v>#N/A</v>
      </c>
      <c r="K318" t="e">
        <f>IF(A318="","",Results!B233)</f>
        <v>#N/A</v>
      </c>
      <c r="L318" t="e">
        <f>IF(A318="","",IF(RIGHT(Results!X228,1)="B","B",""))</f>
        <v>#N/A</v>
      </c>
      <c r="O318" t="e">
        <f>IF(A318="","",Dec!$B$2)</f>
        <v>#N/A</v>
      </c>
      <c r="P318" s="15" t="e">
        <f>IF(A318="","",TEXT(Dec!$D$2,"dd-mmm"))</f>
        <v>#N/A</v>
      </c>
      <c r="R318" s="16" t="e">
        <f>IF(A318="","",TEXT(Dec!$D$2,"yyyy"))</f>
        <v>#N/A</v>
      </c>
    </row>
    <row r="319" spans="1:18" x14ac:dyDescent="0.25">
      <c r="A319" t="str">
        <f>IF(Results!Y234="aw",Results!A228,"")</f>
        <v/>
      </c>
      <c r="B319" t="str">
        <f>IF(A319="","",IF(AND(Results!H234&gt;"+2.0",LEFT(Results!H234,1)="+"),"w",""))</f>
        <v/>
      </c>
      <c r="C319" t="str">
        <f>IF(OR(A319="",Results!H234=""),"","("&amp;Results!H234&amp;")")</f>
        <v/>
      </c>
      <c r="D319" t="str">
        <f>IF(A319="","",Results!F234)</f>
        <v/>
      </c>
      <c r="G319" t="str">
        <f>IF(A319="","",LEFT(Results!C234,FIND(" ",Results!C234)-1))</f>
        <v/>
      </c>
      <c r="H319" t="str">
        <f>IF(A319="","",RIGHT(Results!C234,LEN(Results!C234)-FIND(" ",Results!C234)))</f>
        <v/>
      </c>
      <c r="I319" t="str">
        <f>IF(A319="","",Results!D234)</f>
        <v/>
      </c>
      <c r="J319" t="str">
        <f>IF(A319="","",VLOOKUP(LEFT(Results!A234,1),Fteams,4,FALSE))</f>
        <v/>
      </c>
      <c r="K319" t="str">
        <f>IF(A319="","",Results!B234)</f>
        <v/>
      </c>
      <c r="L319" t="str">
        <f>IF(A319="","",IF(RIGHT(Results!X228,1)="B","B",""))</f>
        <v/>
      </c>
      <c r="O319" t="str">
        <f>IF(A319="","",Dec!$B$2)</f>
        <v/>
      </c>
      <c r="P319" s="15" t="str">
        <f>IF(A319="","",TEXT(Dec!$D$2,"dd-mmm"))</f>
        <v/>
      </c>
      <c r="R319" s="16" t="str">
        <f>IF(A319="","",TEXT(Dec!$D$2,"yyyy"))</f>
        <v/>
      </c>
    </row>
    <row r="320" spans="1:18" x14ac:dyDescent="0.25">
      <c r="A320" t="str">
        <f>IF(Results!Y235="aw",Results!A228,"")</f>
        <v/>
      </c>
      <c r="B320" t="str">
        <f>IF(A320="","",IF(AND(Results!H235&gt;"+2.0",LEFT(Results!H235,1)="+"),"w",""))</f>
        <v/>
      </c>
      <c r="C320" t="str">
        <f>IF(OR(A320="",Results!H235=""),"","("&amp;Results!H235&amp;")")</f>
        <v/>
      </c>
      <c r="D320" t="str">
        <f>IF(A320="","",Results!F235)</f>
        <v/>
      </c>
      <c r="G320" t="str">
        <f>IF(A320="","",LEFT(Results!C235,FIND(" ",Results!C235)-1))</f>
        <v/>
      </c>
      <c r="H320" t="str">
        <f>IF(A320="","",RIGHT(Results!C235,LEN(Results!C235)-FIND(" ",Results!C235)))</f>
        <v/>
      </c>
      <c r="I320" t="str">
        <f>IF(A320="","",Results!D235)</f>
        <v/>
      </c>
      <c r="J320" t="str">
        <f>IF(A320="","",VLOOKUP(LEFT(Results!A235,1),Fteams,4,FALSE))</f>
        <v/>
      </c>
      <c r="K320" t="str">
        <f>IF(A320="","",Results!B235)</f>
        <v/>
      </c>
      <c r="L320" t="str">
        <f>IF(A320="","",IF(RIGHT(Results!X228,1)="B","B",""))</f>
        <v/>
      </c>
      <c r="O320" t="str">
        <f>IF(A320="","",Dec!$B$2)</f>
        <v/>
      </c>
      <c r="P320" s="15" t="str">
        <f>IF(A320="","",TEXT(Dec!$D$2,"dd-mmm"))</f>
        <v/>
      </c>
      <c r="R320" s="16" t="str">
        <f>IF(A320="","",TEXT(Dec!$D$2,"yyyy"))</f>
        <v/>
      </c>
    </row>
    <row r="321" spans="1:18" x14ac:dyDescent="0.25">
      <c r="A321" t="str">
        <f>IF(Results!Y236="aw",Results!A228,"")</f>
        <v/>
      </c>
      <c r="B321" t="str">
        <f>IF(A321="","",IF(AND(Results!H236&gt;"+2.0",LEFT(Results!H236,1)="+"),"w",""))</f>
        <v/>
      </c>
      <c r="C321" t="str">
        <f>IF(OR(A321="",Results!H236=""),"","("&amp;Results!H236&amp;")")</f>
        <v/>
      </c>
      <c r="D321" t="str">
        <f>IF(A321="","",Results!F236)</f>
        <v/>
      </c>
      <c r="G321" t="str">
        <f>IF(A321="","",LEFT(Results!C236,FIND(" ",Results!C236)-1))</f>
        <v/>
      </c>
      <c r="H321" t="str">
        <f>IF(A321="","",RIGHT(Results!C236,LEN(Results!C236)-FIND(" ",Results!C236)))</f>
        <v/>
      </c>
      <c r="I321" t="str">
        <f>IF(A321="","",Results!D236)</f>
        <v/>
      </c>
      <c r="J321" t="str">
        <f>IF(A321="","",VLOOKUP(LEFT(Results!A236,1),Fteams,4,FALSE))</f>
        <v/>
      </c>
      <c r="K321" t="str">
        <f>IF(A321="","",Results!B236)</f>
        <v/>
      </c>
      <c r="L321" t="str">
        <f>IF(A321="","",IF(RIGHT(Results!X228,1)="B","B",""))</f>
        <v/>
      </c>
      <c r="O321" t="str">
        <f>IF(A321="","",Dec!$B$2)</f>
        <v/>
      </c>
      <c r="P321" s="15" t="str">
        <f>IF(A321="","",TEXT(Dec!$D$2,"dd-mmm"))</f>
        <v/>
      </c>
      <c r="R321" s="16" t="str">
        <f>IF(A321="","",TEXT(Dec!$D$2,"yyyy"))</f>
        <v/>
      </c>
    </row>
    <row r="322" spans="1:18" x14ac:dyDescent="0.25">
      <c r="A322" t="str">
        <f>IF(Results!Y239="aw",Results!A228,"")</f>
        <v/>
      </c>
      <c r="B322" t="str">
        <f>IF(A322="","",IF(AND(Results!H239&gt;"+2.0",LEFT(Results!H239,1)="+"),"w",""))</f>
        <v/>
      </c>
      <c r="C322" t="str">
        <f>IF(OR(A322="",Results!H239=""),"","("&amp;Results!H239&amp;")")</f>
        <v/>
      </c>
      <c r="D322" t="str">
        <f>IF(A322="","",Results!F239)</f>
        <v/>
      </c>
      <c r="G322" t="str">
        <f>IF(A322="","",LEFT(Results!C239,FIND(" ",Results!C239)-1))</f>
        <v/>
      </c>
      <c r="H322" t="str">
        <f>IF(A322="","",RIGHT(Results!C239,LEN(Results!C239)-FIND(" ",Results!C239)))</f>
        <v/>
      </c>
      <c r="I322" t="str">
        <f>IF(A322="","",Results!D239)</f>
        <v/>
      </c>
      <c r="J322" t="str">
        <f>IF(A322="","",VLOOKUP(LEFT(Results!A239,1),Fteams,4,FALSE))</f>
        <v/>
      </c>
      <c r="K322" t="str">
        <f>IF(A322="","",Results!B239)</f>
        <v/>
      </c>
      <c r="L322" t="str">
        <f>IF(A322="","",IF(RIGHT(Results!X228,1)="B","B",""))</f>
        <v/>
      </c>
      <c r="O322" t="str">
        <f>IF(A322="","",Dec!$B$2)</f>
        <v/>
      </c>
      <c r="P322" s="15" t="str">
        <f>IF(A322="","",TEXT(Dec!$D$2,"dd-mmm"))</f>
        <v/>
      </c>
      <c r="R322" s="16" t="str">
        <f>IF(A322="","",TEXT(Dec!$D$2,"yyyy"))</f>
        <v/>
      </c>
    </row>
    <row r="323" spans="1:18" x14ac:dyDescent="0.25">
      <c r="A323" t="str">
        <f>IF(Results!Y240="aw",Results!A228,"")</f>
        <v/>
      </c>
      <c r="B323" t="str">
        <f>IF(A323="","",IF(AND(Results!H240&gt;"+2.0",LEFT(Results!H240,1)="+"),"w",""))</f>
        <v/>
      </c>
      <c r="C323" t="str">
        <f>IF(OR(A323="",Results!H240=""),"","("&amp;Results!H240&amp;")")</f>
        <v/>
      </c>
      <c r="D323" t="str">
        <f>IF(A323="","",Results!F240)</f>
        <v/>
      </c>
      <c r="G323" t="str">
        <f>IF(A323="","",LEFT(Results!C240,FIND(" ",Results!C240)-1))</f>
        <v/>
      </c>
      <c r="H323" t="str">
        <f>IF(A323="","",RIGHT(Results!C240,LEN(Results!C240)-FIND(" ",Results!C240)))</f>
        <v/>
      </c>
      <c r="I323" t="str">
        <f>IF(A323="","",Results!D240)</f>
        <v/>
      </c>
      <c r="J323" t="str">
        <f>IF(A323="","",VLOOKUP(LEFT(Results!A240,1),Fteams,4,FALSE))</f>
        <v/>
      </c>
      <c r="K323" t="str">
        <f>IF(A323="","",Results!B240)</f>
        <v/>
      </c>
      <c r="L323" t="str">
        <f>IF(A323="","",IF(RIGHT(Results!X228,1)="B","B",""))</f>
        <v/>
      </c>
      <c r="O323" t="str">
        <f>IF(A323="","",Dec!$B$2)</f>
        <v/>
      </c>
      <c r="P323" s="15" t="str">
        <f>IF(A323="","",TEXT(Dec!$D$2,"dd-mmm"))</f>
        <v/>
      </c>
      <c r="R323" s="16" t="str">
        <f>IF(A323="","",TEXT(Dec!$D$2,"yyyy"))</f>
        <v/>
      </c>
    </row>
    <row r="324" spans="1:18" x14ac:dyDescent="0.25">
      <c r="A324" t="e">
        <f>IF(Results!#REF!="aw",Results!A228,"")</f>
        <v>#REF!</v>
      </c>
      <c r="B324" t="e">
        <f>IF(A324="","",IF(AND(Results!#REF!&gt;"+2.0",LEFT(Results!#REF!,1)="+"),"w",""))</f>
        <v>#REF!</v>
      </c>
      <c r="C324" t="e">
        <f>IF(OR(A324="",Results!#REF!=""),"","("&amp;Results!#REF!&amp;")")</f>
        <v>#REF!</v>
      </c>
      <c r="D324" t="e">
        <f>IF(A324="","",Results!#REF!)</f>
        <v>#REF!</v>
      </c>
      <c r="G324" t="e">
        <f>IF(A324="","",LEFT(Results!#REF!,FIND(" ",Results!#REF!)-1))</f>
        <v>#REF!</v>
      </c>
      <c r="H324" t="e">
        <f>IF(A324="","",RIGHT(Results!#REF!,LEN(Results!#REF!)-FIND(" ",Results!#REF!)))</f>
        <v>#REF!</v>
      </c>
      <c r="I324" t="e">
        <f>IF(A324="","",Results!#REF!)</f>
        <v>#REF!</v>
      </c>
      <c r="J324" t="e">
        <f>IF(A324="","",VLOOKUP(LEFT(Results!#REF!,1),Fteams,4,FALSE))</f>
        <v>#REF!</v>
      </c>
      <c r="K324" t="e">
        <f>IF(A324="","",Results!#REF!)</f>
        <v>#REF!</v>
      </c>
      <c r="L324" t="e">
        <f>IF(A324="","",IF(RIGHT(Results!X228,1)="B","B",""))</f>
        <v>#REF!</v>
      </c>
      <c r="O324" t="e">
        <f>IF(A324="","",Dec!$B$2)</f>
        <v>#REF!</v>
      </c>
      <c r="P324" s="15" t="e">
        <f>IF(A324="","",TEXT(Dec!$D$2,"dd-mmm"))</f>
        <v>#REF!</v>
      </c>
      <c r="R324" s="16" t="e">
        <f>IF(A324="","",TEXT(Dec!$D$2,"yyyy"))</f>
        <v>#REF!</v>
      </c>
    </row>
    <row r="325" spans="1:18" x14ac:dyDescent="0.25">
      <c r="A325" t="e">
        <f>IF(Results!#REF!="aw",Results!A228,"")</f>
        <v>#REF!</v>
      </c>
      <c r="B325" t="e">
        <f>IF(A325="","",IF(AND(Results!#REF!&gt;"+2.0",LEFT(Results!#REF!,1)="+"),"w",""))</f>
        <v>#REF!</v>
      </c>
      <c r="C325" t="e">
        <f>IF(OR(A325="",Results!#REF!=""),"","("&amp;Results!#REF!&amp;")")</f>
        <v>#REF!</v>
      </c>
      <c r="D325" t="e">
        <f>IF(A325="","",Results!#REF!)</f>
        <v>#REF!</v>
      </c>
      <c r="G325" t="e">
        <f>IF(A325="","",LEFT(Results!#REF!,FIND(" ",Results!#REF!)-1))</f>
        <v>#REF!</v>
      </c>
      <c r="H325" t="e">
        <f>IF(A325="","",RIGHT(Results!#REF!,LEN(Results!#REF!)-FIND(" ",Results!#REF!)))</f>
        <v>#REF!</v>
      </c>
      <c r="I325" t="e">
        <f>IF(A325="","",Results!#REF!)</f>
        <v>#REF!</v>
      </c>
      <c r="J325" t="e">
        <f>IF(A325="","",VLOOKUP(LEFT(Results!#REF!,1),Fteams,4,FALSE))</f>
        <v>#REF!</v>
      </c>
      <c r="K325" t="e">
        <f>IF(A325="","",Results!#REF!)</f>
        <v>#REF!</v>
      </c>
      <c r="L325" t="e">
        <f>IF(A325="","",IF(RIGHT(Results!X228,1)="B","B",""))</f>
        <v>#REF!</v>
      </c>
      <c r="O325" t="e">
        <f>IF(A325="","",Dec!$B$2)</f>
        <v>#REF!</v>
      </c>
      <c r="P325" s="15" t="e">
        <f>IF(A325="","",TEXT(Dec!$D$2,"dd-mmm"))</f>
        <v>#REF!</v>
      </c>
      <c r="R325" s="16" t="e">
        <f>IF(A325="","",TEXT(Dec!$D$2,"yyyy"))</f>
        <v>#REF!</v>
      </c>
    </row>
    <row r="326" spans="1:18" x14ac:dyDescent="0.25">
      <c r="A326" t="e">
        <f>IF(Results!Y242="aw",Results!A241,"")</f>
        <v>#N/A</v>
      </c>
      <c r="B326" t="e">
        <f>IF(A326="","",IF(AND(Results!H242&gt;"+2.0",LEFT(Results!H242,1)="+"),"w",""))</f>
        <v>#N/A</v>
      </c>
      <c r="C326" t="e">
        <f>IF(OR(A326="",Results!H242=""),"","("&amp;Results!H242&amp;")")</f>
        <v>#N/A</v>
      </c>
      <c r="D326" t="e">
        <f>IF(A326="","",Results!F242)</f>
        <v>#N/A</v>
      </c>
      <c r="G326" t="e">
        <f>IF(A326="","",LEFT(Results!C242,FIND(" ",Results!C242)-1))</f>
        <v>#N/A</v>
      </c>
      <c r="H326" t="e">
        <f>IF(A326="","",RIGHT(Results!C242,LEN(Results!C242)-FIND(" ",Results!C242)))</f>
        <v>#N/A</v>
      </c>
      <c r="I326" t="e">
        <f>IF(A326="","",Results!D242)</f>
        <v>#N/A</v>
      </c>
      <c r="J326" t="e">
        <f>IF(A326="","",VLOOKUP(LEFT(Results!A242,1),Fteams,4,FALSE))</f>
        <v>#N/A</v>
      </c>
      <c r="K326" t="e">
        <f>IF(A326="","",Results!B242)</f>
        <v>#N/A</v>
      </c>
      <c r="L326" t="e">
        <f>IF(A326="","",IF(RIGHT(Results!X241,1)="B","B",""))</f>
        <v>#N/A</v>
      </c>
      <c r="O326" t="e">
        <f>IF(A326="","",Dec!$B$2)</f>
        <v>#N/A</v>
      </c>
      <c r="P326" s="15" t="e">
        <f>IF(A326="","",TEXT(Dec!$D$2,"dd-mmm"))</f>
        <v>#N/A</v>
      </c>
      <c r="R326" s="16" t="e">
        <f>IF(A326="","",TEXT(Dec!$D$2,"yyyy"))</f>
        <v>#N/A</v>
      </c>
    </row>
    <row r="327" spans="1:18" x14ac:dyDescent="0.25">
      <c r="A327" t="e">
        <f>IF(Results!Y243="aw",Results!A241,"")</f>
        <v>#N/A</v>
      </c>
      <c r="B327" t="e">
        <f>IF(A327="","",IF(AND(Results!H243&gt;"+2.0",LEFT(Results!H243,1)="+"),"w",""))</f>
        <v>#N/A</v>
      </c>
      <c r="C327" t="e">
        <f>IF(OR(A327="",Results!H243=""),"","("&amp;Results!H243&amp;")")</f>
        <v>#N/A</v>
      </c>
      <c r="D327" t="e">
        <f>IF(A327="","",Results!F243)</f>
        <v>#N/A</v>
      </c>
      <c r="G327" t="e">
        <f>IF(A327="","",LEFT(Results!C243,FIND(" ",Results!C243)-1))</f>
        <v>#N/A</v>
      </c>
      <c r="H327" t="e">
        <f>IF(A327="","",RIGHT(Results!C243,LEN(Results!C243)-FIND(" ",Results!C243)))</f>
        <v>#N/A</v>
      </c>
      <c r="I327" t="e">
        <f>IF(A327="","",Results!D243)</f>
        <v>#N/A</v>
      </c>
      <c r="J327" t="e">
        <f>IF(A327="","",VLOOKUP(LEFT(Results!A243,1),Fteams,4,FALSE))</f>
        <v>#N/A</v>
      </c>
      <c r="K327" t="e">
        <f>IF(A327="","",Results!B243)</f>
        <v>#N/A</v>
      </c>
      <c r="L327" t="e">
        <f>IF(A327="","",IF(RIGHT(Results!X241,1)="B","B",""))</f>
        <v>#N/A</v>
      </c>
      <c r="O327" t="e">
        <f>IF(A327="","",Dec!$B$2)</f>
        <v>#N/A</v>
      </c>
      <c r="P327" s="15" t="e">
        <f>IF(A327="","",TEXT(Dec!$D$2,"dd-mmm"))</f>
        <v>#N/A</v>
      </c>
      <c r="R327" s="16" t="e">
        <f>IF(A327="","",TEXT(Dec!$D$2,"yyyy"))</f>
        <v>#N/A</v>
      </c>
    </row>
    <row r="328" spans="1:18" x14ac:dyDescent="0.25">
      <c r="A328" t="e">
        <f>IF(Results!Y244="aw",Results!A241,"")</f>
        <v>#N/A</v>
      </c>
      <c r="B328" t="e">
        <f>IF(A328="","",IF(AND(Results!H244&gt;"+2.0",LEFT(Results!H244,1)="+"),"w",""))</f>
        <v>#N/A</v>
      </c>
      <c r="C328" t="e">
        <f>IF(OR(A328="",Results!H244=""),"","("&amp;Results!H244&amp;")")</f>
        <v>#N/A</v>
      </c>
      <c r="D328" t="e">
        <f>IF(A328="","",Results!F244)</f>
        <v>#N/A</v>
      </c>
      <c r="G328" t="e">
        <f>IF(A328="","",LEFT(Results!C244,FIND(" ",Results!C244)-1))</f>
        <v>#N/A</v>
      </c>
      <c r="H328" t="e">
        <f>IF(A328="","",RIGHT(Results!C244,LEN(Results!C244)-FIND(" ",Results!C244)))</f>
        <v>#N/A</v>
      </c>
      <c r="I328" t="e">
        <f>IF(A328="","",Results!D244)</f>
        <v>#N/A</v>
      </c>
      <c r="J328" t="e">
        <f>IF(A328="","",VLOOKUP(LEFT(Results!A244,1),Fteams,4,FALSE))</f>
        <v>#N/A</v>
      </c>
      <c r="K328" t="e">
        <f>IF(A328="","",Results!B244)</f>
        <v>#N/A</v>
      </c>
      <c r="L328" t="e">
        <f>IF(A328="","",IF(RIGHT(Results!X241,1)="B","B",""))</f>
        <v>#N/A</v>
      </c>
      <c r="O328" t="e">
        <f>IF(A328="","",Dec!$B$2)</f>
        <v>#N/A</v>
      </c>
      <c r="P328" s="15" t="e">
        <f>IF(A328="","",TEXT(Dec!$D$2,"dd-mmm"))</f>
        <v>#N/A</v>
      </c>
      <c r="R328" s="16" t="e">
        <f>IF(A328="","",TEXT(Dec!$D$2,"yyyy"))</f>
        <v>#N/A</v>
      </c>
    </row>
    <row r="329" spans="1:18" x14ac:dyDescent="0.25">
      <c r="A329" t="e">
        <f>IF(Results!Y245="aw",Results!A241,"")</f>
        <v>#N/A</v>
      </c>
      <c r="B329" t="e">
        <f>IF(A329="","",IF(AND(Results!H245&gt;"+2.0",LEFT(Results!H245,1)="+"),"w",""))</f>
        <v>#N/A</v>
      </c>
      <c r="C329" t="e">
        <f>IF(OR(A329="",Results!H245=""),"","("&amp;Results!H245&amp;")")</f>
        <v>#N/A</v>
      </c>
      <c r="D329" t="e">
        <f>IF(A329="","",Results!F245)</f>
        <v>#N/A</v>
      </c>
      <c r="G329" t="e">
        <f>IF(A329="","",LEFT(Results!C245,FIND(" ",Results!C245)-1))</f>
        <v>#N/A</v>
      </c>
      <c r="H329" t="e">
        <f>IF(A329="","",RIGHT(Results!C245,LEN(Results!C245)-FIND(" ",Results!C245)))</f>
        <v>#N/A</v>
      </c>
      <c r="I329" t="e">
        <f>IF(A329="","",Results!D245)</f>
        <v>#N/A</v>
      </c>
      <c r="J329" t="e">
        <f>IF(A329="","",VLOOKUP(LEFT(Results!A245,1),Fteams,4,FALSE))</f>
        <v>#N/A</v>
      </c>
      <c r="K329" t="e">
        <f>IF(A329="","",Results!B245)</f>
        <v>#N/A</v>
      </c>
      <c r="L329" t="e">
        <f>IF(A329="","",IF(RIGHT(Results!X241,1)="B","B",""))</f>
        <v>#N/A</v>
      </c>
      <c r="O329" t="e">
        <f>IF(A329="","",Dec!$B$2)</f>
        <v>#N/A</v>
      </c>
      <c r="P329" s="15" t="e">
        <f>IF(A329="","",TEXT(Dec!$D$2,"dd-mmm"))</f>
        <v>#N/A</v>
      </c>
      <c r="R329" s="16" t="e">
        <f>IF(A329="","",TEXT(Dec!$D$2,"yyyy"))</f>
        <v>#N/A</v>
      </c>
    </row>
    <row r="330" spans="1:18" x14ac:dyDescent="0.25">
      <c r="A330" t="str">
        <f>IF(Results!Y246="aw",Results!A241,"")</f>
        <v/>
      </c>
      <c r="B330" t="str">
        <f>IF(A330="","",IF(AND(Results!H246&gt;"+2.0",LEFT(Results!H246,1)="+"),"w",""))</f>
        <v/>
      </c>
      <c r="C330" t="str">
        <f>IF(OR(A330="",Results!H246=""),"","("&amp;Results!H246&amp;")")</f>
        <v/>
      </c>
      <c r="D330" t="str">
        <f>IF(A330="","",Results!F246)</f>
        <v/>
      </c>
      <c r="G330" t="str">
        <f>IF(A330="","",LEFT(Results!C246,FIND(" ",Results!C246)-1))</f>
        <v/>
      </c>
      <c r="H330" t="str">
        <f>IF(A330="","",RIGHT(Results!C246,LEN(Results!C246)-FIND(" ",Results!C246)))</f>
        <v/>
      </c>
      <c r="I330" t="str">
        <f>IF(A330="","",Results!D246)</f>
        <v/>
      </c>
      <c r="J330" t="str">
        <f>IF(A330="","",VLOOKUP(LEFT(Results!A246,1),Fteams,4,FALSE))</f>
        <v/>
      </c>
      <c r="K330" t="str">
        <f>IF(A330="","",Results!B246)</f>
        <v/>
      </c>
      <c r="L330" t="str">
        <f>IF(A330="","",IF(RIGHT(Results!X241,1)="B","B",""))</f>
        <v/>
      </c>
      <c r="O330" t="str">
        <f>IF(A330="","",Dec!$B$2)</f>
        <v/>
      </c>
      <c r="P330" s="15" t="str">
        <f>IF(A330="","",TEXT(Dec!$D$2,"dd-mmm"))</f>
        <v/>
      </c>
      <c r="R330" s="16" t="str">
        <f>IF(A330="","",TEXT(Dec!$D$2,"yyyy"))</f>
        <v/>
      </c>
    </row>
    <row r="331" spans="1:18" x14ac:dyDescent="0.25">
      <c r="A331" t="str">
        <f>IF(Results!Y247="aw",Results!A241,"")</f>
        <v/>
      </c>
      <c r="B331" t="str">
        <f>IF(A331="","",IF(AND(Results!H247&gt;"+2.0",LEFT(Results!H247,1)="+"),"w",""))</f>
        <v/>
      </c>
      <c r="C331" t="str">
        <f>IF(OR(A331="",Results!H247=""),"","("&amp;Results!H247&amp;")")</f>
        <v/>
      </c>
      <c r="D331" t="str">
        <f>IF(A331="","",Results!F247)</f>
        <v/>
      </c>
      <c r="G331" t="str">
        <f>IF(A331="","",LEFT(Results!C247,FIND(" ",Results!C247)-1))</f>
        <v/>
      </c>
      <c r="H331" t="str">
        <f>IF(A331="","",RIGHT(Results!C247,LEN(Results!C247)-FIND(" ",Results!C247)))</f>
        <v/>
      </c>
      <c r="I331" t="str">
        <f>IF(A331="","",Results!D247)</f>
        <v/>
      </c>
      <c r="J331" t="str">
        <f>IF(A331="","",VLOOKUP(LEFT(Results!A247,1),Fteams,4,FALSE))</f>
        <v/>
      </c>
      <c r="K331" t="str">
        <f>IF(A331="","",Results!B247)</f>
        <v/>
      </c>
      <c r="L331" t="str">
        <f>IF(A331="","",IF(RIGHT(Results!X241,1)="B","B",""))</f>
        <v/>
      </c>
      <c r="O331" t="str">
        <f>IF(A331="","",Dec!$B$2)</f>
        <v/>
      </c>
      <c r="P331" s="15" t="str">
        <f>IF(A331="","",TEXT(Dec!$D$2,"dd-mmm"))</f>
        <v/>
      </c>
      <c r="R331" s="16" t="str">
        <f>IF(A331="","",TEXT(Dec!$D$2,"yyyy"))</f>
        <v/>
      </c>
    </row>
    <row r="332" spans="1:18" x14ac:dyDescent="0.25">
      <c r="A332" t="str">
        <f>IF(Results!Y248="aw",Results!A241,"")</f>
        <v/>
      </c>
      <c r="B332" t="str">
        <f>IF(A332="","",IF(AND(Results!H248&gt;"+2.0",LEFT(Results!H248,1)="+"),"w",""))</f>
        <v/>
      </c>
      <c r="C332" t="str">
        <f>IF(OR(A332="",Results!H248=""),"","("&amp;Results!H248&amp;")")</f>
        <v/>
      </c>
      <c r="D332" t="str">
        <f>IF(A332="","",Results!F248)</f>
        <v/>
      </c>
      <c r="G332" t="str">
        <f>IF(A332="","",LEFT(Results!C248,FIND(" ",Results!C248)-1))</f>
        <v/>
      </c>
      <c r="H332" t="str">
        <f>IF(A332="","",RIGHT(Results!C248,LEN(Results!C248)-FIND(" ",Results!C248)))</f>
        <v/>
      </c>
      <c r="I332" t="str">
        <f>IF(A332="","",Results!D248)</f>
        <v/>
      </c>
      <c r="J332" t="str">
        <f>IF(A332="","",VLOOKUP(LEFT(Results!A248,1),Fteams,4,FALSE))</f>
        <v/>
      </c>
      <c r="K332" t="str">
        <f>IF(A332="","",Results!B248)</f>
        <v/>
      </c>
      <c r="L332" t="str">
        <f>IF(A332="","",IF(RIGHT(Results!X241,1)="B","B",""))</f>
        <v/>
      </c>
      <c r="O332" t="str">
        <f>IF(A332="","",Dec!$B$2)</f>
        <v/>
      </c>
      <c r="P332" s="15" t="str">
        <f>IF(A332="","",TEXT(Dec!$D$2,"dd-mmm"))</f>
        <v/>
      </c>
      <c r="R332" s="16" t="str">
        <f>IF(A332="","",TEXT(Dec!$D$2,"yyyy"))</f>
        <v/>
      </c>
    </row>
    <row r="333" spans="1:18" x14ac:dyDescent="0.25">
      <c r="A333" t="str">
        <f>IF(Results!Y249="aw",Results!A241,"")</f>
        <v/>
      </c>
      <c r="B333" t="str">
        <f>IF(A333="","",IF(AND(Results!H249&gt;"+2.0",LEFT(Results!H249,1)="+"),"w",""))</f>
        <v/>
      </c>
      <c r="C333" t="str">
        <f>IF(OR(A333="",Results!H249=""),"","("&amp;Results!H249&amp;")")</f>
        <v/>
      </c>
      <c r="D333" t="str">
        <f>IF(A333="","",Results!F249)</f>
        <v/>
      </c>
      <c r="G333" t="str">
        <f>IF(A333="","",LEFT(Results!C249,FIND(" ",Results!C249)-1))</f>
        <v/>
      </c>
      <c r="H333" t="str">
        <f>IF(A333="","",RIGHT(Results!C249,LEN(Results!C249)-FIND(" ",Results!C249)))</f>
        <v/>
      </c>
      <c r="I333" t="str">
        <f>IF(A333="","",Results!D249)</f>
        <v/>
      </c>
      <c r="J333" t="str">
        <f>IF(A333="","",VLOOKUP(LEFT(Results!A249,1),Fteams,4,FALSE))</f>
        <v/>
      </c>
      <c r="K333" t="str">
        <f>IF(A333="","",Results!B249)</f>
        <v/>
      </c>
      <c r="L333" t="str">
        <f>IF(A333="","",IF(RIGHT(Results!X241,1)="B","B",""))</f>
        <v/>
      </c>
      <c r="O333" t="str">
        <f>IF(A333="","",Dec!$B$2)</f>
        <v/>
      </c>
      <c r="P333" s="15" t="str">
        <f>IF(A333="","",TEXT(Dec!$D$2,"dd-mmm"))</f>
        <v/>
      </c>
      <c r="R333" s="16" t="str">
        <f>IF(A333="","",TEXT(Dec!$D$2,"yyyy"))</f>
        <v/>
      </c>
    </row>
    <row r="334" spans="1:18" x14ac:dyDescent="0.25">
      <c r="A334" t="str">
        <f>IF(Results!Y252="aw",Results!A241,"")</f>
        <v/>
      </c>
      <c r="B334" t="str">
        <f>IF(A334="","",IF(AND(Results!H252&gt;"+2.0",LEFT(Results!H252,1)="+"),"w",""))</f>
        <v/>
      </c>
      <c r="C334" t="str">
        <f>IF(OR(A334="",Results!H252=""),"","("&amp;Results!H252&amp;")")</f>
        <v/>
      </c>
      <c r="D334" t="str">
        <f>IF(A334="","",Results!F252)</f>
        <v/>
      </c>
      <c r="G334" t="str">
        <f>IF(A334="","",LEFT(Results!C252,FIND(" ",Results!C252)-1))</f>
        <v/>
      </c>
      <c r="H334" t="str">
        <f>IF(A334="","",RIGHT(Results!C252,LEN(Results!C252)-FIND(" ",Results!C252)))</f>
        <v/>
      </c>
      <c r="I334" t="str">
        <f>IF(A334="","",Results!D252)</f>
        <v/>
      </c>
      <c r="J334" t="str">
        <f>IF(A334="","",VLOOKUP(LEFT(Results!A252,1),Fteams,4,FALSE))</f>
        <v/>
      </c>
      <c r="K334" t="str">
        <f>IF(A334="","",Results!B252)</f>
        <v/>
      </c>
      <c r="L334" t="str">
        <f>IF(A334="","",IF(RIGHT(Results!X241,1)="B","B",""))</f>
        <v/>
      </c>
      <c r="O334" t="str">
        <f>IF(A334="","",Dec!$B$2)</f>
        <v/>
      </c>
      <c r="P334" s="15" t="str">
        <f>IF(A334="","",TEXT(Dec!$D$2,"dd-mmm"))</f>
        <v/>
      </c>
      <c r="R334" s="16" t="str">
        <f>IF(A334="","",TEXT(Dec!$D$2,"yyyy"))</f>
        <v/>
      </c>
    </row>
    <row r="335" spans="1:18" x14ac:dyDescent="0.25">
      <c r="A335" t="str">
        <f>IF(Results!Y253="aw",Results!A241,"")</f>
        <v/>
      </c>
      <c r="B335" t="str">
        <f>IF(A335="","",IF(AND(Results!H253&gt;"+2.0",LEFT(Results!H253,1)="+"),"w",""))</f>
        <v/>
      </c>
      <c r="C335" t="str">
        <f>IF(OR(A335="",Results!H253=""),"","("&amp;Results!H253&amp;")")</f>
        <v/>
      </c>
      <c r="D335" t="str">
        <f>IF(A335="","",Results!F253)</f>
        <v/>
      </c>
      <c r="G335" t="str">
        <f>IF(A335="","",LEFT(Results!C253,FIND(" ",Results!C253)-1))</f>
        <v/>
      </c>
      <c r="H335" t="str">
        <f>IF(A335="","",RIGHT(Results!C253,LEN(Results!C253)-FIND(" ",Results!C253)))</f>
        <v/>
      </c>
      <c r="I335" t="str">
        <f>IF(A335="","",Results!D253)</f>
        <v/>
      </c>
      <c r="J335" t="str">
        <f>IF(A335="","",VLOOKUP(LEFT(Results!A253,1),Fteams,4,FALSE))</f>
        <v/>
      </c>
      <c r="K335" t="str">
        <f>IF(A335="","",Results!B253)</f>
        <v/>
      </c>
      <c r="L335" t="str">
        <f>IF(A335="","",IF(RIGHT(Results!X241,1)="B","B",""))</f>
        <v/>
      </c>
      <c r="O335" t="str">
        <f>IF(A335="","",Dec!$B$2)</f>
        <v/>
      </c>
      <c r="P335" s="15" t="str">
        <f>IF(A335="","",TEXT(Dec!$D$2,"dd-mmm"))</f>
        <v/>
      </c>
      <c r="R335" s="16" t="str">
        <f>IF(A335="","",TEXT(Dec!$D$2,"yyyy"))</f>
        <v/>
      </c>
    </row>
    <row r="336" spans="1:18" x14ac:dyDescent="0.25">
      <c r="A336" t="e">
        <f>IF(Results!#REF!="aw",Results!A241,"")</f>
        <v>#REF!</v>
      </c>
      <c r="B336" t="e">
        <f>IF(A336="","",IF(AND(Results!#REF!&gt;"+2.0",LEFT(Results!#REF!,1)="+"),"w",""))</f>
        <v>#REF!</v>
      </c>
      <c r="C336" t="e">
        <f>IF(OR(A336="",Results!#REF!=""),"","("&amp;Results!#REF!&amp;")")</f>
        <v>#REF!</v>
      </c>
      <c r="D336" t="e">
        <f>IF(A336="","",Results!#REF!)</f>
        <v>#REF!</v>
      </c>
      <c r="G336" t="e">
        <f>IF(A336="","",LEFT(Results!#REF!,FIND(" ",Results!#REF!)-1))</f>
        <v>#REF!</v>
      </c>
      <c r="H336" t="e">
        <f>IF(A336="","",RIGHT(Results!#REF!,LEN(Results!#REF!)-FIND(" ",Results!#REF!)))</f>
        <v>#REF!</v>
      </c>
      <c r="I336" t="e">
        <f>IF(A336="","",Results!#REF!)</f>
        <v>#REF!</v>
      </c>
      <c r="J336" t="e">
        <f>IF(A336="","",VLOOKUP(LEFT(Results!#REF!,1),Fteams,4,FALSE))</f>
        <v>#REF!</v>
      </c>
      <c r="K336" t="e">
        <f>IF(A336="","",Results!#REF!)</f>
        <v>#REF!</v>
      </c>
      <c r="L336" t="e">
        <f>IF(A336="","",IF(RIGHT(Results!X241,1)="B","B",""))</f>
        <v>#REF!</v>
      </c>
      <c r="O336" t="e">
        <f>IF(A336="","",Dec!$B$2)</f>
        <v>#REF!</v>
      </c>
      <c r="P336" s="15" t="e">
        <f>IF(A336="","",TEXT(Dec!$D$2,"dd-mmm"))</f>
        <v>#REF!</v>
      </c>
      <c r="R336" s="16" t="e">
        <f>IF(A336="","",TEXT(Dec!$D$2,"yyyy"))</f>
        <v>#REF!</v>
      </c>
    </row>
    <row r="337" spans="1:18" x14ac:dyDescent="0.25">
      <c r="A337" t="e">
        <f>IF(Results!#REF!="aw",Results!A241,"")</f>
        <v>#REF!</v>
      </c>
      <c r="B337" t="e">
        <f>IF(A337="","",IF(AND(Results!#REF!&gt;"+2.0",LEFT(Results!#REF!,1)="+"),"w",""))</f>
        <v>#REF!</v>
      </c>
      <c r="C337" t="e">
        <f>IF(OR(A337="",Results!#REF!=""),"","("&amp;Results!#REF!&amp;")")</f>
        <v>#REF!</v>
      </c>
      <c r="D337" t="e">
        <f>IF(A337="","",Results!#REF!)</f>
        <v>#REF!</v>
      </c>
      <c r="G337" t="e">
        <f>IF(A337="","",LEFT(Results!#REF!,FIND(" ",Results!#REF!)-1))</f>
        <v>#REF!</v>
      </c>
      <c r="H337" t="e">
        <f>IF(A337="","",RIGHT(Results!#REF!,LEN(Results!#REF!)-FIND(" ",Results!#REF!)))</f>
        <v>#REF!</v>
      </c>
      <c r="I337" t="e">
        <f>IF(A337="","",Results!#REF!)</f>
        <v>#REF!</v>
      </c>
      <c r="J337" t="e">
        <f>IF(A337="","",VLOOKUP(LEFT(Results!#REF!,1),Fteams,4,FALSE))</f>
        <v>#REF!</v>
      </c>
      <c r="K337" t="e">
        <f>IF(A337="","",Results!#REF!)</f>
        <v>#REF!</v>
      </c>
      <c r="L337" t="e">
        <f>IF(A337="","",IF(RIGHT(Results!X241,1)="B","B",""))</f>
        <v>#REF!</v>
      </c>
      <c r="O337" t="e">
        <f>IF(A337="","",Dec!$B$2)</f>
        <v>#REF!</v>
      </c>
      <c r="P337" s="15" t="e">
        <f>IF(A337="","",TEXT(Dec!$D$2,"dd-mmm"))</f>
        <v>#REF!</v>
      </c>
      <c r="R337" s="16" t="e">
        <f>IF(A337="","",TEXT(Dec!$D$2,"yyyy"))</f>
        <v>#REF!</v>
      </c>
    </row>
    <row r="338" spans="1:18" x14ac:dyDescent="0.25">
      <c r="A338" t="e">
        <f>IF(Results!#REF!="aw",Results!#REF!,"")</f>
        <v>#REF!</v>
      </c>
      <c r="B338" t="e">
        <f>IF(A338="","",IF(AND(Results!#REF!&gt;"+2.0",LEFT(Results!#REF!,1)="+"),"w",""))</f>
        <v>#REF!</v>
      </c>
      <c r="C338" t="e">
        <f>IF(OR(A338="",Results!#REF!=""),"","("&amp;Results!#REF!&amp;")")</f>
        <v>#REF!</v>
      </c>
      <c r="D338" t="e">
        <f>IF(A338="","",Results!#REF!)</f>
        <v>#REF!</v>
      </c>
      <c r="G338" t="e">
        <f>IF(A338="","",LEFT(Results!#REF!,FIND(" ",Results!#REF!)-1))</f>
        <v>#REF!</v>
      </c>
      <c r="H338" t="e">
        <f>IF(A338="","",RIGHT(Results!#REF!,LEN(Results!#REF!)-FIND(" ",Results!#REF!)))</f>
        <v>#REF!</v>
      </c>
      <c r="I338" t="e">
        <f>IF(A338="","",Results!#REF!)</f>
        <v>#REF!</v>
      </c>
      <c r="J338" t="e">
        <f>IF(A338="","",VLOOKUP(LEFT(Results!#REF!,1),Fteams,4,FALSE))</f>
        <v>#REF!</v>
      </c>
      <c r="K338" t="e">
        <f>IF(A338="","",Results!#REF!)</f>
        <v>#REF!</v>
      </c>
      <c r="L338" t="e">
        <f>IF(A338="","",IF(RIGHT(Results!#REF!,1)="B","B",""))</f>
        <v>#REF!</v>
      </c>
      <c r="O338" t="e">
        <f>IF(A338="","",Dec!$B$2)</f>
        <v>#REF!</v>
      </c>
      <c r="P338" s="15" t="e">
        <f>IF(A338="","",TEXT(Dec!$D$2,"dd-mmm"))</f>
        <v>#REF!</v>
      </c>
      <c r="R338" s="16" t="e">
        <f>IF(A338="","",TEXT(Dec!$D$2,"yyyy"))</f>
        <v>#REF!</v>
      </c>
    </row>
    <row r="339" spans="1:18" x14ac:dyDescent="0.25">
      <c r="A339" t="e">
        <f>IF(Results!#REF!="aw",Results!#REF!,"")</f>
        <v>#REF!</v>
      </c>
      <c r="B339" t="e">
        <f>IF(A339="","",IF(AND(Results!#REF!&gt;"+2.0",LEFT(Results!#REF!,1)="+"),"w",""))</f>
        <v>#REF!</v>
      </c>
      <c r="C339" t="e">
        <f>IF(OR(A339="",Results!#REF!=""),"","("&amp;Results!#REF!&amp;")")</f>
        <v>#REF!</v>
      </c>
      <c r="D339" t="e">
        <f>IF(A339="","",Results!#REF!)</f>
        <v>#REF!</v>
      </c>
      <c r="G339" t="e">
        <f>IF(A339="","",LEFT(Results!#REF!,FIND(" ",Results!#REF!)-1))</f>
        <v>#REF!</v>
      </c>
      <c r="H339" t="e">
        <f>IF(A339="","",RIGHT(Results!#REF!,LEN(Results!#REF!)-FIND(" ",Results!#REF!)))</f>
        <v>#REF!</v>
      </c>
      <c r="I339" t="e">
        <f>IF(A339="","",Results!#REF!)</f>
        <v>#REF!</v>
      </c>
      <c r="J339" t="e">
        <f>IF(A339="","",VLOOKUP(LEFT(Results!#REF!,1),Fteams,4,FALSE))</f>
        <v>#REF!</v>
      </c>
      <c r="K339" t="e">
        <f>IF(A339="","",Results!#REF!)</f>
        <v>#REF!</v>
      </c>
      <c r="L339" t="e">
        <f>IF(A339="","",IF(RIGHT(Results!#REF!,1)="B","B",""))</f>
        <v>#REF!</v>
      </c>
      <c r="O339" t="e">
        <f>IF(A339="","",Dec!$B$2)</f>
        <v>#REF!</v>
      </c>
      <c r="P339" s="15" t="e">
        <f>IF(A339="","",TEXT(Dec!$D$2,"dd-mmm"))</f>
        <v>#REF!</v>
      </c>
      <c r="R339" s="16" t="e">
        <f>IF(A339="","",TEXT(Dec!$D$2,"yyyy"))</f>
        <v>#REF!</v>
      </c>
    </row>
    <row r="340" spans="1:18" x14ac:dyDescent="0.25">
      <c r="A340" t="e">
        <f>IF(Results!#REF!="aw",Results!#REF!,"")</f>
        <v>#REF!</v>
      </c>
      <c r="B340" t="e">
        <f>IF(A340="","",IF(AND(Results!#REF!&gt;"+2.0",LEFT(Results!#REF!,1)="+"),"w",""))</f>
        <v>#REF!</v>
      </c>
      <c r="C340" t="e">
        <f>IF(OR(A340="",Results!#REF!=""),"","("&amp;Results!#REF!&amp;")")</f>
        <v>#REF!</v>
      </c>
      <c r="D340" t="e">
        <f>IF(A340="","",Results!#REF!)</f>
        <v>#REF!</v>
      </c>
      <c r="G340" t="e">
        <f>IF(A340="","",LEFT(Results!#REF!,FIND(" ",Results!#REF!)-1))</f>
        <v>#REF!</v>
      </c>
      <c r="H340" t="e">
        <f>IF(A340="","",RIGHT(Results!#REF!,LEN(Results!#REF!)-FIND(" ",Results!#REF!)))</f>
        <v>#REF!</v>
      </c>
      <c r="I340" t="e">
        <f>IF(A340="","",Results!#REF!)</f>
        <v>#REF!</v>
      </c>
      <c r="J340" t="e">
        <f>IF(A340="","",VLOOKUP(LEFT(Results!#REF!,1),Fteams,4,FALSE))</f>
        <v>#REF!</v>
      </c>
      <c r="K340" t="e">
        <f>IF(A340="","",Results!#REF!)</f>
        <v>#REF!</v>
      </c>
      <c r="L340" t="e">
        <f>IF(A340="","",IF(RIGHT(Results!#REF!,1)="B","B",""))</f>
        <v>#REF!</v>
      </c>
      <c r="O340" t="e">
        <f>IF(A340="","",Dec!$B$2)</f>
        <v>#REF!</v>
      </c>
      <c r="P340" s="15" t="e">
        <f>IF(A340="","",TEXT(Dec!$D$2,"dd-mmm"))</f>
        <v>#REF!</v>
      </c>
      <c r="R340" s="16" t="e">
        <f>IF(A340="","",TEXT(Dec!$D$2,"yyyy"))</f>
        <v>#REF!</v>
      </c>
    </row>
    <row r="341" spans="1:18" x14ac:dyDescent="0.25">
      <c r="A341" t="e">
        <f>IF(Results!#REF!="aw",Results!#REF!,"")</f>
        <v>#REF!</v>
      </c>
      <c r="B341" t="e">
        <f>IF(A341="","",IF(AND(Results!#REF!&gt;"+2.0",LEFT(Results!#REF!,1)="+"),"w",""))</f>
        <v>#REF!</v>
      </c>
      <c r="C341" t="e">
        <f>IF(OR(A341="",Results!#REF!=""),"","("&amp;Results!#REF!&amp;")")</f>
        <v>#REF!</v>
      </c>
      <c r="D341" t="e">
        <f>IF(A341="","",Results!#REF!)</f>
        <v>#REF!</v>
      </c>
      <c r="G341" t="e">
        <f>IF(A341="","",LEFT(Results!#REF!,FIND(" ",Results!#REF!)-1))</f>
        <v>#REF!</v>
      </c>
      <c r="H341" t="e">
        <f>IF(A341="","",RIGHT(Results!#REF!,LEN(Results!#REF!)-FIND(" ",Results!#REF!)))</f>
        <v>#REF!</v>
      </c>
      <c r="I341" t="e">
        <f>IF(A341="","",Results!#REF!)</f>
        <v>#REF!</v>
      </c>
      <c r="J341" t="e">
        <f>IF(A341="","",VLOOKUP(LEFT(Results!#REF!,1),Fteams,4,FALSE))</f>
        <v>#REF!</v>
      </c>
      <c r="K341" t="e">
        <f>IF(A341="","",Results!#REF!)</f>
        <v>#REF!</v>
      </c>
      <c r="L341" t="e">
        <f>IF(A341="","",IF(RIGHT(Results!#REF!,1)="B","B",""))</f>
        <v>#REF!</v>
      </c>
      <c r="O341" t="e">
        <f>IF(A341="","",Dec!$B$2)</f>
        <v>#REF!</v>
      </c>
      <c r="P341" s="15" t="e">
        <f>IF(A341="","",TEXT(Dec!$D$2,"dd-mmm"))</f>
        <v>#REF!</v>
      </c>
      <c r="R341" s="16" t="e">
        <f>IF(A341="","",TEXT(Dec!$D$2,"yyyy"))</f>
        <v>#REF!</v>
      </c>
    </row>
    <row r="342" spans="1:18" x14ac:dyDescent="0.25">
      <c r="A342" t="e">
        <f>IF(Results!#REF!="aw",Results!#REF!,"")</f>
        <v>#REF!</v>
      </c>
      <c r="B342" t="e">
        <f>IF(A342="","",IF(AND(Results!#REF!&gt;"+2.0",LEFT(Results!#REF!,1)="+"),"w",""))</f>
        <v>#REF!</v>
      </c>
      <c r="C342" t="e">
        <f>IF(OR(A342="",Results!#REF!=""),"","("&amp;Results!#REF!&amp;")")</f>
        <v>#REF!</v>
      </c>
      <c r="D342" t="e">
        <f>IF(A342="","",Results!#REF!)</f>
        <v>#REF!</v>
      </c>
      <c r="G342" t="e">
        <f>IF(A342="","",LEFT(Results!#REF!,FIND(" ",Results!#REF!)-1))</f>
        <v>#REF!</v>
      </c>
      <c r="H342" t="e">
        <f>IF(A342="","",RIGHT(Results!#REF!,LEN(Results!#REF!)-FIND(" ",Results!#REF!)))</f>
        <v>#REF!</v>
      </c>
      <c r="I342" t="e">
        <f>IF(A342="","",Results!#REF!)</f>
        <v>#REF!</v>
      </c>
      <c r="J342" t="e">
        <f>IF(A342="","",VLOOKUP(LEFT(Results!#REF!,1),Fteams,4,FALSE))</f>
        <v>#REF!</v>
      </c>
      <c r="K342" t="e">
        <f>IF(A342="","",Results!#REF!)</f>
        <v>#REF!</v>
      </c>
      <c r="L342" t="e">
        <f>IF(A342="","",IF(RIGHT(Results!#REF!,1)="B","B",""))</f>
        <v>#REF!</v>
      </c>
      <c r="O342" t="e">
        <f>IF(A342="","",Dec!$B$2)</f>
        <v>#REF!</v>
      </c>
      <c r="P342" s="15" t="e">
        <f>IF(A342="","",TEXT(Dec!$D$2,"dd-mmm"))</f>
        <v>#REF!</v>
      </c>
      <c r="R342" s="16" t="e">
        <f>IF(A342="","",TEXT(Dec!$D$2,"yyyy"))</f>
        <v>#REF!</v>
      </c>
    </row>
    <row r="343" spans="1:18" x14ac:dyDescent="0.25">
      <c r="A343" t="e">
        <f>IF(Results!#REF!="aw",Results!#REF!,"")</f>
        <v>#REF!</v>
      </c>
      <c r="B343" t="e">
        <f>IF(A343="","",IF(AND(Results!#REF!&gt;"+2.0",LEFT(Results!#REF!,1)="+"),"w",""))</f>
        <v>#REF!</v>
      </c>
      <c r="C343" t="e">
        <f>IF(OR(A343="",Results!#REF!=""),"","("&amp;Results!#REF!&amp;")")</f>
        <v>#REF!</v>
      </c>
      <c r="D343" t="e">
        <f>IF(A343="","",Results!#REF!)</f>
        <v>#REF!</v>
      </c>
      <c r="G343" t="e">
        <f>IF(A343="","",LEFT(Results!#REF!,FIND(" ",Results!#REF!)-1))</f>
        <v>#REF!</v>
      </c>
      <c r="H343" t="e">
        <f>IF(A343="","",RIGHT(Results!#REF!,LEN(Results!#REF!)-FIND(" ",Results!#REF!)))</f>
        <v>#REF!</v>
      </c>
      <c r="I343" t="e">
        <f>IF(A343="","",Results!#REF!)</f>
        <v>#REF!</v>
      </c>
      <c r="J343" t="e">
        <f>IF(A343="","",VLOOKUP(LEFT(Results!#REF!,1),Fteams,4,FALSE))</f>
        <v>#REF!</v>
      </c>
      <c r="K343" t="e">
        <f>IF(A343="","",Results!#REF!)</f>
        <v>#REF!</v>
      </c>
      <c r="L343" t="e">
        <f>IF(A343="","",IF(RIGHT(Results!#REF!,1)="B","B",""))</f>
        <v>#REF!</v>
      </c>
      <c r="O343" t="e">
        <f>IF(A343="","",Dec!$B$2)</f>
        <v>#REF!</v>
      </c>
      <c r="P343" s="15" t="e">
        <f>IF(A343="","",TEXT(Dec!$D$2,"dd-mmm"))</f>
        <v>#REF!</v>
      </c>
      <c r="R343" s="16" t="e">
        <f>IF(A343="","",TEXT(Dec!$D$2,"yyyy"))</f>
        <v>#REF!</v>
      </c>
    </row>
    <row r="344" spans="1:18" x14ac:dyDescent="0.25">
      <c r="A344" t="e">
        <f>IF(Results!#REF!="aw",Results!#REF!,"")</f>
        <v>#REF!</v>
      </c>
      <c r="B344" t="e">
        <f>IF(A344="","",IF(AND(Results!#REF!&gt;"+2.0",LEFT(Results!#REF!,1)="+"),"w",""))</f>
        <v>#REF!</v>
      </c>
      <c r="C344" t="e">
        <f>IF(OR(A344="",Results!#REF!=""),"","("&amp;Results!#REF!&amp;")")</f>
        <v>#REF!</v>
      </c>
      <c r="D344" t="e">
        <f>IF(A344="","",Results!#REF!)</f>
        <v>#REF!</v>
      </c>
      <c r="G344" t="e">
        <f>IF(A344="","",LEFT(Results!#REF!,FIND(" ",Results!#REF!)-1))</f>
        <v>#REF!</v>
      </c>
      <c r="H344" t="e">
        <f>IF(A344="","",RIGHT(Results!#REF!,LEN(Results!#REF!)-FIND(" ",Results!#REF!)))</f>
        <v>#REF!</v>
      </c>
      <c r="I344" t="e">
        <f>IF(A344="","",Results!#REF!)</f>
        <v>#REF!</v>
      </c>
      <c r="J344" t="e">
        <f>IF(A344="","",VLOOKUP(LEFT(Results!#REF!,1),Fteams,4,FALSE))</f>
        <v>#REF!</v>
      </c>
      <c r="K344" t="e">
        <f>IF(A344="","",Results!#REF!)</f>
        <v>#REF!</v>
      </c>
      <c r="L344" t="e">
        <f>IF(A344="","",IF(RIGHT(Results!#REF!,1)="B","B",""))</f>
        <v>#REF!</v>
      </c>
      <c r="O344" t="e">
        <f>IF(A344="","",Dec!$B$2)</f>
        <v>#REF!</v>
      </c>
      <c r="P344" s="15" t="e">
        <f>IF(A344="","",TEXT(Dec!$D$2,"dd-mmm"))</f>
        <v>#REF!</v>
      </c>
      <c r="R344" s="16" t="e">
        <f>IF(A344="","",TEXT(Dec!$D$2,"yyyy"))</f>
        <v>#REF!</v>
      </c>
    </row>
    <row r="345" spans="1:18" x14ac:dyDescent="0.25">
      <c r="A345" t="e">
        <f>IF(Results!#REF!="aw",Results!#REF!,"")</f>
        <v>#REF!</v>
      </c>
      <c r="B345" t="e">
        <f>IF(A345="","",IF(AND(Results!#REF!&gt;"+2.0",LEFT(Results!#REF!,1)="+"),"w",""))</f>
        <v>#REF!</v>
      </c>
      <c r="C345" t="e">
        <f>IF(OR(A345="",Results!#REF!=""),"","("&amp;Results!#REF!&amp;")")</f>
        <v>#REF!</v>
      </c>
      <c r="D345" t="e">
        <f>IF(A345="","",Results!#REF!)</f>
        <v>#REF!</v>
      </c>
      <c r="G345" t="e">
        <f>IF(A345="","",LEFT(Results!#REF!,FIND(" ",Results!#REF!)-1))</f>
        <v>#REF!</v>
      </c>
      <c r="H345" t="e">
        <f>IF(A345="","",RIGHT(Results!#REF!,LEN(Results!#REF!)-FIND(" ",Results!#REF!)))</f>
        <v>#REF!</v>
      </c>
      <c r="I345" t="e">
        <f>IF(A345="","",Results!#REF!)</f>
        <v>#REF!</v>
      </c>
      <c r="J345" t="e">
        <f>IF(A345="","",VLOOKUP(LEFT(Results!#REF!,1),Fteams,4,FALSE))</f>
        <v>#REF!</v>
      </c>
      <c r="K345" t="e">
        <f>IF(A345="","",Results!#REF!)</f>
        <v>#REF!</v>
      </c>
      <c r="L345" t="e">
        <f>IF(A345="","",IF(RIGHT(Results!#REF!,1)="B","B",""))</f>
        <v>#REF!</v>
      </c>
      <c r="O345" t="e">
        <f>IF(A345="","",Dec!$B$2)</f>
        <v>#REF!</v>
      </c>
      <c r="P345" s="15" t="e">
        <f>IF(A345="","",TEXT(Dec!$D$2,"dd-mmm"))</f>
        <v>#REF!</v>
      </c>
      <c r="R345" s="16" t="e">
        <f>IF(A345="","",TEXT(Dec!$D$2,"yyyy"))</f>
        <v>#REF!</v>
      </c>
    </row>
    <row r="346" spans="1:18" x14ac:dyDescent="0.25">
      <c r="A346" t="e">
        <f>IF(Results!#REF!="aw",Results!#REF!,"")</f>
        <v>#REF!</v>
      </c>
      <c r="B346" t="e">
        <f>IF(A346="","",IF(AND(Results!#REF!&gt;"+2.0",LEFT(Results!#REF!,1)="+"),"w",""))</f>
        <v>#REF!</v>
      </c>
      <c r="C346" t="e">
        <f>IF(OR(A346="",Results!#REF!=""),"","("&amp;Results!#REF!&amp;")")</f>
        <v>#REF!</v>
      </c>
      <c r="D346" t="e">
        <f>IF(A346="","",Results!#REF!)</f>
        <v>#REF!</v>
      </c>
      <c r="G346" t="e">
        <f>IF(A346="","",LEFT(Results!#REF!,FIND(" ",Results!#REF!)-1))</f>
        <v>#REF!</v>
      </c>
      <c r="H346" t="e">
        <f>IF(A346="","",RIGHT(Results!#REF!,LEN(Results!#REF!)-FIND(" ",Results!#REF!)))</f>
        <v>#REF!</v>
      </c>
      <c r="I346" t="e">
        <f>IF(A346="","",Results!#REF!)</f>
        <v>#REF!</v>
      </c>
      <c r="J346" t="e">
        <f>IF(A346="","",VLOOKUP(LEFT(Results!#REF!,1),Fteams,4,FALSE))</f>
        <v>#REF!</v>
      </c>
      <c r="K346" t="e">
        <f>IF(A346="","",Results!#REF!)</f>
        <v>#REF!</v>
      </c>
      <c r="L346" t="e">
        <f>IF(A346="","",IF(RIGHT(Results!#REF!,1)="B","B",""))</f>
        <v>#REF!</v>
      </c>
      <c r="O346" t="e">
        <f>IF(A346="","",Dec!$B$2)</f>
        <v>#REF!</v>
      </c>
      <c r="P346" s="15" t="e">
        <f>IF(A346="","",TEXT(Dec!$D$2,"dd-mmm"))</f>
        <v>#REF!</v>
      </c>
      <c r="R346" s="16" t="e">
        <f>IF(A346="","",TEXT(Dec!$D$2,"yyyy"))</f>
        <v>#REF!</v>
      </c>
    </row>
    <row r="347" spans="1:18" x14ac:dyDescent="0.25">
      <c r="A347" t="e">
        <f>IF(Results!#REF!="aw",Results!#REF!,"")</f>
        <v>#REF!</v>
      </c>
      <c r="B347" t="e">
        <f>IF(A347="","",IF(AND(Results!#REF!&gt;"+2.0",LEFT(Results!#REF!,1)="+"),"w",""))</f>
        <v>#REF!</v>
      </c>
      <c r="C347" t="e">
        <f>IF(OR(A347="",Results!#REF!=""),"","("&amp;Results!#REF!&amp;")")</f>
        <v>#REF!</v>
      </c>
      <c r="D347" t="e">
        <f>IF(A347="","",Results!#REF!)</f>
        <v>#REF!</v>
      </c>
      <c r="G347" t="e">
        <f>IF(A347="","",LEFT(Results!#REF!,FIND(" ",Results!#REF!)-1))</f>
        <v>#REF!</v>
      </c>
      <c r="H347" t="e">
        <f>IF(A347="","",RIGHT(Results!#REF!,LEN(Results!#REF!)-FIND(" ",Results!#REF!)))</f>
        <v>#REF!</v>
      </c>
      <c r="I347" t="e">
        <f>IF(A347="","",Results!#REF!)</f>
        <v>#REF!</v>
      </c>
      <c r="J347" t="e">
        <f>IF(A347="","",VLOOKUP(LEFT(Results!#REF!,1),Fteams,4,FALSE))</f>
        <v>#REF!</v>
      </c>
      <c r="K347" t="e">
        <f>IF(A347="","",Results!#REF!)</f>
        <v>#REF!</v>
      </c>
      <c r="L347" t="e">
        <f>IF(A347="","",IF(RIGHT(Results!#REF!,1)="B","B",""))</f>
        <v>#REF!</v>
      </c>
      <c r="O347" t="e">
        <f>IF(A347="","",Dec!$B$2)</f>
        <v>#REF!</v>
      </c>
      <c r="P347" s="15" t="e">
        <f>IF(A347="","",TEXT(Dec!$D$2,"dd-mmm"))</f>
        <v>#REF!</v>
      </c>
      <c r="R347" s="16" t="e">
        <f>IF(A347="","",TEXT(Dec!$D$2,"yyyy"))</f>
        <v>#REF!</v>
      </c>
    </row>
    <row r="348" spans="1:18" x14ac:dyDescent="0.25">
      <c r="A348" t="e">
        <f>IF(Results!#REF!="aw",Results!#REF!,"")</f>
        <v>#REF!</v>
      </c>
      <c r="B348" t="e">
        <f>IF(A348="","",IF(AND(Results!#REF!&gt;"+2.0",LEFT(Results!#REF!,1)="+"),"w",""))</f>
        <v>#REF!</v>
      </c>
      <c r="C348" t="e">
        <f>IF(OR(A348="",Results!#REF!=""),"","("&amp;Results!#REF!&amp;")")</f>
        <v>#REF!</v>
      </c>
      <c r="D348" t="e">
        <f>IF(A348="","",Results!#REF!)</f>
        <v>#REF!</v>
      </c>
      <c r="G348" t="e">
        <f>IF(A348="","",LEFT(Results!#REF!,FIND(" ",Results!#REF!)-1))</f>
        <v>#REF!</v>
      </c>
      <c r="H348" t="e">
        <f>IF(A348="","",RIGHT(Results!#REF!,LEN(Results!#REF!)-FIND(" ",Results!#REF!)))</f>
        <v>#REF!</v>
      </c>
      <c r="I348" t="e">
        <f>IF(A348="","",Results!#REF!)</f>
        <v>#REF!</v>
      </c>
      <c r="J348" t="e">
        <f>IF(A348="","",VLOOKUP(LEFT(Results!#REF!,1),Fteams,4,FALSE))</f>
        <v>#REF!</v>
      </c>
      <c r="K348" t="e">
        <f>IF(A348="","",Results!#REF!)</f>
        <v>#REF!</v>
      </c>
      <c r="L348" t="e">
        <f>IF(A348="","",IF(RIGHT(Results!#REF!,1)="B","B",""))</f>
        <v>#REF!</v>
      </c>
      <c r="O348" t="e">
        <f>IF(A348="","",Dec!$B$2)</f>
        <v>#REF!</v>
      </c>
      <c r="P348" s="15" t="e">
        <f>IF(A348="","",TEXT(Dec!$D$2,"dd-mmm"))</f>
        <v>#REF!</v>
      </c>
      <c r="R348" s="16" t="e">
        <f>IF(A348="","",TEXT(Dec!$D$2,"yyyy"))</f>
        <v>#REF!</v>
      </c>
    </row>
    <row r="349" spans="1:18" x14ac:dyDescent="0.25">
      <c r="A349" t="e">
        <f>IF(Results!#REF!="aw",Results!#REF!,"")</f>
        <v>#REF!</v>
      </c>
      <c r="B349" t="e">
        <f>IF(A349="","",IF(AND(Results!#REF!&gt;"+2.0",LEFT(Results!#REF!,1)="+"),"w",""))</f>
        <v>#REF!</v>
      </c>
      <c r="C349" t="e">
        <f>IF(OR(A349="",Results!#REF!=""),"","("&amp;Results!#REF!&amp;")")</f>
        <v>#REF!</v>
      </c>
      <c r="D349" t="e">
        <f>IF(A349="","",Results!#REF!)</f>
        <v>#REF!</v>
      </c>
      <c r="G349" t="e">
        <f>IF(A349="","",LEFT(Results!#REF!,FIND(" ",Results!#REF!)-1))</f>
        <v>#REF!</v>
      </c>
      <c r="H349" t="e">
        <f>IF(A349="","",RIGHT(Results!#REF!,LEN(Results!#REF!)-FIND(" ",Results!#REF!)))</f>
        <v>#REF!</v>
      </c>
      <c r="I349" t="e">
        <f>IF(A349="","",Results!#REF!)</f>
        <v>#REF!</v>
      </c>
      <c r="J349" t="e">
        <f>IF(A349="","",VLOOKUP(LEFT(Results!#REF!,1),Fteams,4,FALSE))</f>
        <v>#REF!</v>
      </c>
      <c r="K349" t="e">
        <f>IF(A349="","",Results!#REF!)</f>
        <v>#REF!</v>
      </c>
      <c r="L349" t="e">
        <f>IF(A349="","",IF(RIGHT(Results!#REF!,1)="B","B",""))</f>
        <v>#REF!</v>
      </c>
      <c r="O349" t="e">
        <f>IF(A349="","",Dec!$B$2)</f>
        <v>#REF!</v>
      </c>
      <c r="P349" s="15" t="e">
        <f>IF(A349="","",TEXT(Dec!$D$2,"dd-mmm"))</f>
        <v>#REF!</v>
      </c>
      <c r="R349" s="16" t="e">
        <f>IF(A349="","",TEXT(Dec!$D$2,"yyyy"))</f>
        <v>#REF!</v>
      </c>
    </row>
    <row r="350" spans="1:18" x14ac:dyDescent="0.25">
      <c r="A350" t="e">
        <f>IF(Results!#REF!="aw",Results!#REF!,"")</f>
        <v>#REF!</v>
      </c>
      <c r="B350" t="e">
        <f>IF(A350="","",IF(AND(Results!#REF!&gt;"+2.0",LEFT(Results!#REF!,1)="+"),"w",""))</f>
        <v>#REF!</v>
      </c>
      <c r="C350" t="e">
        <f>IF(OR(A350="",Results!#REF!=""),"","("&amp;Results!#REF!&amp;")")</f>
        <v>#REF!</v>
      </c>
      <c r="D350" t="e">
        <f>IF(A350="","",Results!#REF!)</f>
        <v>#REF!</v>
      </c>
      <c r="G350" t="e">
        <f>IF(A350="","",LEFT(Results!#REF!,FIND(" ",Results!#REF!)-1))</f>
        <v>#REF!</v>
      </c>
      <c r="H350" t="e">
        <f>IF(A350="","",RIGHT(Results!#REF!,LEN(Results!#REF!)-FIND(" ",Results!#REF!)))</f>
        <v>#REF!</v>
      </c>
      <c r="I350" t="e">
        <f>IF(A350="","",Results!#REF!)</f>
        <v>#REF!</v>
      </c>
      <c r="J350" t="e">
        <f>IF(A350="","",VLOOKUP(LEFT(Results!#REF!,1),Fteams,4,FALSE))</f>
        <v>#REF!</v>
      </c>
      <c r="K350" t="e">
        <f>IF(A350="","",Results!#REF!)</f>
        <v>#REF!</v>
      </c>
      <c r="L350" t="e">
        <f>IF(A350="","",IF(RIGHT(Results!#REF!,1)="B","B",""))</f>
        <v>#REF!</v>
      </c>
      <c r="O350" t="e">
        <f>IF(A350="","",Dec!$B$2)</f>
        <v>#REF!</v>
      </c>
      <c r="P350" s="15" t="e">
        <f>IF(A350="","",TEXT(Dec!$D$2,"dd-mmm"))</f>
        <v>#REF!</v>
      </c>
      <c r="R350" s="16" t="e">
        <f>IF(A350="","",TEXT(Dec!$D$2,"yyyy"))</f>
        <v>#REF!</v>
      </c>
    </row>
    <row r="351" spans="1:18" x14ac:dyDescent="0.25">
      <c r="A351" t="e">
        <f>IF(Results!#REF!="aw",Results!#REF!,"")</f>
        <v>#REF!</v>
      </c>
      <c r="B351" t="e">
        <f>IF(A351="","",IF(AND(Results!#REF!&gt;"+2.0",LEFT(Results!#REF!,1)="+"),"w",""))</f>
        <v>#REF!</v>
      </c>
      <c r="C351" t="e">
        <f>IF(OR(A351="",Results!#REF!=""),"","("&amp;Results!#REF!&amp;")")</f>
        <v>#REF!</v>
      </c>
      <c r="D351" t="e">
        <f>IF(A351="","",Results!#REF!)</f>
        <v>#REF!</v>
      </c>
      <c r="G351" t="e">
        <f>IF(A351="","",LEFT(Results!#REF!,FIND(" ",Results!#REF!)-1))</f>
        <v>#REF!</v>
      </c>
      <c r="H351" t="e">
        <f>IF(A351="","",RIGHT(Results!#REF!,LEN(Results!#REF!)-FIND(" ",Results!#REF!)))</f>
        <v>#REF!</v>
      </c>
      <c r="I351" t="e">
        <f>IF(A351="","",Results!#REF!)</f>
        <v>#REF!</v>
      </c>
      <c r="J351" t="e">
        <f>IF(A351="","",VLOOKUP(LEFT(Results!#REF!,1),Fteams,4,FALSE))</f>
        <v>#REF!</v>
      </c>
      <c r="K351" t="e">
        <f>IF(A351="","",Results!#REF!)</f>
        <v>#REF!</v>
      </c>
      <c r="L351" t="e">
        <f>IF(A351="","",IF(RIGHT(Results!#REF!,1)="B","B",""))</f>
        <v>#REF!</v>
      </c>
      <c r="O351" t="e">
        <f>IF(A351="","",Dec!$B$2)</f>
        <v>#REF!</v>
      </c>
      <c r="P351" s="15" t="e">
        <f>IF(A351="","",TEXT(Dec!$D$2,"dd-mmm"))</f>
        <v>#REF!</v>
      </c>
      <c r="R351" s="16" t="e">
        <f>IF(A351="","",TEXT(Dec!$D$2,"yyyy"))</f>
        <v>#REF!</v>
      </c>
    </row>
    <row r="352" spans="1:18" x14ac:dyDescent="0.25">
      <c r="A352" t="e">
        <f>IF(Results!#REF!="aw",Results!#REF!,"")</f>
        <v>#REF!</v>
      </c>
      <c r="B352" t="e">
        <f>IF(A352="","",IF(AND(Results!#REF!&gt;"+2.0",LEFT(Results!#REF!,1)="+"),"w",""))</f>
        <v>#REF!</v>
      </c>
      <c r="C352" t="e">
        <f>IF(OR(A352="",Results!#REF!=""),"","("&amp;Results!#REF!&amp;")")</f>
        <v>#REF!</v>
      </c>
      <c r="D352" t="e">
        <f>IF(A352="","",Results!#REF!)</f>
        <v>#REF!</v>
      </c>
      <c r="G352" t="e">
        <f>IF(A352="","",LEFT(Results!#REF!,FIND(" ",Results!#REF!)-1))</f>
        <v>#REF!</v>
      </c>
      <c r="H352" t="e">
        <f>IF(A352="","",RIGHT(Results!#REF!,LEN(Results!#REF!)-FIND(" ",Results!#REF!)))</f>
        <v>#REF!</v>
      </c>
      <c r="I352" t="e">
        <f>IF(A352="","",Results!#REF!)</f>
        <v>#REF!</v>
      </c>
      <c r="J352" t="e">
        <f>IF(A352="","",VLOOKUP(LEFT(Results!#REF!,1),Fteams,4,FALSE))</f>
        <v>#REF!</v>
      </c>
      <c r="K352" t="e">
        <f>IF(A352="","",Results!#REF!)</f>
        <v>#REF!</v>
      </c>
      <c r="L352" t="e">
        <f>IF(A352="","",IF(RIGHT(Results!#REF!,1)="B","B",""))</f>
        <v>#REF!</v>
      </c>
      <c r="O352" t="e">
        <f>IF(A352="","",Dec!$B$2)</f>
        <v>#REF!</v>
      </c>
      <c r="P352" s="15" t="e">
        <f>IF(A352="","",TEXT(Dec!$D$2,"dd-mmm"))</f>
        <v>#REF!</v>
      </c>
      <c r="R352" s="16" t="e">
        <f>IF(A352="","",TEXT(Dec!$D$2,"yyyy"))</f>
        <v>#REF!</v>
      </c>
    </row>
    <row r="353" spans="1:18" x14ac:dyDescent="0.25">
      <c r="A353" t="e">
        <f>IF(Results!#REF!="aw",Results!#REF!,"")</f>
        <v>#REF!</v>
      </c>
      <c r="B353" t="e">
        <f>IF(A353="","",IF(AND(Results!#REF!&gt;"+2.0",LEFT(Results!#REF!,1)="+"),"w",""))</f>
        <v>#REF!</v>
      </c>
      <c r="C353" t="e">
        <f>IF(OR(A353="",Results!#REF!=""),"","("&amp;Results!#REF!&amp;")")</f>
        <v>#REF!</v>
      </c>
      <c r="D353" t="e">
        <f>IF(A353="","",Results!#REF!)</f>
        <v>#REF!</v>
      </c>
      <c r="G353" t="e">
        <f>IF(A353="","",LEFT(Results!#REF!,FIND(" ",Results!#REF!)-1))</f>
        <v>#REF!</v>
      </c>
      <c r="H353" t="e">
        <f>IF(A353="","",RIGHT(Results!#REF!,LEN(Results!#REF!)-FIND(" ",Results!#REF!)))</f>
        <v>#REF!</v>
      </c>
      <c r="I353" t="e">
        <f>IF(A353="","",Results!#REF!)</f>
        <v>#REF!</v>
      </c>
      <c r="J353" t="e">
        <f>IF(A353="","",VLOOKUP(LEFT(Results!#REF!,1),Fteams,4,FALSE))</f>
        <v>#REF!</v>
      </c>
      <c r="K353" t="e">
        <f>IF(A353="","",Results!#REF!)</f>
        <v>#REF!</v>
      </c>
      <c r="L353" t="e">
        <f>IF(A353="","",IF(RIGHT(Results!#REF!,1)="B","B",""))</f>
        <v>#REF!</v>
      </c>
      <c r="O353" t="e">
        <f>IF(A353="","",Dec!$B$2)</f>
        <v>#REF!</v>
      </c>
      <c r="P353" s="15" t="e">
        <f>IF(A353="","",TEXT(Dec!$D$2,"dd-mmm"))</f>
        <v>#REF!</v>
      </c>
      <c r="R353" s="16" t="e">
        <f>IF(A353="","",TEXT(Dec!$D$2,"yyyy"))</f>
        <v>#REF!</v>
      </c>
    </row>
    <row r="354" spans="1:18" x14ac:dyDescent="0.25">
      <c r="A354" t="e">
        <f>IF(Results!#REF!="aw",Results!#REF!,"")</f>
        <v>#REF!</v>
      </c>
      <c r="B354" t="e">
        <f>IF(A354="","",IF(AND(Results!#REF!&gt;"+2.0",LEFT(Results!#REF!,1)="+"),"w",""))</f>
        <v>#REF!</v>
      </c>
      <c r="C354" t="e">
        <f>IF(OR(A354="",Results!#REF!=""),"","("&amp;Results!#REF!&amp;")")</f>
        <v>#REF!</v>
      </c>
      <c r="D354" t="e">
        <f>IF(A354="","",Results!#REF!)</f>
        <v>#REF!</v>
      </c>
      <c r="G354" t="e">
        <f>IF(A354="","",LEFT(Results!#REF!,FIND(" ",Results!#REF!)-1))</f>
        <v>#REF!</v>
      </c>
      <c r="H354" t="e">
        <f>IF(A354="","",RIGHT(Results!#REF!,LEN(Results!#REF!)-FIND(" ",Results!#REF!)))</f>
        <v>#REF!</v>
      </c>
      <c r="I354" t="e">
        <f>IF(A354="","",Results!#REF!)</f>
        <v>#REF!</v>
      </c>
      <c r="J354" t="e">
        <f>IF(A354="","",VLOOKUP(LEFT(Results!#REF!,1),Fteams,4,FALSE))</f>
        <v>#REF!</v>
      </c>
      <c r="K354" t="e">
        <f>IF(A354="","",Results!#REF!)</f>
        <v>#REF!</v>
      </c>
      <c r="L354" t="e">
        <f>IF(A354="","",IF(RIGHT(Results!#REF!,1)="B","B",""))</f>
        <v>#REF!</v>
      </c>
      <c r="O354" t="e">
        <f>IF(A354="","",Dec!$B$2)</f>
        <v>#REF!</v>
      </c>
      <c r="P354" s="15" t="e">
        <f>IF(A354="","",TEXT(Dec!$D$2,"dd-mmm"))</f>
        <v>#REF!</v>
      </c>
      <c r="R354" s="16" t="e">
        <f>IF(A354="","",TEXT(Dec!$D$2,"yyyy"))</f>
        <v>#REF!</v>
      </c>
    </row>
    <row r="355" spans="1:18" x14ac:dyDescent="0.25">
      <c r="A355" t="e">
        <f>IF(Results!#REF!="aw",Results!#REF!,"")</f>
        <v>#REF!</v>
      </c>
      <c r="B355" t="e">
        <f>IF(A355="","",IF(AND(Results!#REF!&gt;"+2.0",LEFT(Results!#REF!,1)="+"),"w",""))</f>
        <v>#REF!</v>
      </c>
      <c r="C355" t="e">
        <f>IF(OR(A355="",Results!#REF!=""),"","("&amp;Results!#REF!&amp;")")</f>
        <v>#REF!</v>
      </c>
      <c r="D355" t="e">
        <f>IF(A355="","",Results!#REF!)</f>
        <v>#REF!</v>
      </c>
      <c r="G355" t="e">
        <f>IF(A355="","",LEFT(Results!#REF!,FIND(" ",Results!#REF!)-1))</f>
        <v>#REF!</v>
      </c>
      <c r="H355" t="e">
        <f>IF(A355="","",RIGHT(Results!#REF!,LEN(Results!#REF!)-FIND(" ",Results!#REF!)))</f>
        <v>#REF!</v>
      </c>
      <c r="I355" t="e">
        <f>IF(A355="","",Results!#REF!)</f>
        <v>#REF!</v>
      </c>
      <c r="J355" t="e">
        <f>IF(A355="","",VLOOKUP(LEFT(Results!#REF!,1),Fteams,4,FALSE))</f>
        <v>#REF!</v>
      </c>
      <c r="K355" t="e">
        <f>IF(A355="","",Results!#REF!)</f>
        <v>#REF!</v>
      </c>
      <c r="L355" t="e">
        <f>IF(A355="","",IF(RIGHT(Results!#REF!,1)="B","B",""))</f>
        <v>#REF!</v>
      </c>
      <c r="O355" t="e">
        <f>IF(A355="","",Dec!$B$2)</f>
        <v>#REF!</v>
      </c>
      <c r="P355" s="15" t="e">
        <f>IF(A355="","",TEXT(Dec!$D$2,"dd-mmm"))</f>
        <v>#REF!</v>
      </c>
      <c r="R355" s="16" t="e">
        <f>IF(A355="","",TEXT(Dec!$D$2,"yyyy"))</f>
        <v>#REF!</v>
      </c>
    </row>
    <row r="356" spans="1:18" x14ac:dyDescent="0.25">
      <c r="A356" t="e">
        <f>IF(Results!#REF!="aw",Results!#REF!,"")</f>
        <v>#REF!</v>
      </c>
      <c r="B356" t="e">
        <f>IF(A356="","",IF(AND(Results!#REF!&gt;"+2.0",LEFT(Results!#REF!,1)="+"),"w",""))</f>
        <v>#REF!</v>
      </c>
      <c r="C356" t="e">
        <f>IF(OR(A356="",Results!#REF!=""),"","("&amp;Results!#REF!&amp;")")</f>
        <v>#REF!</v>
      </c>
      <c r="D356" t="e">
        <f>IF(A356="","",Results!#REF!)</f>
        <v>#REF!</v>
      </c>
      <c r="G356" t="e">
        <f>IF(A356="","",LEFT(Results!#REF!,FIND(" ",Results!#REF!)-1))</f>
        <v>#REF!</v>
      </c>
      <c r="H356" t="e">
        <f>IF(A356="","",RIGHT(Results!#REF!,LEN(Results!#REF!)-FIND(" ",Results!#REF!)))</f>
        <v>#REF!</v>
      </c>
      <c r="I356" t="e">
        <f>IF(A356="","",Results!#REF!)</f>
        <v>#REF!</v>
      </c>
      <c r="J356" t="e">
        <f>IF(A356="","",VLOOKUP(LEFT(Results!#REF!,1),Fteams,4,FALSE))</f>
        <v>#REF!</v>
      </c>
      <c r="K356" t="e">
        <f>IF(A356="","",Results!#REF!)</f>
        <v>#REF!</v>
      </c>
      <c r="L356" t="e">
        <f>IF(A356="","",IF(RIGHT(Results!#REF!,1)="B","B",""))</f>
        <v>#REF!</v>
      </c>
      <c r="O356" t="e">
        <f>IF(A356="","",Dec!$B$2)</f>
        <v>#REF!</v>
      </c>
      <c r="P356" s="15" t="e">
        <f>IF(A356="","",TEXT(Dec!$D$2,"dd-mmm"))</f>
        <v>#REF!</v>
      </c>
      <c r="R356" s="16" t="e">
        <f>IF(A356="","",TEXT(Dec!$D$2,"yyyy"))</f>
        <v>#REF!</v>
      </c>
    </row>
    <row r="357" spans="1:18" x14ac:dyDescent="0.25">
      <c r="A357" t="e">
        <f>IF(Results!#REF!="aw",Results!#REF!,"")</f>
        <v>#REF!</v>
      </c>
      <c r="B357" t="e">
        <f>IF(A357="","",IF(AND(Results!#REF!&gt;"+2.0",LEFT(Results!#REF!,1)="+"),"w",""))</f>
        <v>#REF!</v>
      </c>
      <c r="C357" t="e">
        <f>IF(OR(A357="",Results!#REF!=""),"","("&amp;Results!#REF!&amp;")")</f>
        <v>#REF!</v>
      </c>
      <c r="D357" t="e">
        <f>IF(A357="","",Results!#REF!)</f>
        <v>#REF!</v>
      </c>
      <c r="G357" t="e">
        <f>IF(A357="","",LEFT(Results!#REF!,FIND(" ",Results!#REF!)-1))</f>
        <v>#REF!</v>
      </c>
      <c r="H357" t="e">
        <f>IF(A357="","",RIGHT(Results!#REF!,LEN(Results!#REF!)-FIND(" ",Results!#REF!)))</f>
        <v>#REF!</v>
      </c>
      <c r="I357" t="e">
        <f>IF(A357="","",Results!#REF!)</f>
        <v>#REF!</v>
      </c>
      <c r="J357" t="e">
        <f>IF(A357="","",VLOOKUP(LEFT(Results!#REF!,1),Fteams,4,FALSE))</f>
        <v>#REF!</v>
      </c>
      <c r="K357" t="e">
        <f>IF(A357="","",Results!#REF!)</f>
        <v>#REF!</v>
      </c>
      <c r="L357" t="e">
        <f>IF(A357="","",IF(RIGHT(Results!#REF!,1)="B","B",""))</f>
        <v>#REF!</v>
      </c>
      <c r="O357" t="e">
        <f>IF(A357="","",Dec!$B$2)</f>
        <v>#REF!</v>
      </c>
      <c r="P357" s="15" t="e">
        <f>IF(A357="","",TEXT(Dec!$D$2,"dd-mmm"))</f>
        <v>#REF!</v>
      </c>
      <c r="R357" s="16" t="e">
        <f>IF(A357="","",TEXT(Dec!$D$2,"yyyy"))</f>
        <v>#REF!</v>
      </c>
    </row>
    <row r="358" spans="1:18" x14ac:dyDescent="0.25">
      <c r="A358" t="e">
        <f>IF(Results!#REF!="aw",Results!#REF!,"")</f>
        <v>#REF!</v>
      </c>
      <c r="B358" t="e">
        <f>IF(A358="","",IF(AND(Results!#REF!&gt;"+2.0",LEFT(Results!#REF!,1)="+"),"w",""))</f>
        <v>#REF!</v>
      </c>
      <c r="C358" t="e">
        <f>IF(OR(A358="",Results!#REF!=""),"","("&amp;Results!#REF!&amp;")")</f>
        <v>#REF!</v>
      </c>
      <c r="D358" t="e">
        <f>IF(A358="","",Results!#REF!)</f>
        <v>#REF!</v>
      </c>
      <c r="G358" t="e">
        <f>IF(A358="","",LEFT(Results!#REF!,FIND(" ",Results!#REF!)-1))</f>
        <v>#REF!</v>
      </c>
      <c r="H358" t="e">
        <f>IF(A358="","",RIGHT(Results!#REF!,LEN(Results!#REF!)-FIND(" ",Results!#REF!)))</f>
        <v>#REF!</v>
      </c>
      <c r="I358" t="e">
        <f>IF(A358="","",Results!#REF!)</f>
        <v>#REF!</v>
      </c>
      <c r="J358" t="e">
        <f>IF(A358="","",VLOOKUP(LEFT(Results!#REF!,1),Fteams,4,FALSE))</f>
        <v>#REF!</v>
      </c>
      <c r="K358" t="e">
        <f>IF(A358="","",Results!#REF!)</f>
        <v>#REF!</v>
      </c>
      <c r="L358" t="e">
        <f>IF(A358="","",IF(RIGHT(Results!#REF!,1)="B","B",""))</f>
        <v>#REF!</v>
      </c>
      <c r="O358" t="e">
        <f>IF(A358="","",Dec!$B$2)</f>
        <v>#REF!</v>
      </c>
      <c r="P358" s="15" t="e">
        <f>IF(A358="","",TEXT(Dec!$D$2,"dd-mmm"))</f>
        <v>#REF!</v>
      </c>
      <c r="R358" s="16" t="e">
        <f>IF(A358="","",TEXT(Dec!$D$2,"yyyy"))</f>
        <v>#REF!</v>
      </c>
    </row>
    <row r="359" spans="1:18" x14ac:dyDescent="0.25">
      <c r="A359" t="e">
        <f>IF(Results!#REF!="aw",Results!#REF!,"")</f>
        <v>#REF!</v>
      </c>
      <c r="B359" t="e">
        <f>IF(A359="","",IF(AND(Results!#REF!&gt;"+2.0",LEFT(Results!#REF!,1)="+"),"w",""))</f>
        <v>#REF!</v>
      </c>
      <c r="C359" t="e">
        <f>IF(OR(A359="",Results!#REF!=""),"","("&amp;Results!#REF!&amp;")")</f>
        <v>#REF!</v>
      </c>
      <c r="D359" t="e">
        <f>IF(A359="","",Results!#REF!)</f>
        <v>#REF!</v>
      </c>
      <c r="G359" t="e">
        <f>IF(A359="","",LEFT(Results!#REF!,FIND(" ",Results!#REF!)-1))</f>
        <v>#REF!</v>
      </c>
      <c r="H359" t="e">
        <f>IF(A359="","",RIGHT(Results!#REF!,LEN(Results!#REF!)-FIND(" ",Results!#REF!)))</f>
        <v>#REF!</v>
      </c>
      <c r="I359" t="e">
        <f>IF(A359="","",Results!#REF!)</f>
        <v>#REF!</v>
      </c>
      <c r="J359" t="e">
        <f>IF(A359="","",VLOOKUP(LEFT(Results!#REF!,1),Fteams,4,FALSE))</f>
        <v>#REF!</v>
      </c>
      <c r="K359" t="e">
        <f>IF(A359="","",Results!#REF!)</f>
        <v>#REF!</v>
      </c>
      <c r="L359" t="e">
        <f>IF(A359="","",IF(RIGHT(Results!#REF!,1)="B","B",""))</f>
        <v>#REF!</v>
      </c>
      <c r="O359" t="e">
        <f>IF(A359="","",Dec!$B$2)</f>
        <v>#REF!</v>
      </c>
      <c r="P359" s="15" t="e">
        <f>IF(A359="","",TEXT(Dec!$D$2,"dd-mmm"))</f>
        <v>#REF!</v>
      </c>
      <c r="R359" s="16" t="e">
        <f>IF(A359="","",TEXT(Dec!$D$2,"yyyy"))</f>
        <v>#REF!</v>
      </c>
    </row>
    <row r="360" spans="1:18" x14ac:dyDescent="0.25">
      <c r="A360" t="e">
        <f>IF(Results!#REF!="aw",Results!#REF!,"")</f>
        <v>#REF!</v>
      </c>
      <c r="B360" t="e">
        <f>IF(A360="","",IF(AND(Results!#REF!&gt;"+2.0",LEFT(Results!#REF!,1)="+"),"w",""))</f>
        <v>#REF!</v>
      </c>
      <c r="C360" t="e">
        <f>IF(OR(A360="",Results!#REF!=""),"","("&amp;Results!#REF!&amp;")")</f>
        <v>#REF!</v>
      </c>
      <c r="D360" t="e">
        <f>IF(A360="","",Results!#REF!)</f>
        <v>#REF!</v>
      </c>
      <c r="G360" t="e">
        <f>IF(A360="","",LEFT(Results!#REF!,FIND(" ",Results!#REF!)-1))</f>
        <v>#REF!</v>
      </c>
      <c r="H360" t="e">
        <f>IF(A360="","",RIGHT(Results!#REF!,LEN(Results!#REF!)-FIND(" ",Results!#REF!)))</f>
        <v>#REF!</v>
      </c>
      <c r="I360" t="e">
        <f>IF(A360="","",Results!#REF!)</f>
        <v>#REF!</v>
      </c>
      <c r="J360" t="e">
        <f>IF(A360="","",VLOOKUP(LEFT(Results!#REF!,1),Fteams,4,FALSE))</f>
        <v>#REF!</v>
      </c>
      <c r="K360" t="e">
        <f>IF(A360="","",Results!#REF!)</f>
        <v>#REF!</v>
      </c>
      <c r="L360" t="e">
        <f>IF(A360="","",IF(RIGHT(Results!#REF!,1)="B","B",""))</f>
        <v>#REF!</v>
      </c>
      <c r="O360" t="e">
        <f>IF(A360="","",Dec!$B$2)</f>
        <v>#REF!</v>
      </c>
      <c r="P360" s="15" t="e">
        <f>IF(A360="","",TEXT(Dec!$D$2,"dd-mmm"))</f>
        <v>#REF!</v>
      </c>
      <c r="R360" s="16" t="e">
        <f>IF(A360="","",TEXT(Dec!$D$2,"yyyy"))</f>
        <v>#REF!</v>
      </c>
    </row>
    <row r="361" spans="1:18" x14ac:dyDescent="0.25">
      <c r="A361" t="e">
        <f>IF(Results!#REF!="aw",Results!#REF!,"")</f>
        <v>#REF!</v>
      </c>
      <c r="B361" t="e">
        <f>IF(A361="","",IF(AND(Results!#REF!&gt;"+2.0",LEFT(Results!#REF!,1)="+"),"w",""))</f>
        <v>#REF!</v>
      </c>
      <c r="C361" t="e">
        <f>IF(OR(A361="",Results!#REF!=""),"","("&amp;Results!#REF!&amp;")")</f>
        <v>#REF!</v>
      </c>
      <c r="D361" t="e">
        <f>IF(A361="","",Results!#REF!)</f>
        <v>#REF!</v>
      </c>
      <c r="G361" t="e">
        <f>IF(A361="","",LEFT(Results!#REF!,FIND(" ",Results!#REF!)-1))</f>
        <v>#REF!</v>
      </c>
      <c r="H361" t="e">
        <f>IF(A361="","",RIGHT(Results!#REF!,LEN(Results!#REF!)-FIND(" ",Results!#REF!)))</f>
        <v>#REF!</v>
      </c>
      <c r="I361" t="e">
        <f>IF(A361="","",Results!#REF!)</f>
        <v>#REF!</v>
      </c>
      <c r="J361" t="e">
        <f>IF(A361="","",VLOOKUP(LEFT(Results!#REF!,1),Fteams,4,FALSE))</f>
        <v>#REF!</v>
      </c>
      <c r="K361" t="e">
        <f>IF(A361="","",Results!#REF!)</f>
        <v>#REF!</v>
      </c>
      <c r="L361" t="e">
        <f>IF(A361="","",IF(RIGHT(Results!#REF!,1)="B","B",""))</f>
        <v>#REF!</v>
      </c>
      <c r="O361" t="e">
        <f>IF(A361="","",Dec!$B$2)</f>
        <v>#REF!</v>
      </c>
      <c r="P361" s="15" t="e">
        <f>IF(A361="","",TEXT(Dec!$D$2,"dd-mmm"))</f>
        <v>#REF!</v>
      </c>
      <c r="R361" s="16" t="e">
        <f>IF(A361="","",TEXT(Dec!$D$2,"yyyy"))</f>
        <v>#REF!</v>
      </c>
    </row>
    <row r="362" spans="1:18" x14ac:dyDescent="0.25">
      <c r="A362" t="e">
        <f>IF(Results!Y255="aw",Results!A254,"")</f>
        <v>#N/A</v>
      </c>
      <c r="B362" t="e">
        <f>IF(A362="","",IF(AND(Results!H255&gt;"+2.0",LEFT(Results!H255,1)="+"),"w",""))</f>
        <v>#N/A</v>
      </c>
      <c r="C362" t="e">
        <f>IF(OR(A362="",Results!H255=""),"","("&amp;Results!H255&amp;")")</f>
        <v>#N/A</v>
      </c>
      <c r="D362" t="e">
        <f>IF(A362="","",Results!F255)</f>
        <v>#N/A</v>
      </c>
      <c r="G362" t="e">
        <f>IF(A362="","",LEFT(Results!C255,FIND(" ",Results!C255)-1))</f>
        <v>#N/A</v>
      </c>
      <c r="H362" t="e">
        <f>IF(A362="","",RIGHT(Results!C255,LEN(Results!C255)-FIND(" ",Results!C255)))</f>
        <v>#N/A</v>
      </c>
      <c r="I362" t="e">
        <f>IF(A362="","",Results!D255)</f>
        <v>#N/A</v>
      </c>
      <c r="J362" t="e">
        <f>IF(A362="","",VLOOKUP(LEFT(Results!A255,1),Fteams,4,FALSE))</f>
        <v>#N/A</v>
      </c>
      <c r="K362" t="e">
        <f>IF(A362="","",Results!B255)</f>
        <v>#N/A</v>
      </c>
      <c r="L362" t="e">
        <f>IF(A362="","",IF(RIGHT(Results!X254,1)="B","B",""))</f>
        <v>#N/A</v>
      </c>
      <c r="O362" t="e">
        <f>IF(A362="","",Dec!$B$2)</f>
        <v>#N/A</v>
      </c>
      <c r="P362" s="15" t="e">
        <f>IF(A362="","",TEXT(Dec!$D$2,"dd-mmm"))</f>
        <v>#N/A</v>
      </c>
      <c r="R362" s="16" t="e">
        <f>IF(A362="","",TEXT(Dec!$D$2,"yyyy"))</f>
        <v>#N/A</v>
      </c>
    </row>
    <row r="363" spans="1:18" x14ac:dyDescent="0.25">
      <c r="A363" t="e">
        <f>IF(Results!Y256="aw",Results!A254,"")</f>
        <v>#N/A</v>
      </c>
      <c r="B363" t="e">
        <f>IF(A363="","",IF(AND(Results!H256&gt;"+2.0",LEFT(Results!H256,1)="+"),"w",""))</f>
        <v>#N/A</v>
      </c>
      <c r="C363" t="e">
        <f>IF(OR(A363="",Results!H256=""),"","("&amp;Results!H256&amp;")")</f>
        <v>#N/A</v>
      </c>
      <c r="D363" t="e">
        <f>IF(A363="","",Results!F256)</f>
        <v>#N/A</v>
      </c>
      <c r="G363" t="e">
        <f>IF(A363="","",LEFT(Results!C256,FIND(" ",Results!C256)-1))</f>
        <v>#N/A</v>
      </c>
      <c r="H363" t="e">
        <f>IF(A363="","",RIGHT(Results!C256,LEN(Results!C256)-FIND(" ",Results!C256)))</f>
        <v>#N/A</v>
      </c>
      <c r="I363" t="e">
        <f>IF(A363="","",Results!D256)</f>
        <v>#N/A</v>
      </c>
      <c r="J363" t="e">
        <f>IF(A363="","",VLOOKUP(LEFT(Results!A256,1),Fteams,4,FALSE))</f>
        <v>#N/A</v>
      </c>
      <c r="K363" t="e">
        <f>IF(A363="","",Results!B256)</f>
        <v>#N/A</v>
      </c>
      <c r="L363" t="e">
        <f>IF(A363="","",IF(RIGHT(Results!X254,1)="B","B",""))</f>
        <v>#N/A</v>
      </c>
      <c r="O363" t="e">
        <f>IF(A363="","",Dec!$B$2)</f>
        <v>#N/A</v>
      </c>
      <c r="P363" s="15" t="e">
        <f>IF(A363="","",TEXT(Dec!$D$2,"dd-mmm"))</f>
        <v>#N/A</v>
      </c>
      <c r="R363" s="16" t="e">
        <f>IF(A363="","",TEXT(Dec!$D$2,"yyyy"))</f>
        <v>#N/A</v>
      </c>
    </row>
    <row r="364" spans="1:18" x14ac:dyDescent="0.25">
      <c r="A364" t="e">
        <f>IF(Results!Y257="aw",Results!A254,"")</f>
        <v>#N/A</v>
      </c>
      <c r="B364" t="e">
        <f>IF(A364="","",IF(AND(Results!H257&gt;"+2.0",LEFT(Results!H257,1)="+"),"w",""))</f>
        <v>#N/A</v>
      </c>
      <c r="C364" t="e">
        <f>IF(OR(A364="",Results!H257=""),"","("&amp;Results!H257&amp;")")</f>
        <v>#N/A</v>
      </c>
      <c r="D364" t="e">
        <f>IF(A364="","",Results!F257)</f>
        <v>#N/A</v>
      </c>
      <c r="G364" t="e">
        <f>IF(A364="","",LEFT(Results!C257,FIND(" ",Results!C257)-1))</f>
        <v>#N/A</v>
      </c>
      <c r="H364" t="e">
        <f>IF(A364="","",RIGHT(Results!C257,LEN(Results!C257)-FIND(" ",Results!C257)))</f>
        <v>#N/A</v>
      </c>
      <c r="I364" t="e">
        <f>IF(A364="","",Results!D257)</f>
        <v>#N/A</v>
      </c>
      <c r="J364" t="e">
        <f>IF(A364="","",VLOOKUP(LEFT(Results!A257,1),Fteams,4,FALSE))</f>
        <v>#N/A</v>
      </c>
      <c r="K364" t="e">
        <f>IF(A364="","",Results!B257)</f>
        <v>#N/A</v>
      </c>
      <c r="L364" t="e">
        <f>IF(A364="","",IF(RIGHT(Results!X254,1)="B","B",""))</f>
        <v>#N/A</v>
      </c>
      <c r="O364" t="e">
        <f>IF(A364="","",Dec!$B$2)</f>
        <v>#N/A</v>
      </c>
      <c r="P364" s="15" t="e">
        <f>IF(A364="","",TEXT(Dec!$D$2,"dd-mmm"))</f>
        <v>#N/A</v>
      </c>
      <c r="R364" s="16" t="e">
        <f>IF(A364="","",TEXT(Dec!$D$2,"yyyy"))</f>
        <v>#N/A</v>
      </c>
    </row>
    <row r="365" spans="1:18" x14ac:dyDescent="0.25">
      <c r="A365" t="e">
        <f>IF(Results!Y258="aw",Results!A254,"")</f>
        <v>#N/A</v>
      </c>
      <c r="B365" t="e">
        <f>IF(A365="","",IF(AND(Results!H258&gt;"+2.0",LEFT(Results!H258,1)="+"),"w",""))</f>
        <v>#N/A</v>
      </c>
      <c r="C365" t="e">
        <f>IF(OR(A365="",Results!H258=""),"","("&amp;Results!H258&amp;")")</f>
        <v>#N/A</v>
      </c>
      <c r="D365" t="e">
        <f>IF(A365="","",Results!F258)</f>
        <v>#N/A</v>
      </c>
      <c r="G365" t="e">
        <f>IF(A365="","",LEFT(Results!C258,FIND(" ",Results!C258)-1))</f>
        <v>#N/A</v>
      </c>
      <c r="H365" t="e">
        <f>IF(A365="","",RIGHT(Results!C258,LEN(Results!C258)-FIND(" ",Results!C258)))</f>
        <v>#N/A</v>
      </c>
      <c r="I365" t="e">
        <f>IF(A365="","",Results!D258)</f>
        <v>#N/A</v>
      </c>
      <c r="J365" t="e">
        <f>IF(A365="","",VLOOKUP(LEFT(Results!A258,1),Fteams,4,FALSE))</f>
        <v>#N/A</v>
      </c>
      <c r="K365" t="e">
        <f>IF(A365="","",Results!B258)</f>
        <v>#N/A</v>
      </c>
      <c r="L365" t="e">
        <f>IF(A365="","",IF(RIGHT(Results!X254,1)="B","B",""))</f>
        <v>#N/A</v>
      </c>
      <c r="O365" t="e">
        <f>IF(A365="","",Dec!$B$2)</f>
        <v>#N/A</v>
      </c>
      <c r="P365" s="15" t="e">
        <f>IF(A365="","",TEXT(Dec!$D$2,"dd-mmm"))</f>
        <v>#N/A</v>
      </c>
      <c r="R365" s="16" t="e">
        <f>IF(A365="","",TEXT(Dec!$D$2,"yyyy"))</f>
        <v>#N/A</v>
      </c>
    </row>
    <row r="366" spans="1:18" x14ac:dyDescent="0.25">
      <c r="A366" t="e">
        <f>IF(Results!Y259="aw",Results!A254,"")</f>
        <v>#N/A</v>
      </c>
      <c r="B366" t="e">
        <f>IF(A366="","",IF(AND(Results!H259&gt;"+2.0",LEFT(Results!H259,1)="+"),"w",""))</f>
        <v>#N/A</v>
      </c>
      <c r="C366" t="e">
        <f>IF(OR(A366="",Results!H259=""),"","("&amp;Results!H259&amp;")")</f>
        <v>#N/A</v>
      </c>
      <c r="D366" t="e">
        <f>IF(A366="","",Results!F259)</f>
        <v>#N/A</v>
      </c>
      <c r="G366" t="e">
        <f>IF(A366="","",LEFT(Results!C259,FIND(" ",Results!C259)-1))</f>
        <v>#N/A</v>
      </c>
      <c r="H366" t="e">
        <f>IF(A366="","",RIGHT(Results!C259,LEN(Results!C259)-FIND(" ",Results!C259)))</f>
        <v>#N/A</v>
      </c>
      <c r="I366" t="e">
        <f>IF(A366="","",Results!D259)</f>
        <v>#N/A</v>
      </c>
      <c r="J366" t="e">
        <f>IF(A366="","",VLOOKUP(LEFT(Results!A259,1),Fteams,4,FALSE))</f>
        <v>#N/A</v>
      </c>
      <c r="K366" t="e">
        <f>IF(A366="","",Results!B259)</f>
        <v>#N/A</v>
      </c>
      <c r="L366" t="e">
        <f>IF(A366="","",IF(RIGHT(Results!X254,1)="B","B",""))</f>
        <v>#N/A</v>
      </c>
      <c r="O366" t="e">
        <f>IF(A366="","",Dec!$B$2)</f>
        <v>#N/A</v>
      </c>
      <c r="P366" s="15" t="e">
        <f>IF(A366="","",TEXT(Dec!$D$2,"dd-mmm"))</f>
        <v>#N/A</v>
      </c>
      <c r="R366" s="16" t="e">
        <f>IF(A366="","",TEXT(Dec!$D$2,"yyyy"))</f>
        <v>#N/A</v>
      </c>
    </row>
    <row r="367" spans="1:18" x14ac:dyDescent="0.25">
      <c r="A367" t="e">
        <f>IF(Results!Y260="aw",Results!A254,"")</f>
        <v>#N/A</v>
      </c>
      <c r="B367" t="e">
        <f>IF(A367="","",IF(AND(Results!H260&gt;"+2.0",LEFT(Results!H260,1)="+"),"w",""))</f>
        <v>#N/A</v>
      </c>
      <c r="C367" t="e">
        <f>IF(OR(A367="",Results!H260=""),"","("&amp;Results!H260&amp;")")</f>
        <v>#N/A</v>
      </c>
      <c r="D367" t="e">
        <f>IF(A367="","",Results!F260)</f>
        <v>#N/A</v>
      </c>
      <c r="G367" t="e">
        <f>IF(A367="","",LEFT(Results!C260,FIND(" ",Results!C260)-1))</f>
        <v>#N/A</v>
      </c>
      <c r="H367" t="e">
        <f>IF(A367="","",RIGHT(Results!C260,LEN(Results!C260)-FIND(" ",Results!C260)))</f>
        <v>#N/A</v>
      </c>
      <c r="I367" t="e">
        <f>IF(A367="","",Results!D260)</f>
        <v>#N/A</v>
      </c>
      <c r="J367" t="e">
        <f>IF(A367="","",VLOOKUP(LEFT(Results!A260,1),Fteams,4,FALSE))</f>
        <v>#N/A</v>
      </c>
      <c r="K367" t="e">
        <f>IF(A367="","",Results!B260)</f>
        <v>#N/A</v>
      </c>
      <c r="L367" t="e">
        <f>IF(A367="","",IF(RIGHT(Results!X254,1)="B","B",""))</f>
        <v>#N/A</v>
      </c>
      <c r="O367" t="e">
        <f>IF(A367="","",Dec!$B$2)</f>
        <v>#N/A</v>
      </c>
      <c r="P367" s="15" t="e">
        <f>IF(A367="","",TEXT(Dec!$D$2,"dd-mmm"))</f>
        <v>#N/A</v>
      </c>
      <c r="R367" s="16" t="e">
        <f>IF(A367="","",TEXT(Dec!$D$2,"yyyy"))</f>
        <v>#N/A</v>
      </c>
    </row>
    <row r="368" spans="1:18" x14ac:dyDescent="0.25">
      <c r="A368" t="e">
        <f>IF(Results!Y261="aw",Results!A254,"")</f>
        <v>#N/A</v>
      </c>
      <c r="B368" t="e">
        <f>IF(A368="","",IF(AND(Results!H261&gt;"+2.0",LEFT(Results!H261,1)="+"),"w",""))</f>
        <v>#N/A</v>
      </c>
      <c r="C368" t="e">
        <f>IF(OR(A368="",Results!H261=""),"","("&amp;Results!H261&amp;")")</f>
        <v>#N/A</v>
      </c>
      <c r="D368" t="e">
        <f>IF(A368="","",Results!F261)</f>
        <v>#N/A</v>
      </c>
      <c r="G368" t="e">
        <f>IF(A368="","",LEFT(Results!C261,FIND(" ",Results!C261)-1))</f>
        <v>#N/A</v>
      </c>
      <c r="H368" t="e">
        <f>IF(A368="","",RIGHT(Results!C261,LEN(Results!C261)-FIND(" ",Results!C261)))</f>
        <v>#N/A</v>
      </c>
      <c r="I368" t="e">
        <f>IF(A368="","",Results!D261)</f>
        <v>#N/A</v>
      </c>
      <c r="J368" t="e">
        <f>IF(A368="","",VLOOKUP(LEFT(Results!A261,1),Fteams,4,FALSE))</f>
        <v>#N/A</v>
      </c>
      <c r="K368" t="e">
        <f>IF(A368="","",Results!B261)</f>
        <v>#N/A</v>
      </c>
      <c r="L368" t="e">
        <f>IF(A368="","",IF(RIGHT(Results!X254,1)="B","B",""))</f>
        <v>#N/A</v>
      </c>
      <c r="O368" t="e">
        <f>IF(A368="","",Dec!$B$2)</f>
        <v>#N/A</v>
      </c>
      <c r="P368" s="15" t="e">
        <f>IF(A368="","",TEXT(Dec!$D$2,"dd-mmm"))</f>
        <v>#N/A</v>
      </c>
      <c r="R368" s="16" t="e">
        <f>IF(A368="","",TEXT(Dec!$D$2,"yyyy"))</f>
        <v>#N/A</v>
      </c>
    </row>
    <row r="369" spans="1:18" x14ac:dyDescent="0.25">
      <c r="A369" t="e">
        <f>IF(Results!Y262="aw",Results!A254,"")</f>
        <v>#N/A</v>
      </c>
      <c r="B369" t="e">
        <f>IF(A369="","",IF(AND(Results!H262&gt;"+2.0",LEFT(Results!H262,1)="+"),"w",""))</f>
        <v>#N/A</v>
      </c>
      <c r="C369" t="e">
        <f>IF(OR(A369="",Results!H262=""),"","("&amp;Results!H262&amp;")")</f>
        <v>#N/A</v>
      </c>
      <c r="D369" t="e">
        <f>IF(A369="","",Results!F262)</f>
        <v>#N/A</v>
      </c>
      <c r="G369" t="e">
        <f>IF(A369="","",LEFT(Results!C262,FIND(" ",Results!C262)-1))</f>
        <v>#N/A</v>
      </c>
      <c r="H369" t="e">
        <f>IF(A369="","",RIGHT(Results!C262,LEN(Results!C262)-FIND(" ",Results!C262)))</f>
        <v>#N/A</v>
      </c>
      <c r="I369" t="e">
        <f>IF(A369="","",Results!D262)</f>
        <v>#N/A</v>
      </c>
      <c r="J369" t="e">
        <f>IF(A369="","",VLOOKUP(LEFT(Results!A262,1),Fteams,4,FALSE))</f>
        <v>#N/A</v>
      </c>
      <c r="K369" t="e">
        <f>IF(A369="","",Results!B262)</f>
        <v>#N/A</v>
      </c>
      <c r="L369" t="e">
        <f>IF(A369="","",IF(RIGHT(Results!X254,1)="B","B",""))</f>
        <v>#N/A</v>
      </c>
      <c r="O369" t="e">
        <f>IF(A369="","",Dec!$B$2)</f>
        <v>#N/A</v>
      </c>
      <c r="P369" s="15" t="e">
        <f>IF(A369="","",TEXT(Dec!$D$2,"dd-mmm"))</f>
        <v>#N/A</v>
      </c>
      <c r="R369" s="16" t="e">
        <f>IF(A369="","",TEXT(Dec!$D$2,"yyyy"))</f>
        <v>#N/A</v>
      </c>
    </row>
    <row r="370" spans="1:18" x14ac:dyDescent="0.25">
      <c r="A370" t="str">
        <f>IF(Results!Y265="aw",Results!A254,"")</f>
        <v/>
      </c>
      <c r="B370" t="str">
        <f>IF(A370="","",IF(AND(Results!H265&gt;"+2.0",LEFT(Results!H265,1)="+"),"w",""))</f>
        <v/>
      </c>
      <c r="C370" t="str">
        <f>IF(OR(A370="",Results!H265=""),"","("&amp;Results!H265&amp;")")</f>
        <v/>
      </c>
      <c r="D370" t="str">
        <f>IF(A370="","",Results!F265)</f>
        <v/>
      </c>
      <c r="G370" t="str">
        <f>IF(A370="","",LEFT(Results!C265,FIND(" ",Results!C265)-1))</f>
        <v/>
      </c>
      <c r="H370" t="str">
        <f>IF(A370="","",RIGHT(Results!C265,LEN(Results!C265)-FIND(" ",Results!C265)))</f>
        <v/>
      </c>
      <c r="I370" t="str">
        <f>IF(A370="","",Results!D265)</f>
        <v/>
      </c>
      <c r="J370" t="str">
        <f>IF(A370="","",VLOOKUP(LEFT(Results!A265,1),Fteams,4,FALSE))</f>
        <v/>
      </c>
      <c r="K370" t="str">
        <f>IF(A370="","",Results!B265)</f>
        <v/>
      </c>
      <c r="L370" t="str">
        <f>IF(A370="","",IF(RIGHT(Results!X254,1)="B","B",""))</f>
        <v/>
      </c>
      <c r="O370" t="str">
        <f>IF(A370="","",Dec!$B$2)</f>
        <v/>
      </c>
      <c r="P370" s="15" t="str">
        <f>IF(A370="","",TEXT(Dec!$D$2,"dd-mmm"))</f>
        <v/>
      </c>
      <c r="R370" s="16" t="str">
        <f>IF(A370="","",TEXT(Dec!$D$2,"yyyy"))</f>
        <v/>
      </c>
    </row>
    <row r="371" spans="1:18" x14ac:dyDescent="0.25">
      <c r="A371" t="str">
        <f>IF(Results!Y266="aw",Results!A254,"")</f>
        <v/>
      </c>
      <c r="B371" t="str">
        <f>IF(A371="","",IF(AND(Results!H266&gt;"+2.0",LEFT(Results!H266,1)="+"),"w",""))</f>
        <v/>
      </c>
      <c r="C371" t="str">
        <f>IF(OR(A371="",Results!H266=""),"","("&amp;Results!H266&amp;")")</f>
        <v/>
      </c>
      <c r="D371" t="str">
        <f>IF(A371="","",Results!F266)</f>
        <v/>
      </c>
      <c r="G371" t="str">
        <f>IF(A371="","",LEFT(Results!C266,FIND(" ",Results!C266)-1))</f>
        <v/>
      </c>
      <c r="H371" t="str">
        <f>IF(A371="","",RIGHT(Results!C266,LEN(Results!C266)-FIND(" ",Results!C266)))</f>
        <v/>
      </c>
      <c r="I371" t="str">
        <f>IF(A371="","",Results!D266)</f>
        <v/>
      </c>
      <c r="J371" t="str">
        <f>IF(A371="","",VLOOKUP(LEFT(Results!A266,1),Fteams,4,FALSE))</f>
        <v/>
      </c>
      <c r="K371" t="str">
        <f>IF(A371="","",Results!B266)</f>
        <v/>
      </c>
      <c r="L371" t="str">
        <f>IF(A371="","",IF(RIGHT(Results!X254,1)="B","B",""))</f>
        <v/>
      </c>
      <c r="O371" t="str">
        <f>IF(A371="","",Dec!$B$2)</f>
        <v/>
      </c>
      <c r="P371" s="15" t="str">
        <f>IF(A371="","",TEXT(Dec!$D$2,"dd-mmm"))</f>
        <v/>
      </c>
      <c r="R371" s="16" t="str">
        <f>IF(A371="","",TEXT(Dec!$D$2,"yyyy"))</f>
        <v/>
      </c>
    </row>
    <row r="372" spans="1:18" x14ac:dyDescent="0.25">
      <c r="A372" t="e">
        <f>IF(Results!#REF!="aw",Results!A254,"")</f>
        <v>#REF!</v>
      </c>
      <c r="B372" t="e">
        <f>IF(A372="","",IF(AND(Results!#REF!&gt;"+2.0",LEFT(Results!#REF!,1)="+"),"w",""))</f>
        <v>#REF!</v>
      </c>
      <c r="C372" t="e">
        <f>IF(OR(A372="",Results!#REF!=""),"","("&amp;Results!#REF!&amp;")")</f>
        <v>#REF!</v>
      </c>
      <c r="D372" t="e">
        <f>IF(A372="","",Results!#REF!)</f>
        <v>#REF!</v>
      </c>
      <c r="G372" t="e">
        <f>IF(A372="","",LEFT(Results!#REF!,FIND(" ",Results!#REF!)-1))</f>
        <v>#REF!</v>
      </c>
      <c r="H372" t="e">
        <f>IF(A372="","",RIGHT(Results!#REF!,LEN(Results!#REF!)-FIND(" ",Results!#REF!)))</f>
        <v>#REF!</v>
      </c>
      <c r="I372" t="e">
        <f>IF(A372="","",Results!#REF!)</f>
        <v>#REF!</v>
      </c>
      <c r="J372" t="e">
        <f>IF(A372="","",VLOOKUP(LEFT(Results!#REF!,1),Fteams,4,FALSE))</f>
        <v>#REF!</v>
      </c>
      <c r="K372" t="e">
        <f>IF(A372="","",Results!#REF!)</f>
        <v>#REF!</v>
      </c>
      <c r="L372" t="e">
        <f>IF(A372="","",IF(RIGHT(Results!X254,1)="B","B",""))</f>
        <v>#REF!</v>
      </c>
      <c r="O372" t="e">
        <f>IF(A372="","",Dec!$B$2)</f>
        <v>#REF!</v>
      </c>
      <c r="P372" s="15" t="e">
        <f>IF(A372="","",TEXT(Dec!$D$2,"dd-mmm"))</f>
        <v>#REF!</v>
      </c>
      <c r="R372" s="16" t="e">
        <f>IF(A372="","",TEXT(Dec!$D$2,"yyyy"))</f>
        <v>#REF!</v>
      </c>
    </row>
    <row r="373" spans="1:18" x14ac:dyDescent="0.25">
      <c r="A373" t="e">
        <f>IF(Results!#REF!="aw",Results!A254,"")</f>
        <v>#REF!</v>
      </c>
      <c r="B373" t="e">
        <f>IF(A373="","",IF(AND(Results!#REF!&gt;"+2.0",LEFT(Results!#REF!,1)="+"),"w",""))</f>
        <v>#REF!</v>
      </c>
      <c r="C373" t="e">
        <f>IF(OR(A373="",Results!#REF!=""),"","("&amp;Results!#REF!&amp;")")</f>
        <v>#REF!</v>
      </c>
      <c r="D373" t="e">
        <f>IF(A373="","",Results!#REF!)</f>
        <v>#REF!</v>
      </c>
      <c r="G373" t="e">
        <f>IF(A373="","",LEFT(Results!#REF!,FIND(" ",Results!#REF!)-1))</f>
        <v>#REF!</v>
      </c>
      <c r="H373" t="e">
        <f>IF(A373="","",RIGHT(Results!#REF!,LEN(Results!#REF!)-FIND(" ",Results!#REF!)))</f>
        <v>#REF!</v>
      </c>
      <c r="I373" t="e">
        <f>IF(A373="","",Results!#REF!)</f>
        <v>#REF!</v>
      </c>
      <c r="J373" t="e">
        <f>IF(A373="","",VLOOKUP(LEFT(Results!#REF!,1),Fteams,4,FALSE))</f>
        <v>#REF!</v>
      </c>
      <c r="K373" t="e">
        <f>IF(A373="","",Results!#REF!)</f>
        <v>#REF!</v>
      </c>
      <c r="L373" t="e">
        <f>IF(A373="","",IF(RIGHT(Results!X254,1)="B","B",""))</f>
        <v>#REF!</v>
      </c>
      <c r="O373" t="e">
        <f>IF(A373="","",Dec!$B$2)</f>
        <v>#REF!</v>
      </c>
      <c r="P373" s="15" t="e">
        <f>IF(A373="","",TEXT(Dec!$D$2,"dd-mmm"))</f>
        <v>#REF!</v>
      </c>
      <c r="R373" s="16" t="e">
        <f>IF(A373="","",TEXT(Dec!$D$2,"yyyy"))</f>
        <v>#REF!</v>
      </c>
    </row>
    <row r="374" spans="1:18" x14ac:dyDescent="0.25">
      <c r="A374" t="e">
        <f>IF(Results!Y268="aw",Results!A267,"")</f>
        <v>#N/A</v>
      </c>
      <c r="B374" t="e">
        <f>IF(A374="","",IF(AND(Results!H268&gt;"+2.0",LEFT(Results!H268,1)="+"),"w",""))</f>
        <v>#N/A</v>
      </c>
      <c r="C374" t="e">
        <f>IF(OR(A374="",Results!H268=""),"","("&amp;Results!H268&amp;")")</f>
        <v>#N/A</v>
      </c>
      <c r="D374" t="e">
        <f>IF(A374="","",Results!F268)</f>
        <v>#N/A</v>
      </c>
      <c r="G374" t="e">
        <f>IF(A374="","",LEFT(Results!C268,FIND(" ",Results!C268)-1))</f>
        <v>#N/A</v>
      </c>
      <c r="H374" t="e">
        <f>IF(A374="","",RIGHT(Results!C268,LEN(Results!C268)-FIND(" ",Results!C268)))</f>
        <v>#N/A</v>
      </c>
      <c r="I374" t="e">
        <f>IF(A374="","",Results!D268)</f>
        <v>#N/A</v>
      </c>
      <c r="J374" t="e">
        <f>IF(A374="","",VLOOKUP(LEFT(Results!A268,1),Fteams,4,FALSE))</f>
        <v>#N/A</v>
      </c>
      <c r="K374" t="e">
        <f>IF(A374="","",Results!B268)</f>
        <v>#N/A</v>
      </c>
      <c r="L374" t="e">
        <f>IF(A374="","",IF(RIGHT(Results!X267,1)="B","B",""))</f>
        <v>#N/A</v>
      </c>
      <c r="O374" t="e">
        <f>IF(A374="","",Dec!$B$2)</f>
        <v>#N/A</v>
      </c>
      <c r="P374" s="15" t="e">
        <f>IF(A374="","",TEXT(Dec!$D$2,"dd-mmm"))</f>
        <v>#N/A</v>
      </c>
      <c r="R374" s="16" t="e">
        <f>IF(A374="","",TEXT(Dec!$D$2,"yyyy"))</f>
        <v>#N/A</v>
      </c>
    </row>
    <row r="375" spans="1:18" x14ac:dyDescent="0.25">
      <c r="A375" t="e">
        <f>IF(Results!Y269="aw",Results!A267,"")</f>
        <v>#N/A</v>
      </c>
      <c r="B375" t="e">
        <f>IF(A375="","",IF(AND(Results!H269&gt;"+2.0",LEFT(Results!H269,1)="+"),"w",""))</f>
        <v>#N/A</v>
      </c>
      <c r="C375" t="e">
        <f>IF(OR(A375="",Results!H269=""),"","("&amp;Results!H269&amp;")")</f>
        <v>#N/A</v>
      </c>
      <c r="D375" t="e">
        <f>IF(A375="","",Results!F269)</f>
        <v>#N/A</v>
      </c>
      <c r="G375" t="e">
        <f>IF(A375="","",LEFT(Results!C269,FIND(" ",Results!C269)-1))</f>
        <v>#N/A</v>
      </c>
      <c r="H375" t="e">
        <f>IF(A375="","",RIGHT(Results!C269,LEN(Results!C269)-FIND(" ",Results!C269)))</f>
        <v>#N/A</v>
      </c>
      <c r="I375" t="e">
        <f>IF(A375="","",Results!D269)</f>
        <v>#N/A</v>
      </c>
      <c r="J375" t="e">
        <f>IF(A375="","",VLOOKUP(LEFT(Results!A269,1),Fteams,4,FALSE))</f>
        <v>#N/A</v>
      </c>
      <c r="K375" t="e">
        <f>IF(A375="","",Results!B269)</f>
        <v>#N/A</v>
      </c>
      <c r="L375" t="e">
        <f>IF(A375="","",IF(RIGHT(Results!X267,1)="B","B",""))</f>
        <v>#N/A</v>
      </c>
      <c r="O375" t="e">
        <f>IF(A375="","",Dec!$B$2)</f>
        <v>#N/A</v>
      </c>
      <c r="P375" s="15" t="e">
        <f>IF(A375="","",TEXT(Dec!$D$2,"dd-mmm"))</f>
        <v>#N/A</v>
      </c>
      <c r="R375" s="16" t="e">
        <f>IF(A375="","",TEXT(Dec!$D$2,"yyyy"))</f>
        <v>#N/A</v>
      </c>
    </row>
    <row r="376" spans="1:18" x14ac:dyDescent="0.25">
      <c r="A376" t="e">
        <f>IF(Results!Y270="aw",Results!A267,"")</f>
        <v>#N/A</v>
      </c>
      <c r="B376" t="e">
        <f>IF(A376="","",IF(AND(Results!H270&gt;"+2.0",LEFT(Results!H270,1)="+"),"w",""))</f>
        <v>#N/A</v>
      </c>
      <c r="C376" t="e">
        <f>IF(OR(A376="",Results!H270=""),"","("&amp;Results!H270&amp;")")</f>
        <v>#N/A</v>
      </c>
      <c r="D376" t="e">
        <f>IF(A376="","",Results!F270)</f>
        <v>#N/A</v>
      </c>
      <c r="G376" t="e">
        <f>IF(A376="","",LEFT(Results!C270,FIND(" ",Results!C270)-1))</f>
        <v>#N/A</v>
      </c>
      <c r="H376" t="e">
        <f>IF(A376="","",RIGHT(Results!C270,LEN(Results!C270)-FIND(" ",Results!C270)))</f>
        <v>#N/A</v>
      </c>
      <c r="I376" t="e">
        <f>IF(A376="","",Results!D270)</f>
        <v>#N/A</v>
      </c>
      <c r="J376" t="e">
        <f>IF(A376="","",VLOOKUP(LEFT(Results!A270,1),Fteams,4,FALSE))</f>
        <v>#N/A</v>
      </c>
      <c r="K376" t="e">
        <f>IF(A376="","",Results!B270)</f>
        <v>#N/A</v>
      </c>
      <c r="L376" t="e">
        <f>IF(A376="","",IF(RIGHT(Results!X267,1)="B","B",""))</f>
        <v>#N/A</v>
      </c>
      <c r="O376" t="e">
        <f>IF(A376="","",Dec!$B$2)</f>
        <v>#N/A</v>
      </c>
      <c r="P376" s="15" t="e">
        <f>IF(A376="","",TEXT(Dec!$D$2,"dd-mmm"))</f>
        <v>#N/A</v>
      </c>
      <c r="R376" s="16" t="e">
        <f>IF(A376="","",TEXT(Dec!$D$2,"yyyy"))</f>
        <v>#N/A</v>
      </c>
    </row>
    <row r="377" spans="1:18" x14ac:dyDescent="0.25">
      <c r="A377" t="e">
        <f>IF(Results!Y271="aw",Results!A267,"")</f>
        <v>#N/A</v>
      </c>
      <c r="B377" t="e">
        <f>IF(A377="","",IF(AND(Results!H271&gt;"+2.0",LEFT(Results!H271,1)="+"),"w",""))</f>
        <v>#N/A</v>
      </c>
      <c r="C377" t="e">
        <f>IF(OR(A377="",Results!H271=""),"","("&amp;Results!H271&amp;")")</f>
        <v>#N/A</v>
      </c>
      <c r="D377" t="e">
        <f>IF(A377="","",Results!F271)</f>
        <v>#N/A</v>
      </c>
      <c r="G377" t="e">
        <f>IF(A377="","",LEFT(Results!C271,FIND(" ",Results!C271)-1))</f>
        <v>#N/A</v>
      </c>
      <c r="H377" t="e">
        <f>IF(A377="","",RIGHT(Results!C271,LEN(Results!C271)-FIND(" ",Results!C271)))</f>
        <v>#N/A</v>
      </c>
      <c r="I377" t="e">
        <f>IF(A377="","",Results!D271)</f>
        <v>#N/A</v>
      </c>
      <c r="J377" t="e">
        <f>IF(A377="","",VLOOKUP(LEFT(Results!A271,1),Fteams,4,FALSE))</f>
        <v>#N/A</v>
      </c>
      <c r="K377" t="e">
        <f>IF(A377="","",Results!B271)</f>
        <v>#N/A</v>
      </c>
      <c r="L377" t="e">
        <f>IF(A377="","",IF(RIGHT(Results!X267,1)="B","B",""))</f>
        <v>#N/A</v>
      </c>
      <c r="O377" t="e">
        <f>IF(A377="","",Dec!$B$2)</f>
        <v>#N/A</v>
      </c>
      <c r="P377" s="15" t="e">
        <f>IF(A377="","",TEXT(Dec!$D$2,"dd-mmm"))</f>
        <v>#N/A</v>
      </c>
      <c r="R377" s="16" t="e">
        <f>IF(A377="","",TEXT(Dec!$D$2,"yyyy"))</f>
        <v>#N/A</v>
      </c>
    </row>
    <row r="378" spans="1:18" x14ac:dyDescent="0.25">
      <c r="A378" t="str">
        <f>IF(Results!Y272="aw",Results!A267,"")</f>
        <v/>
      </c>
      <c r="B378" t="str">
        <f>IF(A378="","",IF(AND(Results!H272&gt;"+2.0",LEFT(Results!H272,1)="+"),"w",""))</f>
        <v/>
      </c>
      <c r="C378" t="str">
        <f>IF(OR(A378="",Results!H272=""),"","("&amp;Results!H272&amp;")")</f>
        <v/>
      </c>
      <c r="D378" t="str">
        <f>IF(A378="","",Results!F272)</f>
        <v/>
      </c>
      <c r="G378" t="str">
        <f>IF(A378="","",LEFT(Results!C272,FIND(" ",Results!C272)-1))</f>
        <v/>
      </c>
      <c r="H378" t="str">
        <f>IF(A378="","",RIGHT(Results!C272,LEN(Results!C272)-FIND(" ",Results!C272)))</f>
        <v/>
      </c>
      <c r="I378" t="str">
        <f>IF(A378="","",Results!D272)</f>
        <v/>
      </c>
      <c r="J378" t="str">
        <f>IF(A378="","",VLOOKUP(LEFT(Results!A272,1),Fteams,4,FALSE))</f>
        <v/>
      </c>
      <c r="K378" t="str">
        <f>IF(A378="","",Results!B272)</f>
        <v/>
      </c>
      <c r="L378" t="str">
        <f>IF(A378="","",IF(RIGHT(Results!X267,1)="B","B",""))</f>
        <v/>
      </c>
      <c r="O378" t="str">
        <f>IF(A378="","",Dec!$B$2)</f>
        <v/>
      </c>
      <c r="P378" s="15" t="str">
        <f>IF(A378="","",TEXT(Dec!$D$2,"dd-mmm"))</f>
        <v/>
      </c>
      <c r="R378" s="16" t="str">
        <f>IF(A378="","",TEXT(Dec!$D$2,"yyyy"))</f>
        <v/>
      </c>
    </row>
    <row r="379" spans="1:18" x14ac:dyDescent="0.25">
      <c r="A379" t="str">
        <f>IF(Results!Y273="aw",Results!A267,"")</f>
        <v/>
      </c>
      <c r="B379" t="str">
        <f>IF(A379="","",IF(AND(Results!H273&gt;"+2.0",LEFT(Results!H273,1)="+"),"w",""))</f>
        <v/>
      </c>
      <c r="C379" t="str">
        <f>IF(OR(A379="",Results!H273=""),"","("&amp;Results!H273&amp;")")</f>
        <v/>
      </c>
      <c r="D379" t="str">
        <f>IF(A379="","",Results!F273)</f>
        <v/>
      </c>
      <c r="G379" t="str">
        <f>IF(A379="","",LEFT(Results!C273,FIND(" ",Results!C273)-1))</f>
        <v/>
      </c>
      <c r="H379" t="str">
        <f>IF(A379="","",RIGHT(Results!C273,LEN(Results!C273)-FIND(" ",Results!C273)))</f>
        <v/>
      </c>
      <c r="I379" t="str">
        <f>IF(A379="","",Results!D273)</f>
        <v/>
      </c>
      <c r="J379" t="str">
        <f>IF(A379="","",VLOOKUP(LEFT(Results!A273,1),Fteams,4,FALSE))</f>
        <v/>
      </c>
      <c r="K379" t="str">
        <f>IF(A379="","",Results!B273)</f>
        <v/>
      </c>
      <c r="L379" t="str">
        <f>IF(A379="","",IF(RIGHT(Results!X267,1)="B","B",""))</f>
        <v/>
      </c>
      <c r="O379" t="str">
        <f>IF(A379="","",Dec!$B$2)</f>
        <v/>
      </c>
      <c r="P379" s="15" t="str">
        <f>IF(A379="","",TEXT(Dec!$D$2,"dd-mmm"))</f>
        <v/>
      </c>
      <c r="R379" s="16" t="str">
        <f>IF(A379="","",TEXT(Dec!$D$2,"yyyy"))</f>
        <v/>
      </c>
    </row>
    <row r="380" spans="1:18" x14ac:dyDescent="0.25">
      <c r="A380" t="str">
        <f>IF(Results!Y274="aw",Results!A267,"")</f>
        <v/>
      </c>
      <c r="B380" t="str">
        <f>IF(A380="","",IF(AND(Results!H274&gt;"+2.0",LEFT(Results!H274,1)="+"),"w",""))</f>
        <v/>
      </c>
      <c r="C380" t="str">
        <f>IF(OR(A380="",Results!H274=""),"","("&amp;Results!H274&amp;")")</f>
        <v/>
      </c>
      <c r="D380" t="str">
        <f>IF(A380="","",Results!F274)</f>
        <v/>
      </c>
      <c r="G380" t="str">
        <f>IF(A380="","",LEFT(Results!C274,FIND(" ",Results!C274)-1))</f>
        <v/>
      </c>
      <c r="H380" t="str">
        <f>IF(A380="","",RIGHT(Results!C274,LEN(Results!C274)-FIND(" ",Results!C274)))</f>
        <v/>
      </c>
      <c r="I380" t="str">
        <f>IF(A380="","",Results!D274)</f>
        <v/>
      </c>
      <c r="J380" t="str">
        <f>IF(A380="","",VLOOKUP(LEFT(Results!A274,1),Fteams,4,FALSE))</f>
        <v/>
      </c>
      <c r="K380" t="str">
        <f>IF(A380="","",Results!B274)</f>
        <v/>
      </c>
      <c r="L380" t="str">
        <f>IF(A380="","",IF(RIGHT(Results!X267,1)="B","B",""))</f>
        <v/>
      </c>
      <c r="O380" t="str">
        <f>IF(A380="","",Dec!$B$2)</f>
        <v/>
      </c>
      <c r="P380" s="15" t="str">
        <f>IF(A380="","",TEXT(Dec!$D$2,"dd-mmm"))</f>
        <v/>
      </c>
      <c r="R380" s="16" t="str">
        <f>IF(A380="","",TEXT(Dec!$D$2,"yyyy"))</f>
        <v/>
      </c>
    </row>
    <row r="381" spans="1:18" x14ac:dyDescent="0.25">
      <c r="A381" t="str">
        <f>IF(Results!Y275="aw",Results!A267,"")</f>
        <v/>
      </c>
      <c r="B381" t="str">
        <f>IF(A381="","",IF(AND(Results!H275&gt;"+2.0",LEFT(Results!H275,1)="+"),"w",""))</f>
        <v/>
      </c>
      <c r="C381" t="str">
        <f>IF(OR(A381="",Results!H275=""),"","("&amp;Results!H275&amp;")")</f>
        <v/>
      </c>
      <c r="D381" t="str">
        <f>IF(A381="","",Results!F275)</f>
        <v/>
      </c>
      <c r="G381" t="str">
        <f>IF(A381="","",LEFT(Results!C275,FIND(" ",Results!C275)-1))</f>
        <v/>
      </c>
      <c r="H381" t="str">
        <f>IF(A381="","",RIGHT(Results!C275,LEN(Results!C275)-FIND(" ",Results!C275)))</f>
        <v/>
      </c>
      <c r="I381" t="str">
        <f>IF(A381="","",Results!D275)</f>
        <v/>
      </c>
      <c r="J381" t="str">
        <f>IF(A381="","",VLOOKUP(LEFT(Results!A275,1),Fteams,4,FALSE))</f>
        <v/>
      </c>
      <c r="K381" t="str">
        <f>IF(A381="","",Results!B275)</f>
        <v/>
      </c>
      <c r="L381" t="str">
        <f>IF(A381="","",IF(RIGHT(Results!X267,1)="B","B",""))</f>
        <v/>
      </c>
      <c r="O381" t="str">
        <f>IF(A381="","",Dec!$B$2)</f>
        <v/>
      </c>
      <c r="P381" s="15" t="str">
        <f>IF(A381="","",TEXT(Dec!$D$2,"dd-mmm"))</f>
        <v/>
      </c>
      <c r="R381" s="16" t="str">
        <f>IF(A381="","",TEXT(Dec!$D$2,"yyyy"))</f>
        <v/>
      </c>
    </row>
    <row r="382" spans="1:18" x14ac:dyDescent="0.25">
      <c r="A382" t="str">
        <f>IF(Results!Y278="aw",Results!A267,"")</f>
        <v/>
      </c>
      <c r="B382" t="str">
        <f>IF(A382="","",IF(AND(Results!H278&gt;"+2.0",LEFT(Results!H278,1)="+"),"w",""))</f>
        <v/>
      </c>
      <c r="C382" t="str">
        <f>IF(OR(A382="",Results!H278=""),"","("&amp;Results!H278&amp;")")</f>
        <v/>
      </c>
      <c r="D382" t="str">
        <f>IF(A382="","",Results!F278)</f>
        <v/>
      </c>
      <c r="G382" t="str">
        <f>IF(A382="","",LEFT(Results!C278,FIND(" ",Results!C278)-1))</f>
        <v/>
      </c>
      <c r="H382" t="str">
        <f>IF(A382="","",RIGHT(Results!C278,LEN(Results!C278)-FIND(" ",Results!C278)))</f>
        <v/>
      </c>
      <c r="I382" t="str">
        <f>IF(A382="","",Results!D278)</f>
        <v/>
      </c>
      <c r="J382" t="str">
        <f>IF(A382="","",VLOOKUP(LEFT(Results!A278,1),Fteams,4,FALSE))</f>
        <v/>
      </c>
      <c r="K382" t="str">
        <f>IF(A382="","",Results!B278)</f>
        <v/>
      </c>
      <c r="L382" t="str">
        <f>IF(A382="","",IF(RIGHT(Results!X267,1)="B","B",""))</f>
        <v/>
      </c>
      <c r="O382" t="str">
        <f>IF(A382="","",Dec!$B$2)</f>
        <v/>
      </c>
      <c r="P382" s="15" t="str">
        <f>IF(A382="","",TEXT(Dec!$D$2,"dd-mmm"))</f>
        <v/>
      </c>
      <c r="R382" s="16" t="str">
        <f>IF(A382="","",TEXT(Dec!$D$2,"yyyy"))</f>
        <v/>
      </c>
    </row>
    <row r="383" spans="1:18" x14ac:dyDescent="0.25">
      <c r="A383" t="str">
        <f>IF(Results!Y279="aw",Results!A267,"")</f>
        <v/>
      </c>
      <c r="B383" t="str">
        <f>IF(A383="","",IF(AND(Results!H279&gt;"+2.0",LEFT(Results!H279,1)="+"),"w",""))</f>
        <v/>
      </c>
      <c r="C383" t="str">
        <f>IF(OR(A383="",Results!H279=""),"","("&amp;Results!H279&amp;")")</f>
        <v/>
      </c>
      <c r="D383" t="str">
        <f>IF(A383="","",Results!F279)</f>
        <v/>
      </c>
      <c r="G383" t="str">
        <f>IF(A383="","",LEFT(Results!C279,FIND(" ",Results!C279)-1))</f>
        <v/>
      </c>
      <c r="H383" t="str">
        <f>IF(A383="","",RIGHT(Results!C279,LEN(Results!C279)-FIND(" ",Results!C279)))</f>
        <v/>
      </c>
      <c r="I383" t="str">
        <f>IF(A383="","",Results!D279)</f>
        <v/>
      </c>
      <c r="J383" t="str">
        <f>IF(A383="","",VLOOKUP(LEFT(Results!A279,1),Fteams,4,FALSE))</f>
        <v/>
      </c>
      <c r="K383" t="str">
        <f>IF(A383="","",Results!B279)</f>
        <v/>
      </c>
      <c r="L383" t="str">
        <f>IF(A383="","",IF(RIGHT(Results!X267,1)="B","B",""))</f>
        <v/>
      </c>
      <c r="O383" t="str">
        <f>IF(A383="","",Dec!$B$2)</f>
        <v/>
      </c>
      <c r="P383" s="15" t="str">
        <f>IF(A383="","",TEXT(Dec!$D$2,"dd-mmm"))</f>
        <v/>
      </c>
      <c r="R383" s="16" t="str">
        <f>IF(A383="","",TEXT(Dec!$D$2,"yyyy"))</f>
        <v/>
      </c>
    </row>
    <row r="384" spans="1:18" x14ac:dyDescent="0.25">
      <c r="A384" t="e">
        <f>IF(Results!#REF!="aw",Results!A267,"")</f>
        <v>#REF!</v>
      </c>
      <c r="B384" t="e">
        <f>IF(A384="","",IF(AND(Results!#REF!&gt;"+2.0",LEFT(Results!#REF!,1)="+"),"w",""))</f>
        <v>#REF!</v>
      </c>
      <c r="C384" t="e">
        <f>IF(OR(A384="",Results!#REF!=""),"","("&amp;Results!#REF!&amp;")")</f>
        <v>#REF!</v>
      </c>
      <c r="D384" t="e">
        <f>IF(A384="","",Results!#REF!)</f>
        <v>#REF!</v>
      </c>
      <c r="G384" t="e">
        <f>IF(A384="","",LEFT(Results!#REF!,FIND(" ",Results!#REF!)-1))</f>
        <v>#REF!</v>
      </c>
      <c r="H384" t="e">
        <f>IF(A384="","",RIGHT(Results!#REF!,LEN(Results!#REF!)-FIND(" ",Results!#REF!)))</f>
        <v>#REF!</v>
      </c>
      <c r="I384" t="e">
        <f>IF(A384="","",Results!#REF!)</f>
        <v>#REF!</v>
      </c>
      <c r="J384" t="e">
        <f>IF(A384="","",VLOOKUP(LEFT(Results!#REF!,1),Fteams,4,FALSE))</f>
        <v>#REF!</v>
      </c>
      <c r="K384" t="e">
        <f>IF(A384="","",Results!#REF!)</f>
        <v>#REF!</v>
      </c>
      <c r="L384" t="e">
        <f>IF(A384="","",IF(RIGHT(Results!X267,1)="B","B",""))</f>
        <v>#REF!</v>
      </c>
      <c r="O384" t="e">
        <f>IF(A384="","",Dec!$B$2)</f>
        <v>#REF!</v>
      </c>
      <c r="P384" s="15" t="e">
        <f>IF(A384="","",TEXT(Dec!$D$2,"dd-mmm"))</f>
        <v>#REF!</v>
      </c>
      <c r="R384" s="16" t="e">
        <f>IF(A384="","",TEXT(Dec!$D$2,"yyyy"))</f>
        <v>#REF!</v>
      </c>
    </row>
    <row r="385" spans="1:18" x14ac:dyDescent="0.25">
      <c r="A385" t="e">
        <f>IF(Results!#REF!="aw",Results!A267,"")</f>
        <v>#REF!</v>
      </c>
      <c r="B385" t="e">
        <f>IF(A385="","",IF(AND(Results!#REF!&gt;"+2.0",LEFT(Results!#REF!,1)="+"),"w",""))</f>
        <v>#REF!</v>
      </c>
      <c r="C385" t="e">
        <f>IF(OR(A385="",Results!#REF!=""),"","("&amp;Results!#REF!&amp;")")</f>
        <v>#REF!</v>
      </c>
      <c r="D385" t="e">
        <f>IF(A385="","",Results!#REF!)</f>
        <v>#REF!</v>
      </c>
      <c r="G385" t="e">
        <f>IF(A385="","",LEFT(Results!#REF!,FIND(" ",Results!#REF!)-1))</f>
        <v>#REF!</v>
      </c>
      <c r="H385" t="e">
        <f>IF(A385="","",RIGHT(Results!#REF!,LEN(Results!#REF!)-FIND(" ",Results!#REF!)))</f>
        <v>#REF!</v>
      </c>
      <c r="I385" t="e">
        <f>IF(A385="","",Results!#REF!)</f>
        <v>#REF!</v>
      </c>
      <c r="J385" t="e">
        <f>IF(A385="","",VLOOKUP(LEFT(Results!#REF!,1),Fteams,4,FALSE))</f>
        <v>#REF!</v>
      </c>
      <c r="K385" t="e">
        <f>IF(A385="","",Results!#REF!)</f>
        <v>#REF!</v>
      </c>
      <c r="L385" t="e">
        <f>IF(A385="","",IF(RIGHT(Results!X267,1)="B","B",""))</f>
        <v>#REF!</v>
      </c>
      <c r="O385" t="e">
        <f>IF(A385="","",Dec!$B$2)</f>
        <v>#REF!</v>
      </c>
      <c r="P385" s="15" t="e">
        <f>IF(A385="","",TEXT(Dec!$D$2,"dd-mmm"))</f>
        <v>#REF!</v>
      </c>
      <c r="R385" s="16" t="e">
        <f>IF(A385="","",TEXT(Dec!$D$2,"yyyy"))</f>
        <v>#REF!</v>
      </c>
    </row>
    <row r="386" spans="1:18" x14ac:dyDescent="0.25">
      <c r="A386" t="e">
        <f>IF(Results!Y281="aw",Results!A280,"")</f>
        <v>#N/A</v>
      </c>
      <c r="B386" t="e">
        <f>IF(A386="","",IF(AND(Results!H281&gt;"+2.0",LEFT(Results!H281,1)="+"),"w",""))</f>
        <v>#N/A</v>
      </c>
      <c r="C386" t="e">
        <f>IF(OR(A386="",Results!H281=""),"","("&amp;Results!H281&amp;")")</f>
        <v>#N/A</v>
      </c>
      <c r="D386" t="e">
        <f>IF(A386="","",Results!F281)</f>
        <v>#N/A</v>
      </c>
      <c r="G386" t="e">
        <f>IF(A386="","",LEFT(Results!C281,FIND(" ",Results!C281)-1))</f>
        <v>#N/A</v>
      </c>
      <c r="H386" t="e">
        <f>IF(A386="","",RIGHT(Results!C281,LEN(Results!C281)-FIND(" ",Results!C281)))</f>
        <v>#N/A</v>
      </c>
      <c r="I386" t="e">
        <f>IF(A386="","",Results!D281)</f>
        <v>#N/A</v>
      </c>
      <c r="J386" t="e">
        <f>IF(A386="","",VLOOKUP(LEFT(Results!A281,1),Fteams,4,FALSE))</f>
        <v>#N/A</v>
      </c>
      <c r="K386" t="e">
        <f>IF(A386="","",Results!B281)</f>
        <v>#N/A</v>
      </c>
      <c r="L386" t="e">
        <f>IF(A386="","",IF(RIGHT(Results!X280,1)="B","B",""))</f>
        <v>#N/A</v>
      </c>
      <c r="O386" t="e">
        <f>IF(A386="","",Dec!$B$2)</f>
        <v>#N/A</v>
      </c>
      <c r="P386" s="15" t="e">
        <f>IF(A386="","",TEXT(Dec!$D$2,"dd-mmm"))</f>
        <v>#N/A</v>
      </c>
      <c r="R386" s="16" t="e">
        <f>IF(A386="","",TEXT(Dec!$D$2,"yyyy"))</f>
        <v>#N/A</v>
      </c>
    </row>
    <row r="387" spans="1:18" x14ac:dyDescent="0.25">
      <c r="A387" t="e">
        <f>IF(Results!Y282="aw",Results!A280,"")</f>
        <v>#N/A</v>
      </c>
      <c r="B387" t="e">
        <f>IF(A387="","",IF(AND(Results!H282&gt;"+2.0",LEFT(Results!H282,1)="+"),"w",""))</f>
        <v>#N/A</v>
      </c>
      <c r="C387" t="e">
        <f>IF(OR(A387="",Results!H282=""),"","("&amp;Results!H282&amp;")")</f>
        <v>#N/A</v>
      </c>
      <c r="D387" t="e">
        <f>IF(A387="","",Results!F282)</f>
        <v>#N/A</v>
      </c>
      <c r="G387" t="e">
        <f>IF(A387="","",LEFT(Results!C282,FIND(" ",Results!C282)-1))</f>
        <v>#N/A</v>
      </c>
      <c r="H387" t="e">
        <f>IF(A387="","",RIGHT(Results!C282,LEN(Results!C282)-FIND(" ",Results!C282)))</f>
        <v>#N/A</v>
      </c>
      <c r="I387" t="e">
        <f>IF(A387="","",Results!D282)</f>
        <v>#N/A</v>
      </c>
      <c r="J387" t="e">
        <f>IF(A387="","",VLOOKUP(LEFT(Results!A282,1),Fteams,4,FALSE))</f>
        <v>#N/A</v>
      </c>
      <c r="K387" t="e">
        <f>IF(A387="","",Results!B282)</f>
        <v>#N/A</v>
      </c>
      <c r="L387" t="e">
        <f>IF(A387="","",IF(RIGHT(Results!X280,1)="B","B",""))</f>
        <v>#N/A</v>
      </c>
      <c r="O387" t="e">
        <f>IF(A387="","",Dec!$B$2)</f>
        <v>#N/A</v>
      </c>
      <c r="P387" s="15" t="e">
        <f>IF(A387="","",TEXT(Dec!$D$2,"dd-mmm"))</f>
        <v>#N/A</v>
      </c>
      <c r="R387" s="16" t="e">
        <f>IF(A387="","",TEXT(Dec!$D$2,"yyyy"))</f>
        <v>#N/A</v>
      </c>
    </row>
    <row r="388" spans="1:18" x14ac:dyDescent="0.25">
      <c r="A388" t="e">
        <f>IF(Results!Y283="aw",Results!A280,"")</f>
        <v>#N/A</v>
      </c>
      <c r="B388" t="e">
        <f>IF(A388="","",IF(AND(Results!H283&gt;"+2.0",LEFT(Results!H283,1)="+"),"w",""))</f>
        <v>#N/A</v>
      </c>
      <c r="C388" t="e">
        <f>IF(OR(A388="",Results!H283=""),"","("&amp;Results!H283&amp;")")</f>
        <v>#N/A</v>
      </c>
      <c r="D388" t="e">
        <f>IF(A388="","",Results!F283)</f>
        <v>#N/A</v>
      </c>
      <c r="G388" t="e">
        <f>IF(A388="","",LEFT(Results!C283,FIND(" ",Results!C283)-1))</f>
        <v>#N/A</v>
      </c>
      <c r="H388" t="e">
        <f>IF(A388="","",RIGHT(Results!C283,LEN(Results!C283)-FIND(" ",Results!C283)))</f>
        <v>#N/A</v>
      </c>
      <c r="I388" t="e">
        <f>IF(A388="","",Results!D283)</f>
        <v>#N/A</v>
      </c>
      <c r="J388" t="e">
        <f>IF(A388="","",VLOOKUP(LEFT(Results!A283,1),Fteams,4,FALSE))</f>
        <v>#N/A</v>
      </c>
      <c r="K388" t="e">
        <f>IF(A388="","",Results!B283)</f>
        <v>#N/A</v>
      </c>
      <c r="L388" t="e">
        <f>IF(A388="","",IF(RIGHT(Results!X280,1)="B","B",""))</f>
        <v>#N/A</v>
      </c>
      <c r="O388" t="e">
        <f>IF(A388="","",Dec!$B$2)</f>
        <v>#N/A</v>
      </c>
      <c r="P388" s="15" t="e">
        <f>IF(A388="","",TEXT(Dec!$D$2,"dd-mmm"))</f>
        <v>#N/A</v>
      </c>
      <c r="R388" s="16" t="e">
        <f>IF(A388="","",TEXT(Dec!$D$2,"yyyy"))</f>
        <v>#N/A</v>
      </c>
    </row>
    <row r="389" spans="1:18" x14ac:dyDescent="0.25">
      <c r="A389" t="e">
        <f>IF(Results!Y284="aw",Results!A280,"")</f>
        <v>#N/A</v>
      </c>
      <c r="B389" t="e">
        <f>IF(A389="","",IF(AND(Results!H284&gt;"+2.0",LEFT(Results!H284,1)="+"),"w",""))</f>
        <v>#N/A</v>
      </c>
      <c r="C389" t="e">
        <f>IF(OR(A389="",Results!H284=""),"","("&amp;Results!H284&amp;")")</f>
        <v>#N/A</v>
      </c>
      <c r="D389" t="e">
        <f>IF(A389="","",Results!F284)</f>
        <v>#N/A</v>
      </c>
      <c r="G389" t="e">
        <f>IF(A389="","",LEFT(Results!C284,FIND(" ",Results!C284)-1))</f>
        <v>#N/A</v>
      </c>
      <c r="H389" t="e">
        <f>IF(A389="","",RIGHT(Results!C284,LEN(Results!C284)-FIND(" ",Results!C284)))</f>
        <v>#N/A</v>
      </c>
      <c r="I389" t="e">
        <f>IF(A389="","",Results!D284)</f>
        <v>#N/A</v>
      </c>
      <c r="J389" t="e">
        <f>IF(A389="","",VLOOKUP(LEFT(Results!A284,1),Fteams,4,FALSE))</f>
        <v>#N/A</v>
      </c>
      <c r="K389" t="e">
        <f>IF(A389="","",Results!B284)</f>
        <v>#N/A</v>
      </c>
      <c r="L389" t="e">
        <f>IF(A389="","",IF(RIGHT(Results!X280,1)="B","B",""))</f>
        <v>#N/A</v>
      </c>
      <c r="O389" t="e">
        <f>IF(A389="","",Dec!$B$2)</f>
        <v>#N/A</v>
      </c>
      <c r="P389" s="15" t="e">
        <f>IF(A389="","",TEXT(Dec!$D$2,"dd-mmm"))</f>
        <v>#N/A</v>
      </c>
      <c r="R389" s="16" t="e">
        <f>IF(A389="","",TEXT(Dec!$D$2,"yyyy"))</f>
        <v>#N/A</v>
      </c>
    </row>
    <row r="390" spans="1:18" x14ac:dyDescent="0.25">
      <c r="A390" t="e">
        <f>IF(Results!Y285="aw",Results!A280,"")</f>
        <v>#N/A</v>
      </c>
      <c r="B390" t="e">
        <f>IF(A390="","",IF(AND(Results!H285&gt;"+2.0",LEFT(Results!H285,1)="+"),"w",""))</f>
        <v>#N/A</v>
      </c>
      <c r="C390" t="e">
        <f>IF(OR(A390="",Results!H285=""),"","("&amp;Results!H285&amp;")")</f>
        <v>#N/A</v>
      </c>
      <c r="D390" t="e">
        <f>IF(A390="","",Results!F285)</f>
        <v>#N/A</v>
      </c>
      <c r="G390" t="e">
        <f>IF(A390="","",LEFT(Results!C285,FIND(" ",Results!C285)-1))</f>
        <v>#N/A</v>
      </c>
      <c r="H390" t="e">
        <f>IF(A390="","",RIGHT(Results!C285,LEN(Results!C285)-FIND(" ",Results!C285)))</f>
        <v>#N/A</v>
      </c>
      <c r="I390" t="e">
        <f>IF(A390="","",Results!D285)</f>
        <v>#N/A</v>
      </c>
      <c r="J390" t="e">
        <f>IF(A390="","",VLOOKUP(LEFT(Results!A285,1),Fteams,4,FALSE))</f>
        <v>#N/A</v>
      </c>
      <c r="K390" t="e">
        <f>IF(A390="","",Results!B285)</f>
        <v>#N/A</v>
      </c>
      <c r="L390" t="e">
        <f>IF(A390="","",IF(RIGHT(Results!X280,1)="B","B",""))</f>
        <v>#N/A</v>
      </c>
      <c r="O390" t="e">
        <f>IF(A390="","",Dec!$B$2)</f>
        <v>#N/A</v>
      </c>
      <c r="P390" s="15" t="e">
        <f>IF(A390="","",TEXT(Dec!$D$2,"dd-mmm"))</f>
        <v>#N/A</v>
      </c>
      <c r="R390" s="16" t="e">
        <f>IF(A390="","",TEXT(Dec!$D$2,"yyyy"))</f>
        <v>#N/A</v>
      </c>
    </row>
    <row r="391" spans="1:18" x14ac:dyDescent="0.25">
      <c r="A391" t="e">
        <f>IF(Results!Y286="aw",Results!A280,"")</f>
        <v>#N/A</v>
      </c>
      <c r="B391" t="e">
        <f>IF(A391="","",IF(AND(Results!H286&gt;"+2.0",LEFT(Results!H286,1)="+"),"w",""))</f>
        <v>#N/A</v>
      </c>
      <c r="C391" t="e">
        <f>IF(OR(A391="",Results!H286=""),"","("&amp;Results!H286&amp;")")</f>
        <v>#N/A</v>
      </c>
      <c r="D391" t="e">
        <f>IF(A391="","",Results!F286)</f>
        <v>#N/A</v>
      </c>
      <c r="G391" t="e">
        <f>IF(A391="","",LEFT(Results!C286,FIND(" ",Results!C286)-1))</f>
        <v>#N/A</v>
      </c>
      <c r="H391" t="e">
        <f>IF(A391="","",RIGHT(Results!C286,LEN(Results!C286)-FIND(" ",Results!C286)))</f>
        <v>#N/A</v>
      </c>
      <c r="I391" t="e">
        <f>IF(A391="","",Results!D286)</f>
        <v>#N/A</v>
      </c>
      <c r="J391" t="e">
        <f>IF(A391="","",VLOOKUP(LEFT(Results!A286,1),Fteams,4,FALSE))</f>
        <v>#N/A</v>
      </c>
      <c r="K391" t="e">
        <f>IF(A391="","",Results!B286)</f>
        <v>#N/A</v>
      </c>
      <c r="L391" t="e">
        <f>IF(A391="","",IF(RIGHT(Results!X280,1)="B","B",""))</f>
        <v>#N/A</v>
      </c>
      <c r="O391" t="e">
        <f>IF(A391="","",Dec!$B$2)</f>
        <v>#N/A</v>
      </c>
      <c r="P391" s="15" t="e">
        <f>IF(A391="","",TEXT(Dec!$D$2,"dd-mmm"))</f>
        <v>#N/A</v>
      </c>
      <c r="R391" s="16" t="e">
        <f>IF(A391="","",TEXT(Dec!$D$2,"yyyy"))</f>
        <v>#N/A</v>
      </c>
    </row>
    <row r="392" spans="1:18" x14ac:dyDescent="0.25">
      <c r="A392" t="str">
        <f>IF(Results!Y287="aw",Results!A280,"")</f>
        <v/>
      </c>
      <c r="B392" t="str">
        <f>IF(A392="","",IF(AND(Results!H287&gt;"+2.0",LEFT(Results!H287,1)="+"),"w",""))</f>
        <v/>
      </c>
      <c r="C392" t="str">
        <f>IF(OR(A392="",Results!H287=""),"","("&amp;Results!H287&amp;")")</f>
        <v/>
      </c>
      <c r="D392" t="str">
        <f>IF(A392="","",Results!F287)</f>
        <v/>
      </c>
      <c r="G392" t="str">
        <f>IF(A392="","",LEFT(Results!C287,FIND(" ",Results!C287)-1))</f>
        <v/>
      </c>
      <c r="H392" t="str">
        <f>IF(A392="","",RIGHT(Results!C287,LEN(Results!C287)-FIND(" ",Results!C287)))</f>
        <v/>
      </c>
      <c r="I392" t="str">
        <f>IF(A392="","",Results!D287)</f>
        <v/>
      </c>
      <c r="J392" t="str">
        <f>IF(A392="","",VLOOKUP(LEFT(Results!A287,1),Fteams,4,FALSE))</f>
        <v/>
      </c>
      <c r="K392" t="str">
        <f>IF(A392="","",Results!B287)</f>
        <v/>
      </c>
      <c r="L392" t="str">
        <f>IF(A392="","",IF(RIGHT(Results!X280,1)="B","B",""))</f>
        <v/>
      </c>
      <c r="O392" t="str">
        <f>IF(A392="","",Dec!$B$2)</f>
        <v/>
      </c>
      <c r="P392" s="15" t="str">
        <f>IF(A392="","",TEXT(Dec!$D$2,"dd-mmm"))</f>
        <v/>
      </c>
      <c r="R392" s="16" t="str">
        <f>IF(A392="","",TEXT(Dec!$D$2,"yyyy"))</f>
        <v/>
      </c>
    </row>
    <row r="393" spans="1:18" x14ac:dyDescent="0.25">
      <c r="A393" t="str">
        <f>IF(Results!Y288="aw",Results!A280,"")</f>
        <v/>
      </c>
      <c r="B393" t="str">
        <f>IF(A393="","",IF(AND(Results!H288&gt;"+2.0",LEFT(Results!H288,1)="+"),"w",""))</f>
        <v/>
      </c>
      <c r="C393" t="str">
        <f>IF(OR(A393="",Results!H288=""),"","("&amp;Results!H288&amp;")")</f>
        <v/>
      </c>
      <c r="D393" t="str">
        <f>IF(A393="","",Results!F288)</f>
        <v/>
      </c>
      <c r="G393" t="str">
        <f>IF(A393="","",LEFT(Results!C288,FIND(" ",Results!C288)-1))</f>
        <v/>
      </c>
      <c r="H393" t="str">
        <f>IF(A393="","",RIGHT(Results!C288,LEN(Results!C288)-FIND(" ",Results!C288)))</f>
        <v/>
      </c>
      <c r="I393" t="str">
        <f>IF(A393="","",Results!D288)</f>
        <v/>
      </c>
      <c r="J393" t="str">
        <f>IF(A393="","",VLOOKUP(LEFT(Results!A288,1),Fteams,4,FALSE))</f>
        <v/>
      </c>
      <c r="K393" t="str">
        <f>IF(A393="","",Results!B288)</f>
        <v/>
      </c>
      <c r="L393" t="str">
        <f>IF(A393="","",IF(RIGHT(Results!X280,1)="B","B",""))</f>
        <v/>
      </c>
      <c r="O393" t="str">
        <f>IF(A393="","",Dec!$B$2)</f>
        <v/>
      </c>
      <c r="P393" s="15" t="str">
        <f>IF(A393="","",TEXT(Dec!$D$2,"dd-mmm"))</f>
        <v/>
      </c>
      <c r="R393" s="16" t="str">
        <f>IF(A393="","",TEXT(Dec!$D$2,"yyyy"))</f>
        <v/>
      </c>
    </row>
    <row r="394" spans="1:18" x14ac:dyDescent="0.25">
      <c r="A394" t="str">
        <f>IF(Results!Y291="aw",Results!A280,"")</f>
        <v/>
      </c>
      <c r="B394" t="str">
        <f>IF(A394="","",IF(AND(Results!H291&gt;"+2.0",LEFT(Results!H291,1)="+"),"w",""))</f>
        <v/>
      </c>
      <c r="C394" t="str">
        <f>IF(OR(A394="",Results!H291=""),"","("&amp;Results!H291&amp;")")</f>
        <v/>
      </c>
      <c r="D394" t="str">
        <f>IF(A394="","",Results!F291)</f>
        <v/>
      </c>
      <c r="G394" t="str">
        <f>IF(A394="","",LEFT(Results!C291,FIND(" ",Results!C291)-1))</f>
        <v/>
      </c>
      <c r="H394" t="str">
        <f>IF(A394="","",RIGHT(Results!C291,LEN(Results!C291)-FIND(" ",Results!C291)))</f>
        <v/>
      </c>
      <c r="I394" t="str">
        <f>IF(A394="","",Results!D291)</f>
        <v/>
      </c>
      <c r="J394" t="str">
        <f>IF(A394="","",VLOOKUP(LEFT(Results!A291,1),Fteams,4,FALSE))</f>
        <v/>
      </c>
      <c r="K394" t="str">
        <f>IF(A394="","",Results!B291)</f>
        <v/>
      </c>
      <c r="L394" t="str">
        <f>IF(A394="","",IF(RIGHT(Results!X280,1)="B","B",""))</f>
        <v/>
      </c>
      <c r="O394" t="str">
        <f>IF(A394="","",Dec!$B$2)</f>
        <v/>
      </c>
      <c r="P394" s="15" t="str">
        <f>IF(A394="","",TEXT(Dec!$D$2,"dd-mmm"))</f>
        <v/>
      </c>
      <c r="R394" s="16" t="str">
        <f>IF(A394="","",TEXT(Dec!$D$2,"yyyy"))</f>
        <v/>
      </c>
    </row>
    <row r="395" spans="1:18" x14ac:dyDescent="0.25">
      <c r="A395" t="str">
        <f>IF(Results!Y292="aw",Results!A280,"")</f>
        <v/>
      </c>
      <c r="B395" t="str">
        <f>IF(A395="","",IF(AND(Results!H292&gt;"+2.0",LEFT(Results!H292,1)="+"),"w",""))</f>
        <v/>
      </c>
      <c r="C395" t="str">
        <f>IF(OR(A395="",Results!H292=""),"","("&amp;Results!H292&amp;")")</f>
        <v/>
      </c>
      <c r="D395" t="str">
        <f>IF(A395="","",Results!F292)</f>
        <v/>
      </c>
      <c r="G395" t="str">
        <f>IF(A395="","",LEFT(Results!C292,FIND(" ",Results!C292)-1))</f>
        <v/>
      </c>
      <c r="H395" t="str">
        <f>IF(A395="","",RIGHT(Results!C292,LEN(Results!C292)-FIND(" ",Results!C292)))</f>
        <v/>
      </c>
      <c r="I395" t="str">
        <f>IF(A395="","",Results!D292)</f>
        <v/>
      </c>
      <c r="J395" t="str">
        <f>IF(A395="","",VLOOKUP(LEFT(Results!A292,1),Fteams,4,FALSE))</f>
        <v/>
      </c>
      <c r="K395" t="str">
        <f>IF(A395="","",Results!B292)</f>
        <v/>
      </c>
      <c r="L395" t="str">
        <f>IF(A395="","",IF(RIGHT(Results!X280,1)="B","B",""))</f>
        <v/>
      </c>
      <c r="O395" t="str">
        <f>IF(A395="","",Dec!$B$2)</f>
        <v/>
      </c>
      <c r="P395" s="15" t="str">
        <f>IF(A395="","",TEXT(Dec!$D$2,"dd-mmm"))</f>
        <v/>
      </c>
      <c r="R395" s="16" t="str">
        <f>IF(A395="","",TEXT(Dec!$D$2,"yyyy"))</f>
        <v/>
      </c>
    </row>
    <row r="396" spans="1:18" x14ac:dyDescent="0.25">
      <c r="A396" t="e">
        <f>IF(Results!#REF!="aw",Results!A280,"")</f>
        <v>#REF!</v>
      </c>
      <c r="B396" t="e">
        <f>IF(A396="","",IF(AND(Results!#REF!&gt;"+2.0",LEFT(Results!#REF!,1)="+"),"w",""))</f>
        <v>#REF!</v>
      </c>
      <c r="C396" t="e">
        <f>IF(OR(A396="",Results!#REF!=""),"","("&amp;Results!#REF!&amp;")")</f>
        <v>#REF!</v>
      </c>
      <c r="D396" t="e">
        <f>IF(A396="","",Results!#REF!)</f>
        <v>#REF!</v>
      </c>
      <c r="G396" t="e">
        <f>IF(A396="","",LEFT(Results!#REF!,FIND(" ",Results!#REF!)-1))</f>
        <v>#REF!</v>
      </c>
      <c r="H396" t="e">
        <f>IF(A396="","",RIGHT(Results!#REF!,LEN(Results!#REF!)-FIND(" ",Results!#REF!)))</f>
        <v>#REF!</v>
      </c>
      <c r="I396" t="e">
        <f>IF(A396="","",Results!#REF!)</f>
        <v>#REF!</v>
      </c>
      <c r="J396" t="e">
        <f>IF(A396="","",VLOOKUP(LEFT(Results!#REF!,1),Fteams,4,FALSE))</f>
        <v>#REF!</v>
      </c>
      <c r="K396" t="e">
        <f>IF(A396="","",Results!#REF!)</f>
        <v>#REF!</v>
      </c>
      <c r="L396" t="e">
        <f>IF(A396="","",IF(RIGHT(Results!X280,1)="B","B",""))</f>
        <v>#REF!</v>
      </c>
      <c r="O396" t="e">
        <f>IF(A396="","",Dec!$B$2)</f>
        <v>#REF!</v>
      </c>
      <c r="P396" s="15" t="e">
        <f>IF(A396="","",TEXT(Dec!$D$2,"dd-mmm"))</f>
        <v>#REF!</v>
      </c>
      <c r="R396" s="16" t="e">
        <f>IF(A396="","",TEXT(Dec!$D$2,"yyyy"))</f>
        <v>#REF!</v>
      </c>
    </row>
    <row r="397" spans="1:18" x14ac:dyDescent="0.25">
      <c r="A397" t="e">
        <f>IF(Results!#REF!="aw",Results!A280,"")</f>
        <v>#REF!</v>
      </c>
      <c r="B397" t="e">
        <f>IF(A397="","",IF(AND(Results!#REF!&gt;"+2.0",LEFT(Results!#REF!,1)="+"),"w",""))</f>
        <v>#REF!</v>
      </c>
      <c r="C397" t="e">
        <f>IF(OR(A397="",Results!#REF!=""),"","("&amp;Results!#REF!&amp;")")</f>
        <v>#REF!</v>
      </c>
      <c r="D397" t="e">
        <f>IF(A397="","",Results!#REF!)</f>
        <v>#REF!</v>
      </c>
      <c r="G397" t="e">
        <f>IF(A397="","",LEFT(Results!#REF!,FIND(" ",Results!#REF!)-1))</f>
        <v>#REF!</v>
      </c>
      <c r="H397" t="e">
        <f>IF(A397="","",RIGHT(Results!#REF!,LEN(Results!#REF!)-FIND(" ",Results!#REF!)))</f>
        <v>#REF!</v>
      </c>
      <c r="I397" t="e">
        <f>IF(A397="","",Results!#REF!)</f>
        <v>#REF!</v>
      </c>
      <c r="J397" t="e">
        <f>IF(A397="","",VLOOKUP(LEFT(Results!#REF!,1),Fteams,4,FALSE))</f>
        <v>#REF!</v>
      </c>
      <c r="K397" t="e">
        <f>IF(A397="","",Results!#REF!)</f>
        <v>#REF!</v>
      </c>
      <c r="L397" t="e">
        <f>IF(A397="","",IF(RIGHT(Results!X280,1)="B","B",""))</f>
        <v>#REF!</v>
      </c>
      <c r="O397" t="e">
        <f>IF(A397="","",Dec!$B$2)</f>
        <v>#REF!</v>
      </c>
      <c r="P397" s="15" t="e">
        <f>IF(A397="","",TEXT(Dec!$D$2,"dd-mmm"))</f>
        <v>#REF!</v>
      </c>
      <c r="R397" s="16" t="e">
        <f>IF(A397="","",TEXT(Dec!$D$2,"yyyy"))</f>
        <v>#REF!</v>
      </c>
    </row>
    <row r="398" spans="1:18" x14ac:dyDescent="0.25">
      <c r="A398" t="e">
        <f>IF(Results!Y294="aw",Results!A293,"")</f>
        <v>#N/A</v>
      </c>
      <c r="B398" t="e">
        <f>IF(A398="","",IF(AND(Results!H294&gt;"+2.0",LEFT(Results!H294,1)="+"),"w",""))</f>
        <v>#N/A</v>
      </c>
      <c r="C398" t="e">
        <f>IF(OR(A398="",Results!H294=""),"","("&amp;Results!H294&amp;")")</f>
        <v>#N/A</v>
      </c>
      <c r="D398" t="e">
        <f>IF(A398="","",Results!F294)</f>
        <v>#N/A</v>
      </c>
      <c r="G398" t="e">
        <f>IF(A398="","",LEFT(Results!C294,FIND(" ",Results!C294)-1))</f>
        <v>#N/A</v>
      </c>
      <c r="H398" t="e">
        <f>IF(A398="","",RIGHT(Results!C294,LEN(Results!C294)-FIND(" ",Results!C294)))</f>
        <v>#N/A</v>
      </c>
      <c r="I398" t="e">
        <f>IF(A398="","",Results!D294)</f>
        <v>#N/A</v>
      </c>
      <c r="J398" t="e">
        <f>IF(A398="","",VLOOKUP(LEFT(Results!A294,1),Fteams,4,FALSE))</f>
        <v>#N/A</v>
      </c>
      <c r="K398" t="e">
        <f>IF(A398="","",Results!B294)</f>
        <v>#N/A</v>
      </c>
      <c r="L398" t="e">
        <f>IF(A398="","",IF(RIGHT(Results!X293,1)="B","B",""))</f>
        <v>#N/A</v>
      </c>
      <c r="O398" t="e">
        <f>IF(A398="","",Dec!$B$2)</f>
        <v>#N/A</v>
      </c>
      <c r="P398" s="15" t="e">
        <f>IF(A398="","",TEXT(Dec!$D$2,"dd-mmm"))</f>
        <v>#N/A</v>
      </c>
      <c r="R398" s="16" t="e">
        <f>IF(A398="","",TEXT(Dec!$D$2,"yyyy"))</f>
        <v>#N/A</v>
      </c>
    </row>
    <row r="399" spans="1:18" x14ac:dyDescent="0.25">
      <c r="A399" t="e">
        <f>IF(Results!Y295="aw",Results!A293,"")</f>
        <v>#N/A</v>
      </c>
      <c r="B399" t="e">
        <f>IF(A399="","",IF(AND(Results!H295&gt;"+2.0",LEFT(Results!H295,1)="+"),"w",""))</f>
        <v>#N/A</v>
      </c>
      <c r="C399" t="e">
        <f>IF(OR(A399="",Results!H295=""),"","("&amp;Results!H295&amp;")")</f>
        <v>#N/A</v>
      </c>
      <c r="D399" t="e">
        <f>IF(A399="","",Results!F295)</f>
        <v>#N/A</v>
      </c>
      <c r="G399" t="e">
        <f>IF(A399="","",LEFT(Results!C295,FIND(" ",Results!C295)-1))</f>
        <v>#N/A</v>
      </c>
      <c r="H399" t="e">
        <f>IF(A399="","",RIGHT(Results!C295,LEN(Results!C295)-FIND(" ",Results!C295)))</f>
        <v>#N/A</v>
      </c>
      <c r="I399" t="e">
        <f>IF(A399="","",Results!D295)</f>
        <v>#N/A</v>
      </c>
      <c r="J399" t="e">
        <f>IF(A399="","",VLOOKUP(LEFT(Results!A295,1),Fteams,4,FALSE))</f>
        <v>#N/A</v>
      </c>
      <c r="K399" t="e">
        <f>IF(A399="","",Results!B295)</f>
        <v>#N/A</v>
      </c>
      <c r="L399" t="e">
        <f>IF(A399="","",IF(RIGHT(Results!X293,1)="B","B",""))</f>
        <v>#N/A</v>
      </c>
      <c r="O399" t="e">
        <f>IF(A399="","",Dec!$B$2)</f>
        <v>#N/A</v>
      </c>
      <c r="P399" s="15" t="e">
        <f>IF(A399="","",TEXT(Dec!$D$2,"dd-mmm"))</f>
        <v>#N/A</v>
      </c>
      <c r="R399" s="16" t="e">
        <f>IF(A399="","",TEXT(Dec!$D$2,"yyyy"))</f>
        <v>#N/A</v>
      </c>
    </row>
    <row r="400" spans="1:18" x14ac:dyDescent="0.25">
      <c r="A400" t="e">
        <f>IF(Results!Y296="aw",Results!A293,"")</f>
        <v>#N/A</v>
      </c>
      <c r="B400" t="e">
        <f>IF(A400="","",IF(AND(Results!H296&gt;"+2.0",LEFT(Results!H296,1)="+"),"w",""))</f>
        <v>#N/A</v>
      </c>
      <c r="C400" t="e">
        <f>IF(OR(A400="",Results!H296=""),"","("&amp;Results!H296&amp;")")</f>
        <v>#N/A</v>
      </c>
      <c r="D400" t="e">
        <f>IF(A400="","",Results!F296)</f>
        <v>#N/A</v>
      </c>
      <c r="G400" t="e">
        <f>IF(A400="","",LEFT(Results!C296,FIND(" ",Results!C296)-1))</f>
        <v>#N/A</v>
      </c>
      <c r="H400" t="e">
        <f>IF(A400="","",RIGHT(Results!C296,LEN(Results!C296)-FIND(" ",Results!C296)))</f>
        <v>#N/A</v>
      </c>
      <c r="I400" t="e">
        <f>IF(A400="","",Results!D296)</f>
        <v>#N/A</v>
      </c>
      <c r="J400" t="e">
        <f>IF(A400="","",VLOOKUP(LEFT(Results!A296,1),Fteams,4,FALSE))</f>
        <v>#N/A</v>
      </c>
      <c r="K400" t="e">
        <f>IF(A400="","",Results!B296)</f>
        <v>#N/A</v>
      </c>
      <c r="L400" t="e">
        <f>IF(A400="","",IF(RIGHT(Results!X293,1)="B","B",""))</f>
        <v>#N/A</v>
      </c>
      <c r="O400" t="e">
        <f>IF(A400="","",Dec!$B$2)</f>
        <v>#N/A</v>
      </c>
      <c r="P400" s="15" t="e">
        <f>IF(A400="","",TEXT(Dec!$D$2,"dd-mmm"))</f>
        <v>#N/A</v>
      </c>
      <c r="R400" s="16" t="e">
        <f>IF(A400="","",TEXT(Dec!$D$2,"yyyy"))</f>
        <v>#N/A</v>
      </c>
    </row>
    <row r="401" spans="1:18" x14ac:dyDescent="0.25">
      <c r="A401" t="e">
        <f>IF(Results!Y297="aw",Results!A293,"")</f>
        <v>#N/A</v>
      </c>
      <c r="B401" t="e">
        <f>IF(A401="","",IF(AND(Results!H297&gt;"+2.0",LEFT(Results!H297,1)="+"),"w",""))</f>
        <v>#N/A</v>
      </c>
      <c r="C401" t="e">
        <f>IF(OR(A401="",Results!H297=""),"","("&amp;Results!H297&amp;")")</f>
        <v>#N/A</v>
      </c>
      <c r="D401" t="e">
        <f>IF(A401="","",Results!F297)</f>
        <v>#N/A</v>
      </c>
      <c r="G401" t="e">
        <f>IF(A401="","",LEFT(Results!C297,FIND(" ",Results!C297)-1))</f>
        <v>#N/A</v>
      </c>
      <c r="H401" t="e">
        <f>IF(A401="","",RIGHT(Results!C297,LEN(Results!C297)-FIND(" ",Results!C297)))</f>
        <v>#N/A</v>
      </c>
      <c r="I401" t="e">
        <f>IF(A401="","",Results!D297)</f>
        <v>#N/A</v>
      </c>
      <c r="J401" t="e">
        <f>IF(A401="","",VLOOKUP(LEFT(Results!A297,1),Fteams,4,FALSE))</f>
        <v>#N/A</v>
      </c>
      <c r="K401" t="e">
        <f>IF(A401="","",Results!B297)</f>
        <v>#N/A</v>
      </c>
      <c r="L401" t="e">
        <f>IF(A401="","",IF(RIGHT(Results!X293,1)="B","B",""))</f>
        <v>#N/A</v>
      </c>
      <c r="O401" t="e">
        <f>IF(A401="","",Dec!$B$2)</f>
        <v>#N/A</v>
      </c>
      <c r="P401" s="15" t="e">
        <f>IF(A401="","",TEXT(Dec!$D$2,"dd-mmm"))</f>
        <v>#N/A</v>
      </c>
      <c r="R401" s="16" t="e">
        <f>IF(A401="","",TEXT(Dec!$D$2,"yyyy"))</f>
        <v>#N/A</v>
      </c>
    </row>
    <row r="402" spans="1:18" x14ac:dyDescent="0.25">
      <c r="A402" t="str">
        <f>IF(Results!Y298="aw",Results!A293,"")</f>
        <v/>
      </c>
      <c r="B402" t="str">
        <f>IF(A402="","",IF(AND(Results!H298&gt;"+2.0",LEFT(Results!H298,1)="+"),"w",""))</f>
        <v/>
      </c>
      <c r="C402" t="str">
        <f>IF(OR(A402="",Results!H298=""),"","("&amp;Results!H298&amp;")")</f>
        <v/>
      </c>
      <c r="D402" t="str">
        <f>IF(A402="","",Results!F298)</f>
        <v/>
      </c>
      <c r="G402" t="str">
        <f>IF(A402="","",LEFT(Results!C298,FIND(" ",Results!C298)-1))</f>
        <v/>
      </c>
      <c r="H402" t="str">
        <f>IF(A402="","",RIGHT(Results!C298,LEN(Results!C298)-FIND(" ",Results!C298)))</f>
        <v/>
      </c>
      <c r="I402" t="str">
        <f>IF(A402="","",Results!D298)</f>
        <v/>
      </c>
      <c r="J402" t="str">
        <f>IF(A402="","",VLOOKUP(LEFT(Results!A298,1),Fteams,4,FALSE))</f>
        <v/>
      </c>
      <c r="K402" t="str">
        <f>IF(A402="","",Results!B298)</f>
        <v/>
      </c>
      <c r="L402" t="str">
        <f>IF(A402="","",IF(RIGHT(Results!X293,1)="B","B",""))</f>
        <v/>
      </c>
      <c r="O402" t="str">
        <f>IF(A402="","",Dec!$B$2)</f>
        <v/>
      </c>
      <c r="P402" s="15" t="str">
        <f>IF(A402="","",TEXT(Dec!$D$2,"dd-mmm"))</f>
        <v/>
      </c>
      <c r="R402" s="16" t="str">
        <f>IF(A402="","",TEXT(Dec!$D$2,"yyyy"))</f>
        <v/>
      </c>
    </row>
    <row r="403" spans="1:18" x14ac:dyDescent="0.25">
      <c r="A403" t="str">
        <f>IF(Results!Y299="aw",Results!A293,"")</f>
        <v/>
      </c>
      <c r="B403" t="str">
        <f>IF(A403="","",IF(AND(Results!H299&gt;"+2.0",LEFT(Results!H299,1)="+"),"w",""))</f>
        <v/>
      </c>
      <c r="C403" t="str">
        <f>IF(OR(A403="",Results!H299=""),"","("&amp;Results!H299&amp;")")</f>
        <v/>
      </c>
      <c r="D403" t="str">
        <f>IF(A403="","",Results!F299)</f>
        <v/>
      </c>
      <c r="G403" t="str">
        <f>IF(A403="","",LEFT(Results!C299,FIND(" ",Results!C299)-1))</f>
        <v/>
      </c>
      <c r="H403" t="str">
        <f>IF(A403="","",RIGHT(Results!C299,LEN(Results!C299)-FIND(" ",Results!C299)))</f>
        <v/>
      </c>
      <c r="I403" t="str">
        <f>IF(A403="","",Results!D299)</f>
        <v/>
      </c>
      <c r="J403" t="str">
        <f>IF(A403="","",VLOOKUP(LEFT(Results!A299,1),Fteams,4,FALSE))</f>
        <v/>
      </c>
      <c r="K403" t="str">
        <f>IF(A403="","",Results!B299)</f>
        <v/>
      </c>
      <c r="L403" t="str">
        <f>IF(A403="","",IF(RIGHT(Results!X293,1)="B","B",""))</f>
        <v/>
      </c>
      <c r="O403" t="str">
        <f>IF(A403="","",Dec!$B$2)</f>
        <v/>
      </c>
      <c r="P403" s="15" t="str">
        <f>IF(A403="","",TEXT(Dec!$D$2,"dd-mmm"))</f>
        <v/>
      </c>
      <c r="R403" s="16" t="str">
        <f>IF(A403="","",TEXT(Dec!$D$2,"yyyy"))</f>
        <v/>
      </c>
    </row>
    <row r="404" spans="1:18" x14ac:dyDescent="0.25">
      <c r="A404" t="str">
        <f>IF(Results!Y300="aw",Results!A293,"")</f>
        <v/>
      </c>
      <c r="B404" t="str">
        <f>IF(A404="","",IF(AND(Results!H300&gt;"+2.0",LEFT(Results!H300,1)="+"),"w",""))</f>
        <v/>
      </c>
      <c r="C404" t="str">
        <f>IF(OR(A404="",Results!H300=""),"","("&amp;Results!H300&amp;")")</f>
        <v/>
      </c>
      <c r="D404" t="str">
        <f>IF(A404="","",Results!F300)</f>
        <v/>
      </c>
      <c r="G404" t="str">
        <f>IF(A404="","",LEFT(Results!C300,FIND(" ",Results!C300)-1))</f>
        <v/>
      </c>
      <c r="H404" t="str">
        <f>IF(A404="","",RIGHT(Results!C300,LEN(Results!C300)-FIND(" ",Results!C300)))</f>
        <v/>
      </c>
      <c r="I404" t="str">
        <f>IF(A404="","",Results!D300)</f>
        <v/>
      </c>
      <c r="J404" t="str">
        <f>IF(A404="","",VLOOKUP(LEFT(Results!A300,1),Fteams,4,FALSE))</f>
        <v/>
      </c>
      <c r="K404" t="str">
        <f>IF(A404="","",Results!B300)</f>
        <v/>
      </c>
      <c r="L404" t="str">
        <f>IF(A404="","",IF(RIGHT(Results!X293,1)="B","B",""))</f>
        <v/>
      </c>
      <c r="O404" t="str">
        <f>IF(A404="","",Dec!$B$2)</f>
        <v/>
      </c>
      <c r="P404" s="15" t="str">
        <f>IF(A404="","",TEXT(Dec!$D$2,"dd-mmm"))</f>
        <v/>
      </c>
      <c r="R404" s="16" t="str">
        <f>IF(A404="","",TEXT(Dec!$D$2,"yyyy"))</f>
        <v/>
      </c>
    </row>
    <row r="405" spans="1:18" x14ac:dyDescent="0.25">
      <c r="A405" t="str">
        <f>IF(Results!Y301="aw",Results!A293,"")</f>
        <v/>
      </c>
      <c r="B405" t="str">
        <f>IF(A405="","",IF(AND(Results!H301&gt;"+2.0",LEFT(Results!H301,1)="+"),"w",""))</f>
        <v/>
      </c>
      <c r="C405" t="str">
        <f>IF(OR(A405="",Results!H301=""),"","("&amp;Results!H301&amp;")")</f>
        <v/>
      </c>
      <c r="D405" t="str">
        <f>IF(A405="","",Results!F301)</f>
        <v/>
      </c>
      <c r="G405" t="str">
        <f>IF(A405="","",LEFT(Results!C301,FIND(" ",Results!C301)-1))</f>
        <v/>
      </c>
      <c r="H405" t="str">
        <f>IF(A405="","",RIGHT(Results!C301,LEN(Results!C301)-FIND(" ",Results!C301)))</f>
        <v/>
      </c>
      <c r="I405" t="str">
        <f>IF(A405="","",Results!D301)</f>
        <v/>
      </c>
      <c r="J405" t="str">
        <f>IF(A405="","",VLOOKUP(LEFT(Results!A301,1),Fteams,4,FALSE))</f>
        <v/>
      </c>
      <c r="K405" t="str">
        <f>IF(A405="","",Results!B301)</f>
        <v/>
      </c>
      <c r="L405" t="str">
        <f>IF(A405="","",IF(RIGHT(Results!X293,1)="B","B",""))</f>
        <v/>
      </c>
      <c r="O405" t="str">
        <f>IF(A405="","",Dec!$B$2)</f>
        <v/>
      </c>
      <c r="P405" s="15" t="str">
        <f>IF(A405="","",TEXT(Dec!$D$2,"dd-mmm"))</f>
        <v/>
      </c>
      <c r="R405" s="16" t="str">
        <f>IF(A405="","",TEXT(Dec!$D$2,"yyyy"))</f>
        <v/>
      </c>
    </row>
    <row r="406" spans="1:18" x14ac:dyDescent="0.25">
      <c r="A406" t="str">
        <f>IF(Results!Y304="aw",Results!A293,"")</f>
        <v/>
      </c>
      <c r="B406" t="str">
        <f>IF(A406="","",IF(AND(Results!H304&gt;"+2.0",LEFT(Results!H304,1)="+"),"w",""))</f>
        <v/>
      </c>
      <c r="C406" t="str">
        <f>IF(OR(A406="",Results!H304=""),"","("&amp;Results!H304&amp;")")</f>
        <v/>
      </c>
      <c r="D406" t="str">
        <f>IF(A406="","",Results!F304)</f>
        <v/>
      </c>
      <c r="G406" t="str">
        <f>IF(A406="","",LEFT(Results!C304,FIND(" ",Results!C304)-1))</f>
        <v/>
      </c>
      <c r="H406" t="str">
        <f>IF(A406="","",RIGHT(Results!C304,LEN(Results!C304)-FIND(" ",Results!C304)))</f>
        <v/>
      </c>
      <c r="I406" t="str">
        <f>IF(A406="","",Results!D304)</f>
        <v/>
      </c>
      <c r="J406" t="str">
        <f>IF(A406="","",VLOOKUP(LEFT(Results!A304,1),Fteams,4,FALSE))</f>
        <v/>
      </c>
      <c r="K406" t="str">
        <f>IF(A406="","",Results!B304)</f>
        <v/>
      </c>
      <c r="L406" t="str">
        <f>IF(A406="","",IF(RIGHT(Results!X293,1)="B","B",""))</f>
        <v/>
      </c>
      <c r="O406" t="str">
        <f>IF(A406="","",Dec!$B$2)</f>
        <v/>
      </c>
      <c r="P406" s="15" t="str">
        <f>IF(A406="","",TEXT(Dec!$D$2,"dd-mmm"))</f>
        <v/>
      </c>
      <c r="R406" s="16" t="str">
        <f>IF(A406="","",TEXT(Dec!$D$2,"yyyy"))</f>
        <v/>
      </c>
    </row>
    <row r="407" spans="1:18" x14ac:dyDescent="0.25">
      <c r="A407" t="str">
        <f>IF(Results!Y305="aw",Results!A293,"")</f>
        <v/>
      </c>
      <c r="B407" t="str">
        <f>IF(A407="","",IF(AND(Results!H305&gt;"+2.0",LEFT(Results!H305,1)="+"),"w",""))</f>
        <v/>
      </c>
      <c r="C407" t="str">
        <f>IF(OR(A407="",Results!H305=""),"","("&amp;Results!H305&amp;")")</f>
        <v/>
      </c>
      <c r="D407" t="str">
        <f>IF(A407="","",Results!F305)</f>
        <v/>
      </c>
      <c r="G407" t="str">
        <f>IF(A407="","",LEFT(Results!C305,FIND(" ",Results!C305)-1))</f>
        <v/>
      </c>
      <c r="H407" t="str">
        <f>IF(A407="","",RIGHT(Results!C305,LEN(Results!C305)-FIND(" ",Results!C305)))</f>
        <v/>
      </c>
      <c r="I407" t="str">
        <f>IF(A407="","",Results!D305)</f>
        <v/>
      </c>
      <c r="J407" t="str">
        <f>IF(A407="","",VLOOKUP(LEFT(Results!A305,1),Fteams,4,FALSE))</f>
        <v/>
      </c>
      <c r="K407" t="str">
        <f>IF(A407="","",Results!B305)</f>
        <v/>
      </c>
      <c r="L407" t="str">
        <f>IF(A407="","",IF(RIGHT(Results!X293,1)="B","B",""))</f>
        <v/>
      </c>
      <c r="O407" t="str">
        <f>IF(A407="","",Dec!$B$2)</f>
        <v/>
      </c>
      <c r="P407" s="15" t="str">
        <f>IF(A407="","",TEXT(Dec!$D$2,"dd-mmm"))</f>
        <v/>
      </c>
      <c r="R407" s="16" t="str">
        <f>IF(A407="","",TEXT(Dec!$D$2,"yyyy"))</f>
        <v/>
      </c>
    </row>
    <row r="408" spans="1:18" x14ac:dyDescent="0.25">
      <c r="A408" t="e">
        <f>IF(Results!#REF!="aw",Results!A293,"")</f>
        <v>#REF!</v>
      </c>
      <c r="B408" t="e">
        <f>IF(A408="","",IF(AND(Results!#REF!&gt;"+2.0",LEFT(Results!#REF!,1)="+"),"w",""))</f>
        <v>#REF!</v>
      </c>
      <c r="C408" t="e">
        <f>IF(OR(A408="",Results!#REF!=""),"","("&amp;Results!#REF!&amp;")")</f>
        <v>#REF!</v>
      </c>
      <c r="D408" t="e">
        <f>IF(A408="","",Results!#REF!)</f>
        <v>#REF!</v>
      </c>
      <c r="G408" t="e">
        <f>IF(A408="","",LEFT(Results!#REF!,FIND(" ",Results!#REF!)-1))</f>
        <v>#REF!</v>
      </c>
      <c r="H408" t="e">
        <f>IF(A408="","",RIGHT(Results!#REF!,LEN(Results!#REF!)-FIND(" ",Results!#REF!)))</f>
        <v>#REF!</v>
      </c>
      <c r="I408" t="e">
        <f>IF(A408="","",Results!#REF!)</f>
        <v>#REF!</v>
      </c>
      <c r="J408" t="e">
        <f>IF(A408="","",VLOOKUP(LEFT(Results!#REF!,1),Fteams,4,FALSE))</f>
        <v>#REF!</v>
      </c>
      <c r="K408" t="e">
        <f>IF(A408="","",Results!#REF!)</f>
        <v>#REF!</v>
      </c>
      <c r="L408" t="e">
        <f>IF(A408="","",IF(RIGHT(Results!X293,1)="B","B",""))</f>
        <v>#REF!</v>
      </c>
      <c r="O408" t="e">
        <f>IF(A408="","",Dec!$B$2)</f>
        <v>#REF!</v>
      </c>
      <c r="P408" s="15" t="e">
        <f>IF(A408="","",TEXT(Dec!$D$2,"dd-mmm"))</f>
        <v>#REF!</v>
      </c>
      <c r="R408" s="16" t="e">
        <f>IF(A408="","",TEXT(Dec!$D$2,"yyyy"))</f>
        <v>#REF!</v>
      </c>
    </row>
    <row r="409" spans="1:18" x14ac:dyDescent="0.25">
      <c r="A409" t="e">
        <f>IF(Results!#REF!="aw",Results!A293,"")</f>
        <v>#REF!</v>
      </c>
      <c r="B409" t="e">
        <f>IF(A409="","",IF(AND(Results!#REF!&gt;"+2.0",LEFT(Results!#REF!,1)="+"),"w",""))</f>
        <v>#REF!</v>
      </c>
      <c r="C409" t="e">
        <f>IF(OR(A409="",Results!#REF!=""),"","("&amp;Results!#REF!&amp;")")</f>
        <v>#REF!</v>
      </c>
      <c r="D409" t="e">
        <f>IF(A409="","",Results!#REF!)</f>
        <v>#REF!</v>
      </c>
      <c r="G409" t="e">
        <f>IF(A409="","",LEFT(Results!#REF!,FIND(" ",Results!#REF!)-1))</f>
        <v>#REF!</v>
      </c>
      <c r="H409" t="e">
        <f>IF(A409="","",RIGHT(Results!#REF!,LEN(Results!#REF!)-FIND(" ",Results!#REF!)))</f>
        <v>#REF!</v>
      </c>
      <c r="I409" t="e">
        <f>IF(A409="","",Results!#REF!)</f>
        <v>#REF!</v>
      </c>
      <c r="J409" t="e">
        <f>IF(A409="","",VLOOKUP(LEFT(Results!#REF!,1),Fteams,4,FALSE))</f>
        <v>#REF!</v>
      </c>
      <c r="K409" t="e">
        <f>IF(A409="","",Results!#REF!)</f>
        <v>#REF!</v>
      </c>
      <c r="L409" t="e">
        <f>IF(A409="","",IF(RIGHT(Results!X293,1)="B","B",""))</f>
        <v>#REF!</v>
      </c>
      <c r="O409" t="e">
        <f>IF(A409="","",Dec!$B$2)</f>
        <v>#REF!</v>
      </c>
      <c r="P409" s="15" t="e">
        <f>IF(A409="","",TEXT(Dec!$D$2,"dd-mmm"))</f>
        <v>#REF!</v>
      </c>
      <c r="R409" s="16" t="e">
        <f>IF(A409="","",TEXT(Dec!$D$2,"yyyy"))</f>
        <v>#REF!</v>
      </c>
    </row>
    <row r="410" spans="1:18" x14ac:dyDescent="0.25">
      <c r="A410" t="e">
        <f>IF(Results!#REF!="aw",Results!#REF!,"")</f>
        <v>#REF!</v>
      </c>
      <c r="B410" t="e">
        <f>IF(A410="","",IF(AND(Results!#REF!&gt;"+2.0",LEFT(Results!#REF!,1)="+"),"w",""))</f>
        <v>#REF!</v>
      </c>
      <c r="C410" t="e">
        <f>IF(OR(A410="",Results!#REF!=""),"","("&amp;Results!#REF!&amp;")")</f>
        <v>#REF!</v>
      </c>
      <c r="D410" t="e">
        <f>IF(A410="","",Results!#REF!)</f>
        <v>#REF!</v>
      </c>
      <c r="G410" t="e">
        <f>IF(A410="","",LEFT(Results!#REF!,FIND(" ",Results!#REF!)-1))</f>
        <v>#REF!</v>
      </c>
      <c r="H410" t="e">
        <f>IF(A410="","",RIGHT(Results!#REF!,LEN(Results!#REF!)-FIND(" ",Results!#REF!)))</f>
        <v>#REF!</v>
      </c>
      <c r="I410" t="e">
        <f>IF(A410="","",Results!#REF!)</f>
        <v>#REF!</v>
      </c>
      <c r="J410" t="e">
        <f>IF(A410="","",VLOOKUP(LEFT(Results!#REF!,1),Fteams,4,FALSE))</f>
        <v>#REF!</v>
      </c>
      <c r="K410" t="e">
        <f>IF(A410="","",Results!#REF!)</f>
        <v>#REF!</v>
      </c>
      <c r="L410" t="e">
        <f>IF(A410="","",IF(RIGHT(Results!#REF!,1)="B","B",""))</f>
        <v>#REF!</v>
      </c>
      <c r="O410" t="e">
        <f>IF(A410="","",Dec!$B$2)</f>
        <v>#REF!</v>
      </c>
      <c r="P410" s="15" t="e">
        <f>IF(A410="","",TEXT(Dec!$D$2,"dd-mmm"))</f>
        <v>#REF!</v>
      </c>
      <c r="R410" s="16" t="e">
        <f>IF(A410="","",TEXT(Dec!$D$2,"yyyy"))</f>
        <v>#REF!</v>
      </c>
    </row>
    <row r="411" spans="1:18" x14ac:dyDescent="0.25">
      <c r="A411" t="e">
        <f>IF(Results!#REF!="aw",Results!#REF!,"")</f>
        <v>#REF!</v>
      </c>
      <c r="B411" t="e">
        <f>IF(A411="","",IF(AND(Results!#REF!&gt;"+2.0",LEFT(Results!#REF!,1)="+"),"w",""))</f>
        <v>#REF!</v>
      </c>
      <c r="C411" t="e">
        <f>IF(OR(A411="",Results!#REF!=""),"","("&amp;Results!#REF!&amp;")")</f>
        <v>#REF!</v>
      </c>
      <c r="D411" t="e">
        <f>IF(A411="","",Results!#REF!)</f>
        <v>#REF!</v>
      </c>
      <c r="G411" t="e">
        <f>IF(A411="","",LEFT(Results!#REF!,FIND(" ",Results!#REF!)-1))</f>
        <v>#REF!</v>
      </c>
      <c r="H411" t="e">
        <f>IF(A411="","",RIGHT(Results!#REF!,LEN(Results!#REF!)-FIND(" ",Results!#REF!)))</f>
        <v>#REF!</v>
      </c>
      <c r="I411" t="e">
        <f>IF(A411="","",Results!#REF!)</f>
        <v>#REF!</v>
      </c>
      <c r="J411" t="e">
        <f>IF(A411="","",VLOOKUP(LEFT(Results!#REF!,1),Fteams,4,FALSE))</f>
        <v>#REF!</v>
      </c>
      <c r="K411" t="e">
        <f>IF(A411="","",Results!#REF!)</f>
        <v>#REF!</v>
      </c>
      <c r="L411" t="e">
        <f>IF(A411="","",IF(RIGHT(Results!#REF!,1)="B","B",""))</f>
        <v>#REF!</v>
      </c>
      <c r="O411" t="e">
        <f>IF(A411="","",Dec!$B$2)</f>
        <v>#REF!</v>
      </c>
      <c r="P411" s="15" t="e">
        <f>IF(A411="","",TEXT(Dec!$D$2,"dd-mmm"))</f>
        <v>#REF!</v>
      </c>
      <c r="R411" s="16" t="e">
        <f>IF(A411="","",TEXT(Dec!$D$2,"yyyy"))</f>
        <v>#REF!</v>
      </c>
    </row>
    <row r="412" spans="1:18" x14ac:dyDescent="0.25">
      <c r="A412" t="e">
        <f>IF(Results!#REF!="aw",Results!#REF!,"")</f>
        <v>#REF!</v>
      </c>
      <c r="B412" t="e">
        <f>IF(A412="","",IF(AND(Results!#REF!&gt;"+2.0",LEFT(Results!#REF!,1)="+"),"w",""))</f>
        <v>#REF!</v>
      </c>
      <c r="C412" t="e">
        <f>IF(OR(A412="",Results!#REF!=""),"","("&amp;Results!#REF!&amp;")")</f>
        <v>#REF!</v>
      </c>
      <c r="D412" t="e">
        <f>IF(A412="","",Results!#REF!)</f>
        <v>#REF!</v>
      </c>
      <c r="G412" t="e">
        <f>IF(A412="","",LEFT(Results!#REF!,FIND(" ",Results!#REF!)-1))</f>
        <v>#REF!</v>
      </c>
      <c r="H412" t="e">
        <f>IF(A412="","",RIGHT(Results!#REF!,LEN(Results!#REF!)-FIND(" ",Results!#REF!)))</f>
        <v>#REF!</v>
      </c>
      <c r="I412" t="e">
        <f>IF(A412="","",Results!#REF!)</f>
        <v>#REF!</v>
      </c>
      <c r="J412" t="e">
        <f>IF(A412="","",VLOOKUP(LEFT(Results!#REF!,1),Fteams,4,FALSE))</f>
        <v>#REF!</v>
      </c>
      <c r="K412" t="e">
        <f>IF(A412="","",Results!#REF!)</f>
        <v>#REF!</v>
      </c>
      <c r="L412" t="e">
        <f>IF(A412="","",IF(RIGHT(Results!#REF!,1)="B","B",""))</f>
        <v>#REF!</v>
      </c>
      <c r="O412" t="e">
        <f>IF(A412="","",Dec!$B$2)</f>
        <v>#REF!</v>
      </c>
      <c r="P412" s="15" t="e">
        <f>IF(A412="","",TEXT(Dec!$D$2,"dd-mmm"))</f>
        <v>#REF!</v>
      </c>
      <c r="R412" s="16" t="e">
        <f>IF(A412="","",TEXT(Dec!$D$2,"yyyy"))</f>
        <v>#REF!</v>
      </c>
    </row>
    <row r="413" spans="1:18" x14ac:dyDescent="0.25">
      <c r="A413" t="e">
        <f>IF(Results!#REF!="aw",Results!#REF!,"")</f>
        <v>#REF!</v>
      </c>
      <c r="B413" t="e">
        <f>IF(A413="","",IF(AND(Results!#REF!&gt;"+2.0",LEFT(Results!#REF!,1)="+"),"w",""))</f>
        <v>#REF!</v>
      </c>
      <c r="C413" t="e">
        <f>IF(OR(A413="",Results!#REF!=""),"","("&amp;Results!#REF!&amp;")")</f>
        <v>#REF!</v>
      </c>
      <c r="D413" t="e">
        <f>IF(A413="","",Results!#REF!)</f>
        <v>#REF!</v>
      </c>
      <c r="G413" t="e">
        <f>IF(A413="","",LEFT(Results!#REF!,FIND(" ",Results!#REF!)-1))</f>
        <v>#REF!</v>
      </c>
      <c r="H413" t="e">
        <f>IF(A413="","",RIGHT(Results!#REF!,LEN(Results!#REF!)-FIND(" ",Results!#REF!)))</f>
        <v>#REF!</v>
      </c>
      <c r="I413" t="e">
        <f>IF(A413="","",Results!#REF!)</f>
        <v>#REF!</v>
      </c>
      <c r="J413" t="e">
        <f>IF(A413="","",VLOOKUP(LEFT(Results!#REF!,1),Fteams,4,FALSE))</f>
        <v>#REF!</v>
      </c>
      <c r="K413" t="e">
        <f>IF(A413="","",Results!#REF!)</f>
        <v>#REF!</v>
      </c>
      <c r="L413" t="e">
        <f>IF(A413="","",IF(RIGHT(Results!#REF!,1)="B","B",""))</f>
        <v>#REF!</v>
      </c>
      <c r="O413" t="e">
        <f>IF(A413="","",Dec!$B$2)</f>
        <v>#REF!</v>
      </c>
      <c r="P413" s="15" t="e">
        <f>IF(A413="","",TEXT(Dec!$D$2,"dd-mmm"))</f>
        <v>#REF!</v>
      </c>
      <c r="R413" s="16" t="e">
        <f>IF(A413="","",TEXT(Dec!$D$2,"yyyy"))</f>
        <v>#REF!</v>
      </c>
    </row>
    <row r="414" spans="1:18" x14ac:dyDescent="0.25">
      <c r="A414" t="e">
        <f>IF(Results!#REF!="aw",Results!#REF!,"")</f>
        <v>#REF!</v>
      </c>
      <c r="B414" t="e">
        <f>IF(A414="","",IF(AND(Results!#REF!&gt;"+2.0",LEFT(Results!#REF!,1)="+"),"w",""))</f>
        <v>#REF!</v>
      </c>
      <c r="C414" t="e">
        <f>IF(OR(A414="",Results!#REF!=""),"","("&amp;Results!#REF!&amp;")")</f>
        <v>#REF!</v>
      </c>
      <c r="D414" t="e">
        <f>IF(A414="","",Results!#REF!)</f>
        <v>#REF!</v>
      </c>
      <c r="G414" t="e">
        <f>IF(A414="","",LEFT(Results!#REF!,FIND(" ",Results!#REF!)-1))</f>
        <v>#REF!</v>
      </c>
      <c r="H414" t="e">
        <f>IF(A414="","",RIGHT(Results!#REF!,LEN(Results!#REF!)-FIND(" ",Results!#REF!)))</f>
        <v>#REF!</v>
      </c>
      <c r="I414" t="e">
        <f>IF(A414="","",Results!#REF!)</f>
        <v>#REF!</v>
      </c>
      <c r="J414" t="e">
        <f>IF(A414="","",VLOOKUP(LEFT(Results!#REF!,1),Fteams,4,FALSE))</f>
        <v>#REF!</v>
      </c>
      <c r="K414" t="e">
        <f>IF(A414="","",Results!#REF!)</f>
        <v>#REF!</v>
      </c>
      <c r="L414" t="e">
        <f>IF(A414="","",IF(RIGHT(Results!#REF!,1)="B","B",""))</f>
        <v>#REF!</v>
      </c>
      <c r="O414" t="e">
        <f>IF(A414="","",Dec!$B$2)</f>
        <v>#REF!</v>
      </c>
      <c r="P414" s="15" t="e">
        <f>IF(A414="","",TEXT(Dec!$D$2,"dd-mmm"))</f>
        <v>#REF!</v>
      </c>
      <c r="R414" s="16" t="e">
        <f>IF(A414="","",TEXT(Dec!$D$2,"yyyy"))</f>
        <v>#REF!</v>
      </c>
    </row>
    <row r="415" spans="1:18" x14ac:dyDescent="0.25">
      <c r="A415" t="e">
        <f>IF(Results!#REF!="aw",Results!#REF!,"")</f>
        <v>#REF!</v>
      </c>
      <c r="B415" t="e">
        <f>IF(A415="","",IF(AND(Results!#REF!&gt;"+2.0",LEFT(Results!#REF!,1)="+"),"w",""))</f>
        <v>#REF!</v>
      </c>
      <c r="C415" t="e">
        <f>IF(OR(A415="",Results!#REF!=""),"","("&amp;Results!#REF!&amp;")")</f>
        <v>#REF!</v>
      </c>
      <c r="D415" t="e">
        <f>IF(A415="","",Results!#REF!)</f>
        <v>#REF!</v>
      </c>
      <c r="G415" t="e">
        <f>IF(A415="","",LEFT(Results!#REF!,FIND(" ",Results!#REF!)-1))</f>
        <v>#REF!</v>
      </c>
      <c r="H415" t="e">
        <f>IF(A415="","",RIGHT(Results!#REF!,LEN(Results!#REF!)-FIND(" ",Results!#REF!)))</f>
        <v>#REF!</v>
      </c>
      <c r="I415" t="e">
        <f>IF(A415="","",Results!#REF!)</f>
        <v>#REF!</v>
      </c>
      <c r="J415" t="e">
        <f>IF(A415="","",VLOOKUP(LEFT(Results!#REF!,1),Fteams,4,FALSE))</f>
        <v>#REF!</v>
      </c>
      <c r="K415" t="e">
        <f>IF(A415="","",Results!#REF!)</f>
        <v>#REF!</v>
      </c>
      <c r="L415" t="e">
        <f>IF(A415="","",IF(RIGHT(Results!#REF!,1)="B","B",""))</f>
        <v>#REF!</v>
      </c>
      <c r="O415" t="e">
        <f>IF(A415="","",Dec!$B$2)</f>
        <v>#REF!</v>
      </c>
      <c r="P415" s="15" t="e">
        <f>IF(A415="","",TEXT(Dec!$D$2,"dd-mmm"))</f>
        <v>#REF!</v>
      </c>
      <c r="R415" s="16" t="e">
        <f>IF(A415="","",TEXT(Dec!$D$2,"yyyy"))</f>
        <v>#REF!</v>
      </c>
    </row>
    <row r="416" spans="1:18" x14ac:dyDescent="0.25">
      <c r="A416" t="e">
        <f>IF(Results!#REF!="aw",Results!#REF!,"")</f>
        <v>#REF!</v>
      </c>
      <c r="B416" t="e">
        <f>IF(A416="","",IF(AND(Results!#REF!&gt;"+2.0",LEFT(Results!#REF!,1)="+"),"w",""))</f>
        <v>#REF!</v>
      </c>
      <c r="C416" t="e">
        <f>IF(OR(A416="",Results!#REF!=""),"","("&amp;Results!#REF!&amp;")")</f>
        <v>#REF!</v>
      </c>
      <c r="D416" t="e">
        <f>IF(A416="","",Results!#REF!)</f>
        <v>#REF!</v>
      </c>
      <c r="G416" t="e">
        <f>IF(A416="","",LEFT(Results!#REF!,FIND(" ",Results!#REF!)-1))</f>
        <v>#REF!</v>
      </c>
      <c r="H416" t="e">
        <f>IF(A416="","",RIGHT(Results!#REF!,LEN(Results!#REF!)-FIND(" ",Results!#REF!)))</f>
        <v>#REF!</v>
      </c>
      <c r="I416" t="e">
        <f>IF(A416="","",Results!#REF!)</f>
        <v>#REF!</v>
      </c>
      <c r="J416" t="e">
        <f>IF(A416="","",VLOOKUP(LEFT(Results!#REF!,1),Fteams,4,FALSE))</f>
        <v>#REF!</v>
      </c>
      <c r="K416" t="e">
        <f>IF(A416="","",Results!#REF!)</f>
        <v>#REF!</v>
      </c>
      <c r="L416" t="e">
        <f>IF(A416="","",IF(RIGHT(Results!#REF!,1)="B","B",""))</f>
        <v>#REF!</v>
      </c>
      <c r="O416" t="e">
        <f>IF(A416="","",Dec!$B$2)</f>
        <v>#REF!</v>
      </c>
      <c r="P416" s="15" t="e">
        <f>IF(A416="","",TEXT(Dec!$D$2,"dd-mmm"))</f>
        <v>#REF!</v>
      </c>
      <c r="R416" s="16" t="e">
        <f>IF(A416="","",TEXT(Dec!$D$2,"yyyy"))</f>
        <v>#REF!</v>
      </c>
    </row>
    <row r="417" spans="1:18" x14ac:dyDescent="0.25">
      <c r="A417" t="e">
        <f>IF(Results!#REF!="aw",Results!#REF!,"")</f>
        <v>#REF!</v>
      </c>
      <c r="B417" t="e">
        <f>IF(A417="","",IF(AND(Results!#REF!&gt;"+2.0",LEFT(Results!#REF!,1)="+"),"w",""))</f>
        <v>#REF!</v>
      </c>
      <c r="C417" t="e">
        <f>IF(OR(A417="",Results!#REF!=""),"","("&amp;Results!#REF!&amp;")")</f>
        <v>#REF!</v>
      </c>
      <c r="D417" t="e">
        <f>IF(A417="","",Results!#REF!)</f>
        <v>#REF!</v>
      </c>
      <c r="G417" t="e">
        <f>IF(A417="","",LEFT(Results!#REF!,FIND(" ",Results!#REF!)-1))</f>
        <v>#REF!</v>
      </c>
      <c r="H417" t="e">
        <f>IF(A417="","",RIGHT(Results!#REF!,LEN(Results!#REF!)-FIND(" ",Results!#REF!)))</f>
        <v>#REF!</v>
      </c>
      <c r="I417" t="e">
        <f>IF(A417="","",Results!#REF!)</f>
        <v>#REF!</v>
      </c>
      <c r="J417" t="e">
        <f>IF(A417="","",VLOOKUP(LEFT(Results!#REF!,1),Fteams,4,FALSE))</f>
        <v>#REF!</v>
      </c>
      <c r="K417" t="e">
        <f>IF(A417="","",Results!#REF!)</f>
        <v>#REF!</v>
      </c>
      <c r="L417" t="e">
        <f>IF(A417="","",IF(RIGHT(Results!#REF!,1)="B","B",""))</f>
        <v>#REF!</v>
      </c>
      <c r="O417" t="e">
        <f>IF(A417="","",Dec!$B$2)</f>
        <v>#REF!</v>
      </c>
      <c r="P417" s="15" t="e">
        <f>IF(A417="","",TEXT(Dec!$D$2,"dd-mmm"))</f>
        <v>#REF!</v>
      </c>
      <c r="R417" s="16" t="e">
        <f>IF(A417="","",TEXT(Dec!$D$2,"yyyy"))</f>
        <v>#REF!</v>
      </c>
    </row>
    <row r="418" spans="1:18" x14ac:dyDescent="0.25">
      <c r="A418" t="e">
        <f>IF(Results!#REF!="aw",Results!#REF!,"")</f>
        <v>#REF!</v>
      </c>
      <c r="B418" t="e">
        <f>IF(A418="","",IF(AND(Results!#REF!&gt;"+2.0",LEFT(Results!#REF!,1)="+"),"w",""))</f>
        <v>#REF!</v>
      </c>
      <c r="C418" t="e">
        <f>IF(OR(A418="",Results!#REF!=""),"","("&amp;Results!#REF!&amp;")")</f>
        <v>#REF!</v>
      </c>
      <c r="D418" t="e">
        <f>IF(A418="","",Results!#REF!)</f>
        <v>#REF!</v>
      </c>
      <c r="G418" t="e">
        <f>IF(A418="","",LEFT(Results!#REF!,FIND(" ",Results!#REF!)-1))</f>
        <v>#REF!</v>
      </c>
      <c r="H418" t="e">
        <f>IF(A418="","",RIGHT(Results!#REF!,LEN(Results!#REF!)-FIND(" ",Results!#REF!)))</f>
        <v>#REF!</v>
      </c>
      <c r="I418" t="e">
        <f>IF(A418="","",Results!#REF!)</f>
        <v>#REF!</v>
      </c>
      <c r="J418" t="e">
        <f>IF(A418="","",VLOOKUP(LEFT(Results!#REF!,1),Fteams,4,FALSE))</f>
        <v>#REF!</v>
      </c>
      <c r="K418" t="e">
        <f>IF(A418="","",Results!#REF!)</f>
        <v>#REF!</v>
      </c>
      <c r="L418" t="e">
        <f>IF(A418="","",IF(RIGHT(Results!#REF!,1)="B","B",""))</f>
        <v>#REF!</v>
      </c>
      <c r="O418" t="e">
        <f>IF(A418="","",Dec!$B$2)</f>
        <v>#REF!</v>
      </c>
      <c r="P418" s="15" t="e">
        <f>IF(A418="","",TEXT(Dec!$D$2,"dd-mmm"))</f>
        <v>#REF!</v>
      </c>
      <c r="R418" s="16" t="e">
        <f>IF(A418="","",TEXT(Dec!$D$2,"yyyy"))</f>
        <v>#REF!</v>
      </c>
    </row>
    <row r="419" spans="1:18" x14ac:dyDescent="0.25">
      <c r="A419" t="e">
        <f>IF(Results!#REF!="aw",Results!#REF!,"")</f>
        <v>#REF!</v>
      </c>
      <c r="B419" t="e">
        <f>IF(A419="","",IF(AND(Results!#REF!&gt;"+2.0",LEFT(Results!#REF!,1)="+"),"w",""))</f>
        <v>#REF!</v>
      </c>
      <c r="C419" t="e">
        <f>IF(OR(A419="",Results!#REF!=""),"","("&amp;Results!#REF!&amp;")")</f>
        <v>#REF!</v>
      </c>
      <c r="D419" t="e">
        <f>IF(A419="","",Results!#REF!)</f>
        <v>#REF!</v>
      </c>
      <c r="G419" t="e">
        <f>IF(A419="","",LEFT(Results!#REF!,FIND(" ",Results!#REF!)-1))</f>
        <v>#REF!</v>
      </c>
      <c r="H419" t="e">
        <f>IF(A419="","",RIGHT(Results!#REF!,LEN(Results!#REF!)-FIND(" ",Results!#REF!)))</f>
        <v>#REF!</v>
      </c>
      <c r="I419" t="e">
        <f>IF(A419="","",Results!#REF!)</f>
        <v>#REF!</v>
      </c>
      <c r="J419" t="e">
        <f>IF(A419="","",VLOOKUP(LEFT(Results!#REF!,1),Fteams,4,FALSE))</f>
        <v>#REF!</v>
      </c>
      <c r="K419" t="e">
        <f>IF(A419="","",Results!#REF!)</f>
        <v>#REF!</v>
      </c>
      <c r="L419" t="e">
        <f>IF(A419="","",IF(RIGHT(Results!#REF!,1)="B","B",""))</f>
        <v>#REF!</v>
      </c>
      <c r="O419" t="e">
        <f>IF(A419="","",Dec!$B$2)</f>
        <v>#REF!</v>
      </c>
      <c r="P419" s="15" t="e">
        <f>IF(A419="","",TEXT(Dec!$D$2,"dd-mmm"))</f>
        <v>#REF!</v>
      </c>
      <c r="R419" s="16" t="e">
        <f>IF(A419="","",TEXT(Dec!$D$2,"yyyy"))</f>
        <v>#REF!</v>
      </c>
    </row>
    <row r="420" spans="1:18" x14ac:dyDescent="0.25">
      <c r="A420" t="e">
        <f>IF(Results!#REF!="aw",Results!#REF!,"")</f>
        <v>#REF!</v>
      </c>
      <c r="B420" t="e">
        <f>IF(A420="","",IF(AND(Results!#REF!&gt;"+2.0",LEFT(Results!#REF!,1)="+"),"w",""))</f>
        <v>#REF!</v>
      </c>
      <c r="C420" t="e">
        <f>IF(OR(A420="",Results!#REF!=""),"","("&amp;Results!#REF!&amp;")")</f>
        <v>#REF!</v>
      </c>
      <c r="D420" t="e">
        <f>IF(A420="","",Results!#REF!)</f>
        <v>#REF!</v>
      </c>
      <c r="G420" t="e">
        <f>IF(A420="","",LEFT(Results!#REF!,FIND(" ",Results!#REF!)-1))</f>
        <v>#REF!</v>
      </c>
      <c r="H420" t="e">
        <f>IF(A420="","",RIGHT(Results!#REF!,LEN(Results!#REF!)-FIND(" ",Results!#REF!)))</f>
        <v>#REF!</v>
      </c>
      <c r="I420" t="e">
        <f>IF(A420="","",Results!#REF!)</f>
        <v>#REF!</v>
      </c>
      <c r="J420" t="e">
        <f>IF(A420="","",VLOOKUP(LEFT(Results!#REF!,1),Fteams,4,FALSE))</f>
        <v>#REF!</v>
      </c>
      <c r="K420" t="e">
        <f>IF(A420="","",Results!#REF!)</f>
        <v>#REF!</v>
      </c>
      <c r="L420" t="e">
        <f>IF(A420="","",IF(RIGHT(Results!#REF!,1)="B","B",""))</f>
        <v>#REF!</v>
      </c>
      <c r="O420" t="e">
        <f>IF(A420="","",Dec!$B$2)</f>
        <v>#REF!</v>
      </c>
      <c r="P420" s="15" t="e">
        <f>IF(A420="","",TEXT(Dec!$D$2,"dd-mmm"))</f>
        <v>#REF!</v>
      </c>
      <c r="R420" s="16" t="e">
        <f>IF(A420="","",TEXT(Dec!$D$2,"yyyy"))</f>
        <v>#REF!</v>
      </c>
    </row>
    <row r="421" spans="1:18" x14ac:dyDescent="0.25">
      <c r="A421" t="e">
        <f>IF(Results!#REF!="aw",Results!#REF!,"")</f>
        <v>#REF!</v>
      </c>
      <c r="B421" t="e">
        <f>IF(A421="","",IF(AND(Results!#REF!&gt;"+2.0",LEFT(Results!#REF!,1)="+"),"w",""))</f>
        <v>#REF!</v>
      </c>
      <c r="C421" t="e">
        <f>IF(OR(A421="",Results!#REF!=""),"","("&amp;Results!#REF!&amp;")")</f>
        <v>#REF!</v>
      </c>
      <c r="D421" t="e">
        <f>IF(A421="","",Results!#REF!)</f>
        <v>#REF!</v>
      </c>
      <c r="G421" t="e">
        <f>IF(A421="","",LEFT(Results!#REF!,FIND(" ",Results!#REF!)-1))</f>
        <v>#REF!</v>
      </c>
      <c r="H421" t="e">
        <f>IF(A421="","",RIGHT(Results!#REF!,LEN(Results!#REF!)-FIND(" ",Results!#REF!)))</f>
        <v>#REF!</v>
      </c>
      <c r="I421" t="e">
        <f>IF(A421="","",Results!#REF!)</f>
        <v>#REF!</v>
      </c>
      <c r="J421" t="e">
        <f>IF(A421="","",VLOOKUP(LEFT(Results!#REF!,1),Fteams,4,FALSE))</f>
        <v>#REF!</v>
      </c>
      <c r="K421" t="e">
        <f>IF(A421="","",Results!#REF!)</f>
        <v>#REF!</v>
      </c>
      <c r="L421" t="e">
        <f>IF(A421="","",IF(RIGHT(Results!#REF!,1)="B","B",""))</f>
        <v>#REF!</v>
      </c>
      <c r="O421" t="e">
        <f>IF(A421="","",Dec!$B$2)</f>
        <v>#REF!</v>
      </c>
      <c r="P421" s="15" t="e">
        <f>IF(A421="","",TEXT(Dec!$D$2,"dd-mmm"))</f>
        <v>#REF!</v>
      </c>
      <c r="R421" s="16" t="e">
        <f>IF(A421="","",TEXT(Dec!$D$2,"yyyy"))</f>
        <v>#REF!</v>
      </c>
    </row>
    <row r="422" spans="1:18" x14ac:dyDescent="0.25">
      <c r="A422" t="e">
        <f>IF(Results!#REF!="aw",Results!#REF!,"")</f>
        <v>#REF!</v>
      </c>
      <c r="B422" t="e">
        <f>IF(A422="","",IF(AND(Results!#REF!&gt;"+2.0",LEFT(Results!#REF!,1)="+"),"w",""))</f>
        <v>#REF!</v>
      </c>
      <c r="C422" t="e">
        <f>IF(OR(A422="",Results!#REF!=""),"","("&amp;Results!#REF!&amp;")")</f>
        <v>#REF!</v>
      </c>
      <c r="D422" t="e">
        <f>IF(A422="","",Results!#REF!)</f>
        <v>#REF!</v>
      </c>
      <c r="G422" t="e">
        <f>IF(A422="","",LEFT(Results!#REF!,FIND(" ",Results!#REF!)-1))</f>
        <v>#REF!</v>
      </c>
      <c r="H422" t="e">
        <f>IF(A422="","",RIGHT(Results!#REF!,LEN(Results!#REF!)-FIND(" ",Results!#REF!)))</f>
        <v>#REF!</v>
      </c>
      <c r="I422" t="e">
        <f>IF(A422="","",Results!#REF!)</f>
        <v>#REF!</v>
      </c>
      <c r="J422" t="e">
        <f>IF(A422="","",VLOOKUP(LEFT(Results!#REF!,1),Fteams,4,FALSE))</f>
        <v>#REF!</v>
      </c>
      <c r="K422" t="e">
        <f>IF(A422="","",Results!#REF!)</f>
        <v>#REF!</v>
      </c>
      <c r="L422" t="e">
        <f>IF(A422="","",IF(RIGHT(Results!#REF!,1)="B","B",""))</f>
        <v>#REF!</v>
      </c>
      <c r="O422" t="e">
        <f>IF(A422="","",Dec!$B$2)</f>
        <v>#REF!</v>
      </c>
      <c r="P422" s="15" t="e">
        <f>IF(A422="","",TEXT(Dec!$D$2,"dd-mmm"))</f>
        <v>#REF!</v>
      </c>
      <c r="R422" s="16" t="e">
        <f>IF(A422="","",TEXT(Dec!$D$2,"yyyy"))</f>
        <v>#REF!</v>
      </c>
    </row>
    <row r="423" spans="1:18" x14ac:dyDescent="0.25">
      <c r="A423" t="e">
        <f>IF(Results!#REF!="aw",Results!#REF!,"")</f>
        <v>#REF!</v>
      </c>
      <c r="B423" t="e">
        <f>IF(A423="","",IF(AND(Results!#REF!&gt;"+2.0",LEFT(Results!#REF!,1)="+"),"w",""))</f>
        <v>#REF!</v>
      </c>
      <c r="C423" t="e">
        <f>IF(OR(A423="",Results!#REF!=""),"","("&amp;Results!#REF!&amp;")")</f>
        <v>#REF!</v>
      </c>
      <c r="D423" t="e">
        <f>IF(A423="","",Results!#REF!)</f>
        <v>#REF!</v>
      </c>
      <c r="G423" t="e">
        <f>IF(A423="","",LEFT(Results!#REF!,FIND(" ",Results!#REF!)-1))</f>
        <v>#REF!</v>
      </c>
      <c r="H423" t="e">
        <f>IF(A423="","",RIGHT(Results!#REF!,LEN(Results!#REF!)-FIND(" ",Results!#REF!)))</f>
        <v>#REF!</v>
      </c>
      <c r="I423" t="e">
        <f>IF(A423="","",Results!#REF!)</f>
        <v>#REF!</v>
      </c>
      <c r="J423" t="e">
        <f>IF(A423="","",VLOOKUP(LEFT(Results!#REF!,1),Fteams,4,FALSE))</f>
        <v>#REF!</v>
      </c>
      <c r="K423" t="e">
        <f>IF(A423="","",Results!#REF!)</f>
        <v>#REF!</v>
      </c>
      <c r="L423" t="e">
        <f>IF(A423="","",IF(RIGHT(Results!#REF!,1)="B","B",""))</f>
        <v>#REF!</v>
      </c>
      <c r="O423" t="e">
        <f>IF(A423="","",Dec!$B$2)</f>
        <v>#REF!</v>
      </c>
      <c r="P423" s="15" t="e">
        <f>IF(A423="","",TEXT(Dec!$D$2,"dd-mmm"))</f>
        <v>#REF!</v>
      </c>
      <c r="R423" s="16" t="e">
        <f>IF(A423="","",TEXT(Dec!$D$2,"yyyy"))</f>
        <v>#REF!</v>
      </c>
    </row>
    <row r="424" spans="1:18" x14ac:dyDescent="0.25">
      <c r="A424" t="e">
        <f>IF(Results!#REF!="aw",Results!#REF!,"")</f>
        <v>#REF!</v>
      </c>
      <c r="B424" t="e">
        <f>IF(A424="","",IF(AND(Results!#REF!&gt;"+2.0",LEFT(Results!#REF!,1)="+"),"w",""))</f>
        <v>#REF!</v>
      </c>
      <c r="C424" t="e">
        <f>IF(OR(A424="",Results!#REF!=""),"","("&amp;Results!#REF!&amp;")")</f>
        <v>#REF!</v>
      </c>
      <c r="D424" t="e">
        <f>IF(A424="","",Results!#REF!)</f>
        <v>#REF!</v>
      </c>
      <c r="G424" t="e">
        <f>IF(A424="","",LEFT(Results!#REF!,FIND(" ",Results!#REF!)-1))</f>
        <v>#REF!</v>
      </c>
      <c r="H424" t="e">
        <f>IF(A424="","",RIGHT(Results!#REF!,LEN(Results!#REF!)-FIND(" ",Results!#REF!)))</f>
        <v>#REF!</v>
      </c>
      <c r="I424" t="e">
        <f>IF(A424="","",Results!#REF!)</f>
        <v>#REF!</v>
      </c>
      <c r="J424" t="e">
        <f>IF(A424="","",VLOOKUP(LEFT(Results!#REF!,1),Fteams,4,FALSE))</f>
        <v>#REF!</v>
      </c>
      <c r="K424" t="e">
        <f>IF(A424="","",Results!#REF!)</f>
        <v>#REF!</v>
      </c>
      <c r="L424" t="e">
        <f>IF(A424="","",IF(RIGHT(Results!#REF!,1)="B","B",""))</f>
        <v>#REF!</v>
      </c>
      <c r="O424" t="e">
        <f>IF(A424="","",Dec!$B$2)</f>
        <v>#REF!</v>
      </c>
      <c r="P424" s="15" t="e">
        <f>IF(A424="","",TEXT(Dec!$D$2,"dd-mmm"))</f>
        <v>#REF!</v>
      </c>
      <c r="R424" s="16" t="e">
        <f>IF(A424="","",TEXT(Dec!$D$2,"yyyy"))</f>
        <v>#REF!</v>
      </c>
    </row>
    <row r="425" spans="1:18" x14ac:dyDescent="0.25">
      <c r="A425" t="e">
        <f>IF(Results!#REF!="aw",Results!#REF!,"")</f>
        <v>#REF!</v>
      </c>
      <c r="B425" t="e">
        <f>IF(A425="","",IF(AND(Results!#REF!&gt;"+2.0",LEFT(Results!#REF!,1)="+"),"w",""))</f>
        <v>#REF!</v>
      </c>
      <c r="C425" t="e">
        <f>IF(OR(A425="",Results!#REF!=""),"","("&amp;Results!#REF!&amp;")")</f>
        <v>#REF!</v>
      </c>
      <c r="D425" t="e">
        <f>IF(A425="","",Results!#REF!)</f>
        <v>#REF!</v>
      </c>
      <c r="G425" t="e">
        <f>IF(A425="","",LEFT(Results!#REF!,FIND(" ",Results!#REF!)-1))</f>
        <v>#REF!</v>
      </c>
      <c r="H425" t="e">
        <f>IF(A425="","",RIGHT(Results!#REF!,LEN(Results!#REF!)-FIND(" ",Results!#REF!)))</f>
        <v>#REF!</v>
      </c>
      <c r="I425" t="e">
        <f>IF(A425="","",Results!#REF!)</f>
        <v>#REF!</v>
      </c>
      <c r="J425" t="e">
        <f>IF(A425="","",VLOOKUP(LEFT(Results!#REF!,1),Fteams,4,FALSE))</f>
        <v>#REF!</v>
      </c>
      <c r="K425" t="e">
        <f>IF(A425="","",Results!#REF!)</f>
        <v>#REF!</v>
      </c>
      <c r="L425" t="e">
        <f>IF(A425="","",IF(RIGHT(Results!#REF!,1)="B","B",""))</f>
        <v>#REF!</v>
      </c>
      <c r="O425" t="e">
        <f>IF(A425="","",Dec!$B$2)</f>
        <v>#REF!</v>
      </c>
      <c r="P425" s="15" t="e">
        <f>IF(A425="","",TEXT(Dec!$D$2,"dd-mmm"))</f>
        <v>#REF!</v>
      </c>
      <c r="R425" s="16" t="e">
        <f>IF(A425="","",TEXT(Dec!$D$2,"yyyy"))</f>
        <v>#REF!</v>
      </c>
    </row>
    <row r="426" spans="1:18" x14ac:dyDescent="0.25">
      <c r="A426" t="e">
        <f>IF(Results!#REF!="aw",Results!#REF!,"")</f>
        <v>#REF!</v>
      </c>
      <c r="B426" t="e">
        <f>IF(A426="","",IF(AND(Results!#REF!&gt;"+2.0",LEFT(Results!#REF!,1)="+"),"w",""))</f>
        <v>#REF!</v>
      </c>
      <c r="C426" t="e">
        <f>IF(OR(A426="",Results!#REF!=""),"","("&amp;Results!#REF!&amp;")")</f>
        <v>#REF!</v>
      </c>
      <c r="D426" t="e">
        <f>IF(A426="","",Results!#REF!)</f>
        <v>#REF!</v>
      </c>
      <c r="G426" t="e">
        <f>IF(A426="","",LEFT(Results!#REF!,FIND(" ",Results!#REF!)-1))</f>
        <v>#REF!</v>
      </c>
      <c r="H426" t="e">
        <f>IF(A426="","",RIGHT(Results!#REF!,LEN(Results!#REF!)-FIND(" ",Results!#REF!)))</f>
        <v>#REF!</v>
      </c>
      <c r="I426" t="e">
        <f>IF(A426="","",Results!#REF!)</f>
        <v>#REF!</v>
      </c>
      <c r="J426" t="e">
        <f>IF(A426="","",VLOOKUP(LEFT(Results!#REF!,1),Fteams,4,FALSE))</f>
        <v>#REF!</v>
      </c>
      <c r="K426" t="e">
        <f>IF(A426="","",Results!#REF!)</f>
        <v>#REF!</v>
      </c>
      <c r="L426" t="e">
        <f>IF(A426="","",IF(RIGHT(Results!#REF!,1)="B","B",""))</f>
        <v>#REF!</v>
      </c>
      <c r="O426" t="e">
        <f>IF(A426="","",Dec!$B$2)</f>
        <v>#REF!</v>
      </c>
      <c r="P426" s="15" t="e">
        <f>IF(A426="","",TEXT(Dec!$D$2,"dd-mmm"))</f>
        <v>#REF!</v>
      </c>
      <c r="R426" s="16" t="e">
        <f>IF(A426="","",TEXT(Dec!$D$2,"yyyy"))</f>
        <v>#REF!</v>
      </c>
    </row>
    <row r="427" spans="1:18" x14ac:dyDescent="0.25">
      <c r="A427" t="e">
        <f>IF(Results!#REF!="aw",Results!#REF!,"")</f>
        <v>#REF!</v>
      </c>
      <c r="B427" t="e">
        <f>IF(A427="","",IF(AND(Results!#REF!&gt;"+2.0",LEFT(Results!#REF!,1)="+"),"w",""))</f>
        <v>#REF!</v>
      </c>
      <c r="C427" t="e">
        <f>IF(OR(A427="",Results!#REF!=""),"","("&amp;Results!#REF!&amp;")")</f>
        <v>#REF!</v>
      </c>
      <c r="D427" t="e">
        <f>IF(A427="","",Results!#REF!)</f>
        <v>#REF!</v>
      </c>
      <c r="G427" t="e">
        <f>IF(A427="","",LEFT(Results!#REF!,FIND(" ",Results!#REF!)-1))</f>
        <v>#REF!</v>
      </c>
      <c r="H427" t="e">
        <f>IF(A427="","",RIGHT(Results!#REF!,LEN(Results!#REF!)-FIND(" ",Results!#REF!)))</f>
        <v>#REF!</v>
      </c>
      <c r="I427" t="e">
        <f>IF(A427="","",Results!#REF!)</f>
        <v>#REF!</v>
      </c>
      <c r="J427" t="e">
        <f>IF(A427="","",VLOOKUP(LEFT(Results!#REF!,1),Fteams,4,FALSE))</f>
        <v>#REF!</v>
      </c>
      <c r="K427" t="e">
        <f>IF(A427="","",Results!#REF!)</f>
        <v>#REF!</v>
      </c>
      <c r="L427" t="e">
        <f>IF(A427="","",IF(RIGHT(Results!#REF!,1)="B","B",""))</f>
        <v>#REF!</v>
      </c>
      <c r="O427" t="e">
        <f>IF(A427="","",Dec!$B$2)</f>
        <v>#REF!</v>
      </c>
      <c r="P427" s="15" t="e">
        <f>IF(A427="","",TEXT(Dec!$D$2,"dd-mmm"))</f>
        <v>#REF!</v>
      </c>
      <c r="R427" s="16" t="e">
        <f>IF(A427="","",TEXT(Dec!$D$2,"yyyy"))</f>
        <v>#REF!</v>
      </c>
    </row>
    <row r="428" spans="1:18" x14ac:dyDescent="0.25">
      <c r="A428" t="e">
        <f>IF(Results!#REF!="aw",Results!#REF!,"")</f>
        <v>#REF!</v>
      </c>
      <c r="B428" t="e">
        <f>IF(A428="","",IF(AND(Results!#REF!&gt;"+2.0",LEFT(Results!#REF!,1)="+"),"w",""))</f>
        <v>#REF!</v>
      </c>
      <c r="C428" t="e">
        <f>IF(OR(A428="",Results!#REF!=""),"","("&amp;Results!#REF!&amp;")")</f>
        <v>#REF!</v>
      </c>
      <c r="D428" t="e">
        <f>IF(A428="","",Results!#REF!)</f>
        <v>#REF!</v>
      </c>
      <c r="G428" t="e">
        <f>IF(A428="","",LEFT(Results!#REF!,FIND(" ",Results!#REF!)-1))</f>
        <v>#REF!</v>
      </c>
      <c r="H428" t="e">
        <f>IF(A428="","",RIGHT(Results!#REF!,LEN(Results!#REF!)-FIND(" ",Results!#REF!)))</f>
        <v>#REF!</v>
      </c>
      <c r="I428" t="e">
        <f>IF(A428="","",Results!#REF!)</f>
        <v>#REF!</v>
      </c>
      <c r="J428" t="e">
        <f>IF(A428="","",VLOOKUP(LEFT(Results!#REF!,1),Fteams,4,FALSE))</f>
        <v>#REF!</v>
      </c>
      <c r="K428" t="e">
        <f>IF(A428="","",Results!#REF!)</f>
        <v>#REF!</v>
      </c>
      <c r="L428" t="e">
        <f>IF(A428="","",IF(RIGHT(Results!#REF!,1)="B","B",""))</f>
        <v>#REF!</v>
      </c>
      <c r="O428" t="e">
        <f>IF(A428="","",Dec!$B$2)</f>
        <v>#REF!</v>
      </c>
      <c r="P428" s="15" t="e">
        <f>IF(A428="","",TEXT(Dec!$D$2,"dd-mmm"))</f>
        <v>#REF!</v>
      </c>
      <c r="R428" s="16" t="e">
        <f>IF(A428="","",TEXT(Dec!$D$2,"yyyy"))</f>
        <v>#REF!</v>
      </c>
    </row>
    <row r="429" spans="1:18" x14ac:dyDescent="0.25">
      <c r="A429" t="e">
        <f>IF(Results!#REF!="aw",Results!#REF!,"")</f>
        <v>#REF!</v>
      </c>
      <c r="B429" t="e">
        <f>IF(A429="","",IF(AND(Results!#REF!&gt;"+2.0",LEFT(Results!#REF!,1)="+"),"w",""))</f>
        <v>#REF!</v>
      </c>
      <c r="C429" t="e">
        <f>IF(OR(A429="",Results!#REF!=""),"","("&amp;Results!#REF!&amp;")")</f>
        <v>#REF!</v>
      </c>
      <c r="D429" t="e">
        <f>IF(A429="","",Results!#REF!)</f>
        <v>#REF!</v>
      </c>
      <c r="G429" t="e">
        <f>IF(A429="","",LEFT(Results!#REF!,FIND(" ",Results!#REF!)-1))</f>
        <v>#REF!</v>
      </c>
      <c r="H429" t="e">
        <f>IF(A429="","",RIGHT(Results!#REF!,LEN(Results!#REF!)-FIND(" ",Results!#REF!)))</f>
        <v>#REF!</v>
      </c>
      <c r="I429" t="e">
        <f>IF(A429="","",Results!#REF!)</f>
        <v>#REF!</v>
      </c>
      <c r="J429" t="e">
        <f>IF(A429="","",VLOOKUP(LEFT(Results!#REF!,1),Fteams,4,FALSE))</f>
        <v>#REF!</v>
      </c>
      <c r="K429" t="e">
        <f>IF(A429="","",Results!#REF!)</f>
        <v>#REF!</v>
      </c>
      <c r="L429" t="e">
        <f>IF(A429="","",IF(RIGHT(Results!#REF!,1)="B","B",""))</f>
        <v>#REF!</v>
      </c>
      <c r="O429" t="e">
        <f>IF(A429="","",Dec!$B$2)</f>
        <v>#REF!</v>
      </c>
      <c r="P429" s="15" t="e">
        <f>IF(A429="","",TEXT(Dec!$D$2,"dd-mmm"))</f>
        <v>#REF!</v>
      </c>
      <c r="R429" s="16" t="e">
        <f>IF(A429="","",TEXT(Dec!$D$2,"yyyy"))</f>
        <v>#REF!</v>
      </c>
    </row>
    <row r="430" spans="1:18" x14ac:dyDescent="0.25">
      <c r="A430" t="e">
        <f>IF(Results!#REF!="aw",Results!#REF!,"")</f>
        <v>#REF!</v>
      </c>
      <c r="B430" t="e">
        <f>IF(A430="","",IF(AND(Results!#REF!&gt;"+2.0",LEFT(Results!#REF!,1)="+"),"w",""))</f>
        <v>#REF!</v>
      </c>
      <c r="C430" t="e">
        <f>IF(OR(A430="",Results!#REF!=""),"","("&amp;Results!#REF!&amp;")")</f>
        <v>#REF!</v>
      </c>
      <c r="D430" t="e">
        <f>IF(A430="","",Results!#REF!)</f>
        <v>#REF!</v>
      </c>
      <c r="G430" t="e">
        <f>IF(A430="","",LEFT(Results!#REF!,FIND(" ",Results!#REF!)-1))</f>
        <v>#REF!</v>
      </c>
      <c r="H430" t="e">
        <f>IF(A430="","",RIGHT(Results!#REF!,LEN(Results!#REF!)-FIND(" ",Results!#REF!)))</f>
        <v>#REF!</v>
      </c>
      <c r="I430" t="e">
        <f>IF(A430="","",Results!#REF!)</f>
        <v>#REF!</v>
      </c>
      <c r="J430" t="e">
        <f>IF(A430="","",VLOOKUP(LEFT(Results!#REF!,1),Fteams,4,FALSE))</f>
        <v>#REF!</v>
      </c>
      <c r="K430" t="e">
        <f>IF(A430="","",Results!#REF!)</f>
        <v>#REF!</v>
      </c>
      <c r="L430" t="e">
        <f>IF(A430="","",IF(RIGHT(Results!#REF!,1)="B","B",""))</f>
        <v>#REF!</v>
      </c>
      <c r="O430" t="e">
        <f>IF(A430="","",Dec!$B$2)</f>
        <v>#REF!</v>
      </c>
      <c r="P430" s="15" t="e">
        <f>IF(A430="","",TEXT(Dec!$D$2,"dd-mmm"))</f>
        <v>#REF!</v>
      </c>
      <c r="R430" s="16" t="e">
        <f>IF(A430="","",TEXT(Dec!$D$2,"yyyy"))</f>
        <v>#REF!</v>
      </c>
    </row>
    <row r="431" spans="1:18" x14ac:dyDescent="0.25">
      <c r="A431" t="e">
        <f>IF(Results!#REF!="aw",Results!#REF!,"")</f>
        <v>#REF!</v>
      </c>
      <c r="B431" t="e">
        <f>IF(A431="","",IF(AND(Results!#REF!&gt;"+2.0",LEFT(Results!#REF!,1)="+"),"w",""))</f>
        <v>#REF!</v>
      </c>
      <c r="C431" t="e">
        <f>IF(OR(A431="",Results!#REF!=""),"","("&amp;Results!#REF!&amp;")")</f>
        <v>#REF!</v>
      </c>
      <c r="D431" t="e">
        <f>IF(A431="","",Results!#REF!)</f>
        <v>#REF!</v>
      </c>
      <c r="G431" t="e">
        <f>IF(A431="","",LEFT(Results!#REF!,FIND(" ",Results!#REF!)-1))</f>
        <v>#REF!</v>
      </c>
      <c r="H431" t="e">
        <f>IF(A431="","",RIGHT(Results!#REF!,LEN(Results!#REF!)-FIND(" ",Results!#REF!)))</f>
        <v>#REF!</v>
      </c>
      <c r="I431" t="e">
        <f>IF(A431="","",Results!#REF!)</f>
        <v>#REF!</v>
      </c>
      <c r="J431" t="e">
        <f>IF(A431="","",VLOOKUP(LEFT(Results!#REF!,1),Fteams,4,FALSE))</f>
        <v>#REF!</v>
      </c>
      <c r="K431" t="e">
        <f>IF(A431="","",Results!#REF!)</f>
        <v>#REF!</v>
      </c>
      <c r="L431" t="e">
        <f>IF(A431="","",IF(RIGHT(Results!#REF!,1)="B","B",""))</f>
        <v>#REF!</v>
      </c>
      <c r="O431" t="e">
        <f>IF(A431="","",Dec!$B$2)</f>
        <v>#REF!</v>
      </c>
      <c r="P431" s="15" t="e">
        <f>IF(A431="","",TEXT(Dec!$D$2,"dd-mmm"))</f>
        <v>#REF!</v>
      </c>
      <c r="R431" s="16" t="e">
        <f>IF(A431="","",TEXT(Dec!$D$2,"yyyy"))</f>
        <v>#REF!</v>
      </c>
    </row>
    <row r="432" spans="1:18" x14ac:dyDescent="0.25">
      <c r="A432" t="e">
        <f>IF(Results!#REF!="aw",Results!#REF!,"")</f>
        <v>#REF!</v>
      </c>
      <c r="B432" t="e">
        <f>IF(A432="","",IF(AND(Results!#REF!&gt;"+2.0",LEFT(Results!#REF!,1)="+"),"w",""))</f>
        <v>#REF!</v>
      </c>
      <c r="C432" t="e">
        <f>IF(OR(A432="",Results!#REF!=""),"","("&amp;Results!#REF!&amp;")")</f>
        <v>#REF!</v>
      </c>
      <c r="D432" t="e">
        <f>IF(A432="","",Results!#REF!)</f>
        <v>#REF!</v>
      </c>
      <c r="G432" t="e">
        <f>IF(A432="","",LEFT(Results!#REF!,FIND(" ",Results!#REF!)-1))</f>
        <v>#REF!</v>
      </c>
      <c r="H432" t="e">
        <f>IF(A432="","",RIGHT(Results!#REF!,LEN(Results!#REF!)-FIND(" ",Results!#REF!)))</f>
        <v>#REF!</v>
      </c>
      <c r="I432" t="e">
        <f>IF(A432="","",Results!#REF!)</f>
        <v>#REF!</v>
      </c>
      <c r="J432" t="e">
        <f>IF(A432="","",VLOOKUP(LEFT(Results!#REF!,1),Fteams,4,FALSE))</f>
        <v>#REF!</v>
      </c>
      <c r="K432" t="e">
        <f>IF(A432="","",Results!#REF!)</f>
        <v>#REF!</v>
      </c>
      <c r="L432" t="e">
        <f>IF(A432="","",IF(RIGHT(Results!#REF!,1)="B","B",""))</f>
        <v>#REF!</v>
      </c>
      <c r="O432" t="e">
        <f>IF(A432="","",Dec!$B$2)</f>
        <v>#REF!</v>
      </c>
      <c r="P432" s="15" t="e">
        <f>IF(A432="","",TEXT(Dec!$D$2,"dd-mmm"))</f>
        <v>#REF!</v>
      </c>
      <c r="R432" s="16" t="e">
        <f>IF(A432="","",TEXT(Dec!$D$2,"yyyy"))</f>
        <v>#REF!</v>
      </c>
    </row>
    <row r="433" spans="1:18" x14ac:dyDescent="0.25">
      <c r="A433" t="e">
        <f>IF(Results!#REF!="aw",Results!#REF!,"")</f>
        <v>#REF!</v>
      </c>
      <c r="B433" t="e">
        <f>IF(A433="","",IF(AND(Results!#REF!&gt;"+2.0",LEFT(Results!#REF!,1)="+"),"w",""))</f>
        <v>#REF!</v>
      </c>
      <c r="C433" t="e">
        <f>IF(OR(A433="",Results!#REF!=""),"","("&amp;Results!#REF!&amp;")")</f>
        <v>#REF!</v>
      </c>
      <c r="D433" t="e">
        <f>IF(A433="","",Results!#REF!)</f>
        <v>#REF!</v>
      </c>
      <c r="G433" t="e">
        <f>IF(A433="","",LEFT(Results!#REF!,FIND(" ",Results!#REF!)-1))</f>
        <v>#REF!</v>
      </c>
      <c r="H433" t="e">
        <f>IF(A433="","",RIGHT(Results!#REF!,LEN(Results!#REF!)-FIND(" ",Results!#REF!)))</f>
        <v>#REF!</v>
      </c>
      <c r="I433" t="e">
        <f>IF(A433="","",Results!#REF!)</f>
        <v>#REF!</v>
      </c>
      <c r="J433" t="e">
        <f>IF(A433="","",VLOOKUP(LEFT(Results!#REF!,1),Fteams,4,FALSE))</f>
        <v>#REF!</v>
      </c>
      <c r="K433" t="e">
        <f>IF(A433="","",Results!#REF!)</f>
        <v>#REF!</v>
      </c>
      <c r="L433" t="e">
        <f>IF(A433="","",IF(RIGHT(Results!#REF!,1)="B","B",""))</f>
        <v>#REF!</v>
      </c>
      <c r="O433" t="e">
        <f>IF(A433="","",Dec!$B$2)</f>
        <v>#REF!</v>
      </c>
      <c r="P433" s="15" t="e">
        <f>IF(A433="","",TEXT(Dec!$D$2,"dd-mmm"))</f>
        <v>#REF!</v>
      </c>
      <c r="R433" s="16" t="e">
        <f>IF(A433="","",TEXT(Dec!$D$2,"yyyy"))</f>
        <v>#REF!</v>
      </c>
    </row>
    <row r="434" spans="1:18" x14ac:dyDescent="0.25">
      <c r="A434" t="e">
        <f>IF(Results!#REF!="aw",Results!#REF!,"")</f>
        <v>#REF!</v>
      </c>
      <c r="B434" t="e">
        <f>IF(A434="","",IF(AND(Results!#REF!&gt;"+2.0",LEFT(Results!#REF!,1)="+"),"w",""))</f>
        <v>#REF!</v>
      </c>
      <c r="C434" t="e">
        <f>IF(OR(A434="",Results!#REF!=""),"","("&amp;Results!#REF!&amp;")")</f>
        <v>#REF!</v>
      </c>
      <c r="D434" t="e">
        <f>IF(A434="","",Results!#REF!)</f>
        <v>#REF!</v>
      </c>
      <c r="G434" t="e">
        <f>IF(A434="","",LEFT(Results!#REF!,FIND(" ",Results!#REF!)-1))</f>
        <v>#REF!</v>
      </c>
      <c r="H434" t="e">
        <f>IF(A434="","",RIGHT(Results!#REF!,LEN(Results!#REF!)-FIND(" ",Results!#REF!)))</f>
        <v>#REF!</v>
      </c>
      <c r="I434" t="e">
        <f>IF(A434="","",Results!#REF!)</f>
        <v>#REF!</v>
      </c>
      <c r="J434" t="e">
        <f>IF(A434="","",VLOOKUP(LEFT(Results!#REF!,1),Fteams,4,FALSE))</f>
        <v>#REF!</v>
      </c>
      <c r="K434" t="e">
        <f>IF(A434="","",Results!#REF!)</f>
        <v>#REF!</v>
      </c>
      <c r="L434" t="e">
        <f>IF(A434="","",IF(RIGHT(Results!#REF!,1)="B","B",""))</f>
        <v>#REF!</v>
      </c>
      <c r="O434" t="e">
        <f>IF(A434="","",Dec!$B$2)</f>
        <v>#REF!</v>
      </c>
      <c r="P434" s="15" t="e">
        <f>IF(A434="","",TEXT(Dec!$D$2,"dd-mmm"))</f>
        <v>#REF!</v>
      </c>
      <c r="R434" s="16" t="e">
        <f>IF(A434="","",TEXT(Dec!$D$2,"yyyy"))</f>
        <v>#REF!</v>
      </c>
    </row>
    <row r="435" spans="1:18" x14ac:dyDescent="0.25">
      <c r="A435" t="e">
        <f>IF(Results!#REF!="aw",Results!#REF!,"")</f>
        <v>#REF!</v>
      </c>
      <c r="B435" t="e">
        <f>IF(A435="","",IF(AND(Results!#REF!&gt;"+2.0",LEFT(Results!#REF!,1)="+"),"w",""))</f>
        <v>#REF!</v>
      </c>
      <c r="C435" t="e">
        <f>IF(OR(A435="",Results!#REF!=""),"","("&amp;Results!#REF!&amp;")")</f>
        <v>#REF!</v>
      </c>
      <c r="D435" t="e">
        <f>IF(A435="","",Results!#REF!)</f>
        <v>#REF!</v>
      </c>
      <c r="G435" t="e">
        <f>IF(A435="","",LEFT(Results!#REF!,FIND(" ",Results!#REF!)-1))</f>
        <v>#REF!</v>
      </c>
      <c r="H435" t="e">
        <f>IF(A435="","",RIGHT(Results!#REF!,LEN(Results!#REF!)-FIND(" ",Results!#REF!)))</f>
        <v>#REF!</v>
      </c>
      <c r="I435" t="e">
        <f>IF(A435="","",Results!#REF!)</f>
        <v>#REF!</v>
      </c>
      <c r="J435" t="e">
        <f>IF(A435="","",VLOOKUP(LEFT(Results!#REF!,1),Fteams,4,FALSE))</f>
        <v>#REF!</v>
      </c>
      <c r="K435" t="e">
        <f>IF(A435="","",Results!#REF!)</f>
        <v>#REF!</v>
      </c>
      <c r="L435" t="e">
        <f>IF(A435="","",IF(RIGHT(Results!#REF!,1)="B","B",""))</f>
        <v>#REF!</v>
      </c>
      <c r="O435" t="e">
        <f>IF(A435="","",Dec!$B$2)</f>
        <v>#REF!</v>
      </c>
      <c r="P435" s="15" t="e">
        <f>IF(A435="","",TEXT(Dec!$D$2,"dd-mmm"))</f>
        <v>#REF!</v>
      </c>
      <c r="R435" s="16" t="e">
        <f>IF(A435="","",TEXT(Dec!$D$2,"yyyy"))</f>
        <v>#REF!</v>
      </c>
    </row>
    <row r="436" spans="1:18" x14ac:dyDescent="0.25">
      <c r="A436" t="e">
        <f>IF(Results!#REF!="aw",Results!#REF!,"")</f>
        <v>#REF!</v>
      </c>
      <c r="B436" t="e">
        <f>IF(A436="","",IF(AND(Results!#REF!&gt;"+2.0",LEFT(Results!#REF!,1)="+"),"w",""))</f>
        <v>#REF!</v>
      </c>
      <c r="C436" t="e">
        <f>IF(OR(A436="",Results!#REF!=""),"","("&amp;Results!#REF!&amp;")")</f>
        <v>#REF!</v>
      </c>
      <c r="D436" t="e">
        <f>IF(A436="","",Results!#REF!)</f>
        <v>#REF!</v>
      </c>
      <c r="G436" t="e">
        <f>IF(A436="","",LEFT(Results!#REF!,FIND(" ",Results!#REF!)-1))</f>
        <v>#REF!</v>
      </c>
      <c r="H436" t="e">
        <f>IF(A436="","",RIGHT(Results!#REF!,LEN(Results!#REF!)-FIND(" ",Results!#REF!)))</f>
        <v>#REF!</v>
      </c>
      <c r="I436" t="e">
        <f>IF(A436="","",Results!#REF!)</f>
        <v>#REF!</v>
      </c>
      <c r="J436" t="e">
        <f>IF(A436="","",VLOOKUP(LEFT(Results!#REF!,1),Fteams,4,FALSE))</f>
        <v>#REF!</v>
      </c>
      <c r="K436" t="e">
        <f>IF(A436="","",Results!#REF!)</f>
        <v>#REF!</v>
      </c>
      <c r="L436" t="e">
        <f>IF(A436="","",IF(RIGHT(Results!#REF!,1)="B","B",""))</f>
        <v>#REF!</v>
      </c>
      <c r="O436" t="e">
        <f>IF(A436="","",Dec!$B$2)</f>
        <v>#REF!</v>
      </c>
      <c r="P436" s="15" t="e">
        <f>IF(A436="","",TEXT(Dec!$D$2,"dd-mmm"))</f>
        <v>#REF!</v>
      </c>
      <c r="R436" s="16" t="e">
        <f>IF(A436="","",TEXT(Dec!$D$2,"yyyy"))</f>
        <v>#REF!</v>
      </c>
    </row>
    <row r="437" spans="1:18" x14ac:dyDescent="0.25">
      <c r="A437" t="e">
        <f>IF(Results!#REF!="aw",Results!#REF!,"")</f>
        <v>#REF!</v>
      </c>
      <c r="B437" t="e">
        <f>IF(A437="","",IF(AND(Results!#REF!&gt;"+2.0",LEFT(Results!#REF!,1)="+"),"w",""))</f>
        <v>#REF!</v>
      </c>
      <c r="C437" t="e">
        <f>IF(OR(A437="",Results!#REF!=""),"","("&amp;Results!#REF!&amp;")")</f>
        <v>#REF!</v>
      </c>
      <c r="D437" t="e">
        <f>IF(A437="","",Results!#REF!)</f>
        <v>#REF!</v>
      </c>
      <c r="G437" t="e">
        <f>IF(A437="","",LEFT(Results!#REF!,FIND(" ",Results!#REF!)-1))</f>
        <v>#REF!</v>
      </c>
      <c r="H437" t="e">
        <f>IF(A437="","",RIGHT(Results!#REF!,LEN(Results!#REF!)-FIND(" ",Results!#REF!)))</f>
        <v>#REF!</v>
      </c>
      <c r="I437" t="e">
        <f>IF(A437="","",Results!#REF!)</f>
        <v>#REF!</v>
      </c>
      <c r="J437" t="e">
        <f>IF(A437="","",VLOOKUP(LEFT(Results!#REF!,1),Fteams,4,FALSE))</f>
        <v>#REF!</v>
      </c>
      <c r="K437" t="e">
        <f>IF(A437="","",Results!#REF!)</f>
        <v>#REF!</v>
      </c>
      <c r="L437" t="e">
        <f>IF(A437="","",IF(RIGHT(Results!#REF!,1)="B","B",""))</f>
        <v>#REF!</v>
      </c>
      <c r="O437" t="e">
        <f>IF(A437="","",Dec!$B$2)</f>
        <v>#REF!</v>
      </c>
      <c r="P437" s="15" t="e">
        <f>IF(A437="","",TEXT(Dec!$D$2,"dd-mmm"))</f>
        <v>#REF!</v>
      </c>
      <c r="R437" s="16" t="e">
        <f>IF(A437="","",TEXT(Dec!$D$2,"yyyy"))</f>
        <v>#REF!</v>
      </c>
    </row>
    <row r="438" spans="1:18" x14ac:dyDescent="0.25">
      <c r="A438" t="e">
        <f>IF(Results!#REF!="aw",Results!#REF!,"")</f>
        <v>#REF!</v>
      </c>
      <c r="B438" t="e">
        <f>IF(A438="","",IF(AND(Results!#REF!&gt;"+2.0",LEFT(Results!#REF!,1)="+"),"w",""))</f>
        <v>#REF!</v>
      </c>
      <c r="C438" t="e">
        <f>IF(OR(A438="",Results!#REF!=""),"","("&amp;Results!#REF!&amp;")")</f>
        <v>#REF!</v>
      </c>
      <c r="D438" t="e">
        <f>IF(A438="","",Results!#REF!)</f>
        <v>#REF!</v>
      </c>
      <c r="G438" t="e">
        <f>IF(A438="","",LEFT(Results!#REF!,FIND(" ",Results!#REF!)-1))</f>
        <v>#REF!</v>
      </c>
      <c r="H438" t="e">
        <f>IF(A438="","",RIGHT(Results!#REF!,LEN(Results!#REF!)-FIND(" ",Results!#REF!)))</f>
        <v>#REF!</v>
      </c>
      <c r="I438" t="e">
        <f>IF(A438="","",Results!#REF!)</f>
        <v>#REF!</v>
      </c>
      <c r="J438" t="e">
        <f>IF(A438="","",VLOOKUP(LEFT(Results!#REF!,1),Fteams,4,FALSE))</f>
        <v>#REF!</v>
      </c>
      <c r="K438" t="e">
        <f>IF(A438="","",Results!#REF!)</f>
        <v>#REF!</v>
      </c>
      <c r="L438" t="e">
        <f>IF(A438="","",IF(RIGHT(Results!#REF!,1)="B","B",""))</f>
        <v>#REF!</v>
      </c>
      <c r="O438" t="e">
        <f>IF(A438="","",Dec!$B$2)</f>
        <v>#REF!</v>
      </c>
      <c r="P438" s="15" t="e">
        <f>IF(A438="","",TEXT(Dec!$D$2,"dd-mmm"))</f>
        <v>#REF!</v>
      </c>
      <c r="R438" s="16" t="e">
        <f>IF(A438="","",TEXT(Dec!$D$2,"yyyy"))</f>
        <v>#REF!</v>
      </c>
    </row>
    <row r="439" spans="1:18" x14ac:dyDescent="0.25">
      <c r="A439" t="e">
        <f>IF(Results!#REF!="aw",Results!#REF!,"")</f>
        <v>#REF!</v>
      </c>
      <c r="B439" t="e">
        <f>IF(A439="","",IF(AND(Results!#REF!&gt;"+2.0",LEFT(Results!#REF!,1)="+"),"w",""))</f>
        <v>#REF!</v>
      </c>
      <c r="C439" t="e">
        <f>IF(OR(A439="",Results!#REF!=""),"","("&amp;Results!#REF!&amp;")")</f>
        <v>#REF!</v>
      </c>
      <c r="D439" t="e">
        <f>IF(A439="","",Results!#REF!)</f>
        <v>#REF!</v>
      </c>
      <c r="G439" t="e">
        <f>IF(A439="","",LEFT(Results!#REF!,FIND(" ",Results!#REF!)-1))</f>
        <v>#REF!</v>
      </c>
      <c r="H439" t="e">
        <f>IF(A439="","",RIGHT(Results!#REF!,LEN(Results!#REF!)-FIND(" ",Results!#REF!)))</f>
        <v>#REF!</v>
      </c>
      <c r="I439" t="e">
        <f>IF(A439="","",Results!#REF!)</f>
        <v>#REF!</v>
      </c>
      <c r="J439" t="e">
        <f>IF(A439="","",VLOOKUP(LEFT(Results!#REF!,1),Fteams,4,FALSE))</f>
        <v>#REF!</v>
      </c>
      <c r="K439" t="e">
        <f>IF(A439="","",Results!#REF!)</f>
        <v>#REF!</v>
      </c>
      <c r="L439" t="e">
        <f>IF(A439="","",IF(RIGHT(Results!#REF!,1)="B","B",""))</f>
        <v>#REF!</v>
      </c>
      <c r="O439" t="e">
        <f>IF(A439="","",Dec!$B$2)</f>
        <v>#REF!</v>
      </c>
      <c r="P439" s="15" t="e">
        <f>IF(A439="","",TEXT(Dec!$D$2,"dd-mmm"))</f>
        <v>#REF!</v>
      </c>
      <c r="R439" s="16" t="e">
        <f>IF(A439="","",TEXT(Dec!$D$2,"yyyy"))</f>
        <v>#REF!</v>
      </c>
    </row>
    <row r="440" spans="1:18" x14ac:dyDescent="0.25">
      <c r="A440" t="e">
        <f>IF(Results!#REF!="aw",Results!#REF!,"")</f>
        <v>#REF!</v>
      </c>
      <c r="B440" t="e">
        <f>IF(A440="","",IF(AND(Results!#REF!&gt;"+2.0",LEFT(Results!#REF!,1)="+"),"w",""))</f>
        <v>#REF!</v>
      </c>
      <c r="C440" t="e">
        <f>IF(OR(A440="",Results!#REF!=""),"","("&amp;Results!#REF!&amp;")")</f>
        <v>#REF!</v>
      </c>
      <c r="D440" t="e">
        <f>IF(A440="","",Results!#REF!)</f>
        <v>#REF!</v>
      </c>
      <c r="G440" t="e">
        <f>IF(A440="","",LEFT(Results!#REF!,FIND(" ",Results!#REF!)-1))</f>
        <v>#REF!</v>
      </c>
      <c r="H440" t="e">
        <f>IF(A440="","",RIGHT(Results!#REF!,LEN(Results!#REF!)-FIND(" ",Results!#REF!)))</f>
        <v>#REF!</v>
      </c>
      <c r="I440" t="e">
        <f>IF(A440="","",Results!#REF!)</f>
        <v>#REF!</v>
      </c>
      <c r="J440" t="e">
        <f>IF(A440="","",VLOOKUP(LEFT(Results!#REF!,1),Fteams,4,FALSE))</f>
        <v>#REF!</v>
      </c>
      <c r="K440" t="e">
        <f>IF(A440="","",Results!#REF!)</f>
        <v>#REF!</v>
      </c>
      <c r="L440" t="e">
        <f>IF(A440="","",IF(RIGHT(Results!#REF!,1)="B","B",""))</f>
        <v>#REF!</v>
      </c>
      <c r="O440" t="e">
        <f>IF(A440="","",Dec!$B$2)</f>
        <v>#REF!</v>
      </c>
      <c r="P440" s="15" t="e">
        <f>IF(A440="","",TEXT(Dec!$D$2,"dd-mmm"))</f>
        <v>#REF!</v>
      </c>
      <c r="R440" s="16" t="e">
        <f>IF(A440="","",TEXT(Dec!$D$2,"yyyy"))</f>
        <v>#REF!</v>
      </c>
    </row>
    <row r="441" spans="1:18" x14ac:dyDescent="0.25">
      <c r="A441" t="e">
        <f>IF(Results!#REF!="aw",Results!#REF!,"")</f>
        <v>#REF!</v>
      </c>
      <c r="B441" t="e">
        <f>IF(A441="","",IF(AND(Results!#REF!&gt;"+2.0",LEFT(Results!#REF!,1)="+"),"w",""))</f>
        <v>#REF!</v>
      </c>
      <c r="C441" t="e">
        <f>IF(OR(A441="",Results!#REF!=""),"","("&amp;Results!#REF!&amp;")")</f>
        <v>#REF!</v>
      </c>
      <c r="D441" t="e">
        <f>IF(A441="","",Results!#REF!)</f>
        <v>#REF!</v>
      </c>
      <c r="G441" t="e">
        <f>IF(A441="","",LEFT(Results!#REF!,FIND(" ",Results!#REF!)-1))</f>
        <v>#REF!</v>
      </c>
      <c r="H441" t="e">
        <f>IF(A441="","",RIGHT(Results!#REF!,LEN(Results!#REF!)-FIND(" ",Results!#REF!)))</f>
        <v>#REF!</v>
      </c>
      <c r="I441" t="e">
        <f>IF(A441="","",Results!#REF!)</f>
        <v>#REF!</v>
      </c>
      <c r="J441" t="e">
        <f>IF(A441="","",VLOOKUP(LEFT(Results!#REF!,1),Fteams,4,FALSE))</f>
        <v>#REF!</v>
      </c>
      <c r="K441" t="e">
        <f>IF(A441="","",Results!#REF!)</f>
        <v>#REF!</v>
      </c>
      <c r="L441" t="e">
        <f>IF(A441="","",IF(RIGHT(Results!#REF!,1)="B","B",""))</f>
        <v>#REF!</v>
      </c>
      <c r="O441" t="e">
        <f>IF(A441="","",Dec!$B$2)</f>
        <v>#REF!</v>
      </c>
      <c r="P441" s="15" t="e">
        <f>IF(A441="","",TEXT(Dec!$D$2,"dd-mmm"))</f>
        <v>#REF!</v>
      </c>
      <c r="R441" s="16" t="e">
        <f>IF(A441="","",TEXT(Dec!$D$2,"yyyy"))</f>
        <v>#REF!</v>
      </c>
    </row>
    <row r="442" spans="1:18" x14ac:dyDescent="0.25">
      <c r="A442" t="e">
        <f>IF(Results!#REF!="aw",Results!#REF!,"")</f>
        <v>#REF!</v>
      </c>
      <c r="B442" t="e">
        <f>IF(A442="","",IF(AND(Results!#REF!&gt;"+2.0",LEFT(Results!#REF!,1)="+"),"w",""))</f>
        <v>#REF!</v>
      </c>
      <c r="C442" t="e">
        <f>IF(OR(A442="",Results!#REF!=""),"","("&amp;Results!#REF!&amp;")")</f>
        <v>#REF!</v>
      </c>
      <c r="D442" t="e">
        <f>IF(A442="","",Results!#REF!)</f>
        <v>#REF!</v>
      </c>
      <c r="G442" t="e">
        <f>IF(A442="","",LEFT(Results!#REF!,FIND(" ",Results!#REF!)-1))</f>
        <v>#REF!</v>
      </c>
      <c r="H442" t="e">
        <f>IF(A442="","",RIGHT(Results!#REF!,LEN(Results!#REF!)-FIND(" ",Results!#REF!)))</f>
        <v>#REF!</v>
      </c>
      <c r="I442" t="e">
        <f>IF(A442="","",Results!#REF!)</f>
        <v>#REF!</v>
      </c>
      <c r="J442" t="e">
        <f>IF(A442="","",VLOOKUP(LEFT(Results!#REF!,1),Fteams,4,FALSE))</f>
        <v>#REF!</v>
      </c>
      <c r="K442" t="e">
        <f>IF(A442="","",Results!#REF!)</f>
        <v>#REF!</v>
      </c>
      <c r="L442" t="e">
        <f>IF(A442="","",IF(RIGHT(Results!#REF!,1)="B","B",""))</f>
        <v>#REF!</v>
      </c>
      <c r="O442" t="e">
        <f>IF(A442="","",Dec!$B$2)</f>
        <v>#REF!</v>
      </c>
      <c r="P442" s="15" t="e">
        <f>IF(A442="","",TEXT(Dec!$D$2,"dd-mmm"))</f>
        <v>#REF!</v>
      </c>
      <c r="R442" s="16" t="e">
        <f>IF(A442="","",TEXT(Dec!$D$2,"yyyy"))</f>
        <v>#REF!</v>
      </c>
    </row>
    <row r="443" spans="1:18" x14ac:dyDescent="0.25">
      <c r="A443" t="e">
        <f>IF(Results!#REF!="aw",Results!#REF!,"")</f>
        <v>#REF!</v>
      </c>
      <c r="B443" t="e">
        <f>IF(A443="","",IF(AND(Results!#REF!&gt;"+2.0",LEFT(Results!#REF!,1)="+"),"w",""))</f>
        <v>#REF!</v>
      </c>
      <c r="C443" t="e">
        <f>IF(OR(A443="",Results!#REF!=""),"","("&amp;Results!#REF!&amp;")")</f>
        <v>#REF!</v>
      </c>
      <c r="D443" t="e">
        <f>IF(A443="","",Results!#REF!)</f>
        <v>#REF!</v>
      </c>
      <c r="G443" t="e">
        <f>IF(A443="","",LEFT(Results!#REF!,FIND(" ",Results!#REF!)-1))</f>
        <v>#REF!</v>
      </c>
      <c r="H443" t="e">
        <f>IF(A443="","",RIGHT(Results!#REF!,LEN(Results!#REF!)-FIND(" ",Results!#REF!)))</f>
        <v>#REF!</v>
      </c>
      <c r="I443" t="e">
        <f>IF(A443="","",Results!#REF!)</f>
        <v>#REF!</v>
      </c>
      <c r="J443" t="e">
        <f>IF(A443="","",VLOOKUP(LEFT(Results!#REF!,1),Fteams,4,FALSE))</f>
        <v>#REF!</v>
      </c>
      <c r="K443" t="e">
        <f>IF(A443="","",Results!#REF!)</f>
        <v>#REF!</v>
      </c>
      <c r="L443" t="e">
        <f>IF(A443="","",IF(RIGHT(Results!#REF!,1)="B","B",""))</f>
        <v>#REF!</v>
      </c>
      <c r="O443" t="e">
        <f>IF(A443="","",Dec!$B$2)</f>
        <v>#REF!</v>
      </c>
      <c r="P443" s="15" t="e">
        <f>IF(A443="","",TEXT(Dec!$D$2,"dd-mmm"))</f>
        <v>#REF!</v>
      </c>
      <c r="R443" s="16" t="e">
        <f>IF(A443="","",TEXT(Dec!$D$2,"yyyy"))</f>
        <v>#REF!</v>
      </c>
    </row>
    <row r="444" spans="1:18" x14ac:dyDescent="0.25">
      <c r="A444" t="e">
        <f>IF(Results!#REF!="aw",Results!#REF!,"")</f>
        <v>#REF!</v>
      </c>
      <c r="B444" t="e">
        <f>IF(A444="","",IF(AND(Results!#REF!&gt;"+2.0",LEFT(Results!#REF!,1)="+"),"w",""))</f>
        <v>#REF!</v>
      </c>
      <c r="C444" t="e">
        <f>IF(OR(A444="",Results!#REF!=""),"","("&amp;Results!#REF!&amp;")")</f>
        <v>#REF!</v>
      </c>
      <c r="D444" t="e">
        <f>IF(A444="","",Results!#REF!)</f>
        <v>#REF!</v>
      </c>
      <c r="G444" t="e">
        <f>IF(A444="","",LEFT(Results!#REF!,FIND(" ",Results!#REF!)-1))</f>
        <v>#REF!</v>
      </c>
      <c r="H444" t="e">
        <f>IF(A444="","",RIGHT(Results!#REF!,LEN(Results!#REF!)-FIND(" ",Results!#REF!)))</f>
        <v>#REF!</v>
      </c>
      <c r="I444" t="e">
        <f>IF(A444="","",Results!#REF!)</f>
        <v>#REF!</v>
      </c>
      <c r="J444" t="e">
        <f>IF(A444="","",VLOOKUP(LEFT(Results!#REF!,1),Fteams,4,FALSE))</f>
        <v>#REF!</v>
      </c>
      <c r="K444" t="e">
        <f>IF(A444="","",Results!#REF!)</f>
        <v>#REF!</v>
      </c>
      <c r="L444" t="e">
        <f>IF(A444="","",IF(RIGHT(Results!#REF!,1)="B","B",""))</f>
        <v>#REF!</v>
      </c>
      <c r="O444" t="e">
        <f>IF(A444="","",Dec!$B$2)</f>
        <v>#REF!</v>
      </c>
      <c r="P444" s="15" t="e">
        <f>IF(A444="","",TEXT(Dec!$D$2,"dd-mmm"))</f>
        <v>#REF!</v>
      </c>
      <c r="R444" s="16" t="e">
        <f>IF(A444="","",TEXT(Dec!$D$2,"yyyy"))</f>
        <v>#REF!</v>
      </c>
    </row>
    <row r="445" spans="1:18" x14ac:dyDescent="0.25">
      <c r="A445" t="e">
        <f>IF(Results!#REF!="aw",Results!#REF!,"")</f>
        <v>#REF!</v>
      </c>
      <c r="B445" t="e">
        <f>IF(A445="","",IF(AND(Results!#REF!&gt;"+2.0",LEFT(Results!#REF!,1)="+"),"w",""))</f>
        <v>#REF!</v>
      </c>
      <c r="C445" t="e">
        <f>IF(OR(A445="",Results!#REF!=""),"","("&amp;Results!#REF!&amp;")")</f>
        <v>#REF!</v>
      </c>
      <c r="D445" t="e">
        <f>IF(A445="","",Results!#REF!)</f>
        <v>#REF!</v>
      </c>
      <c r="G445" t="e">
        <f>IF(A445="","",LEFT(Results!#REF!,FIND(" ",Results!#REF!)-1))</f>
        <v>#REF!</v>
      </c>
      <c r="H445" t="e">
        <f>IF(A445="","",RIGHT(Results!#REF!,LEN(Results!#REF!)-FIND(" ",Results!#REF!)))</f>
        <v>#REF!</v>
      </c>
      <c r="I445" t="e">
        <f>IF(A445="","",Results!#REF!)</f>
        <v>#REF!</v>
      </c>
      <c r="J445" t="e">
        <f>IF(A445="","",VLOOKUP(LEFT(Results!#REF!,1),Fteams,4,FALSE))</f>
        <v>#REF!</v>
      </c>
      <c r="K445" t="e">
        <f>IF(A445="","",Results!#REF!)</f>
        <v>#REF!</v>
      </c>
      <c r="L445" t="e">
        <f>IF(A445="","",IF(RIGHT(Results!#REF!,1)="B","B",""))</f>
        <v>#REF!</v>
      </c>
      <c r="O445" t="e">
        <f>IF(A445="","",Dec!$B$2)</f>
        <v>#REF!</v>
      </c>
      <c r="P445" s="15" t="e">
        <f>IF(A445="","",TEXT(Dec!$D$2,"dd-mmm"))</f>
        <v>#REF!</v>
      </c>
      <c r="R445" s="16" t="e">
        <f>IF(A445="","",TEXT(Dec!$D$2,"yyyy"))</f>
        <v>#REF!</v>
      </c>
    </row>
    <row r="446" spans="1:18" x14ac:dyDescent="0.25">
      <c r="A446" t="e">
        <f>IF(Results!Y307="aw",Results!A306,"")</f>
        <v>#N/A</v>
      </c>
      <c r="B446" t="e">
        <f>IF(A446="","",IF(AND(Results!H307&gt;"+2.0",LEFT(Results!H307,1)="+"),"w",""))</f>
        <v>#N/A</v>
      </c>
      <c r="C446" t="e">
        <f>IF(OR(A446="",Results!H307=""),"","("&amp;Results!H307&amp;")")</f>
        <v>#N/A</v>
      </c>
      <c r="D446" t="e">
        <f>IF(A446="","",Results!F307)</f>
        <v>#N/A</v>
      </c>
      <c r="G446" t="e">
        <f>IF(A446="","",LEFT(Results!C307,FIND(" ",Results!C307)-1))</f>
        <v>#N/A</v>
      </c>
      <c r="H446" t="e">
        <f>IF(A446="","",RIGHT(Results!C307,LEN(Results!C307)-FIND(" ",Results!C307)))</f>
        <v>#N/A</v>
      </c>
      <c r="I446" t="e">
        <f>IF(A446="","",Results!D307)</f>
        <v>#N/A</v>
      </c>
      <c r="J446" t="e">
        <f>IF(A446="","",VLOOKUP(LEFT(Results!A307,1),Fteams,4,FALSE))</f>
        <v>#N/A</v>
      </c>
      <c r="K446" t="e">
        <f>IF(A446="","",Results!B307)</f>
        <v>#N/A</v>
      </c>
      <c r="L446" t="e">
        <f>IF(A446="","",IF(RIGHT(Results!X306,1)="B","B",""))</f>
        <v>#N/A</v>
      </c>
      <c r="O446" t="e">
        <f>IF(A446="","",Dec!$B$2)</f>
        <v>#N/A</v>
      </c>
      <c r="P446" s="15" t="e">
        <f>IF(A446="","",TEXT(Dec!$D$2,"dd-mmm"))</f>
        <v>#N/A</v>
      </c>
      <c r="R446" s="16" t="e">
        <f>IF(A446="","",TEXT(Dec!$D$2,"yyyy"))</f>
        <v>#N/A</v>
      </c>
    </row>
    <row r="447" spans="1:18" x14ac:dyDescent="0.25">
      <c r="A447" t="e">
        <f>IF(Results!Y308="aw",Results!A306,"")</f>
        <v>#N/A</v>
      </c>
      <c r="B447" t="e">
        <f>IF(A447="","",IF(AND(Results!H308&gt;"+2.0",LEFT(Results!H308,1)="+"),"w",""))</f>
        <v>#N/A</v>
      </c>
      <c r="C447" t="e">
        <f>IF(OR(A447="",Results!H308=""),"","("&amp;Results!H308&amp;")")</f>
        <v>#N/A</v>
      </c>
      <c r="D447" t="e">
        <f>IF(A447="","",Results!F308)</f>
        <v>#N/A</v>
      </c>
      <c r="G447" t="e">
        <f>IF(A447="","",LEFT(Results!C308,FIND(" ",Results!C308)-1))</f>
        <v>#N/A</v>
      </c>
      <c r="H447" t="e">
        <f>IF(A447="","",RIGHT(Results!C308,LEN(Results!C308)-FIND(" ",Results!C308)))</f>
        <v>#N/A</v>
      </c>
      <c r="I447" t="e">
        <f>IF(A447="","",Results!D308)</f>
        <v>#N/A</v>
      </c>
      <c r="J447" t="e">
        <f>IF(A447="","",VLOOKUP(LEFT(Results!A308,1),Fteams,4,FALSE))</f>
        <v>#N/A</v>
      </c>
      <c r="K447" t="e">
        <f>IF(A447="","",Results!B308)</f>
        <v>#N/A</v>
      </c>
      <c r="L447" t="e">
        <f>IF(A447="","",IF(RIGHT(Results!X306,1)="B","B",""))</f>
        <v>#N/A</v>
      </c>
      <c r="O447" t="e">
        <f>IF(A447="","",Dec!$B$2)</f>
        <v>#N/A</v>
      </c>
      <c r="P447" s="15" t="e">
        <f>IF(A447="","",TEXT(Dec!$D$2,"dd-mmm"))</f>
        <v>#N/A</v>
      </c>
      <c r="R447" s="16" t="e">
        <f>IF(A447="","",TEXT(Dec!$D$2,"yyyy"))</f>
        <v>#N/A</v>
      </c>
    </row>
    <row r="448" spans="1:18" x14ac:dyDescent="0.25">
      <c r="A448" t="e">
        <f>IF(Results!Y309="aw",Results!A306,"")</f>
        <v>#N/A</v>
      </c>
      <c r="B448" t="e">
        <f>IF(A448="","",IF(AND(Results!H309&gt;"+2.0",LEFT(Results!H309,1)="+"),"w",""))</f>
        <v>#N/A</v>
      </c>
      <c r="C448" t="e">
        <f>IF(OR(A448="",Results!H309=""),"","("&amp;Results!H309&amp;")")</f>
        <v>#N/A</v>
      </c>
      <c r="D448" t="e">
        <f>IF(A448="","",Results!F309)</f>
        <v>#N/A</v>
      </c>
      <c r="G448" t="e">
        <f>IF(A448="","",LEFT(Results!C309,FIND(" ",Results!C309)-1))</f>
        <v>#N/A</v>
      </c>
      <c r="H448" t="e">
        <f>IF(A448="","",RIGHT(Results!C309,LEN(Results!C309)-FIND(" ",Results!C309)))</f>
        <v>#N/A</v>
      </c>
      <c r="I448" t="e">
        <f>IF(A448="","",Results!D309)</f>
        <v>#N/A</v>
      </c>
      <c r="J448" t="e">
        <f>IF(A448="","",VLOOKUP(LEFT(Results!A309,1),Fteams,4,FALSE))</f>
        <v>#N/A</v>
      </c>
      <c r="K448" t="e">
        <f>IF(A448="","",Results!B309)</f>
        <v>#N/A</v>
      </c>
      <c r="L448" t="e">
        <f>IF(A448="","",IF(RIGHT(Results!X306,1)="B","B",""))</f>
        <v>#N/A</v>
      </c>
      <c r="O448" t="e">
        <f>IF(A448="","",Dec!$B$2)</f>
        <v>#N/A</v>
      </c>
      <c r="P448" s="15" t="e">
        <f>IF(A448="","",TEXT(Dec!$D$2,"dd-mmm"))</f>
        <v>#N/A</v>
      </c>
      <c r="R448" s="16" t="e">
        <f>IF(A448="","",TEXT(Dec!$D$2,"yyyy"))</f>
        <v>#N/A</v>
      </c>
    </row>
    <row r="449" spans="1:18" x14ac:dyDescent="0.25">
      <c r="A449" t="e">
        <f>IF(Results!Y310="aw",Results!A306,"")</f>
        <v>#N/A</v>
      </c>
      <c r="B449" t="e">
        <f>IF(A449="","",IF(AND(Results!H310&gt;"+2.0",LEFT(Results!H310,1)="+"),"w",""))</f>
        <v>#N/A</v>
      </c>
      <c r="C449" t="e">
        <f>IF(OR(A449="",Results!H310=""),"","("&amp;Results!H310&amp;")")</f>
        <v>#N/A</v>
      </c>
      <c r="D449" t="e">
        <f>IF(A449="","",Results!F310)</f>
        <v>#N/A</v>
      </c>
      <c r="G449" t="e">
        <f>IF(A449="","",LEFT(Results!C310,FIND(" ",Results!C310)-1))</f>
        <v>#N/A</v>
      </c>
      <c r="H449" t="e">
        <f>IF(A449="","",RIGHT(Results!C310,LEN(Results!C310)-FIND(" ",Results!C310)))</f>
        <v>#N/A</v>
      </c>
      <c r="I449" t="e">
        <f>IF(A449="","",Results!D310)</f>
        <v>#N/A</v>
      </c>
      <c r="J449" t="e">
        <f>IF(A449="","",VLOOKUP(LEFT(Results!A310,1),Fteams,4,FALSE))</f>
        <v>#N/A</v>
      </c>
      <c r="K449" t="e">
        <f>IF(A449="","",Results!B310)</f>
        <v>#N/A</v>
      </c>
      <c r="L449" t="e">
        <f>IF(A449="","",IF(RIGHT(Results!X306,1)="B","B",""))</f>
        <v>#N/A</v>
      </c>
      <c r="O449" t="e">
        <f>IF(A449="","",Dec!$B$2)</f>
        <v>#N/A</v>
      </c>
      <c r="P449" s="15" t="e">
        <f>IF(A449="","",TEXT(Dec!$D$2,"dd-mmm"))</f>
        <v>#N/A</v>
      </c>
      <c r="R449" s="16" t="e">
        <f>IF(A449="","",TEXT(Dec!$D$2,"yyyy"))</f>
        <v>#N/A</v>
      </c>
    </row>
    <row r="450" spans="1:18" x14ac:dyDescent="0.25">
      <c r="A450" t="e">
        <f>IF(Results!Y311="aw",Results!A306,"")</f>
        <v>#N/A</v>
      </c>
      <c r="B450" t="e">
        <f>IF(A450="","",IF(AND(Results!H311&gt;"+2.0",LEFT(Results!H311,1)="+"),"w",""))</f>
        <v>#N/A</v>
      </c>
      <c r="C450" t="e">
        <f>IF(OR(A450="",Results!H311=""),"","("&amp;Results!H311&amp;")")</f>
        <v>#N/A</v>
      </c>
      <c r="D450" t="e">
        <f>IF(A450="","",Results!F311)</f>
        <v>#N/A</v>
      </c>
      <c r="G450" t="e">
        <f>IF(A450="","",LEFT(Results!C311,FIND(" ",Results!C311)-1))</f>
        <v>#N/A</v>
      </c>
      <c r="H450" t="e">
        <f>IF(A450="","",RIGHT(Results!C311,LEN(Results!C311)-FIND(" ",Results!C311)))</f>
        <v>#N/A</v>
      </c>
      <c r="I450" t="e">
        <f>IF(A450="","",Results!D311)</f>
        <v>#N/A</v>
      </c>
      <c r="J450" t="e">
        <f>IF(A450="","",VLOOKUP(LEFT(Results!A311,1),Fteams,4,FALSE))</f>
        <v>#N/A</v>
      </c>
      <c r="K450" t="e">
        <f>IF(A450="","",Results!B311)</f>
        <v>#N/A</v>
      </c>
      <c r="L450" t="e">
        <f>IF(A450="","",IF(RIGHT(Results!X306,1)="B","B",""))</f>
        <v>#N/A</v>
      </c>
      <c r="O450" t="e">
        <f>IF(A450="","",Dec!$B$2)</f>
        <v>#N/A</v>
      </c>
      <c r="P450" s="15" t="e">
        <f>IF(A450="","",TEXT(Dec!$D$2,"dd-mmm"))</f>
        <v>#N/A</v>
      </c>
      <c r="R450" s="16" t="e">
        <f>IF(A450="","",TEXT(Dec!$D$2,"yyyy"))</f>
        <v>#N/A</v>
      </c>
    </row>
    <row r="451" spans="1:18" x14ac:dyDescent="0.25">
      <c r="A451" t="e">
        <f>IF(Results!Y312="aw",Results!A306,"")</f>
        <v>#N/A</v>
      </c>
      <c r="B451" t="e">
        <f>IF(A451="","",IF(AND(Results!H312&gt;"+2.0",LEFT(Results!H312,1)="+"),"w",""))</f>
        <v>#N/A</v>
      </c>
      <c r="C451" t="e">
        <f>IF(OR(A451="",Results!H312=""),"","("&amp;Results!H312&amp;")")</f>
        <v>#N/A</v>
      </c>
      <c r="D451" t="e">
        <f>IF(A451="","",Results!F312)</f>
        <v>#N/A</v>
      </c>
      <c r="G451" t="e">
        <f>IF(A451="","",LEFT(Results!C312,FIND(" ",Results!C312)-1))</f>
        <v>#N/A</v>
      </c>
      <c r="H451" t="e">
        <f>IF(A451="","",RIGHT(Results!C312,LEN(Results!C312)-FIND(" ",Results!C312)))</f>
        <v>#N/A</v>
      </c>
      <c r="I451" t="e">
        <f>IF(A451="","",Results!D312)</f>
        <v>#N/A</v>
      </c>
      <c r="J451" t="e">
        <f>IF(A451="","",VLOOKUP(LEFT(Results!A312,1),Fteams,4,FALSE))</f>
        <v>#N/A</v>
      </c>
      <c r="K451" t="e">
        <f>IF(A451="","",Results!B312)</f>
        <v>#N/A</v>
      </c>
      <c r="L451" t="e">
        <f>IF(A451="","",IF(RIGHT(Results!X306,1)="B","B",""))</f>
        <v>#N/A</v>
      </c>
      <c r="O451" t="e">
        <f>IF(A451="","",Dec!$B$2)</f>
        <v>#N/A</v>
      </c>
      <c r="P451" s="15" t="e">
        <f>IF(A451="","",TEXT(Dec!$D$2,"dd-mmm"))</f>
        <v>#N/A</v>
      </c>
      <c r="R451" s="16" t="e">
        <f>IF(A451="","",TEXT(Dec!$D$2,"yyyy"))</f>
        <v>#N/A</v>
      </c>
    </row>
    <row r="452" spans="1:18" x14ac:dyDescent="0.25">
      <c r="A452" t="e">
        <f>IF(Results!Y313="aw",Results!A306,"")</f>
        <v>#N/A</v>
      </c>
      <c r="B452" t="e">
        <f>IF(A452="","",IF(AND(Results!H313&gt;"+2.0",LEFT(Results!H313,1)="+"),"w",""))</f>
        <v>#N/A</v>
      </c>
      <c r="C452" t="e">
        <f>IF(OR(A452="",Results!H313=""),"","("&amp;Results!H313&amp;")")</f>
        <v>#N/A</v>
      </c>
      <c r="D452" t="e">
        <f>IF(A452="","",Results!F313)</f>
        <v>#N/A</v>
      </c>
      <c r="G452" t="e">
        <f>IF(A452="","",LEFT(Results!C313,FIND(" ",Results!C313)-1))</f>
        <v>#N/A</v>
      </c>
      <c r="H452" t="e">
        <f>IF(A452="","",RIGHT(Results!C313,LEN(Results!C313)-FIND(" ",Results!C313)))</f>
        <v>#N/A</v>
      </c>
      <c r="I452" t="e">
        <f>IF(A452="","",Results!D313)</f>
        <v>#N/A</v>
      </c>
      <c r="J452" t="e">
        <f>IF(A452="","",VLOOKUP(LEFT(Results!A313,1),Fteams,4,FALSE))</f>
        <v>#N/A</v>
      </c>
      <c r="K452" t="e">
        <f>IF(A452="","",Results!B313)</f>
        <v>#N/A</v>
      </c>
      <c r="L452" t="e">
        <f>IF(A452="","",IF(RIGHT(Results!X306,1)="B","B",""))</f>
        <v>#N/A</v>
      </c>
      <c r="O452" t="e">
        <f>IF(A452="","",Dec!$B$2)</f>
        <v>#N/A</v>
      </c>
      <c r="P452" s="15" t="e">
        <f>IF(A452="","",TEXT(Dec!$D$2,"dd-mmm"))</f>
        <v>#N/A</v>
      </c>
      <c r="R452" s="16" t="e">
        <f>IF(A452="","",TEXT(Dec!$D$2,"yyyy"))</f>
        <v>#N/A</v>
      </c>
    </row>
    <row r="453" spans="1:18" x14ac:dyDescent="0.25">
      <c r="A453" t="e">
        <f>IF(Results!Y314="aw",Results!A306,"")</f>
        <v>#N/A</v>
      </c>
      <c r="B453" t="e">
        <f>IF(A453="","",IF(AND(Results!H314&gt;"+2.0",LEFT(Results!H314,1)="+"),"w",""))</f>
        <v>#N/A</v>
      </c>
      <c r="C453" t="e">
        <f>IF(OR(A453="",Results!H314=""),"","("&amp;Results!H314&amp;")")</f>
        <v>#N/A</v>
      </c>
      <c r="D453" t="e">
        <f>IF(A453="","",Results!F314)</f>
        <v>#N/A</v>
      </c>
      <c r="G453" t="e">
        <f>IF(A453="","",LEFT(Results!C314,FIND(" ",Results!C314)-1))</f>
        <v>#N/A</v>
      </c>
      <c r="H453" t="e">
        <f>IF(A453="","",RIGHT(Results!C314,LEN(Results!C314)-FIND(" ",Results!C314)))</f>
        <v>#N/A</v>
      </c>
      <c r="I453" t="e">
        <f>IF(A453="","",Results!D314)</f>
        <v>#N/A</v>
      </c>
      <c r="J453" t="e">
        <f>IF(A453="","",VLOOKUP(LEFT(Results!A314,1),Fteams,4,FALSE))</f>
        <v>#N/A</v>
      </c>
      <c r="K453" t="e">
        <f>IF(A453="","",Results!B314)</f>
        <v>#N/A</v>
      </c>
      <c r="L453" t="e">
        <f>IF(A453="","",IF(RIGHT(Results!X306,1)="B","B",""))</f>
        <v>#N/A</v>
      </c>
      <c r="O453" t="e">
        <f>IF(A453="","",Dec!$B$2)</f>
        <v>#N/A</v>
      </c>
      <c r="P453" s="15" t="e">
        <f>IF(A453="","",TEXT(Dec!$D$2,"dd-mmm"))</f>
        <v>#N/A</v>
      </c>
      <c r="R453" s="16" t="e">
        <f>IF(A453="","",TEXT(Dec!$D$2,"yyyy"))</f>
        <v>#N/A</v>
      </c>
    </row>
    <row r="454" spans="1:18" x14ac:dyDescent="0.25">
      <c r="A454" t="str">
        <f>IF(Results!Y317="aw",Results!A306,"")</f>
        <v/>
      </c>
      <c r="B454" t="str">
        <f>IF(A454="","",IF(AND(Results!H317&gt;"+2.0",LEFT(Results!H317,1)="+"),"w",""))</f>
        <v/>
      </c>
      <c r="C454" t="str">
        <f>IF(OR(A454="",Results!H317=""),"","("&amp;Results!H317&amp;")")</f>
        <v/>
      </c>
      <c r="D454" t="str">
        <f>IF(A454="","",Results!F317)</f>
        <v/>
      </c>
      <c r="G454" t="str">
        <f>IF(A454="","",LEFT(Results!C317,FIND(" ",Results!C317)-1))</f>
        <v/>
      </c>
      <c r="H454" t="str">
        <f>IF(A454="","",RIGHT(Results!C317,LEN(Results!C317)-FIND(" ",Results!C317)))</f>
        <v/>
      </c>
      <c r="I454" t="str">
        <f>IF(A454="","",Results!D317)</f>
        <v/>
      </c>
      <c r="J454" t="str">
        <f>IF(A454="","",VLOOKUP(LEFT(Results!A317,1),Fteams,4,FALSE))</f>
        <v/>
      </c>
      <c r="K454" t="str">
        <f>IF(A454="","",Results!B317)</f>
        <v/>
      </c>
      <c r="L454" t="str">
        <f>IF(A454="","",IF(RIGHT(Results!X306,1)="B","B",""))</f>
        <v/>
      </c>
      <c r="O454" t="str">
        <f>IF(A454="","",Dec!$B$2)</f>
        <v/>
      </c>
      <c r="P454" s="15" t="str">
        <f>IF(A454="","",TEXT(Dec!$D$2,"dd-mmm"))</f>
        <v/>
      </c>
      <c r="R454" s="16" t="str">
        <f>IF(A454="","",TEXT(Dec!$D$2,"yyyy"))</f>
        <v/>
      </c>
    </row>
    <row r="455" spans="1:18" x14ac:dyDescent="0.25">
      <c r="A455" t="str">
        <f>IF(Results!Y318="aw",Results!A306,"")</f>
        <v/>
      </c>
      <c r="B455" t="str">
        <f>IF(A455="","",IF(AND(Results!H318&gt;"+2.0",LEFT(Results!H318,1)="+"),"w",""))</f>
        <v/>
      </c>
      <c r="C455" t="str">
        <f>IF(OR(A455="",Results!H318=""),"","("&amp;Results!H318&amp;")")</f>
        <v/>
      </c>
      <c r="D455" t="str">
        <f>IF(A455="","",Results!F318)</f>
        <v/>
      </c>
      <c r="G455" t="str">
        <f>IF(A455="","",LEFT(Results!C318,FIND(" ",Results!C318)-1))</f>
        <v/>
      </c>
      <c r="H455" t="str">
        <f>IF(A455="","",RIGHT(Results!C318,LEN(Results!C318)-FIND(" ",Results!C318)))</f>
        <v/>
      </c>
      <c r="I455" t="str">
        <f>IF(A455="","",Results!D318)</f>
        <v/>
      </c>
      <c r="J455" t="str">
        <f>IF(A455="","",VLOOKUP(LEFT(Results!A318,1),Fteams,4,FALSE))</f>
        <v/>
      </c>
      <c r="K455" t="str">
        <f>IF(A455="","",Results!B318)</f>
        <v/>
      </c>
      <c r="L455" t="str">
        <f>IF(A455="","",IF(RIGHT(Results!X306,1)="B","B",""))</f>
        <v/>
      </c>
      <c r="O455" t="str">
        <f>IF(A455="","",Dec!$B$2)</f>
        <v/>
      </c>
      <c r="P455" s="15" t="str">
        <f>IF(A455="","",TEXT(Dec!$D$2,"dd-mmm"))</f>
        <v/>
      </c>
      <c r="R455" s="16" t="str">
        <f>IF(A455="","",TEXT(Dec!$D$2,"yyyy"))</f>
        <v/>
      </c>
    </row>
    <row r="456" spans="1:18" x14ac:dyDescent="0.25">
      <c r="A456" t="e">
        <f>IF(Results!#REF!="aw",Results!A306,"")</f>
        <v>#REF!</v>
      </c>
      <c r="B456" t="e">
        <f>IF(A456="","",IF(AND(Results!#REF!&gt;"+2.0",LEFT(Results!#REF!,1)="+"),"w",""))</f>
        <v>#REF!</v>
      </c>
      <c r="C456" t="e">
        <f>IF(OR(A456="",Results!#REF!=""),"","("&amp;Results!#REF!&amp;")")</f>
        <v>#REF!</v>
      </c>
      <c r="D456" t="e">
        <f>IF(A456="","",Results!#REF!)</f>
        <v>#REF!</v>
      </c>
      <c r="G456" t="e">
        <f>IF(A456="","",LEFT(Results!#REF!,FIND(" ",Results!#REF!)-1))</f>
        <v>#REF!</v>
      </c>
      <c r="H456" t="e">
        <f>IF(A456="","",RIGHT(Results!#REF!,LEN(Results!#REF!)-FIND(" ",Results!#REF!)))</f>
        <v>#REF!</v>
      </c>
      <c r="I456" t="e">
        <f>IF(A456="","",Results!#REF!)</f>
        <v>#REF!</v>
      </c>
      <c r="J456" t="e">
        <f>IF(A456="","",VLOOKUP(LEFT(Results!#REF!,1),Fteams,4,FALSE))</f>
        <v>#REF!</v>
      </c>
      <c r="K456" t="e">
        <f>IF(A456="","",Results!#REF!)</f>
        <v>#REF!</v>
      </c>
      <c r="L456" t="e">
        <f>IF(A456="","",IF(RIGHT(Results!X306,1)="B","B",""))</f>
        <v>#REF!</v>
      </c>
      <c r="O456" t="e">
        <f>IF(A456="","",Dec!$B$2)</f>
        <v>#REF!</v>
      </c>
      <c r="P456" s="15" t="e">
        <f>IF(A456="","",TEXT(Dec!$D$2,"dd-mmm"))</f>
        <v>#REF!</v>
      </c>
      <c r="R456" s="16" t="e">
        <f>IF(A456="","",TEXT(Dec!$D$2,"yyyy"))</f>
        <v>#REF!</v>
      </c>
    </row>
    <row r="457" spans="1:18" x14ac:dyDescent="0.25">
      <c r="A457" t="e">
        <f>IF(Results!#REF!="aw",Results!A306,"")</f>
        <v>#REF!</v>
      </c>
      <c r="B457" t="e">
        <f>IF(A457="","",IF(AND(Results!#REF!&gt;"+2.0",LEFT(Results!#REF!,1)="+"),"w",""))</f>
        <v>#REF!</v>
      </c>
      <c r="C457" t="e">
        <f>IF(OR(A457="",Results!#REF!=""),"","("&amp;Results!#REF!&amp;")")</f>
        <v>#REF!</v>
      </c>
      <c r="D457" t="e">
        <f>IF(A457="","",Results!#REF!)</f>
        <v>#REF!</v>
      </c>
      <c r="G457" t="e">
        <f>IF(A457="","",LEFT(Results!#REF!,FIND(" ",Results!#REF!)-1))</f>
        <v>#REF!</v>
      </c>
      <c r="H457" t="e">
        <f>IF(A457="","",RIGHT(Results!#REF!,LEN(Results!#REF!)-FIND(" ",Results!#REF!)))</f>
        <v>#REF!</v>
      </c>
      <c r="I457" t="e">
        <f>IF(A457="","",Results!#REF!)</f>
        <v>#REF!</v>
      </c>
      <c r="J457" t="e">
        <f>IF(A457="","",VLOOKUP(LEFT(Results!#REF!,1),Fteams,4,FALSE))</f>
        <v>#REF!</v>
      </c>
      <c r="K457" t="e">
        <f>IF(A457="","",Results!#REF!)</f>
        <v>#REF!</v>
      </c>
      <c r="L457" t="e">
        <f>IF(A457="","",IF(RIGHT(Results!X306,1)="B","B",""))</f>
        <v>#REF!</v>
      </c>
      <c r="O457" t="e">
        <f>IF(A457="","",Dec!$B$2)</f>
        <v>#REF!</v>
      </c>
      <c r="P457" s="15" t="e">
        <f>IF(A457="","",TEXT(Dec!$D$2,"dd-mmm"))</f>
        <v>#REF!</v>
      </c>
      <c r="R457" s="16" t="e">
        <f>IF(A457="","",TEXT(Dec!$D$2,"yyyy"))</f>
        <v>#REF!</v>
      </c>
    </row>
    <row r="458" spans="1:18" x14ac:dyDescent="0.25">
      <c r="A458" t="e">
        <f>IF(Results!Y320="aw",Results!A319,"")</f>
        <v>#N/A</v>
      </c>
      <c r="B458" t="e">
        <f>IF(A458="","",IF(AND(Results!H320&gt;"+2.0",LEFT(Results!H320,1)="+"),"w",""))</f>
        <v>#N/A</v>
      </c>
      <c r="C458" t="e">
        <f>IF(OR(A458="",Results!H320=""),"","("&amp;Results!H320&amp;")")</f>
        <v>#N/A</v>
      </c>
      <c r="D458" t="e">
        <f>IF(A458="","",Results!F320)</f>
        <v>#N/A</v>
      </c>
      <c r="G458" t="e">
        <f>IF(A458="","",LEFT(Results!C320,FIND(" ",Results!C320)-1))</f>
        <v>#N/A</v>
      </c>
      <c r="H458" t="e">
        <f>IF(A458="","",RIGHT(Results!C320,LEN(Results!C320)-FIND(" ",Results!C320)))</f>
        <v>#N/A</v>
      </c>
      <c r="I458" t="e">
        <f>IF(A458="","",Results!D320)</f>
        <v>#N/A</v>
      </c>
      <c r="J458" t="e">
        <f>IF(A458="","",VLOOKUP(LEFT(Results!A320,1),Fteams,4,FALSE))</f>
        <v>#N/A</v>
      </c>
      <c r="K458" t="e">
        <f>IF(A458="","",Results!B320)</f>
        <v>#N/A</v>
      </c>
      <c r="L458" t="e">
        <f>IF(A458="","",IF(RIGHT(Results!X319,1)="B","B",""))</f>
        <v>#N/A</v>
      </c>
      <c r="O458" t="e">
        <f>IF(A458="","",Dec!$B$2)</f>
        <v>#N/A</v>
      </c>
      <c r="P458" s="15" t="e">
        <f>IF(A458="","",TEXT(Dec!$D$2,"dd-mmm"))</f>
        <v>#N/A</v>
      </c>
      <c r="R458" s="16" t="e">
        <f>IF(A458="","",TEXT(Dec!$D$2,"yyyy"))</f>
        <v>#N/A</v>
      </c>
    </row>
    <row r="459" spans="1:18" x14ac:dyDescent="0.25">
      <c r="A459" t="e">
        <f>IF(Results!Y321="aw",Results!A319,"")</f>
        <v>#N/A</v>
      </c>
      <c r="B459" t="e">
        <f>IF(A459="","",IF(AND(Results!H321&gt;"+2.0",LEFT(Results!H321,1)="+"),"w",""))</f>
        <v>#N/A</v>
      </c>
      <c r="C459" t="e">
        <f>IF(OR(A459="",Results!H321=""),"","("&amp;Results!H321&amp;")")</f>
        <v>#N/A</v>
      </c>
      <c r="D459" t="e">
        <f>IF(A459="","",Results!F321)</f>
        <v>#N/A</v>
      </c>
      <c r="G459" t="e">
        <f>IF(A459="","",LEFT(Results!C321,FIND(" ",Results!C321)-1))</f>
        <v>#N/A</v>
      </c>
      <c r="H459" t="e">
        <f>IF(A459="","",RIGHT(Results!C321,LEN(Results!C321)-FIND(" ",Results!C321)))</f>
        <v>#N/A</v>
      </c>
      <c r="I459" t="e">
        <f>IF(A459="","",Results!D321)</f>
        <v>#N/A</v>
      </c>
      <c r="J459" t="e">
        <f>IF(A459="","",VLOOKUP(LEFT(Results!A321,1),Fteams,4,FALSE))</f>
        <v>#N/A</v>
      </c>
      <c r="K459" t="e">
        <f>IF(A459="","",Results!B321)</f>
        <v>#N/A</v>
      </c>
      <c r="L459" t="e">
        <f>IF(A459="","",IF(RIGHT(Results!X319,1)="B","B",""))</f>
        <v>#N/A</v>
      </c>
      <c r="O459" t="e">
        <f>IF(A459="","",Dec!$B$2)</f>
        <v>#N/A</v>
      </c>
      <c r="P459" s="15" t="e">
        <f>IF(A459="","",TEXT(Dec!$D$2,"dd-mmm"))</f>
        <v>#N/A</v>
      </c>
      <c r="R459" s="16" t="e">
        <f>IF(A459="","",TEXT(Dec!$D$2,"yyyy"))</f>
        <v>#N/A</v>
      </c>
    </row>
    <row r="460" spans="1:18" x14ac:dyDescent="0.25">
      <c r="A460" t="e">
        <f>IF(Results!Y322="aw",Results!A319,"")</f>
        <v>#N/A</v>
      </c>
      <c r="B460" t="e">
        <f>IF(A460="","",IF(AND(Results!H322&gt;"+2.0",LEFT(Results!H322,1)="+"),"w",""))</f>
        <v>#N/A</v>
      </c>
      <c r="C460" t="e">
        <f>IF(OR(A460="",Results!H322=""),"","("&amp;Results!H322&amp;")")</f>
        <v>#N/A</v>
      </c>
      <c r="D460" t="e">
        <f>IF(A460="","",Results!F322)</f>
        <v>#N/A</v>
      </c>
      <c r="G460" t="e">
        <f>IF(A460="","",LEFT(Results!C322,FIND(" ",Results!C322)-1))</f>
        <v>#N/A</v>
      </c>
      <c r="H460" t="e">
        <f>IF(A460="","",RIGHT(Results!C322,LEN(Results!C322)-FIND(" ",Results!C322)))</f>
        <v>#N/A</v>
      </c>
      <c r="I460" t="e">
        <f>IF(A460="","",Results!D322)</f>
        <v>#N/A</v>
      </c>
      <c r="J460" t="e">
        <f>IF(A460="","",VLOOKUP(LEFT(Results!A322,1),Fteams,4,FALSE))</f>
        <v>#N/A</v>
      </c>
      <c r="K460" t="e">
        <f>IF(A460="","",Results!B322)</f>
        <v>#N/A</v>
      </c>
      <c r="L460" t="e">
        <f>IF(A460="","",IF(RIGHT(Results!X319,1)="B","B",""))</f>
        <v>#N/A</v>
      </c>
      <c r="O460" t="e">
        <f>IF(A460="","",Dec!$B$2)</f>
        <v>#N/A</v>
      </c>
      <c r="P460" s="15" t="e">
        <f>IF(A460="","",TEXT(Dec!$D$2,"dd-mmm"))</f>
        <v>#N/A</v>
      </c>
      <c r="R460" s="16" t="e">
        <f>IF(A460="","",TEXT(Dec!$D$2,"yyyy"))</f>
        <v>#N/A</v>
      </c>
    </row>
    <row r="461" spans="1:18" x14ac:dyDescent="0.25">
      <c r="A461" t="e">
        <f>IF(Results!Y323="aw",Results!A319,"")</f>
        <v>#N/A</v>
      </c>
      <c r="B461" t="e">
        <f>IF(A461="","",IF(AND(Results!H323&gt;"+2.0",LEFT(Results!H323,1)="+"),"w",""))</f>
        <v>#N/A</v>
      </c>
      <c r="C461" t="e">
        <f>IF(OR(A461="",Results!H323=""),"","("&amp;Results!H323&amp;")")</f>
        <v>#N/A</v>
      </c>
      <c r="D461" t="e">
        <f>IF(A461="","",Results!F323)</f>
        <v>#N/A</v>
      </c>
      <c r="G461" t="e">
        <f>IF(A461="","",LEFT(Results!C323,FIND(" ",Results!C323)-1))</f>
        <v>#N/A</v>
      </c>
      <c r="H461" t="e">
        <f>IF(A461="","",RIGHT(Results!C323,LEN(Results!C323)-FIND(" ",Results!C323)))</f>
        <v>#N/A</v>
      </c>
      <c r="I461" t="e">
        <f>IF(A461="","",Results!D323)</f>
        <v>#N/A</v>
      </c>
      <c r="J461" t="e">
        <f>IF(A461="","",VLOOKUP(LEFT(Results!A323,1),Fteams,4,FALSE))</f>
        <v>#N/A</v>
      </c>
      <c r="K461" t="e">
        <f>IF(A461="","",Results!B323)</f>
        <v>#N/A</v>
      </c>
      <c r="L461" t="e">
        <f>IF(A461="","",IF(RIGHT(Results!X319,1)="B","B",""))</f>
        <v>#N/A</v>
      </c>
      <c r="O461" t="e">
        <f>IF(A461="","",Dec!$B$2)</f>
        <v>#N/A</v>
      </c>
      <c r="P461" s="15" t="e">
        <f>IF(A461="","",TEXT(Dec!$D$2,"dd-mmm"))</f>
        <v>#N/A</v>
      </c>
      <c r="R461" s="16" t="e">
        <f>IF(A461="","",TEXT(Dec!$D$2,"yyyy"))</f>
        <v>#N/A</v>
      </c>
    </row>
    <row r="462" spans="1:18" x14ac:dyDescent="0.25">
      <c r="A462" t="e">
        <f>IF(Results!Y324="aw",Results!A319,"")</f>
        <v>#N/A</v>
      </c>
      <c r="B462" t="e">
        <f>IF(A462="","",IF(AND(Results!H324&gt;"+2.0",LEFT(Results!H324,1)="+"),"w",""))</f>
        <v>#N/A</v>
      </c>
      <c r="C462" t="e">
        <f>IF(OR(A462="",Results!H324=""),"","("&amp;Results!H324&amp;")")</f>
        <v>#N/A</v>
      </c>
      <c r="D462" t="e">
        <f>IF(A462="","",Results!F324)</f>
        <v>#N/A</v>
      </c>
      <c r="G462" t="e">
        <f>IF(A462="","",LEFT(Results!C324,FIND(" ",Results!C324)-1))</f>
        <v>#N/A</v>
      </c>
      <c r="H462" t="e">
        <f>IF(A462="","",RIGHT(Results!C324,LEN(Results!C324)-FIND(" ",Results!C324)))</f>
        <v>#N/A</v>
      </c>
      <c r="I462" t="e">
        <f>IF(A462="","",Results!D324)</f>
        <v>#N/A</v>
      </c>
      <c r="J462" t="e">
        <f>IF(A462="","",VLOOKUP(LEFT(Results!A324,1),Fteams,4,FALSE))</f>
        <v>#N/A</v>
      </c>
      <c r="K462" t="e">
        <f>IF(A462="","",Results!B324)</f>
        <v>#N/A</v>
      </c>
      <c r="L462" t="e">
        <f>IF(A462="","",IF(RIGHT(Results!X319,1)="B","B",""))</f>
        <v>#N/A</v>
      </c>
      <c r="O462" t="e">
        <f>IF(A462="","",Dec!$B$2)</f>
        <v>#N/A</v>
      </c>
      <c r="P462" s="15" t="e">
        <f>IF(A462="","",TEXT(Dec!$D$2,"dd-mmm"))</f>
        <v>#N/A</v>
      </c>
      <c r="R462" s="16" t="e">
        <f>IF(A462="","",TEXT(Dec!$D$2,"yyyy"))</f>
        <v>#N/A</v>
      </c>
    </row>
    <row r="463" spans="1:18" x14ac:dyDescent="0.25">
      <c r="A463" t="e">
        <f>IF(Results!Y325="aw",Results!A319,"")</f>
        <v>#N/A</v>
      </c>
      <c r="B463" t="e">
        <f>IF(A463="","",IF(AND(Results!H325&gt;"+2.0",LEFT(Results!H325,1)="+"),"w",""))</f>
        <v>#N/A</v>
      </c>
      <c r="C463" t="e">
        <f>IF(OR(A463="",Results!H325=""),"","("&amp;Results!H325&amp;")")</f>
        <v>#N/A</v>
      </c>
      <c r="D463" t="e">
        <f>IF(A463="","",Results!F325)</f>
        <v>#N/A</v>
      </c>
      <c r="G463" t="e">
        <f>IF(A463="","",LEFT(Results!C325,FIND(" ",Results!C325)-1))</f>
        <v>#N/A</v>
      </c>
      <c r="H463" t="e">
        <f>IF(A463="","",RIGHT(Results!C325,LEN(Results!C325)-FIND(" ",Results!C325)))</f>
        <v>#N/A</v>
      </c>
      <c r="I463" t="e">
        <f>IF(A463="","",Results!D325)</f>
        <v>#N/A</v>
      </c>
      <c r="J463" t="e">
        <f>IF(A463="","",VLOOKUP(LEFT(Results!A325,1),Fteams,4,FALSE))</f>
        <v>#N/A</v>
      </c>
      <c r="K463" t="e">
        <f>IF(A463="","",Results!B325)</f>
        <v>#N/A</v>
      </c>
      <c r="L463" t="e">
        <f>IF(A463="","",IF(RIGHT(Results!X319,1)="B","B",""))</f>
        <v>#N/A</v>
      </c>
      <c r="O463" t="e">
        <f>IF(A463="","",Dec!$B$2)</f>
        <v>#N/A</v>
      </c>
      <c r="P463" s="15" t="e">
        <f>IF(A463="","",TEXT(Dec!$D$2,"dd-mmm"))</f>
        <v>#N/A</v>
      </c>
      <c r="R463" s="16" t="e">
        <f>IF(A463="","",TEXT(Dec!$D$2,"yyyy"))</f>
        <v>#N/A</v>
      </c>
    </row>
    <row r="464" spans="1:18" x14ac:dyDescent="0.25">
      <c r="A464" t="e">
        <f>IF(Results!Y326="aw",Results!A319,"")</f>
        <v>#N/A</v>
      </c>
      <c r="B464" t="e">
        <f>IF(A464="","",IF(AND(Results!H326&gt;"+2.0",LEFT(Results!H326,1)="+"),"w",""))</f>
        <v>#N/A</v>
      </c>
      <c r="C464" t="e">
        <f>IF(OR(A464="",Results!H326=""),"","("&amp;Results!H326&amp;")")</f>
        <v>#N/A</v>
      </c>
      <c r="D464" t="e">
        <f>IF(A464="","",Results!F326)</f>
        <v>#N/A</v>
      </c>
      <c r="G464" t="e">
        <f>IF(A464="","",LEFT(Results!C326,FIND(" ",Results!C326)-1))</f>
        <v>#N/A</v>
      </c>
      <c r="H464" t="e">
        <f>IF(A464="","",RIGHT(Results!C326,LEN(Results!C326)-FIND(" ",Results!C326)))</f>
        <v>#N/A</v>
      </c>
      <c r="I464" t="e">
        <f>IF(A464="","",Results!D326)</f>
        <v>#N/A</v>
      </c>
      <c r="J464" t="e">
        <f>IF(A464="","",VLOOKUP(LEFT(Results!A326,1),Fteams,4,FALSE))</f>
        <v>#N/A</v>
      </c>
      <c r="K464" t="e">
        <f>IF(A464="","",Results!B326)</f>
        <v>#N/A</v>
      </c>
      <c r="L464" t="e">
        <f>IF(A464="","",IF(RIGHT(Results!X319,1)="B","B",""))</f>
        <v>#N/A</v>
      </c>
      <c r="O464" t="e">
        <f>IF(A464="","",Dec!$B$2)</f>
        <v>#N/A</v>
      </c>
      <c r="P464" s="15" t="e">
        <f>IF(A464="","",TEXT(Dec!$D$2,"dd-mmm"))</f>
        <v>#N/A</v>
      </c>
      <c r="R464" s="16" t="e">
        <f>IF(A464="","",TEXT(Dec!$D$2,"yyyy"))</f>
        <v>#N/A</v>
      </c>
    </row>
    <row r="465" spans="1:18" x14ac:dyDescent="0.25">
      <c r="A465" t="e">
        <f>IF(Results!Y327="aw",Results!A319,"")</f>
        <v>#N/A</v>
      </c>
      <c r="B465" t="e">
        <f>IF(A465="","",IF(AND(Results!H327&gt;"+2.0",LEFT(Results!H327,1)="+"),"w",""))</f>
        <v>#N/A</v>
      </c>
      <c r="C465" t="e">
        <f>IF(OR(A465="",Results!H327=""),"","("&amp;Results!H327&amp;")")</f>
        <v>#N/A</v>
      </c>
      <c r="D465" t="e">
        <f>IF(A465="","",Results!F327)</f>
        <v>#N/A</v>
      </c>
      <c r="G465" t="e">
        <f>IF(A465="","",LEFT(Results!C327,FIND(" ",Results!C327)-1))</f>
        <v>#N/A</v>
      </c>
      <c r="H465" t="e">
        <f>IF(A465="","",RIGHT(Results!C327,LEN(Results!C327)-FIND(" ",Results!C327)))</f>
        <v>#N/A</v>
      </c>
      <c r="I465" t="e">
        <f>IF(A465="","",Results!D327)</f>
        <v>#N/A</v>
      </c>
      <c r="J465" t="e">
        <f>IF(A465="","",VLOOKUP(LEFT(Results!A327,1),Fteams,4,FALSE))</f>
        <v>#N/A</v>
      </c>
      <c r="K465" t="e">
        <f>IF(A465="","",Results!B327)</f>
        <v>#N/A</v>
      </c>
      <c r="L465" t="e">
        <f>IF(A465="","",IF(RIGHT(Results!X319,1)="B","B",""))</f>
        <v>#N/A</v>
      </c>
      <c r="O465" t="e">
        <f>IF(A465="","",Dec!$B$2)</f>
        <v>#N/A</v>
      </c>
      <c r="P465" s="15" t="e">
        <f>IF(A465="","",TEXT(Dec!$D$2,"dd-mmm"))</f>
        <v>#N/A</v>
      </c>
      <c r="R465" s="16" t="e">
        <f>IF(A465="","",TEXT(Dec!$D$2,"yyyy"))</f>
        <v>#N/A</v>
      </c>
    </row>
    <row r="466" spans="1:18" x14ac:dyDescent="0.25">
      <c r="A466" t="str">
        <f>IF(Results!Y330="aw",Results!A319,"")</f>
        <v/>
      </c>
      <c r="B466" t="str">
        <f>IF(A466="","",IF(AND(Results!H330&gt;"+2.0",LEFT(Results!H330,1)="+"),"w",""))</f>
        <v/>
      </c>
      <c r="C466" t="str">
        <f>IF(OR(A466="",Results!H330=""),"","("&amp;Results!H330&amp;")")</f>
        <v/>
      </c>
      <c r="D466" t="str">
        <f>IF(A466="","",Results!F330)</f>
        <v/>
      </c>
      <c r="G466" t="str">
        <f>IF(A466="","",LEFT(Results!C330,FIND(" ",Results!C330)-1))</f>
        <v/>
      </c>
      <c r="H466" t="str">
        <f>IF(A466="","",RIGHT(Results!C330,LEN(Results!C330)-FIND(" ",Results!C330)))</f>
        <v/>
      </c>
      <c r="I466" t="str">
        <f>IF(A466="","",Results!D330)</f>
        <v/>
      </c>
      <c r="J466" t="str">
        <f>IF(A466="","",VLOOKUP(LEFT(Results!A330,1),Fteams,4,FALSE))</f>
        <v/>
      </c>
      <c r="K466" t="str">
        <f>IF(A466="","",Results!B330)</f>
        <v/>
      </c>
      <c r="L466" t="str">
        <f>IF(A466="","",IF(RIGHT(Results!X319,1)="B","B",""))</f>
        <v/>
      </c>
      <c r="O466" t="str">
        <f>IF(A466="","",Dec!$B$2)</f>
        <v/>
      </c>
      <c r="P466" s="15" t="str">
        <f>IF(A466="","",TEXT(Dec!$D$2,"dd-mmm"))</f>
        <v/>
      </c>
      <c r="R466" s="16" t="str">
        <f>IF(A466="","",TEXT(Dec!$D$2,"yyyy"))</f>
        <v/>
      </c>
    </row>
    <row r="467" spans="1:18" x14ac:dyDescent="0.25">
      <c r="A467" t="str">
        <f>IF(Results!Y331="aw",Results!A319,"")</f>
        <v/>
      </c>
      <c r="B467" t="str">
        <f>IF(A467="","",IF(AND(Results!H331&gt;"+2.0",LEFT(Results!H331,1)="+"),"w",""))</f>
        <v/>
      </c>
      <c r="C467" t="str">
        <f>IF(OR(A467="",Results!H331=""),"","("&amp;Results!H331&amp;")")</f>
        <v/>
      </c>
      <c r="D467" t="str">
        <f>IF(A467="","",Results!F331)</f>
        <v/>
      </c>
      <c r="G467" t="str">
        <f>IF(A467="","",LEFT(Results!C331,FIND(" ",Results!C331)-1))</f>
        <v/>
      </c>
      <c r="H467" t="str">
        <f>IF(A467="","",RIGHT(Results!C331,LEN(Results!C331)-FIND(" ",Results!C331)))</f>
        <v/>
      </c>
      <c r="I467" t="str">
        <f>IF(A467="","",Results!D331)</f>
        <v/>
      </c>
      <c r="J467" t="str">
        <f>IF(A467="","",VLOOKUP(LEFT(Results!A331,1),Fteams,4,FALSE))</f>
        <v/>
      </c>
      <c r="K467" t="str">
        <f>IF(A467="","",Results!B331)</f>
        <v/>
      </c>
      <c r="L467" t="str">
        <f>IF(A467="","",IF(RIGHT(Results!X319,1)="B","B",""))</f>
        <v/>
      </c>
      <c r="O467" t="str">
        <f>IF(A467="","",Dec!$B$2)</f>
        <v/>
      </c>
      <c r="P467" s="15" t="str">
        <f>IF(A467="","",TEXT(Dec!$D$2,"dd-mmm"))</f>
        <v/>
      </c>
      <c r="R467" s="16" t="str">
        <f>IF(A467="","",TEXT(Dec!$D$2,"yyyy"))</f>
        <v/>
      </c>
    </row>
    <row r="468" spans="1:18" x14ac:dyDescent="0.25">
      <c r="A468" t="e">
        <f>IF(Results!#REF!="aw",Results!A319,"")</f>
        <v>#REF!</v>
      </c>
      <c r="B468" t="e">
        <f>IF(A468="","",IF(AND(Results!#REF!&gt;"+2.0",LEFT(Results!#REF!,1)="+"),"w",""))</f>
        <v>#REF!</v>
      </c>
      <c r="C468" t="e">
        <f>IF(OR(A468="",Results!#REF!=""),"","("&amp;Results!#REF!&amp;")")</f>
        <v>#REF!</v>
      </c>
      <c r="D468" t="e">
        <f>IF(A468="","",Results!#REF!)</f>
        <v>#REF!</v>
      </c>
      <c r="G468" t="e">
        <f>IF(A468="","",LEFT(Results!#REF!,FIND(" ",Results!#REF!)-1))</f>
        <v>#REF!</v>
      </c>
      <c r="H468" t="e">
        <f>IF(A468="","",RIGHT(Results!#REF!,LEN(Results!#REF!)-FIND(" ",Results!#REF!)))</f>
        <v>#REF!</v>
      </c>
      <c r="I468" t="e">
        <f>IF(A468="","",Results!#REF!)</f>
        <v>#REF!</v>
      </c>
      <c r="J468" t="e">
        <f>IF(A468="","",VLOOKUP(LEFT(Results!#REF!,1),Fteams,4,FALSE))</f>
        <v>#REF!</v>
      </c>
      <c r="K468" t="e">
        <f>IF(A468="","",Results!#REF!)</f>
        <v>#REF!</v>
      </c>
      <c r="L468" t="e">
        <f>IF(A468="","",IF(RIGHT(Results!X319,1)="B","B",""))</f>
        <v>#REF!</v>
      </c>
      <c r="O468" t="e">
        <f>IF(A468="","",Dec!$B$2)</f>
        <v>#REF!</v>
      </c>
      <c r="P468" s="15" t="e">
        <f>IF(A468="","",TEXT(Dec!$D$2,"dd-mmm"))</f>
        <v>#REF!</v>
      </c>
      <c r="R468" s="16" t="e">
        <f>IF(A468="","",TEXT(Dec!$D$2,"yyyy"))</f>
        <v>#REF!</v>
      </c>
    </row>
    <row r="469" spans="1:18" x14ac:dyDescent="0.25">
      <c r="A469" t="e">
        <f>IF(Results!#REF!="aw",Results!A319,"")</f>
        <v>#REF!</v>
      </c>
      <c r="B469" t="e">
        <f>IF(A469="","",IF(AND(Results!#REF!&gt;"+2.0",LEFT(Results!#REF!,1)="+"),"w",""))</f>
        <v>#REF!</v>
      </c>
      <c r="C469" t="e">
        <f>IF(OR(A469="",Results!#REF!=""),"","("&amp;Results!#REF!&amp;")")</f>
        <v>#REF!</v>
      </c>
      <c r="D469" t="e">
        <f>IF(A469="","",Results!#REF!)</f>
        <v>#REF!</v>
      </c>
      <c r="G469" t="e">
        <f>IF(A469="","",LEFT(Results!#REF!,FIND(" ",Results!#REF!)-1))</f>
        <v>#REF!</v>
      </c>
      <c r="H469" t="e">
        <f>IF(A469="","",RIGHT(Results!#REF!,LEN(Results!#REF!)-FIND(" ",Results!#REF!)))</f>
        <v>#REF!</v>
      </c>
      <c r="I469" t="e">
        <f>IF(A469="","",Results!#REF!)</f>
        <v>#REF!</v>
      </c>
      <c r="J469" t="e">
        <f>IF(A469="","",VLOOKUP(LEFT(Results!#REF!,1),Fteams,4,FALSE))</f>
        <v>#REF!</v>
      </c>
      <c r="K469" t="e">
        <f>IF(A469="","",Results!#REF!)</f>
        <v>#REF!</v>
      </c>
      <c r="L469" t="e">
        <f>IF(A469="","",IF(RIGHT(Results!X319,1)="B","B",""))</f>
        <v>#REF!</v>
      </c>
      <c r="O469" t="e">
        <f>IF(A469="","",Dec!$B$2)</f>
        <v>#REF!</v>
      </c>
      <c r="P469" s="15" t="e">
        <f>IF(A469="","",TEXT(Dec!$D$2,"dd-mmm"))</f>
        <v>#REF!</v>
      </c>
      <c r="R469" s="16" t="e">
        <f>IF(A469="","",TEXT(Dec!$D$2,"yyyy"))</f>
        <v>#REF!</v>
      </c>
    </row>
    <row r="470" spans="1:18" x14ac:dyDescent="0.25">
      <c r="A470" t="e">
        <f>IF(Results!Y333="aw",Results!A332,"")</f>
        <v>#N/A</v>
      </c>
      <c r="B470" t="e">
        <f>IF(A470="","",IF(AND(Results!H333&gt;"+2.0",LEFT(Results!H333,1)="+"),"w",""))</f>
        <v>#N/A</v>
      </c>
      <c r="C470" t="e">
        <f>IF(OR(A470="",Results!H333=""),"","("&amp;Results!H333&amp;")")</f>
        <v>#N/A</v>
      </c>
      <c r="D470" t="e">
        <f>IF(A470="","",Results!F333)</f>
        <v>#N/A</v>
      </c>
      <c r="G470" t="e">
        <f>IF(A470="","",LEFT(Results!C333,FIND(" ",Results!C333)-1))</f>
        <v>#N/A</v>
      </c>
      <c r="H470" t="e">
        <f>IF(A470="","",RIGHT(Results!C333,LEN(Results!C333)-FIND(" ",Results!C333)))</f>
        <v>#N/A</v>
      </c>
      <c r="I470" t="e">
        <f>IF(A470="","",Results!D333)</f>
        <v>#N/A</v>
      </c>
      <c r="J470" t="e">
        <f>IF(A470="","",VLOOKUP(LEFT(Results!A333,1),Fteams,4,FALSE))</f>
        <v>#N/A</v>
      </c>
      <c r="K470" t="e">
        <f>IF(A470="","",Results!B333)</f>
        <v>#N/A</v>
      </c>
      <c r="L470" t="e">
        <f>IF(A470="","",IF(RIGHT(Results!X332,1)="B","B",""))</f>
        <v>#N/A</v>
      </c>
      <c r="O470" t="e">
        <f>IF(A470="","",Dec!$B$2)</f>
        <v>#N/A</v>
      </c>
      <c r="P470" s="15" t="e">
        <f>IF(A470="","",TEXT(Dec!$D$2,"dd-mmm"))</f>
        <v>#N/A</v>
      </c>
      <c r="R470" s="16" t="e">
        <f>IF(A470="","",TEXT(Dec!$D$2,"yyyy"))</f>
        <v>#N/A</v>
      </c>
    </row>
    <row r="471" spans="1:18" x14ac:dyDescent="0.25">
      <c r="A471" t="e">
        <f>IF(Results!Y334="aw",Results!A332,"")</f>
        <v>#N/A</v>
      </c>
      <c r="B471" t="e">
        <f>IF(A471="","",IF(AND(Results!H334&gt;"+2.0",LEFT(Results!H334,1)="+"),"w",""))</f>
        <v>#N/A</v>
      </c>
      <c r="C471" t="e">
        <f>IF(OR(A471="",Results!H334=""),"","("&amp;Results!H334&amp;")")</f>
        <v>#N/A</v>
      </c>
      <c r="D471" t="e">
        <f>IF(A471="","",Results!F334)</f>
        <v>#N/A</v>
      </c>
      <c r="G471" t="e">
        <f>IF(A471="","",LEFT(Results!C334,FIND(" ",Results!C334)-1))</f>
        <v>#N/A</v>
      </c>
      <c r="H471" t="e">
        <f>IF(A471="","",RIGHT(Results!C334,LEN(Results!C334)-FIND(" ",Results!C334)))</f>
        <v>#N/A</v>
      </c>
      <c r="I471" t="e">
        <f>IF(A471="","",Results!D334)</f>
        <v>#N/A</v>
      </c>
      <c r="J471" t="e">
        <f>IF(A471="","",VLOOKUP(LEFT(Results!A334,1),Fteams,4,FALSE))</f>
        <v>#N/A</v>
      </c>
      <c r="K471" t="e">
        <f>IF(A471="","",Results!B334)</f>
        <v>#N/A</v>
      </c>
      <c r="L471" t="e">
        <f>IF(A471="","",IF(RIGHT(Results!X332,1)="B","B",""))</f>
        <v>#N/A</v>
      </c>
      <c r="O471" t="e">
        <f>IF(A471="","",Dec!$B$2)</f>
        <v>#N/A</v>
      </c>
      <c r="P471" s="15" t="e">
        <f>IF(A471="","",TEXT(Dec!$D$2,"dd-mmm"))</f>
        <v>#N/A</v>
      </c>
      <c r="R471" s="16" t="e">
        <f>IF(A471="","",TEXT(Dec!$D$2,"yyyy"))</f>
        <v>#N/A</v>
      </c>
    </row>
    <row r="472" spans="1:18" x14ac:dyDescent="0.25">
      <c r="A472" t="e">
        <f>IF(Results!Y335="aw",Results!A332,"")</f>
        <v>#N/A</v>
      </c>
      <c r="B472" t="e">
        <f>IF(A472="","",IF(AND(Results!H335&gt;"+2.0",LEFT(Results!H335,1)="+"),"w",""))</f>
        <v>#N/A</v>
      </c>
      <c r="C472" t="e">
        <f>IF(OR(A472="",Results!H335=""),"","("&amp;Results!H335&amp;")")</f>
        <v>#N/A</v>
      </c>
      <c r="D472" t="e">
        <f>IF(A472="","",Results!F335)</f>
        <v>#N/A</v>
      </c>
      <c r="G472" t="e">
        <f>IF(A472="","",LEFT(Results!C335,FIND(" ",Results!C335)-1))</f>
        <v>#N/A</v>
      </c>
      <c r="H472" t="e">
        <f>IF(A472="","",RIGHT(Results!C335,LEN(Results!C335)-FIND(" ",Results!C335)))</f>
        <v>#N/A</v>
      </c>
      <c r="I472" t="e">
        <f>IF(A472="","",Results!D335)</f>
        <v>#N/A</v>
      </c>
      <c r="J472" t="e">
        <f>IF(A472="","",VLOOKUP(LEFT(Results!A335,1),Fteams,4,FALSE))</f>
        <v>#N/A</v>
      </c>
      <c r="K472" t="e">
        <f>IF(A472="","",Results!B335)</f>
        <v>#N/A</v>
      </c>
      <c r="L472" t="e">
        <f>IF(A472="","",IF(RIGHT(Results!X332,1)="B","B",""))</f>
        <v>#N/A</v>
      </c>
      <c r="O472" t="e">
        <f>IF(A472="","",Dec!$B$2)</f>
        <v>#N/A</v>
      </c>
      <c r="P472" s="15" t="e">
        <f>IF(A472="","",TEXT(Dec!$D$2,"dd-mmm"))</f>
        <v>#N/A</v>
      </c>
      <c r="R472" s="16" t="e">
        <f>IF(A472="","",TEXT(Dec!$D$2,"yyyy"))</f>
        <v>#N/A</v>
      </c>
    </row>
    <row r="473" spans="1:18" x14ac:dyDescent="0.25">
      <c r="A473" t="e">
        <f>IF(Results!Y336="aw",Results!A332,"")</f>
        <v>#N/A</v>
      </c>
      <c r="B473" t="e">
        <f>IF(A473="","",IF(AND(Results!H336&gt;"+2.0",LEFT(Results!H336,1)="+"),"w",""))</f>
        <v>#N/A</v>
      </c>
      <c r="C473" t="e">
        <f>IF(OR(A473="",Results!H336=""),"","("&amp;Results!H336&amp;")")</f>
        <v>#N/A</v>
      </c>
      <c r="D473" t="e">
        <f>IF(A473="","",Results!F336)</f>
        <v>#N/A</v>
      </c>
      <c r="G473" t="e">
        <f>IF(A473="","",LEFT(Results!C336,FIND(" ",Results!C336)-1))</f>
        <v>#N/A</v>
      </c>
      <c r="H473" t="e">
        <f>IF(A473="","",RIGHT(Results!C336,LEN(Results!C336)-FIND(" ",Results!C336)))</f>
        <v>#N/A</v>
      </c>
      <c r="I473" t="e">
        <f>IF(A473="","",Results!D336)</f>
        <v>#N/A</v>
      </c>
      <c r="J473" t="e">
        <f>IF(A473="","",VLOOKUP(LEFT(Results!A336,1),Fteams,4,FALSE))</f>
        <v>#N/A</v>
      </c>
      <c r="K473" t="e">
        <f>IF(A473="","",Results!B336)</f>
        <v>#N/A</v>
      </c>
      <c r="L473" t="e">
        <f>IF(A473="","",IF(RIGHT(Results!X332,1)="B","B",""))</f>
        <v>#N/A</v>
      </c>
      <c r="O473" t="e">
        <f>IF(A473="","",Dec!$B$2)</f>
        <v>#N/A</v>
      </c>
      <c r="P473" s="15" t="e">
        <f>IF(A473="","",TEXT(Dec!$D$2,"dd-mmm"))</f>
        <v>#N/A</v>
      </c>
      <c r="R473" s="16" t="e">
        <f>IF(A473="","",TEXT(Dec!$D$2,"yyyy"))</f>
        <v>#N/A</v>
      </c>
    </row>
    <row r="474" spans="1:18" x14ac:dyDescent="0.25">
      <c r="A474" t="e">
        <f>IF(Results!Y337="aw",Results!A332,"")</f>
        <v>#N/A</v>
      </c>
      <c r="B474" t="e">
        <f>IF(A474="","",IF(AND(Results!H337&gt;"+2.0",LEFT(Results!H337,1)="+"),"w",""))</f>
        <v>#N/A</v>
      </c>
      <c r="C474" t="e">
        <f>IF(OR(A474="",Results!H337=""),"","("&amp;Results!H337&amp;")")</f>
        <v>#N/A</v>
      </c>
      <c r="D474" t="e">
        <f>IF(A474="","",Results!F337)</f>
        <v>#N/A</v>
      </c>
      <c r="G474" t="e">
        <f>IF(A474="","",LEFT(Results!C337,FIND(" ",Results!C337)-1))</f>
        <v>#N/A</v>
      </c>
      <c r="H474" t="e">
        <f>IF(A474="","",RIGHT(Results!C337,LEN(Results!C337)-FIND(" ",Results!C337)))</f>
        <v>#N/A</v>
      </c>
      <c r="I474" t="e">
        <f>IF(A474="","",Results!D337)</f>
        <v>#N/A</v>
      </c>
      <c r="J474" t="e">
        <f>IF(A474="","",VLOOKUP(LEFT(Results!A337,1),Fteams,4,FALSE))</f>
        <v>#N/A</v>
      </c>
      <c r="K474" t="e">
        <f>IF(A474="","",Results!B337)</f>
        <v>#N/A</v>
      </c>
      <c r="L474" t="e">
        <f>IF(A474="","",IF(RIGHT(Results!X332,1)="B","B",""))</f>
        <v>#N/A</v>
      </c>
      <c r="O474" t="e">
        <f>IF(A474="","",Dec!$B$2)</f>
        <v>#N/A</v>
      </c>
      <c r="P474" s="15" t="e">
        <f>IF(A474="","",TEXT(Dec!$D$2,"dd-mmm"))</f>
        <v>#N/A</v>
      </c>
      <c r="R474" s="16" t="e">
        <f>IF(A474="","",TEXT(Dec!$D$2,"yyyy"))</f>
        <v>#N/A</v>
      </c>
    </row>
    <row r="475" spans="1:18" x14ac:dyDescent="0.25">
      <c r="A475" t="e">
        <f>IF(Results!Y338="aw",Results!A332,"")</f>
        <v>#N/A</v>
      </c>
      <c r="B475" t="e">
        <f>IF(A475="","",IF(AND(Results!H338&gt;"+2.0",LEFT(Results!H338,1)="+"),"w",""))</f>
        <v>#N/A</v>
      </c>
      <c r="C475" t="e">
        <f>IF(OR(A475="",Results!H338=""),"","("&amp;Results!H338&amp;")")</f>
        <v>#N/A</v>
      </c>
      <c r="D475" t="e">
        <f>IF(A475="","",Results!F338)</f>
        <v>#N/A</v>
      </c>
      <c r="G475" t="e">
        <f>IF(A475="","",LEFT(Results!C338,FIND(" ",Results!C338)-1))</f>
        <v>#N/A</v>
      </c>
      <c r="H475" t="e">
        <f>IF(A475="","",RIGHT(Results!C338,LEN(Results!C338)-FIND(" ",Results!C338)))</f>
        <v>#N/A</v>
      </c>
      <c r="I475" t="e">
        <f>IF(A475="","",Results!D338)</f>
        <v>#N/A</v>
      </c>
      <c r="J475" t="e">
        <f>IF(A475="","",VLOOKUP(LEFT(Results!A338,1),Fteams,4,FALSE))</f>
        <v>#N/A</v>
      </c>
      <c r="K475" t="e">
        <f>IF(A475="","",Results!B338)</f>
        <v>#N/A</v>
      </c>
      <c r="L475" t="e">
        <f>IF(A475="","",IF(RIGHT(Results!X332,1)="B","B",""))</f>
        <v>#N/A</v>
      </c>
      <c r="O475" t="e">
        <f>IF(A475="","",Dec!$B$2)</f>
        <v>#N/A</v>
      </c>
      <c r="P475" s="15" t="e">
        <f>IF(A475="","",TEXT(Dec!$D$2,"dd-mmm"))</f>
        <v>#N/A</v>
      </c>
      <c r="R475" s="16" t="e">
        <f>IF(A475="","",TEXT(Dec!$D$2,"yyyy"))</f>
        <v>#N/A</v>
      </c>
    </row>
    <row r="476" spans="1:18" x14ac:dyDescent="0.25">
      <c r="A476" t="e">
        <f>IF(Results!Y339="aw",Results!A332,"")</f>
        <v>#N/A</v>
      </c>
      <c r="B476" t="e">
        <f>IF(A476="","",IF(AND(Results!H339&gt;"+2.0",LEFT(Results!H339,1)="+"),"w",""))</f>
        <v>#N/A</v>
      </c>
      <c r="C476" t="e">
        <f>IF(OR(A476="",Results!H339=""),"","("&amp;Results!H339&amp;")")</f>
        <v>#N/A</v>
      </c>
      <c r="D476" t="e">
        <f>IF(A476="","",Results!F339)</f>
        <v>#N/A</v>
      </c>
      <c r="G476" t="e">
        <f>IF(A476="","",LEFT(Results!C339,FIND(" ",Results!C339)-1))</f>
        <v>#N/A</v>
      </c>
      <c r="H476" t="e">
        <f>IF(A476="","",RIGHT(Results!C339,LEN(Results!C339)-FIND(" ",Results!C339)))</f>
        <v>#N/A</v>
      </c>
      <c r="I476" t="e">
        <f>IF(A476="","",Results!D339)</f>
        <v>#N/A</v>
      </c>
      <c r="J476" t="e">
        <f>IF(A476="","",VLOOKUP(LEFT(Results!A339,1),Fteams,4,FALSE))</f>
        <v>#N/A</v>
      </c>
      <c r="K476" t="e">
        <f>IF(A476="","",Results!B339)</f>
        <v>#N/A</v>
      </c>
      <c r="L476" t="e">
        <f>IF(A476="","",IF(RIGHT(Results!X332,1)="B","B",""))</f>
        <v>#N/A</v>
      </c>
      <c r="O476" t="e">
        <f>IF(A476="","",Dec!$B$2)</f>
        <v>#N/A</v>
      </c>
      <c r="P476" s="15" t="e">
        <f>IF(A476="","",TEXT(Dec!$D$2,"dd-mmm"))</f>
        <v>#N/A</v>
      </c>
      <c r="R476" s="16" t="e">
        <f>IF(A476="","",TEXT(Dec!$D$2,"yyyy"))</f>
        <v>#N/A</v>
      </c>
    </row>
    <row r="477" spans="1:18" x14ac:dyDescent="0.25">
      <c r="A477" t="e">
        <f>IF(Results!Y340="aw",Results!A332,"")</f>
        <v>#N/A</v>
      </c>
      <c r="B477" t="e">
        <f>IF(A477="","",IF(AND(Results!H340&gt;"+2.0",LEFT(Results!H340,1)="+"),"w",""))</f>
        <v>#N/A</v>
      </c>
      <c r="C477" t="e">
        <f>IF(OR(A477="",Results!H340=""),"","("&amp;Results!H340&amp;")")</f>
        <v>#N/A</v>
      </c>
      <c r="D477" t="e">
        <f>IF(A477="","",Results!F340)</f>
        <v>#N/A</v>
      </c>
      <c r="G477" t="e">
        <f>IF(A477="","",LEFT(Results!C340,FIND(" ",Results!C340)-1))</f>
        <v>#N/A</v>
      </c>
      <c r="H477" t="e">
        <f>IF(A477="","",RIGHT(Results!C340,LEN(Results!C340)-FIND(" ",Results!C340)))</f>
        <v>#N/A</v>
      </c>
      <c r="I477" t="e">
        <f>IF(A477="","",Results!D340)</f>
        <v>#N/A</v>
      </c>
      <c r="J477" t="e">
        <f>IF(A477="","",VLOOKUP(LEFT(Results!A340,1),Fteams,4,FALSE))</f>
        <v>#N/A</v>
      </c>
      <c r="K477" t="e">
        <f>IF(A477="","",Results!B340)</f>
        <v>#N/A</v>
      </c>
      <c r="L477" t="e">
        <f>IF(A477="","",IF(RIGHT(Results!X332,1)="B","B",""))</f>
        <v>#N/A</v>
      </c>
      <c r="O477" t="e">
        <f>IF(A477="","",Dec!$B$2)</f>
        <v>#N/A</v>
      </c>
      <c r="P477" s="15" t="e">
        <f>IF(A477="","",TEXT(Dec!$D$2,"dd-mmm"))</f>
        <v>#N/A</v>
      </c>
      <c r="R477" s="16" t="e">
        <f>IF(A477="","",TEXT(Dec!$D$2,"yyyy"))</f>
        <v>#N/A</v>
      </c>
    </row>
    <row r="478" spans="1:18" x14ac:dyDescent="0.25">
      <c r="A478" t="e">
        <f>IF(Results!Y343="aw",Results!A332,"")</f>
        <v>#N/A</v>
      </c>
      <c r="B478" t="e">
        <f>IF(A478="","",IF(AND(Results!H343&gt;"+2.0",LEFT(Results!H343,1)="+"),"w",""))</f>
        <v>#N/A</v>
      </c>
      <c r="C478" t="e">
        <f>IF(OR(A478="",Results!H343=""),"","("&amp;Results!H343&amp;")")</f>
        <v>#N/A</v>
      </c>
      <c r="D478" t="e">
        <f>IF(A478="","",Results!F343)</f>
        <v>#N/A</v>
      </c>
      <c r="G478" t="e">
        <f>IF(A478="","",LEFT(Results!C343,FIND(" ",Results!C343)-1))</f>
        <v>#N/A</v>
      </c>
      <c r="H478" t="e">
        <f>IF(A478="","",RIGHT(Results!C343,LEN(Results!C343)-FIND(" ",Results!C343)))</f>
        <v>#N/A</v>
      </c>
      <c r="I478" t="e">
        <f>IF(A478="","",Results!D343)</f>
        <v>#N/A</v>
      </c>
      <c r="J478" t="e">
        <f>IF(A478="","",VLOOKUP(LEFT(Results!A343,1),Fteams,4,FALSE))</f>
        <v>#N/A</v>
      </c>
      <c r="K478" t="e">
        <f>IF(A478="","",Results!B343)</f>
        <v>#N/A</v>
      </c>
      <c r="L478" t="e">
        <f>IF(A478="","",IF(RIGHT(Results!X332,1)="B","B",""))</f>
        <v>#N/A</v>
      </c>
      <c r="O478" t="e">
        <f>IF(A478="","",Dec!$B$2)</f>
        <v>#N/A</v>
      </c>
      <c r="P478" s="15" t="e">
        <f>IF(A478="","",TEXT(Dec!$D$2,"dd-mmm"))</f>
        <v>#N/A</v>
      </c>
      <c r="R478" s="16" t="e">
        <f>IF(A478="","",TEXT(Dec!$D$2,"yyyy"))</f>
        <v>#N/A</v>
      </c>
    </row>
    <row r="479" spans="1:18" x14ac:dyDescent="0.25">
      <c r="A479" t="e">
        <f>IF(Results!Y344="aw",Results!A332,"")</f>
        <v>#N/A</v>
      </c>
      <c r="B479" t="e">
        <f>IF(A479="","",IF(AND(Results!H344&gt;"+2.0",LEFT(Results!H344,1)="+"),"w",""))</f>
        <v>#N/A</v>
      </c>
      <c r="C479" t="e">
        <f>IF(OR(A479="",Results!H344=""),"","("&amp;Results!H344&amp;")")</f>
        <v>#N/A</v>
      </c>
      <c r="D479" t="e">
        <f>IF(A479="","",Results!F344)</f>
        <v>#N/A</v>
      </c>
      <c r="G479" t="e">
        <f>IF(A479="","",LEFT(Results!C344,FIND(" ",Results!C344)-1))</f>
        <v>#N/A</v>
      </c>
      <c r="H479" t="e">
        <f>IF(A479="","",RIGHT(Results!C344,LEN(Results!C344)-FIND(" ",Results!C344)))</f>
        <v>#N/A</v>
      </c>
      <c r="I479" t="e">
        <f>IF(A479="","",Results!D344)</f>
        <v>#N/A</v>
      </c>
      <c r="J479" t="e">
        <f>IF(A479="","",VLOOKUP(LEFT(Results!A344,1),Fteams,4,FALSE))</f>
        <v>#N/A</v>
      </c>
      <c r="K479" t="e">
        <f>IF(A479="","",Results!B344)</f>
        <v>#N/A</v>
      </c>
      <c r="L479" t="e">
        <f>IF(A479="","",IF(RIGHT(Results!X332,1)="B","B",""))</f>
        <v>#N/A</v>
      </c>
      <c r="O479" t="e">
        <f>IF(A479="","",Dec!$B$2)</f>
        <v>#N/A</v>
      </c>
      <c r="P479" s="15" t="e">
        <f>IF(A479="","",TEXT(Dec!$D$2,"dd-mmm"))</f>
        <v>#N/A</v>
      </c>
      <c r="R479" s="16" t="e">
        <f>IF(A479="","",TEXT(Dec!$D$2,"yyyy"))</f>
        <v>#N/A</v>
      </c>
    </row>
    <row r="480" spans="1:18" x14ac:dyDescent="0.25">
      <c r="A480" t="e">
        <f>IF(Results!#REF!="aw",Results!A332,"")</f>
        <v>#REF!</v>
      </c>
      <c r="B480" t="e">
        <f>IF(A480="","",IF(AND(Results!#REF!&gt;"+2.0",LEFT(Results!#REF!,1)="+"),"w",""))</f>
        <v>#REF!</v>
      </c>
      <c r="C480" t="e">
        <f>IF(OR(A480="",Results!#REF!=""),"","("&amp;Results!#REF!&amp;")")</f>
        <v>#REF!</v>
      </c>
      <c r="D480" t="e">
        <f>IF(A480="","",Results!#REF!)</f>
        <v>#REF!</v>
      </c>
      <c r="G480" t="e">
        <f>IF(A480="","",LEFT(Results!#REF!,FIND(" ",Results!#REF!)-1))</f>
        <v>#REF!</v>
      </c>
      <c r="H480" t="e">
        <f>IF(A480="","",RIGHT(Results!#REF!,LEN(Results!#REF!)-FIND(" ",Results!#REF!)))</f>
        <v>#REF!</v>
      </c>
      <c r="I480" t="e">
        <f>IF(A480="","",Results!#REF!)</f>
        <v>#REF!</v>
      </c>
      <c r="J480" t="e">
        <f>IF(A480="","",VLOOKUP(LEFT(Results!#REF!,1),Fteams,4,FALSE))</f>
        <v>#REF!</v>
      </c>
      <c r="K480" t="e">
        <f>IF(A480="","",Results!#REF!)</f>
        <v>#REF!</v>
      </c>
      <c r="L480" t="e">
        <f>IF(A480="","",IF(RIGHT(Results!X332,1)="B","B",""))</f>
        <v>#REF!</v>
      </c>
      <c r="O480" t="e">
        <f>IF(A480="","",Dec!$B$2)</f>
        <v>#REF!</v>
      </c>
      <c r="P480" s="15" t="e">
        <f>IF(A480="","",TEXT(Dec!$D$2,"dd-mmm"))</f>
        <v>#REF!</v>
      </c>
      <c r="R480" s="16" t="e">
        <f>IF(A480="","",TEXT(Dec!$D$2,"yyyy"))</f>
        <v>#REF!</v>
      </c>
    </row>
    <row r="481" spans="1:18" x14ac:dyDescent="0.25">
      <c r="A481" t="e">
        <f>IF(Results!#REF!="aw",Results!A332,"")</f>
        <v>#REF!</v>
      </c>
      <c r="B481" t="e">
        <f>IF(A481="","",IF(AND(Results!#REF!&gt;"+2.0",LEFT(Results!#REF!,1)="+"),"w",""))</f>
        <v>#REF!</v>
      </c>
      <c r="C481" t="e">
        <f>IF(OR(A481="",Results!#REF!=""),"","("&amp;Results!#REF!&amp;")")</f>
        <v>#REF!</v>
      </c>
      <c r="D481" t="e">
        <f>IF(A481="","",Results!#REF!)</f>
        <v>#REF!</v>
      </c>
      <c r="G481" t="e">
        <f>IF(A481="","",LEFT(Results!#REF!,FIND(" ",Results!#REF!)-1))</f>
        <v>#REF!</v>
      </c>
      <c r="H481" t="e">
        <f>IF(A481="","",RIGHT(Results!#REF!,LEN(Results!#REF!)-FIND(" ",Results!#REF!)))</f>
        <v>#REF!</v>
      </c>
      <c r="I481" t="e">
        <f>IF(A481="","",Results!#REF!)</f>
        <v>#REF!</v>
      </c>
      <c r="J481" t="e">
        <f>IF(A481="","",VLOOKUP(LEFT(Results!#REF!,1),Fteams,4,FALSE))</f>
        <v>#REF!</v>
      </c>
      <c r="K481" t="e">
        <f>IF(A481="","",Results!#REF!)</f>
        <v>#REF!</v>
      </c>
      <c r="L481" t="e">
        <f>IF(A481="","",IF(RIGHT(Results!X332,1)="B","B",""))</f>
        <v>#REF!</v>
      </c>
      <c r="O481" t="e">
        <f>IF(A481="","",Dec!$B$2)</f>
        <v>#REF!</v>
      </c>
      <c r="P481" s="15" t="e">
        <f>IF(A481="","",TEXT(Dec!$D$2,"dd-mmm"))</f>
        <v>#REF!</v>
      </c>
      <c r="R481" s="16" t="e">
        <f>IF(A481="","",TEXT(Dec!$D$2,"yyyy"))</f>
        <v>#REF!</v>
      </c>
    </row>
    <row r="482" spans="1:18" x14ac:dyDescent="0.25">
      <c r="A482" t="e">
        <f>IF(Results!Y346="aw",Results!A345,"")</f>
        <v>#N/A</v>
      </c>
      <c r="B482" t="e">
        <f>IF(A482="","",IF(AND(Results!H346&gt;"+2.0",LEFT(Results!H346,1)="+"),"w",""))</f>
        <v>#N/A</v>
      </c>
      <c r="C482" t="e">
        <f>IF(OR(A482="",Results!H346=""),"","("&amp;Results!H346&amp;")")</f>
        <v>#N/A</v>
      </c>
      <c r="D482" t="e">
        <f>IF(A482="","",Results!F346)</f>
        <v>#N/A</v>
      </c>
      <c r="G482" t="e">
        <f>IF(A482="","",LEFT(Results!C346,FIND(" ",Results!C346)-1))</f>
        <v>#N/A</v>
      </c>
      <c r="H482" t="e">
        <f>IF(A482="","",RIGHT(Results!C346,LEN(Results!C346)-FIND(" ",Results!C346)))</f>
        <v>#N/A</v>
      </c>
      <c r="I482" t="e">
        <f>IF(A482="","",Results!D346)</f>
        <v>#N/A</v>
      </c>
      <c r="J482" t="e">
        <f>IF(A482="","",VLOOKUP(LEFT(Results!A346,1),Fteams,4,FALSE))</f>
        <v>#N/A</v>
      </c>
      <c r="K482" t="e">
        <f>IF(A482="","",Results!B346)</f>
        <v>#N/A</v>
      </c>
      <c r="L482" t="e">
        <f>IF(A482="","",IF(RIGHT(Results!X345,1)="B","B",""))</f>
        <v>#N/A</v>
      </c>
      <c r="O482" t="e">
        <f>IF(A482="","",Dec!$B$2)</f>
        <v>#N/A</v>
      </c>
      <c r="P482" s="15" t="e">
        <f>IF(A482="","",TEXT(Dec!$D$2,"dd-mmm"))</f>
        <v>#N/A</v>
      </c>
      <c r="R482" s="16" t="e">
        <f>IF(A482="","",TEXT(Dec!$D$2,"yyyy"))</f>
        <v>#N/A</v>
      </c>
    </row>
    <row r="483" spans="1:18" x14ac:dyDescent="0.25">
      <c r="A483" t="e">
        <f>IF(Results!Y347="aw",Results!A345,"")</f>
        <v>#N/A</v>
      </c>
      <c r="B483" t="e">
        <f>IF(A483="","",IF(AND(Results!H347&gt;"+2.0",LEFT(Results!H347,1)="+"),"w",""))</f>
        <v>#N/A</v>
      </c>
      <c r="C483" t="e">
        <f>IF(OR(A483="",Results!H347=""),"","("&amp;Results!H347&amp;")")</f>
        <v>#N/A</v>
      </c>
      <c r="D483" t="e">
        <f>IF(A483="","",Results!F347)</f>
        <v>#N/A</v>
      </c>
      <c r="G483" t="e">
        <f>IF(A483="","",LEFT(Results!C347,FIND(" ",Results!C347)-1))</f>
        <v>#N/A</v>
      </c>
      <c r="H483" t="e">
        <f>IF(A483="","",RIGHT(Results!C347,LEN(Results!C347)-FIND(" ",Results!C347)))</f>
        <v>#N/A</v>
      </c>
      <c r="I483" t="e">
        <f>IF(A483="","",Results!D347)</f>
        <v>#N/A</v>
      </c>
      <c r="J483" t="e">
        <f>IF(A483="","",VLOOKUP(LEFT(Results!A347,1),Fteams,4,FALSE))</f>
        <v>#N/A</v>
      </c>
      <c r="K483" t="e">
        <f>IF(A483="","",Results!B347)</f>
        <v>#N/A</v>
      </c>
      <c r="L483" t="e">
        <f>IF(A483="","",IF(RIGHT(Results!X345,1)="B","B",""))</f>
        <v>#N/A</v>
      </c>
      <c r="O483" t="e">
        <f>IF(A483="","",Dec!$B$2)</f>
        <v>#N/A</v>
      </c>
      <c r="P483" s="15" t="e">
        <f>IF(A483="","",TEXT(Dec!$D$2,"dd-mmm"))</f>
        <v>#N/A</v>
      </c>
      <c r="R483" s="16" t="e">
        <f>IF(A483="","",TEXT(Dec!$D$2,"yyyy"))</f>
        <v>#N/A</v>
      </c>
    </row>
    <row r="484" spans="1:18" x14ac:dyDescent="0.25">
      <c r="A484" t="e">
        <f>IF(Results!Y348="aw",Results!A345,"")</f>
        <v>#N/A</v>
      </c>
      <c r="B484" t="e">
        <f>IF(A484="","",IF(AND(Results!H348&gt;"+2.0",LEFT(Results!H348,1)="+"),"w",""))</f>
        <v>#N/A</v>
      </c>
      <c r="C484" t="e">
        <f>IF(OR(A484="",Results!H348=""),"","("&amp;Results!H348&amp;")")</f>
        <v>#N/A</v>
      </c>
      <c r="D484" t="e">
        <f>IF(A484="","",Results!F348)</f>
        <v>#N/A</v>
      </c>
      <c r="G484" t="e">
        <f>IF(A484="","",LEFT(Results!C348,FIND(" ",Results!C348)-1))</f>
        <v>#N/A</v>
      </c>
      <c r="H484" t="e">
        <f>IF(A484="","",RIGHT(Results!C348,LEN(Results!C348)-FIND(" ",Results!C348)))</f>
        <v>#N/A</v>
      </c>
      <c r="I484" t="e">
        <f>IF(A484="","",Results!D348)</f>
        <v>#N/A</v>
      </c>
      <c r="J484" t="e">
        <f>IF(A484="","",VLOOKUP(LEFT(Results!A348,1),Fteams,4,FALSE))</f>
        <v>#N/A</v>
      </c>
      <c r="K484" t="e">
        <f>IF(A484="","",Results!B348)</f>
        <v>#N/A</v>
      </c>
      <c r="L484" t="e">
        <f>IF(A484="","",IF(RIGHT(Results!X345,1)="B","B",""))</f>
        <v>#N/A</v>
      </c>
      <c r="O484" t="e">
        <f>IF(A484="","",Dec!$B$2)</f>
        <v>#N/A</v>
      </c>
      <c r="P484" s="15" t="e">
        <f>IF(A484="","",TEXT(Dec!$D$2,"dd-mmm"))</f>
        <v>#N/A</v>
      </c>
      <c r="R484" s="16" t="e">
        <f>IF(A484="","",TEXT(Dec!$D$2,"yyyy"))</f>
        <v>#N/A</v>
      </c>
    </row>
    <row r="485" spans="1:18" x14ac:dyDescent="0.25">
      <c r="A485" t="e">
        <f>IF(Results!Y349="aw",Results!A345,"")</f>
        <v>#N/A</v>
      </c>
      <c r="B485" t="e">
        <f>IF(A485="","",IF(AND(Results!H349&gt;"+2.0",LEFT(Results!H349,1)="+"),"w",""))</f>
        <v>#N/A</v>
      </c>
      <c r="C485" t="e">
        <f>IF(OR(A485="",Results!H349=""),"","("&amp;Results!H349&amp;")")</f>
        <v>#N/A</v>
      </c>
      <c r="D485" t="e">
        <f>IF(A485="","",Results!F349)</f>
        <v>#N/A</v>
      </c>
      <c r="G485" t="e">
        <f>IF(A485="","",LEFT(Results!C349,FIND(" ",Results!C349)-1))</f>
        <v>#N/A</v>
      </c>
      <c r="H485" t="e">
        <f>IF(A485="","",RIGHT(Results!C349,LEN(Results!C349)-FIND(" ",Results!C349)))</f>
        <v>#N/A</v>
      </c>
      <c r="I485" t="e">
        <f>IF(A485="","",Results!D349)</f>
        <v>#N/A</v>
      </c>
      <c r="J485" t="e">
        <f>IF(A485="","",VLOOKUP(LEFT(Results!A349,1),Fteams,4,FALSE))</f>
        <v>#N/A</v>
      </c>
      <c r="K485" t="e">
        <f>IF(A485="","",Results!B349)</f>
        <v>#N/A</v>
      </c>
      <c r="L485" t="e">
        <f>IF(A485="","",IF(RIGHT(Results!X345,1)="B","B",""))</f>
        <v>#N/A</v>
      </c>
      <c r="O485" t="e">
        <f>IF(A485="","",Dec!$B$2)</f>
        <v>#N/A</v>
      </c>
      <c r="P485" s="15" t="e">
        <f>IF(A485="","",TEXT(Dec!$D$2,"dd-mmm"))</f>
        <v>#N/A</v>
      </c>
      <c r="R485" s="16" t="e">
        <f>IF(A485="","",TEXT(Dec!$D$2,"yyyy"))</f>
        <v>#N/A</v>
      </c>
    </row>
    <row r="486" spans="1:18" x14ac:dyDescent="0.25">
      <c r="A486" t="e">
        <f>IF(Results!Y350="aw",Results!A345,"")</f>
        <v>#N/A</v>
      </c>
      <c r="B486" t="e">
        <f>IF(A486="","",IF(AND(Results!H350&gt;"+2.0",LEFT(Results!H350,1)="+"),"w",""))</f>
        <v>#N/A</v>
      </c>
      <c r="C486" t="e">
        <f>IF(OR(A486="",Results!H350=""),"","("&amp;Results!H350&amp;")")</f>
        <v>#N/A</v>
      </c>
      <c r="D486" t="e">
        <f>IF(A486="","",Results!F350)</f>
        <v>#N/A</v>
      </c>
      <c r="G486" t="e">
        <f>IF(A486="","",LEFT(Results!C350,FIND(" ",Results!C350)-1))</f>
        <v>#N/A</v>
      </c>
      <c r="H486" t="e">
        <f>IF(A486="","",RIGHT(Results!C350,LEN(Results!C350)-FIND(" ",Results!C350)))</f>
        <v>#N/A</v>
      </c>
      <c r="I486" t="e">
        <f>IF(A486="","",Results!D350)</f>
        <v>#N/A</v>
      </c>
      <c r="J486" t="e">
        <f>IF(A486="","",VLOOKUP(LEFT(Results!A350,1),Fteams,4,FALSE))</f>
        <v>#N/A</v>
      </c>
      <c r="K486" t="e">
        <f>IF(A486="","",Results!B350)</f>
        <v>#N/A</v>
      </c>
      <c r="L486" t="e">
        <f>IF(A486="","",IF(RIGHT(Results!X345,1)="B","B",""))</f>
        <v>#N/A</v>
      </c>
      <c r="O486" t="e">
        <f>IF(A486="","",Dec!$B$2)</f>
        <v>#N/A</v>
      </c>
      <c r="P486" s="15" t="e">
        <f>IF(A486="","",TEXT(Dec!$D$2,"dd-mmm"))</f>
        <v>#N/A</v>
      </c>
      <c r="R486" s="16" t="e">
        <f>IF(A486="","",TEXT(Dec!$D$2,"yyyy"))</f>
        <v>#N/A</v>
      </c>
    </row>
    <row r="487" spans="1:18" x14ac:dyDescent="0.25">
      <c r="A487" t="e">
        <f>IF(Results!Y351="aw",Results!A345,"")</f>
        <v>#N/A</v>
      </c>
      <c r="B487" t="e">
        <f>IF(A487="","",IF(AND(Results!H351&gt;"+2.0",LEFT(Results!H351,1)="+"),"w",""))</f>
        <v>#N/A</v>
      </c>
      <c r="C487" t="e">
        <f>IF(OR(A487="",Results!H351=""),"","("&amp;Results!H351&amp;")")</f>
        <v>#N/A</v>
      </c>
      <c r="D487" t="e">
        <f>IF(A487="","",Results!F351)</f>
        <v>#N/A</v>
      </c>
      <c r="G487" t="e">
        <f>IF(A487="","",LEFT(Results!C351,FIND(" ",Results!C351)-1))</f>
        <v>#N/A</v>
      </c>
      <c r="H487" t="e">
        <f>IF(A487="","",RIGHT(Results!C351,LEN(Results!C351)-FIND(" ",Results!C351)))</f>
        <v>#N/A</v>
      </c>
      <c r="I487" t="e">
        <f>IF(A487="","",Results!D351)</f>
        <v>#N/A</v>
      </c>
      <c r="J487" t="e">
        <f>IF(A487="","",VLOOKUP(LEFT(Results!A351,1),Fteams,4,FALSE))</f>
        <v>#N/A</v>
      </c>
      <c r="K487" t="e">
        <f>IF(A487="","",Results!B351)</f>
        <v>#N/A</v>
      </c>
      <c r="L487" t="e">
        <f>IF(A487="","",IF(RIGHT(Results!X345,1)="B","B",""))</f>
        <v>#N/A</v>
      </c>
      <c r="O487" t="e">
        <f>IF(A487="","",Dec!$B$2)</f>
        <v>#N/A</v>
      </c>
      <c r="P487" s="15" t="e">
        <f>IF(A487="","",TEXT(Dec!$D$2,"dd-mmm"))</f>
        <v>#N/A</v>
      </c>
      <c r="R487" s="16" t="e">
        <f>IF(A487="","",TEXT(Dec!$D$2,"yyyy"))</f>
        <v>#N/A</v>
      </c>
    </row>
    <row r="488" spans="1:18" x14ac:dyDescent="0.25">
      <c r="A488" t="e">
        <f>IF(Results!Y352="aw",Results!A345,"")</f>
        <v>#N/A</v>
      </c>
      <c r="B488" t="e">
        <f>IF(A488="","",IF(AND(Results!H352&gt;"+2.0",LEFT(Results!H352,1)="+"),"w",""))</f>
        <v>#N/A</v>
      </c>
      <c r="C488" t="e">
        <f>IF(OR(A488="",Results!H352=""),"","("&amp;Results!H352&amp;")")</f>
        <v>#N/A</v>
      </c>
      <c r="D488" t="e">
        <f>IF(A488="","",Results!F352)</f>
        <v>#N/A</v>
      </c>
      <c r="G488" t="e">
        <f>IF(A488="","",LEFT(Results!C352,FIND(" ",Results!C352)-1))</f>
        <v>#N/A</v>
      </c>
      <c r="H488" t="e">
        <f>IF(A488="","",RIGHT(Results!C352,LEN(Results!C352)-FIND(" ",Results!C352)))</f>
        <v>#N/A</v>
      </c>
      <c r="I488" t="e">
        <f>IF(A488="","",Results!D352)</f>
        <v>#N/A</v>
      </c>
      <c r="J488" t="e">
        <f>IF(A488="","",VLOOKUP(LEFT(Results!A352,1),Fteams,4,FALSE))</f>
        <v>#N/A</v>
      </c>
      <c r="K488" t="e">
        <f>IF(A488="","",Results!B352)</f>
        <v>#N/A</v>
      </c>
      <c r="L488" t="e">
        <f>IF(A488="","",IF(RIGHT(Results!X345,1)="B","B",""))</f>
        <v>#N/A</v>
      </c>
      <c r="O488" t="e">
        <f>IF(A488="","",Dec!$B$2)</f>
        <v>#N/A</v>
      </c>
      <c r="P488" s="15" t="e">
        <f>IF(A488="","",TEXT(Dec!$D$2,"dd-mmm"))</f>
        <v>#N/A</v>
      </c>
      <c r="R488" s="16" t="e">
        <f>IF(A488="","",TEXT(Dec!$D$2,"yyyy"))</f>
        <v>#N/A</v>
      </c>
    </row>
    <row r="489" spans="1:18" x14ac:dyDescent="0.25">
      <c r="A489" t="e">
        <f>IF(Results!Y353="aw",Results!A345,"")</f>
        <v>#N/A</v>
      </c>
      <c r="B489" t="e">
        <f>IF(A489="","",IF(AND(Results!H353&gt;"+2.0",LEFT(Results!H353,1)="+"),"w",""))</f>
        <v>#N/A</v>
      </c>
      <c r="C489" t="e">
        <f>IF(OR(A489="",Results!H353=""),"","("&amp;Results!H353&amp;")")</f>
        <v>#N/A</v>
      </c>
      <c r="D489" t="e">
        <f>IF(A489="","",Results!F353)</f>
        <v>#N/A</v>
      </c>
      <c r="G489" t="e">
        <f>IF(A489="","",LEFT(Results!C353,FIND(" ",Results!C353)-1))</f>
        <v>#N/A</v>
      </c>
      <c r="H489" t="e">
        <f>IF(A489="","",RIGHT(Results!C353,LEN(Results!C353)-FIND(" ",Results!C353)))</f>
        <v>#N/A</v>
      </c>
      <c r="I489" t="e">
        <f>IF(A489="","",Results!D353)</f>
        <v>#N/A</v>
      </c>
      <c r="J489" t="e">
        <f>IF(A489="","",VLOOKUP(LEFT(Results!A353,1),Fteams,4,FALSE))</f>
        <v>#N/A</v>
      </c>
      <c r="K489" t="e">
        <f>IF(A489="","",Results!B353)</f>
        <v>#N/A</v>
      </c>
      <c r="L489" t="e">
        <f>IF(A489="","",IF(RIGHT(Results!X345,1)="B","B",""))</f>
        <v>#N/A</v>
      </c>
      <c r="O489" t="e">
        <f>IF(A489="","",Dec!$B$2)</f>
        <v>#N/A</v>
      </c>
      <c r="P489" s="15" t="e">
        <f>IF(A489="","",TEXT(Dec!$D$2,"dd-mmm"))</f>
        <v>#N/A</v>
      </c>
      <c r="R489" s="16" t="e">
        <f>IF(A489="","",TEXT(Dec!$D$2,"yyyy"))</f>
        <v>#N/A</v>
      </c>
    </row>
    <row r="490" spans="1:18" x14ac:dyDescent="0.25">
      <c r="A490" t="str">
        <f>IF(Results!Y356="aw",Results!A345,"")</f>
        <v/>
      </c>
      <c r="B490" t="str">
        <f>IF(A490="","",IF(AND(Results!H356&gt;"+2.0",LEFT(Results!H356,1)="+"),"w",""))</f>
        <v/>
      </c>
      <c r="C490" t="str">
        <f>IF(OR(A490="",Results!H356=""),"","("&amp;Results!H356&amp;")")</f>
        <v/>
      </c>
      <c r="D490" t="str">
        <f>IF(A490="","",Results!F356)</f>
        <v/>
      </c>
      <c r="G490" t="str">
        <f>IF(A490="","",LEFT(Results!C356,FIND(" ",Results!C356)-1))</f>
        <v/>
      </c>
      <c r="H490" t="str">
        <f>IF(A490="","",RIGHT(Results!C356,LEN(Results!C356)-FIND(" ",Results!C356)))</f>
        <v/>
      </c>
      <c r="I490" t="str">
        <f>IF(A490="","",Results!D356)</f>
        <v/>
      </c>
      <c r="J490" t="str">
        <f>IF(A490="","",VLOOKUP(LEFT(Results!A356,1),Fteams,4,FALSE))</f>
        <v/>
      </c>
      <c r="K490" t="str">
        <f>IF(A490="","",Results!B356)</f>
        <v/>
      </c>
      <c r="L490" t="str">
        <f>IF(A490="","",IF(RIGHT(Results!X345,1)="B","B",""))</f>
        <v/>
      </c>
      <c r="O490" t="str">
        <f>IF(A490="","",Dec!$B$2)</f>
        <v/>
      </c>
      <c r="P490" s="15" t="str">
        <f>IF(A490="","",TEXT(Dec!$D$2,"dd-mmm"))</f>
        <v/>
      </c>
      <c r="R490" s="16" t="str">
        <f>IF(A490="","",TEXT(Dec!$D$2,"yyyy"))</f>
        <v/>
      </c>
    </row>
    <row r="491" spans="1:18" x14ac:dyDescent="0.25">
      <c r="A491" t="str">
        <f>IF(Results!Y357="aw",Results!A345,"")</f>
        <v/>
      </c>
      <c r="B491" t="str">
        <f>IF(A491="","",IF(AND(Results!H357&gt;"+2.0",LEFT(Results!H357,1)="+"),"w",""))</f>
        <v/>
      </c>
      <c r="C491" t="str">
        <f>IF(OR(A491="",Results!H357=""),"","("&amp;Results!H357&amp;")")</f>
        <v/>
      </c>
      <c r="D491" t="str">
        <f>IF(A491="","",Results!F357)</f>
        <v/>
      </c>
      <c r="G491" t="str">
        <f>IF(A491="","",LEFT(Results!C357,FIND(" ",Results!C357)-1))</f>
        <v/>
      </c>
      <c r="H491" t="str">
        <f>IF(A491="","",RIGHT(Results!C357,LEN(Results!C357)-FIND(" ",Results!C357)))</f>
        <v/>
      </c>
      <c r="I491" t="str">
        <f>IF(A491="","",Results!D357)</f>
        <v/>
      </c>
      <c r="J491" t="str">
        <f>IF(A491="","",VLOOKUP(LEFT(Results!A357,1),Fteams,4,FALSE))</f>
        <v/>
      </c>
      <c r="K491" t="str">
        <f>IF(A491="","",Results!B357)</f>
        <v/>
      </c>
      <c r="L491" t="str">
        <f>IF(A491="","",IF(RIGHT(Results!X345,1)="B","B",""))</f>
        <v/>
      </c>
      <c r="O491" t="str">
        <f>IF(A491="","",Dec!$B$2)</f>
        <v/>
      </c>
      <c r="P491" s="15" t="str">
        <f>IF(A491="","",TEXT(Dec!$D$2,"dd-mmm"))</f>
        <v/>
      </c>
      <c r="R491" s="16" t="str">
        <f>IF(A491="","",TEXT(Dec!$D$2,"yyyy"))</f>
        <v/>
      </c>
    </row>
    <row r="492" spans="1:18" x14ac:dyDescent="0.25">
      <c r="A492" t="e">
        <f>IF(Results!#REF!="aw",Results!A345,"")</f>
        <v>#REF!</v>
      </c>
      <c r="B492" t="e">
        <f>IF(A492="","",IF(AND(Results!#REF!&gt;"+2.0",LEFT(Results!#REF!,1)="+"),"w",""))</f>
        <v>#REF!</v>
      </c>
      <c r="C492" t="e">
        <f>IF(OR(A492="",Results!#REF!=""),"","("&amp;Results!#REF!&amp;")")</f>
        <v>#REF!</v>
      </c>
      <c r="D492" t="e">
        <f>IF(A492="","",Results!#REF!)</f>
        <v>#REF!</v>
      </c>
      <c r="G492" t="e">
        <f>IF(A492="","",LEFT(Results!#REF!,FIND(" ",Results!#REF!)-1))</f>
        <v>#REF!</v>
      </c>
      <c r="H492" t="e">
        <f>IF(A492="","",RIGHT(Results!#REF!,LEN(Results!#REF!)-FIND(" ",Results!#REF!)))</f>
        <v>#REF!</v>
      </c>
      <c r="I492" t="e">
        <f>IF(A492="","",Results!#REF!)</f>
        <v>#REF!</v>
      </c>
      <c r="J492" t="e">
        <f>IF(A492="","",VLOOKUP(LEFT(Results!#REF!,1),Fteams,4,FALSE))</f>
        <v>#REF!</v>
      </c>
      <c r="K492" t="e">
        <f>IF(A492="","",Results!#REF!)</f>
        <v>#REF!</v>
      </c>
      <c r="L492" t="e">
        <f>IF(A492="","",IF(RIGHT(Results!X345,1)="B","B",""))</f>
        <v>#REF!</v>
      </c>
      <c r="O492" t="e">
        <f>IF(A492="","",Dec!$B$2)</f>
        <v>#REF!</v>
      </c>
      <c r="P492" s="15" t="e">
        <f>IF(A492="","",TEXT(Dec!$D$2,"dd-mmm"))</f>
        <v>#REF!</v>
      </c>
      <c r="R492" s="16" t="e">
        <f>IF(A492="","",TEXT(Dec!$D$2,"yyyy"))</f>
        <v>#REF!</v>
      </c>
    </row>
    <row r="493" spans="1:18" x14ac:dyDescent="0.25">
      <c r="A493" t="e">
        <f>IF(Results!#REF!="aw",Results!A345,"")</f>
        <v>#REF!</v>
      </c>
      <c r="B493" t="e">
        <f>IF(A493="","",IF(AND(Results!#REF!&gt;"+2.0",LEFT(Results!#REF!,1)="+"),"w",""))</f>
        <v>#REF!</v>
      </c>
      <c r="C493" t="e">
        <f>IF(OR(A493="",Results!#REF!=""),"","("&amp;Results!#REF!&amp;")")</f>
        <v>#REF!</v>
      </c>
      <c r="D493" t="e">
        <f>IF(A493="","",Results!#REF!)</f>
        <v>#REF!</v>
      </c>
      <c r="G493" t="e">
        <f>IF(A493="","",LEFT(Results!#REF!,FIND(" ",Results!#REF!)-1))</f>
        <v>#REF!</v>
      </c>
      <c r="H493" t="e">
        <f>IF(A493="","",RIGHT(Results!#REF!,LEN(Results!#REF!)-FIND(" ",Results!#REF!)))</f>
        <v>#REF!</v>
      </c>
      <c r="I493" t="e">
        <f>IF(A493="","",Results!#REF!)</f>
        <v>#REF!</v>
      </c>
      <c r="J493" t="e">
        <f>IF(A493="","",VLOOKUP(LEFT(Results!#REF!,1),Fteams,4,FALSE))</f>
        <v>#REF!</v>
      </c>
      <c r="K493" t="e">
        <f>IF(A493="","",Results!#REF!)</f>
        <v>#REF!</v>
      </c>
      <c r="L493" t="e">
        <f>IF(A493="","",IF(RIGHT(Results!X345,1)="B","B",""))</f>
        <v>#REF!</v>
      </c>
      <c r="O493" t="e">
        <f>IF(A493="","",Dec!$B$2)</f>
        <v>#REF!</v>
      </c>
      <c r="P493" s="15" t="e">
        <f>IF(A493="","",TEXT(Dec!$D$2,"dd-mmm"))</f>
        <v>#REF!</v>
      </c>
      <c r="R493" s="16" t="e">
        <f>IF(A493="","",TEXT(Dec!$D$2,"yyyy"))</f>
        <v>#REF!</v>
      </c>
    </row>
    <row r="494" spans="1:18" x14ac:dyDescent="0.25">
      <c r="A494" t="e">
        <f>IF(Results!Y359="aw",Results!A358,"")</f>
        <v>#N/A</v>
      </c>
      <c r="B494" t="e">
        <f>IF(A494="","",IF(AND(Results!H359&gt;"+2.0",LEFT(Results!H359,1)="+"),"w",""))</f>
        <v>#N/A</v>
      </c>
      <c r="C494" t="e">
        <f>IF(OR(A494="",Results!H359=""),"","("&amp;Results!H359&amp;")")</f>
        <v>#N/A</v>
      </c>
      <c r="D494" t="e">
        <f>IF(A494="","",Results!F359)</f>
        <v>#N/A</v>
      </c>
      <c r="G494" t="e">
        <f>IF(A494="","",LEFT(Results!C359,FIND(" ",Results!C359)-1))</f>
        <v>#N/A</v>
      </c>
      <c r="H494" t="e">
        <f>IF(A494="","",RIGHT(Results!C359,LEN(Results!C359)-FIND(" ",Results!C359)))</f>
        <v>#N/A</v>
      </c>
      <c r="I494" t="e">
        <f>IF(A494="","",Results!D359)</f>
        <v>#N/A</v>
      </c>
      <c r="J494" t="e">
        <f>IF(A494="","",VLOOKUP(LEFT(Results!A359,1),Fteams,4,FALSE))</f>
        <v>#N/A</v>
      </c>
      <c r="K494" t="e">
        <f>IF(A494="","",Results!B359)</f>
        <v>#N/A</v>
      </c>
      <c r="L494" t="e">
        <f>IF(A494="","",IF(RIGHT(Results!X358,1)="B","B",""))</f>
        <v>#N/A</v>
      </c>
      <c r="O494" t="e">
        <f>IF(A494="","",Dec!$B$2)</f>
        <v>#N/A</v>
      </c>
      <c r="P494" s="15" t="e">
        <f>IF(A494="","",TEXT(Dec!$D$2,"dd-mmm"))</f>
        <v>#N/A</v>
      </c>
      <c r="R494" s="16" t="e">
        <f>IF(A494="","",TEXT(Dec!$D$2,"yyyy"))</f>
        <v>#N/A</v>
      </c>
    </row>
    <row r="495" spans="1:18" x14ac:dyDescent="0.25">
      <c r="A495" t="e">
        <f>IF(Results!Y360="aw",Results!A358,"")</f>
        <v>#N/A</v>
      </c>
      <c r="B495" t="e">
        <f>IF(A495="","",IF(AND(Results!H360&gt;"+2.0",LEFT(Results!H360,1)="+"),"w",""))</f>
        <v>#N/A</v>
      </c>
      <c r="C495" t="e">
        <f>IF(OR(A495="",Results!H360=""),"","("&amp;Results!H360&amp;")")</f>
        <v>#N/A</v>
      </c>
      <c r="D495" t="e">
        <f>IF(A495="","",Results!F360)</f>
        <v>#N/A</v>
      </c>
      <c r="G495" t="e">
        <f>IF(A495="","",LEFT(Results!C360,FIND(" ",Results!C360)-1))</f>
        <v>#N/A</v>
      </c>
      <c r="H495" t="e">
        <f>IF(A495="","",RIGHT(Results!C360,LEN(Results!C360)-FIND(" ",Results!C360)))</f>
        <v>#N/A</v>
      </c>
      <c r="I495" t="e">
        <f>IF(A495="","",Results!D360)</f>
        <v>#N/A</v>
      </c>
      <c r="J495" t="e">
        <f>IF(A495="","",VLOOKUP(LEFT(Results!A360,1),Fteams,4,FALSE))</f>
        <v>#N/A</v>
      </c>
      <c r="K495" t="e">
        <f>IF(A495="","",Results!B360)</f>
        <v>#N/A</v>
      </c>
      <c r="L495" t="e">
        <f>IF(A495="","",IF(RIGHT(Results!X358,1)="B","B",""))</f>
        <v>#N/A</v>
      </c>
      <c r="O495" t="e">
        <f>IF(A495="","",Dec!$B$2)</f>
        <v>#N/A</v>
      </c>
      <c r="P495" s="15" t="e">
        <f>IF(A495="","",TEXT(Dec!$D$2,"dd-mmm"))</f>
        <v>#N/A</v>
      </c>
      <c r="R495" s="16" t="e">
        <f>IF(A495="","",TEXT(Dec!$D$2,"yyyy"))</f>
        <v>#N/A</v>
      </c>
    </row>
    <row r="496" spans="1:18" x14ac:dyDescent="0.25">
      <c r="A496" t="e">
        <f>IF(Results!Y361="aw",Results!A358,"")</f>
        <v>#N/A</v>
      </c>
      <c r="B496" t="e">
        <f>IF(A496="","",IF(AND(Results!H361&gt;"+2.0",LEFT(Results!H361,1)="+"),"w",""))</f>
        <v>#N/A</v>
      </c>
      <c r="C496" t="e">
        <f>IF(OR(A496="",Results!H361=""),"","("&amp;Results!H361&amp;")")</f>
        <v>#N/A</v>
      </c>
      <c r="D496" t="e">
        <f>IF(A496="","",Results!F361)</f>
        <v>#N/A</v>
      </c>
      <c r="G496" t="e">
        <f>IF(A496="","",LEFT(Results!C361,FIND(" ",Results!C361)-1))</f>
        <v>#N/A</v>
      </c>
      <c r="H496" t="e">
        <f>IF(A496="","",RIGHT(Results!C361,LEN(Results!C361)-FIND(" ",Results!C361)))</f>
        <v>#N/A</v>
      </c>
      <c r="I496" t="e">
        <f>IF(A496="","",Results!D361)</f>
        <v>#N/A</v>
      </c>
      <c r="J496" t="e">
        <f>IF(A496="","",VLOOKUP(LEFT(Results!A361,1),Fteams,4,FALSE))</f>
        <v>#N/A</v>
      </c>
      <c r="K496" t="e">
        <f>IF(A496="","",Results!B361)</f>
        <v>#N/A</v>
      </c>
      <c r="L496" t="e">
        <f>IF(A496="","",IF(RIGHT(Results!X358,1)="B","B",""))</f>
        <v>#N/A</v>
      </c>
      <c r="O496" t="e">
        <f>IF(A496="","",Dec!$B$2)</f>
        <v>#N/A</v>
      </c>
      <c r="P496" s="15" t="e">
        <f>IF(A496="","",TEXT(Dec!$D$2,"dd-mmm"))</f>
        <v>#N/A</v>
      </c>
      <c r="R496" s="16" t="e">
        <f>IF(A496="","",TEXT(Dec!$D$2,"yyyy"))</f>
        <v>#N/A</v>
      </c>
    </row>
    <row r="497" spans="1:18" x14ac:dyDescent="0.25">
      <c r="A497" t="e">
        <f>IF(Results!Y362="aw",Results!A358,"")</f>
        <v>#N/A</v>
      </c>
      <c r="B497" t="e">
        <f>IF(A497="","",IF(AND(Results!H362&gt;"+2.0",LEFT(Results!H362,1)="+"),"w",""))</f>
        <v>#N/A</v>
      </c>
      <c r="C497" t="e">
        <f>IF(OR(A497="",Results!H362=""),"","("&amp;Results!H362&amp;")")</f>
        <v>#N/A</v>
      </c>
      <c r="D497" t="e">
        <f>IF(A497="","",Results!F362)</f>
        <v>#N/A</v>
      </c>
      <c r="G497" t="e">
        <f>IF(A497="","",LEFT(Results!C362,FIND(" ",Results!C362)-1))</f>
        <v>#N/A</v>
      </c>
      <c r="H497" t="e">
        <f>IF(A497="","",RIGHT(Results!C362,LEN(Results!C362)-FIND(" ",Results!C362)))</f>
        <v>#N/A</v>
      </c>
      <c r="I497" t="e">
        <f>IF(A497="","",Results!D362)</f>
        <v>#N/A</v>
      </c>
      <c r="J497" t="e">
        <f>IF(A497="","",VLOOKUP(LEFT(Results!A362,1),Fteams,4,FALSE))</f>
        <v>#N/A</v>
      </c>
      <c r="K497" t="e">
        <f>IF(A497="","",Results!B362)</f>
        <v>#N/A</v>
      </c>
      <c r="L497" t="e">
        <f>IF(A497="","",IF(RIGHT(Results!X358,1)="B","B",""))</f>
        <v>#N/A</v>
      </c>
      <c r="O497" t="e">
        <f>IF(A497="","",Dec!$B$2)</f>
        <v>#N/A</v>
      </c>
      <c r="P497" s="15" t="e">
        <f>IF(A497="","",TEXT(Dec!$D$2,"dd-mmm"))</f>
        <v>#N/A</v>
      </c>
      <c r="R497" s="16" t="e">
        <f>IF(A497="","",TEXT(Dec!$D$2,"yyyy"))</f>
        <v>#N/A</v>
      </c>
    </row>
    <row r="498" spans="1:18" x14ac:dyDescent="0.25">
      <c r="A498" t="e">
        <f>IF(Results!Y363="aw",Results!A358,"")</f>
        <v>#N/A</v>
      </c>
      <c r="B498" t="e">
        <f>IF(A498="","",IF(AND(Results!H363&gt;"+2.0",LEFT(Results!H363,1)="+"),"w",""))</f>
        <v>#N/A</v>
      </c>
      <c r="C498" t="e">
        <f>IF(OR(A498="",Results!H363=""),"","("&amp;Results!H363&amp;")")</f>
        <v>#N/A</v>
      </c>
      <c r="D498" t="e">
        <f>IF(A498="","",Results!F363)</f>
        <v>#N/A</v>
      </c>
      <c r="G498" t="e">
        <f>IF(A498="","",LEFT(Results!C363,FIND(" ",Results!C363)-1))</f>
        <v>#N/A</v>
      </c>
      <c r="H498" t="e">
        <f>IF(A498="","",RIGHT(Results!C363,LEN(Results!C363)-FIND(" ",Results!C363)))</f>
        <v>#N/A</v>
      </c>
      <c r="I498" t="e">
        <f>IF(A498="","",Results!D363)</f>
        <v>#N/A</v>
      </c>
      <c r="J498" t="e">
        <f>IF(A498="","",VLOOKUP(LEFT(Results!A363,1),Fteams,4,FALSE))</f>
        <v>#N/A</v>
      </c>
      <c r="K498" t="e">
        <f>IF(A498="","",Results!B363)</f>
        <v>#N/A</v>
      </c>
      <c r="L498" t="e">
        <f>IF(A498="","",IF(RIGHT(Results!X358,1)="B","B",""))</f>
        <v>#N/A</v>
      </c>
      <c r="O498" t="e">
        <f>IF(A498="","",Dec!$B$2)</f>
        <v>#N/A</v>
      </c>
      <c r="P498" s="15" t="e">
        <f>IF(A498="","",TEXT(Dec!$D$2,"dd-mmm"))</f>
        <v>#N/A</v>
      </c>
      <c r="R498" s="16" t="e">
        <f>IF(A498="","",TEXT(Dec!$D$2,"yyyy"))</f>
        <v>#N/A</v>
      </c>
    </row>
    <row r="499" spans="1:18" x14ac:dyDescent="0.25">
      <c r="A499" t="e">
        <f>IF(Results!Y364="aw",Results!A358,"")</f>
        <v>#N/A</v>
      </c>
      <c r="B499" t="e">
        <f>IF(A499="","",IF(AND(Results!H364&gt;"+2.0",LEFT(Results!H364,1)="+"),"w",""))</f>
        <v>#N/A</v>
      </c>
      <c r="C499" t="e">
        <f>IF(OR(A499="",Results!H364=""),"","("&amp;Results!H364&amp;")")</f>
        <v>#N/A</v>
      </c>
      <c r="D499" t="e">
        <f>IF(A499="","",Results!F364)</f>
        <v>#N/A</v>
      </c>
      <c r="G499" t="e">
        <f>IF(A499="","",LEFT(Results!C364,FIND(" ",Results!C364)-1))</f>
        <v>#N/A</v>
      </c>
      <c r="H499" t="e">
        <f>IF(A499="","",RIGHT(Results!C364,LEN(Results!C364)-FIND(" ",Results!C364)))</f>
        <v>#N/A</v>
      </c>
      <c r="I499" t="e">
        <f>IF(A499="","",Results!D364)</f>
        <v>#N/A</v>
      </c>
      <c r="J499" t="e">
        <f>IF(A499="","",VLOOKUP(LEFT(Results!A364,1),Fteams,4,FALSE))</f>
        <v>#N/A</v>
      </c>
      <c r="K499" t="e">
        <f>IF(A499="","",Results!B364)</f>
        <v>#N/A</v>
      </c>
      <c r="L499" t="e">
        <f>IF(A499="","",IF(RIGHT(Results!X358,1)="B","B",""))</f>
        <v>#N/A</v>
      </c>
      <c r="O499" t="e">
        <f>IF(A499="","",Dec!$B$2)</f>
        <v>#N/A</v>
      </c>
      <c r="P499" s="15" t="e">
        <f>IF(A499="","",TEXT(Dec!$D$2,"dd-mmm"))</f>
        <v>#N/A</v>
      </c>
      <c r="R499" s="16" t="e">
        <f>IF(A499="","",TEXT(Dec!$D$2,"yyyy"))</f>
        <v>#N/A</v>
      </c>
    </row>
    <row r="500" spans="1:18" x14ac:dyDescent="0.25">
      <c r="A500" t="e">
        <f>IF(Results!Y365="aw",Results!A358,"")</f>
        <v>#N/A</v>
      </c>
      <c r="B500" t="e">
        <f>IF(A500="","",IF(AND(Results!H365&gt;"+2.0",LEFT(Results!H365,1)="+"),"w",""))</f>
        <v>#N/A</v>
      </c>
      <c r="C500" t="e">
        <f>IF(OR(A500="",Results!H365=""),"","("&amp;Results!H365&amp;")")</f>
        <v>#N/A</v>
      </c>
      <c r="D500" t="e">
        <f>IF(A500="","",Results!F365)</f>
        <v>#N/A</v>
      </c>
      <c r="G500" t="e">
        <f>IF(A500="","",LEFT(Results!C365,FIND(" ",Results!C365)-1))</f>
        <v>#N/A</v>
      </c>
      <c r="H500" t="e">
        <f>IF(A500="","",RIGHT(Results!C365,LEN(Results!C365)-FIND(" ",Results!C365)))</f>
        <v>#N/A</v>
      </c>
      <c r="I500" t="e">
        <f>IF(A500="","",Results!D365)</f>
        <v>#N/A</v>
      </c>
      <c r="J500" t="e">
        <f>IF(A500="","",VLOOKUP(LEFT(Results!A365,1),Fteams,4,FALSE))</f>
        <v>#N/A</v>
      </c>
      <c r="K500" t="e">
        <f>IF(A500="","",Results!B365)</f>
        <v>#N/A</v>
      </c>
      <c r="L500" t="e">
        <f>IF(A500="","",IF(RIGHT(Results!X358,1)="B","B",""))</f>
        <v>#N/A</v>
      </c>
      <c r="O500" t="e">
        <f>IF(A500="","",Dec!$B$2)</f>
        <v>#N/A</v>
      </c>
      <c r="P500" s="15" t="e">
        <f>IF(A500="","",TEXT(Dec!$D$2,"dd-mmm"))</f>
        <v>#N/A</v>
      </c>
      <c r="R500" s="16" t="e">
        <f>IF(A500="","",TEXT(Dec!$D$2,"yyyy"))</f>
        <v>#N/A</v>
      </c>
    </row>
    <row r="501" spans="1:18" x14ac:dyDescent="0.25">
      <c r="A501" t="e">
        <f>IF(Results!Y366="aw",Results!A358,"")</f>
        <v>#N/A</v>
      </c>
      <c r="B501" t="e">
        <f>IF(A501="","",IF(AND(Results!H366&gt;"+2.0",LEFT(Results!H366,1)="+"),"w",""))</f>
        <v>#N/A</v>
      </c>
      <c r="C501" t="e">
        <f>IF(OR(A501="",Results!H366=""),"","("&amp;Results!H366&amp;")")</f>
        <v>#N/A</v>
      </c>
      <c r="D501" t="e">
        <f>IF(A501="","",Results!F366)</f>
        <v>#N/A</v>
      </c>
      <c r="G501" t="e">
        <f>IF(A501="","",LEFT(Results!C366,FIND(" ",Results!C366)-1))</f>
        <v>#N/A</v>
      </c>
      <c r="H501" t="e">
        <f>IF(A501="","",RIGHT(Results!C366,LEN(Results!C366)-FIND(" ",Results!C366)))</f>
        <v>#N/A</v>
      </c>
      <c r="I501" t="e">
        <f>IF(A501="","",Results!D366)</f>
        <v>#N/A</v>
      </c>
      <c r="J501" t="e">
        <f>IF(A501="","",VLOOKUP(LEFT(Results!A366,1),Fteams,4,FALSE))</f>
        <v>#N/A</v>
      </c>
      <c r="K501" t="e">
        <f>IF(A501="","",Results!B366)</f>
        <v>#N/A</v>
      </c>
      <c r="L501" t="e">
        <f>IF(A501="","",IF(RIGHT(Results!X358,1)="B","B",""))</f>
        <v>#N/A</v>
      </c>
      <c r="O501" t="e">
        <f>IF(A501="","",Dec!$B$2)</f>
        <v>#N/A</v>
      </c>
      <c r="P501" s="15" t="e">
        <f>IF(A501="","",TEXT(Dec!$D$2,"dd-mmm"))</f>
        <v>#N/A</v>
      </c>
      <c r="R501" s="16" t="e">
        <f>IF(A501="","",TEXT(Dec!$D$2,"yyyy"))</f>
        <v>#N/A</v>
      </c>
    </row>
    <row r="502" spans="1:18" x14ac:dyDescent="0.25">
      <c r="A502" t="str">
        <f>IF(Results!Y369="aw",Results!A358,"")</f>
        <v/>
      </c>
      <c r="B502" t="str">
        <f>IF(A502="","",IF(AND(Results!H369&gt;"+2.0",LEFT(Results!H369,1)="+"),"w",""))</f>
        <v/>
      </c>
      <c r="C502" t="str">
        <f>IF(OR(A502="",Results!H369=""),"","("&amp;Results!H369&amp;")")</f>
        <v/>
      </c>
      <c r="D502" t="str">
        <f>IF(A502="","",Results!F369)</f>
        <v/>
      </c>
      <c r="G502" t="str">
        <f>IF(A502="","",LEFT(Results!C369,FIND(" ",Results!C369)-1))</f>
        <v/>
      </c>
      <c r="H502" t="str">
        <f>IF(A502="","",RIGHT(Results!C369,LEN(Results!C369)-FIND(" ",Results!C369)))</f>
        <v/>
      </c>
      <c r="I502" t="str">
        <f>IF(A502="","",Results!D369)</f>
        <v/>
      </c>
      <c r="J502" t="str">
        <f>IF(A502="","",VLOOKUP(LEFT(Results!A369,1),Fteams,4,FALSE))</f>
        <v/>
      </c>
      <c r="K502" t="str">
        <f>IF(A502="","",Results!B369)</f>
        <v/>
      </c>
      <c r="L502" t="str">
        <f>IF(A502="","",IF(RIGHT(Results!X358,1)="B","B",""))</f>
        <v/>
      </c>
      <c r="O502" t="str">
        <f>IF(A502="","",Dec!$B$2)</f>
        <v/>
      </c>
      <c r="P502" s="15" t="str">
        <f>IF(A502="","",TEXT(Dec!$D$2,"dd-mmm"))</f>
        <v/>
      </c>
      <c r="R502" s="16" t="str">
        <f>IF(A502="","",TEXT(Dec!$D$2,"yyyy"))</f>
        <v/>
      </c>
    </row>
    <row r="503" spans="1:18" x14ac:dyDescent="0.25">
      <c r="A503" t="str">
        <f>IF(Results!Y370="aw",Results!A358,"")</f>
        <v/>
      </c>
      <c r="B503" t="str">
        <f>IF(A503="","",IF(AND(Results!H370&gt;"+2.0",LEFT(Results!H370,1)="+"),"w",""))</f>
        <v/>
      </c>
      <c r="C503" t="str">
        <f>IF(OR(A503="",Results!H370=""),"","("&amp;Results!H370&amp;")")</f>
        <v/>
      </c>
      <c r="D503" t="str">
        <f>IF(A503="","",Results!F370)</f>
        <v/>
      </c>
      <c r="G503" t="str">
        <f>IF(A503="","",LEFT(Results!C370,FIND(" ",Results!C370)-1))</f>
        <v/>
      </c>
      <c r="H503" t="str">
        <f>IF(A503="","",RIGHT(Results!C370,LEN(Results!C370)-FIND(" ",Results!C370)))</f>
        <v/>
      </c>
      <c r="I503" t="str">
        <f>IF(A503="","",Results!D370)</f>
        <v/>
      </c>
      <c r="J503" t="str">
        <f>IF(A503="","",VLOOKUP(LEFT(Results!A370,1),Fteams,4,FALSE))</f>
        <v/>
      </c>
      <c r="K503" t="str">
        <f>IF(A503="","",Results!B370)</f>
        <v/>
      </c>
      <c r="L503" t="str">
        <f>IF(A503="","",IF(RIGHT(Results!X358,1)="B","B",""))</f>
        <v/>
      </c>
      <c r="O503" t="str">
        <f>IF(A503="","",Dec!$B$2)</f>
        <v/>
      </c>
      <c r="P503" s="15" t="str">
        <f>IF(A503="","",TEXT(Dec!$D$2,"dd-mmm"))</f>
        <v/>
      </c>
      <c r="R503" s="16" t="str">
        <f>IF(A503="","",TEXT(Dec!$D$2,"yyyy"))</f>
        <v/>
      </c>
    </row>
    <row r="504" spans="1:18" x14ac:dyDescent="0.25">
      <c r="A504" t="e">
        <f>IF(Results!#REF!="aw",Results!A358,"")</f>
        <v>#REF!</v>
      </c>
      <c r="B504" t="e">
        <f>IF(A504="","",IF(AND(Results!#REF!&gt;"+2.0",LEFT(Results!#REF!,1)="+"),"w",""))</f>
        <v>#REF!</v>
      </c>
      <c r="C504" t="e">
        <f>IF(OR(A504="",Results!#REF!=""),"","("&amp;Results!#REF!&amp;")")</f>
        <v>#REF!</v>
      </c>
      <c r="D504" t="e">
        <f>IF(A504="","",Results!#REF!)</f>
        <v>#REF!</v>
      </c>
      <c r="G504" t="e">
        <f>IF(A504="","",LEFT(Results!#REF!,FIND(" ",Results!#REF!)-1))</f>
        <v>#REF!</v>
      </c>
      <c r="H504" t="e">
        <f>IF(A504="","",RIGHT(Results!#REF!,LEN(Results!#REF!)-FIND(" ",Results!#REF!)))</f>
        <v>#REF!</v>
      </c>
      <c r="I504" t="e">
        <f>IF(A504="","",Results!#REF!)</f>
        <v>#REF!</v>
      </c>
      <c r="J504" t="e">
        <f>IF(A504="","",VLOOKUP(LEFT(Results!#REF!,1),Fteams,4,FALSE))</f>
        <v>#REF!</v>
      </c>
      <c r="K504" t="e">
        <f>IF(A504="","",Results!#REF!)</f>
        <v>#REF!</v>
      </c>
      <c r="L504" t="e">
        <f>IF(A504="","",IF(RIGHT(Results!X358,1)="B","B",""))</f>
        <v>#REF!</v>
      </c>
      <c r="O504" t="e">
        <f>IF(A504="","",Dec!$B$2)</f>
        <v>#REF!</v>
      </c>
      <c r="P504" s="15" t="e">
        <f>IF(A504="","",TEXT(Dec!$D$2,"dd-mmm"))</f>
        <v>#REF!</v>
      </c>
      <c r="R504" s="16" t="e">
        <f>IF(A504="","",TEXT(Dec!$D$2,"yyyy"))</f>
        <v>#REF!</v>
      </c>
    </row>
    <row r="505" spans="1:18" x14ac:dyDescent="0.25">
      <c r="A505" t="e">
        <f>IF(Results!#REF!="aw",Results!A358,"")</f>
        <v>#REF!</v>
      </c>
      <c r="B505" t="e">
        <f>IF(A505="","",IF(AND(Results!#REF!&gt;"+2.0",LEFT(Results!#REF!,1)="+"),"w",""))</f>
        <v>#REF!</v>
      </c>
      <c r="C505" t="e">
        <f>IF(OR(A505="",Results!#REF!=""),"","("&amp;Results!#REF!&amp;")")</f>
        <v>#REF!</v>
      </c>
      <c r="D505" t="e">
        <f>IF(A505="","",Results!#REF!)</f>
        <v>#REF!</v>
      </c>
      <c r="G505" t="e">
        <f>IF(A505="","",LEFT(Results!#REF!,FIND(" ",Results!#REF!)-1))</f>
        <v>#REF!</v>
      </c>
      <c r="H505" t="e">
        <f>IF(A505="","",RIGHT(Results!#REF!,LEN(Results!#REF!)-FIND(" ",Results!#REF!)))</f>
        <v>#REF!</v>
      </c>
      <c r="I505" t="e">
        <f>IF(A505="","",Results!#REF!)</f>
        <v>#REF!</v>
      </c>
      <c r="J505" t="e">
        <f>IF(A505="","",VLOOKUP(LEFT(Results!#REF!,1),Fteams,4,FALSE))</f>
        <v>#REF!</v>
      </c>
      <c r="K505" t="e">
        <f>IF(A505="","",Results!#REF!)</f>
        <v>#REF!</v>
      </c>
      <c r="L505" t="e">
        <f>IF(A505="","",IF(RIGHT(Results!X358,1)="B","B",""))</f>
        <v>#REF!</v>
      </c>
      <c r="O505" t="e">
        <f>IF(A505="","",Dec!$B$2)</f>
        <v>#REF!</v>
      </c>
      <c r="P505" s="15" t="e">
        <f>IF(A505="","",TEXT(Dec!$D$2,"dd-mmm"))</f>
        <v>#REF!</v>
      </c>
      <c r="R505" s="16" t="e">
        <f>IF(A505="","",TEXT(Dec!$D$2,"yyyy"))</f>
        <v>#REF!</v>
      </c>
    </row>
    <row r="506" spans="1:18" x14ac:dyDescent="0.25">
      <c r="A506" t="e">
        <f>IF(Results!Y372="aw",Results!A371,"")</f>
        <v>#N/A</v>
      </c>
      <c r="B506" t="e">
        <f>IF(A506="","",IF(AND(Results!H372&gt;"+2.0",LEFT(Results!H372,1)="+"),"w",""))</f>
        <v>#N/A</v>
      </c>
      <c r="C506" t="e">
        <f>IF(OR(A506="",Results!H372=""),"","("&amp;Results!H372&amp;")")</f>
        <v>#N/A</v>
      </c>
      <c r="D506" t="e">
        <f>IF(A506="","",Results!F372)</f>
        <v>#N/A</v>
      </c>
      <c r="G506" t="e">
        <f>IF(A506="","",LEFT(Results!C372,FIND(" ",Results!C372)-1))</f>
        <v>#N/A</v>
      </c>
      <c r="H506" t="e">
        <f>IF(A506="","",RIGHT(Results!C372,LEN(Results!C372)-FIND(" ",Results!C372)))</f>
        <v>#N/A</v>
      </c>
      <c r="I506" t="e">
        <f>IF(A506="","",Results!D372)</f>
        <v>#N/A</v>
      </c>
      <c r="J506" t="e">
        <f>IF(A506="","",VLOOKUP(LEFT(Results!A372,1),Fteams,4,FALSE))</f>
        <v>#N/A</v>
      </c>
      <c r="K506" t="e">
        <f>IF(A506="","",Results!B372)</f>
        <v>#N/A</v>
      </c>
      <c r="L506" t="e">
        <f>IF(A506="","",IF(RIGHT(Results!X371,1)="B","B",""))</f>
        <v>#N/A</v>
      </c>
      <c r="O506" t="e">
        <f>IF(A506="","",Dec!$B$2)</f>
        <v>#N/A</v>
      </c>
      <c r="P506" s="15" t="e">
        <f>IF(A506="","",TEXT(Dec!$D$2,"dd-mmm"))</f>
        <v>#N/A</v>
      </c>
      <c r="R506" s="16" t="e">
        <f>IF(A506="","",TEXT(Dec!$D$2,"yyyy"))</f>
        <v>#N/A</v>
      </c>
    </row>
    <row r="507" spans="1:18" x14ac:dyDescent="0.25">
      <c r="A507" t="e">
        <f>IF(Results!Y373="aw",Results!A371,"")</f>
        <v>#N/A</v>
      </c>
      <c r="B507" t="e">
        <f>IF(A507="","",IF(AND(Results!H373&gt;"+2.0",LEFT(Results!H373,1)="+"),"w",""))</f>
        <v>#N/A</v>
      </c>
      <c r="C507" t="e">
        <f>IF(OR(A507="",Results!H373=""),"","("&amp;Results!H373&amp;")")</f>
        <v>#N/A</v>
      </c>
      <c r="D507" t="e">
        <f>IF(A507="","",Results!F373)</f>
        <v>#N/A</v>
      </c>
      <c r="G507" t="e">
        <f>IF(A507="","",LEFT(Results!C373,FIND(" ",Results!C373)-1))</f>
        <v>#N/A</v>
      </c>
      <c r="H507" t="e">
        <f>IF(A507="","",RIGHT(Results!C373,LEN(Results!C373)-FIND(" ",Results!C373)))</f>
        <v>#N/A</v>
      </c>
      <c r="I507" t="e">
        <f>IF(A507="","",Results!D373)</f>
        <v>#N/A</v>
      </c>
      <c r="J507" t="e">
        <f>IF(A507="","",VLOOKUP(LEFT(Results!A373,1),Fteams,4,FALSE))</f>
        <v>#N/A</v>
      </c>
      <c r="K507" t="e">
        <f>IF(A507="","",Results!B373)</f>
        <v>#N/A</v>
      </c>
      <c r="L507" t="e">
        <f>IF(A507="","",IF(RIGHT(Results!X371,1)="B","B",""))</f>
        <v>#N/A</v>
      </c>
      <c r="O507" t="e">
        <f>IF(A507="","",Dec!$B$2)</f>
        <v>#N/A</v>
      </c>
      <c r="P507" s="15" t="e">
        <f>IF(A507="","",TEXT(Dec!$D$2,"dd-mmm"))</f>
        <v>#N/A</v>
      </c>
      <c r="R507" s="16" t="e">
        <f>IF(A507="","",TEXT(Dec!$D$2,"yyyy"))</f>
        <v>#N/A</v>
      </c>
    </row>
    <row r="508" spans="1:18" x14ac:dyDescent="0.25">
      <c r="A508" t="e">
        <f>IF(Results!Y374="aw",Results!A371,"")</f>
        <v>#N/A</v>
      </c>
      <c r="B508" t="e">
        <f>IF(A508="","",IF(AND(Results!H374&gt;"+2.0",LEFT(Results!H374,1)="+"),"w",""))</f>
        <v>#N/A</v>
      </c>
      <c r="C508" t="e">
        <f>IF(OR(A508="",Results!H374=""),"","("&amp;Results!H374&amp;")")</f>
        <v>#N/A</v>
      </c>
      <c r="D508" t="e">
        <f>IF(A508="","",Results!F374)</f>
        <v>#N/A</v>
      </c>
      <c r="G508" t="e">
        <f>IF(A508="","",LEFT(Results!C374,FIND(" ",Results!C374)-1))</f>
        <v>#N/A</v>
      </c>
      <c r="H508" t="e">
        <f>IF(A508="","",RIGHT(Results!C374,LEN(Results!C374)-FIND(" ",Results!C374)))</f>
        <v>#N/A</v>
      </c>
      <c r="I508" t="e">
        <f>IF(A508="","",Results!D374)</f>
        <v>#N/A</v>
      </c>
      <c r="J508" t="e">
        <f>IF(A508="","",VLOOKUP(LEFT(Results!A374,1),Fteams,4,FALSE))</f>
        <v>#N/A</v>
      </c>
      <c r="K508" t="e">
        <f>IF(A508="","",Results!B374)</f>
        <v>#N/A</v>
      </c>
      <c r="L508" t="e">
        <f>IF(A508="","",IF(RIGHT(Results!X371,1)="B","B",""))</f>
        <v>#N/A</v>
      </c>
      <c r="O508" t="e">
        <f>IF(A508="","",Dec!$B$2)</f>
        <v>#N/A</v>
      </c>
      <c r="P508" s="15" t="e">
        <f>IF(A508="","",TEXT(Dec!$D$2,"dd-mmm"))</f>
        <v>#N/A</v>
      </c>
      <c r="R508" s="16" t="e">
        <f>IF(A508="","",TEXT(Dec!$D$2,"yyyy"))</f>
        <v>#N/A</v>
      </c>
    </row>
    <row r="509" spans="1:18" x14ac:dyDescent="0.25">
      <c r="A509" t="e">
        <f>IF(Results!Y375="aw",Results!A371,"")</f>
        <v>#N/A</v>
      </c>
      <c r="B509" t="e">
        <f>IF(A509="","",IF(AND(Results!H375&gt;"+2.0",LEFT(Results!H375,1)="+"),"w",""))</f>
        <v>#N/A</v>
      </c>
      <c r="C509" t="e">
        <f>IF(OR(A509="",Results!H375=""),"","("&amp;Results!H375&amp;")")</f>
        <v>#N/A</v>
      </c>
      <c r="D509" t="e">
        <f>IF(A509="","",Results!F375)</f>
        <v>#N/A</v>
      </c>
      <c r="G509" t="e">
        <f>IF(A509="","",LEFT(Results!C375,FIND(" ",Results!C375)-1))</f>
        <v>#N/A</v>
      </c>
      <c r="H509" t="e">
        <f>IF(A509="","",RIGHT(Results!C375,LEN(Results!C375)-FIND(" ",Results!C375)))</f>
        <v>#N/A</v>
      </c>
      <c r="I509" t="e">
        <f>IF(A509="","",Results!D375)</f>
        <v>#N/A</v>
      </c>
      <c r="J509" t="e">
        <f>IF(A509="","",VLOOKUP(LEFT(Results!A375,1),Fteams,4,FALSE))</f>
        <v>#N/A</v>
      </c>
      <c r="K509" t="e">
        <f>IF(A509="","",Results!B375)</f>
        <v>#N/A</v>
      </c>
      <c r="L509" t="e">
        <f>IF(A509="","",IF(RIGHT(Results!X371,1)="B","B",""))</f>
        <v>#N/A</v>
      </c>
      <c r="O509" t="e">
        <f>IF(A509="","",Dec!$B$2)</f>
        <v>#N/A</v>
      </c>
      <c r="P509" s="15" t="e">
        <f>IF(A509="","",TEXT(Dec!$D$2,"dd-mmm"))</f>
        <v>#N/A</v>
      </c>
      <c r="R509" s="16" t="e">
        <f>IF(A509="","",TEXT(Dec!$D$2,"yyyy"))</f>
        <v>#N/A</v>
      </c>
    </row>
    <row r="510" spans="1:18" x14ac:dyDescent="0.25">
      <c r="A510" t="e">
        <f>IF(Results!Y376="aw",Results!A371,"")</f>
        <v>#N/A</v>
      </c>
      <c r="B510" t="e">
        <f>IF(A510="","",IF(AND(Results!H376&gt;"+2.0",LEFT(Results!H376,1)="+"),"w",""))</f>
        <v>#N/A</v>
      </c>
      <c r="C510" t="e">
        <f>IF(OR(A510="",Results!H376=""),"","("&amp;Results!H376&amp;")")</f>
        <v>#N/A</v>
      </c>
      <c r="D510" t="e">
        <f>IF(A510="","",Results!F376)</f>
        <v>#N/A</v>
      </c>
      <c r="G510" t="e">
        <f>IF(A510="","",LEFT(Results!C376,FIND(" ",Results!C376)-1))</f>
        <v>#N/A</v>
      </c>
      <c r="H510" t="e">
        <f>IF(A510="","",RIGHT(Results!C376,LEN(Results!C376)-FIND(" ",Results!C376)))</f>
        <v>#N/A</v>
      </c>
      <c r="I510" t="e">
        <f>IF(A510="","",Results!D376)</f>
        <v>#N/A</v>
      </c>
      <c r="J510" t="e">
        <f>IF(A510="","",VLOOKUP(LEFT(Results!A376,1),Fteams,4,FALSE))</f>
        <v>#N/A</v>
      </c>
      <c r="K510" t="e">
        <f>IF(A510="","",Results!B376)</f>
        <v>#N/A</v>
      </c>
      <c r="L510" t="e">
        <f>IF(A510="","",IF(RIGHT(Results!X371,1)="B","B",""))</f>
        <v>#N/A</v>
      </c>
      <c r="O510" t="e">
        <f>IF(A510="","",Dec!$B$2)</f>
        <v>#N/A</v>
      </c>
      <c r="P510" s="15" t="e">
        <f>IF(A510="","",TEXT(Dec!$D$2,"dd-mmm"))</f>
        <v>#N/A</v>
      </c>
      <c r="R510" s="16" t="e">
        <f>IF(A510="","",TEXT(Dec!$D$2,"yyyy"))</f>
        <v>#N/A</v>
      </c>
    </row>
    <row r="511" spans="1:18" x14ac:dyDescent="0.25">
      <c r="A511" t="e">
        <f>IF(Results!Y377="aw",Results!A371,"")</f>
        <v>#N/A</v>
      </c>
      <c r="B511" t="e">
        <f>IF(A511="","",IF(AND(Results!H377&gt;"+2.0",LEFT(Results!H377,1)="+"),"w",""))</f>
        <v>#N/A</v>
      </c>
      <c r="C511" t="e">
        <f>IF(OR(A511="",Results!H377=""),"","("&amp;Results!H377&amp;")")</f>
        <v>#N/A</v>
      </c>
      <c r="D511" t="e">
        <f>IF(A511="","",Results!F377)</f>
        <v>#N/A</v>
      </c>
      <c r="G511" t="e">
        <f>IF(A511="","",LEFT(Results!C377,FIND(" ",Results!C377)-1))</f>
        <v>#N/A</v>
      </c>
      <c r="H511" t="e">
        <f>IF(A511="","",RIGHT(Results!C377,LEN(Results!C377)-FIND(" ",Results!C377)))</f>
        <v>#N/A</v>
      </c>
      <c r="I511" t="e">
        <f>IF(A511="","",Results!D377)</f>
        <v>#N/A</v>
      </c>
      <c r="J511" t="e">
        <f>IF(A511="","",VLOOKUP(LEFT(Results!A377,1),Fteams,4,FALSE))</f>
        <v>#N/A</v>
      </c>
      <c r="K511" t="e">
        <f>IF(A511="","",Results!B377)</f>
        <v>#N/A</v>
      </c>
      <c r="L511" t="e">
        <f>IF(A511="","",IF(RIGHT(Results!X371,1)="B","B",""))</f>
        <v>#N/A</v>
      </c>
      <c r="O511" t="e">
        <f>IF(A511="","",Dec!$B$2)</f>
        <v>#N/A</v>
      </c>
      <c r="P511" s="15" t="e">
        <f>IF(A511="","",TEXT(Dec!$D$2,"dd-mmm"))</f>
        <v>#N/A</v>
      </c>
      <c r="R511" s="16" t="e">
        <f>IF(A511="","",TEXT(Dec!$D$2,"yyyy"))</f>
        <v>#N/A</v>
      </c>
    </row>
    <row r="512" spans="1:18" x14ac:dyDescent="0.25">
      <c r="A512" t="e">
        <f>IF(Results!Y378="aw",Results!A371,"")</f>
        <v>#N/A</v>
      </c>
      <c r="B512" t="e">
        <f>IF(A512="","",IF(AND(Results!H378&gt;"+2.0",LEFT(Results!H378,1)="+"),"w",""))</f>
        <v>#N/A</v>
      </c>
      <c r="C512" t="e">
        <f>IF(OR(A512="",Results!H378=""),"","("&amp;Results!H378&amp;")")</f>
        <v>#N/A</v>
      </c>
      <c r="D512" t="e">
        <f>IF(A512="","",Results!F378)</f>
        <v>#N/A</v>
      </c>
      <c r="G512" t="e">
        <f>IF(A512="","",LEFT(Results!C378,FIND(" ",Results!C378)-1))</f>
        <v>#N/A</v>
      </c>
      <c r="H512" t="e">
        <f>IF(A512="","",RIGHT(Results!C378,LEN(Results!C378)-FIND(" ",Results!C378)))</f>
        <v>#N/A</v>
      </c>
      <c r="I512" t="e">
        <f>IF(A512="","",Results!D378)</f>
        <v>#N/A</v>
      </c>
      <c r="J512" t="e">
        <f>IF(A512="","",VLOOKUP(LEFT(Results!A378,1),Fteams,4,FALSE))</f>
        <v>#N/A</v>
      </c>
      <c r="K512" t="e">
        <f>IF(A512="","",Results!B378)</f>
        <v>#N/A</v>
      </c>
      <c r="L512" t="e">
        <f>IF(A512="","",IF(RIGHT(Results!X371,1)="B","B",""))</f>
        <v>#N/A</v>
      </c>
      <c r="O512" t="e">
        <f>IF(A512="","",Dec!$B$2)</f>
        <v>#N/A</v>
      </c>
      <c r="P512" s="15" t="e">
        <f>IF(A512="","",TEXT(Dec!$D$2,"dd-mmm"))</f>
        <v>#N/A</v>
      </c>
      <c r="R512" s="16" t="e">
        <f>IF(A512="","",TEXT(Dec!$D$2,"yyyy"))</f>
        <v>#N/A</v>
      </c>
    </row>
    <row r="513" spans="1:18" x14ac:dyDescent="0.25">
      <c r="A513" t="e">
        <f>IF(Results!Y379="aw",Results!A371,"")</f>
        <v>#N/A</v>
      </c>
      <c r="B513" t="e">
        <f>IF(A513="","",IF(AND(Results!H379&gt;"+2.0",LEFT(Results!H379,1)="+"),"w",""))</f>
        <v>#N/A</v>
      </c>
      <c r="C513" t="e">
        <f>IF(OR(A513="",Results!H379=""),"","("&amp;Results!H379&amp;")")</f>
        <v>#N/A</v>
      </c>
      <c r="D513" t="e">
        <f>IF(A513="","",Results!F379)</f>
        <v>#N/A</v>
      </c>
      <c r="G513" t="e">
        <f>IF(A513="","",LEFT(Results!C379,FIND(" ",Results!C379)-1))</f>
        <v>#N/A</v>
      </c>
      <c r="H513" t="e">
        <f>IF(A513="","",RIGHT(Results!C379,LEN(Results!C379)-FIND(" ",Results!C379)))</f>
        <v>#N/A</v>
      </c>
      <c r="I513" t="e">
        <f>IF(A513="","",Results!D379)</f>
        <v>#N/A</v>
      </c>
      <c r="J513" t="e">
        <f>IF(A513="","",VLOOKUP(LEFT(Results!A379,1),Fteams,4,FALSE))</f>
        <v>#N/A</v>
      </c>
      <c r="K513" t="e">
        <f>IF(A513="","",Results!B379)</f>
        <v>#N/A</v>
      </c>
      <c r="L513" t="e">
        <f>IF(A513="","",IF(RIGHT(Results!X371,1)="B","B",""))</f>
        <v>#N/A</v>
      </c>
      <c r="O513" t="e">
        <f>IF(A513="","",Dec!$B$2)</f>
        <v>#N/A</v>
      </c>
      <c r="P513" s="15" t="e">
        <f>IF(A513="","",TEXT(Dec!$D$2,"dd-mmm"))</f>
        <v>#N/A</v>
      </c>
      <c r="R513" s="16" t="e">
        <f>IF(A513="","",TEXT(Dec!$D$2,"yyyy"))</f>
        <v>#N/A</v>
      </c>
    </row>
    <row r="514" spans="1:18" x14ac:dyDescent="0.25">
      <c r="A514" t="str">
        <f>IF(Results!Y382="aw",Results!A371,"")</f>
        <v/>
      </c>
      <c r="B514" t="str">
        <f>IF(A514="","",IF(AND(Results!H382&gt;"+2.0",LEFT(Results!H382,1)="+"),"w",""))</f>
        <v/>
      </c>
      <c r="C514" t="str">
        <f>IF(OR(A514="",Results!H382=""),"","("&amp;Results!H382&amp;")")</f>
        <v/>
      </c>
      <c r="D514" t="str">
        <f>IF(A514="","",Results!F382)</f>
        <v/>
      </c>
      <c r="G514" t="str">
        <f>IF(A514="","",LEFT(Results!C382,FIND(" ",Results!C382)-1))</f>
        <v/>
      </c>
      <c r="H514" t="str">
        <f>IF(A514="","",RIGHT(Results!C382,LEN(Results!C382)-FIND(" ",Results!C382)))</f>
        <v/>
      </c>
      <c r="I514" t="str">
        <f>IF(A514="","",Results!D382)</f>
        <v/>
      </c>
      <c r="J514" t="str">
        <f>IF(A514="","",VLOOKUP(LEFT(Results!A382,1),Fteams,4,FALSE))</f>
        <v/>
      </c>
      <c r="K514" t="str">
        <f>IF(A514="","",Results!B382)</f>
        <v/>
      </c>
      <c r="L514" t="str">
        <f>IF(A514="","",IF(RIGHT(Results!X371,1)="B","B",""))</f>
        <v/>
      </c>
      <c r="O514" t="str">
        <f>IF(A514="","",Dec!$B$2)</f>
        <v/>
      </c>
      <c r="P514" s="15" t="str">
        <f>IF(A514="","",TEXT(Dec!$D$2,"dd-mmm"))</f>
        <v/>
      </c>
      <c r="R514" s="16" t="str">
        <f>IF(A514="","",TEXT(Dec!$D$2,"yyyy"))</f>
        <v/>
      </c>
    </row>
    <row r="515" spans="1:18" x14ac:dyDescent="0.25">
      <c r="A515" t="str">
        <f>IF(Results!Y383="aw",Results!A371,"")</f>
        <v/>
      </c>
      <c r="B515" t="str">
        <f>IF(A515="","",IF(AND(Results!H383&gt;"+2.0",LEFT(Results!H383,1)="+"),"w",""))</f>
        <v/>
      </c>
      <c r="C515" t="str">
        <f>IF(OR(A515="",Results!H383=""),"","("&amp;Results!H383&amp;")")</f>
        <v/>
      </c>
      <c r="D515" t="str">
        <f>IF(A515="","",Results!F383)</f>
        <v/>
      </c>
      <c r="G515" t="str">
        <f>IF(A515="","",LEFT(Results!C383,FIND(" ",Results!C383)-1))</f>
        <v/>
      </c>
      <c r="H515" t="str">
        <f>IF(A515="","",RIGHT(Results!C383,LEN(Results!C383)-FIND(" ",Results!C383)))</f>
        <v/>
      </c>
      <c r="I515" t="str">
        <f>IF(A515="","",Results!D383)</f>
        <v/>
      </c>
      <c r="J515" t="str">
        <f>IF(A515="","",VLOOKUP(LEFT(Results!A383,1),Fteams,4,FALSE))</f>
        <v/>
      </c>
      <c r="K515" t="str">
        <f>IF(A515="","",Results!B383)</f>
        <v/>
      </c>
      <c r="L515" t="str">
        <f>IF(A515="","",IF(RIGHT(Results!X371,1)="B","B",""))</f>
        <v/>
      </c>
      <c r="O515" t="str">
        <f>IF(A515="","",Dec!$B$2)</f>
        <v/>
      </c>
      <c r="P515" s="15" t="str">
        <f>IF(A515="","",TEXT(Dec!$D$2,"dd-mmm"))</f>
        <v/>
      </c>
      <c r="R515" s="16" t="str">
        <f>IF(A515="","",TEXT(Dec!$D$2,"yyyy"))</f>
        <v/>
      </c>
    </row>
    <row r="516" spans="1:18" x14ac:dyDescent="0.25">
      <c r="A516" t="e">
        <f>IF(Results!#REF!="aw",Results!A371,"")</f>
        <v>#REF!</v>
      </c>
      <c r="B516" t="e">
        <f>IF(A516="","",IF(AND(Results!#REF!&gt;"+2.0",LEFT(Results!#REF!,1)="+"),"w",""))</f>
        <v>#REF!</v>
      </c>
      <c r="C516" t="e">
        <f>IF(OR(A516="",Results!#REF!=""),"","("&amp;Results!#REF!&amp;")")</f>
        <v>#REF!</v>
      </c>
      <c r="D516" t="e">
        <f>IF(A516="","",Results!#REF!)</f>
        <v>#REF!</v>
      </c>
      <c r="G516" t="e">
        <f>IF(A516="","",LEFT(Results!#REF!,FIND(" ",Results!#REF!)-1))</f>
        <v>#REF!</v>
      </c>
      <c r="H516" t="e">
        <f>IF(A516="","",RIGHT(Results!#REF!,LEN(Results!#REF!)-FIND(" ",Results!#REF!)))</f>
        <v>#REF!</v>
      </c>
      <c r="I516" t="e">
        <f>IF(A516="","",Results!#REF!)</f>
        <v>#REF!</v>
      </c>
      <c r="J516" t="e">
        <f>IF(A516="","",VLOOKUP(LEFT(Results!#REF!,1),Fteams,4,FALSE))</f>
        <v>#REF!</v>
      </c>
      <c r="K516" t="e">
        <f>IF(A516="","",Results!#REF!)</f>
        <v>#REF!</v>
      </c>
      <c r="L516" t="e">
        <f>IF(A516="","",IF(RIGHT(Results!X371,1)="B","B",""))</f>
        <v>#REF!</v>
      </c>
      <c r="O516" t="e">
        <f>IF(A516="","",Dec!$B$2)</f>
        <v>#REF!</v>
      </c>
      <c r="P516" s="15" t="e">
        <f>IF(A516="","",TEXT(Dec!$D$2,"dd-mmm"))</f>
        <v>#REF!</v>
      </c>
      <c r="R516" s="16" t="e">
        <f>IF(A516="","",TEXT(Dec!$D$2,"yyyy"))</f>
        <v>#REF!</v>
      </c>
    </row>
    <row r="517" spans="1:18" x14ac:dyDescent="0.25">
      <c r="A517" t="e">
        <f>IF(Results!#REF!="aw",Results!A371,"")</f>
        <v>#REF!</v>
      </c>
      <c r="B517" t="e">
        <f>IF(A517="","",IF(AND(Results!#REF!&gt;"+2.0",LEFT(Results!#REF!,1)="+"),"w",""))</f>
        <v>#REF!</v>
      </c>
      <c r="C517" t="e">
        <f>IF(OR(A517="",Results!#REF!=""),"","("&amp;Results!#REF!&amp;")")</f>
        <v>#REF!</v>
      </c>
      <c r="D517" t="e">
        <f>IF(A517="","",Results!#REF!)</f>
        <v>#REF!</v>
      </c>
      <c r="G517" t="e">
        <f>IF(A517="","",LEFT(Results!#REF!,FIND(" ",Results!#REF!)-1))</f>
        <v>#REF!</v>
      </c>
      <c r="H517" t="e">
        <f>IF(A517="","",RIGHT(Results!#REF!,LEN(Results!#REF!)-FIND(" ",Results!#REF!)))</f>
        <v>#REF!</v>
      </c>
      <c r="I517" t="e">
        <f>IF(A517="","",Results!#REF!)</f>
        <v>#REF!</v>
      </c>
      <c r="J517" t="e">
        <f>IF(A517="","",VLOOKUP(LEFT(Results!#REF!,1),Fteams,4,FALSE))</f>
        <v>#REF!</v>
      </c>
      <c r="K517" t="e">
        <f>IF(A517="","",Results!#REF!)</f>
        <v>#REF!</v>
      </c>
      <c r="L517" t="e">
        <f>IF(A517="","",IF(RIGHT(Results!X371,1)="B","B",""))</f>
        <v>#REF!</v>
      </c>
      <c r="O517" t="e">
        <f>IF(A517="","",Dec!$B$2)</f>
        <v>#REF!</v>
      </c>
      <c r="P517" s="15" t="e">
        <f>IF(A517="","",TEXT(Dec!$D$2,"dd-mmm"))</f>
        <v>#REF!</v>
      </c>
      <c r="R517" s="16" t="e">
        <f>IF(A517="","",TEXT(Dec!$D$2,"yyyy"))</f>
        <v>#REF!</v>
      </c>
    </row>
    <row r="518" spans="1:18" x14ac:dyDescent="0.25">
      <c r="A518" t="e">
        <f>IF(Results!Y385="aw",Results!A384,"")</f>
        <v>#N/A</v>
      </c>
      <c r="B518" t="e">
        <f>IF(A518="","",IF(AND(Results!H385&gt;"+2.0",LEFT(Results!H385,1)="+"),"w",""))</f>
        <v>#N/A</v>
      </c>
      <c r="C518" t="e">
        <f>IF(OR(A518="",Results!H385=""),"","("&amp;Results!H385&amp;")")</f>
        <v>#N/A</v>
      </c>
      <c r="D518" t="e">
        <f>IF(A518="","",Results!F385)</f>
        <v>#N/A</v>
      </c>
      <c r="G518" t="e">
        <f>IF(A518="","",LEFT(Results!C385,FIND(" ",Results!C385)-1))</f>
        <v>#N/A</v>
      </c>
      <c r="H518" t="e">
        <f>IF(A518="","",RIGHT(Results!C385,LEN(Results!C385)-FIND(" ",Results!C385)))</f>
        <v>#N/A</v>
      </c>
      <c r="I518" t="e">
        <f>IF(A518="","",Results!D385)</f>
        <v>#N/A</v>
      </c>
      <c r="J518" t="e">
        <f>IF(A518="","",VLOOKUP(LEFT(Results!A385,1),Fteams,4,FALSE))</f>
        <v>#N/A</v>
      </c>
      <c r="K518" t="e">
        <f>IF(A518="","",Results!B385)</f>
        <v>#N/A</v>
      </c>
      <c r="L518" t="e">
        <f>IF(A518="","",IF(RIGHT(Results!X384,1)="B","B",""))</f>
        <v>#N/A</v>
      </c>
      <c r="O518" t="e">
        <f>IF(A518="","",Dec!$B$2)</f>
        <v>#N/A</v>
      </c>
      <c r="P518" s="15" t="e">
        <f>IF(A518="","",TEXT(Dec!$D$2,"dd-mmm"))</f>
        <v>#N/A</v>
      </c>
      <c r="R518" s="16" t="e">
        <f>IF(A518="","",TEXT(Dec!$D$2,"yyyy"))</f>
        <v>#N/A</v>
      </c>
    </row>
    <row r="519" spans="1:18" x14ac:dyDescent="0.25">
      <c r="A519" t="e">
        <f>IF(Results!Y386="aw",Results!A384,"")</f>
        <v>#N/A</v>
      </c>
      <c r="B519" t="e">
        <f>IF(A519="","",IF(AND(Results!H386&gt;"+2.0",LEFT(Results!H386,1)="+"),"w",""))</f>
        <v>#N/A</v>
      </c>
      <c r="C519" t="e">
        <f>IF(OR(A519="",Results!H386=""),"","("&amp;Results!H386&amp;")")</f>
        <v>#N/A</v>
      </c>
      <c r="D519" t="e">
        <f>IF(A519="","",Results!F386)</f>
        <v>#N/A</v>
      </c>
      <c r="G519" t="e">
        <f>IF(A519="","",LEFT(Results!C386,FIND(" ",Results!C386)-1))</f>
        <v>#N/A</v>
      </c>
      <c r="H519" t="e">
        <f>IF(A519="","",RIGHT(Results!C386,LEN(Results!C386)-FIND(" ",Results!C386)))</f>
        <v>#N/A</v>
      </c>
      <c r="I519" t="e">
        <f>IF(A519="","",Results!D386)</f>
        <v>#N/A</v>
      </c>
      <c r="J519" t="e">
        <f>IF(A519="","",VLOOKUP(LEFT(Results!A386,1),Fteams,4,FALSE))</f>
        <v>#N/A</v>
      </c>
      <c r="K519" t="e">
        <f>IF(A519="","",Results!B386)</f>
        <v>#N/A</v>
      </c>
      <c r="L519" t="e">
        <f>IF(A519="","",IF(RIGHT(Results!X384,1)="B","B",""))</f>
        <v>#N/A</v>
      </c>
      <c r="O519" t="e">
        <f>IF(A519="","",Dec!$B$2)</f>
        <v>#N/A</v>
      </c>
      <c r="P519" s="15" t="e">
        <f>IF(A519="","",TEXT(Dec!$D$2,"dd-mmm"))</f>
        <v>#N/A</v>
      </c>
      <c r="R519" s="16" t="e">
        <f>IF(A519="","",TEXT(Dec!$D$2,"yyyy"))</f>
        <v>#N/A</v>
      </c>
    </row>
    <row r="520" spans="1:18" x14ac:dyDescent="0.25">
      <c r="A520" t="e">
        <f>IF(Results!Y387="aw",Results!A384,"")</f>
        <v>#N/A</v>
      </c>
      <c r="B520" t="e">
        <f>IF(A520="","",IF(AND(Results!H387&gt;"+2.0",LEFT(Results!H387,1)="+"),"w",""))</f>
        <v>#N/A</v>
      </c>
      <c r="C520" t="e">
        <f>IF(OR(A520="",Results!H387=""),"","("&amp;Results!H387&amp;")")</f>
        <v>#N/A</v>
      </c>
      <c r="D520" t="e">
        <f>IF(A520="","",Results!F387)</f>
        <v>#N/A</v>
      </c>
      <c r="G520" t="e">
        <f>IF(A520="","",LEFT(Results!C387,FIND(" ",Results!C387)-1))</f>
        <v>#N/A</v>
      </c>
      <c r="H520" t="e">
        <f>IF(A520="","",RIGHT(Results!C387,LEN(Results!C387)-FIND(" ",Results!C387)))</f>
        <v>#N/A</v>
      </c>
      <c r="I520" t="e">
        <f>IF(A520="","",Results!D387)</f>
        <v>#N/A</v>
      </c>
      <c r="J520" t="e">
        <f>IF(A520="","",VLOOKUP(LEFT(Results!A387,1),Fteams,4,FALSE))</f>
        <v>#N/A</v>
      </c>
      <c r="K520" t="e">
        <f>IF(A520="","",Results!B387)</f>
        <v>#N/A</v>
      </c>
      <c r="L520" t="e">
        <f>IF(A520="","",IF(RIGHT(Results!X384,1)="B","B",""))</f>
        <v>#N/A</v>
      </c>
      <c r="O520" t="e">
        <f>IF(A520="","",Dec!$B$2)</f>
        <v>#N/A</v>
      </c>
      <c r="P520" s="15" t="e">
        <f>IF(A520="","",TEXT(Dec!$D$2,"dd-mmm"))</f>
        <v>#N/A</v>
      </c>
      <c r="R520" s="16" t="e">
        <f>IF(A520="","",TEXT(Dec!$D$2,"yyyy"))</f>
        <v>#N/A</v>
      </c>
    </row>
    <row r="521" spans="1:18" x14ac:dyDescent="0.25">
      <c r="A521" t="e">
        <f>IF(Results!Y388="aw",Results!A384,"")</f>
        <v>#N/A</v>
      </c>
      <c r="B521" t="e">
        <f>IF(A521="","",IF(AND(Results!H388&gt;"+2.0",LEFT(Results!H388,1)="+"),"w",""))</f>
        <v>#N/A</v>
      </c>
      <c r="C521" t="e">
        <f>IF(OR(A521="",Results!H388=""),"","("&amp;Results!H388&amp;")")</f>
        <v>#N/A</v>
      </c>
      <c r="D521" t="e">
        <f>IF(A521="","",Results!F388)</f>
        <v>#N/A</v>
      </c>
      <c r="G521" t="e">
        <f>IF(A521="","",LEFT(Results!C388,FIND(" ",Results!C388)-1))</f>
        <v>#N/A</v>
      </c>
      <c r="H521" t="e">
        <f>IF(A521="","",RIGHT(Results!C388,LEN(Results!C388)-FIND(" ",Results!C388)))</f>
        <v>#N/A</v>
      </c>
      <c r="I521" t="e">
        <f>IF(A521="","",Results!D388)</f>
        <v>#N/A</v>
      </c>
      <c r="J521" t="e">
        <f>IF(A521="","",VLOOKUP(LEFT(Results!A388,1),Fteams,4,FALSE))</f>
        <v>#N/A</v>
      </c>
      <c r="K521" t="e">
        <f>IF(A521="","",Results!B388)</f>
        <v>#N/A</v>
      </c>
      <c r="L521" t="e">
        <f>IF(A521="","",IF(RIGHT(Results!X384,1)="B","B",""))</f>
        <v>#N/A</v>
      </c>
      <c r="O521" t="e">
        <f>IF(A521="","",Dec!$B$2)</f>
        <v>#N/A</v>
      </c>
      <c r="P521" s="15" t="e">
        <f>IF(A521="","",TEXT(Dec!$D$2,"dd-mmm"))</f>
        <v>#N/A</v>
      </c>
      <c r="R521" s="16" t="e">
        <f>IF(A521="","",TEXT(Dec!$D$2,"yyyy"))</f>
        <v>#N/A</v>
      </c>
    </row>
    <row r="522" spans="1:18" x14ac:dyDescent="0.25">
      <c r="A522" t="e">
        <f>IF(Results!Y389="aw",Results!A384,"")</f>
        <v>#N/A</v>
      </c>
      <c r="B522" t="e">
        <f>IF(A522="","",IF(AND(Results!H389&gt;"+2.0",LEFT(Results!H389,1)="+"),"w",""))</f>
        <v>#N/A</v>
      </c>
      <c r="C522" t="e">
        <f>IF(OR(A522="",Results!H389=""),"","("&amp;Results!H389&amp;")")</f>
        <v>#N/A</v>
      </c>
      <c r="D522" t="e">
        <f>IF(A522="","",Results!F389)</f>
        <v>#N/A</v>
      </c>
      <c r="G522" t="e">
        <f>IF(A522="","",LEFT(Results!C389,FIND(" ",Results!C389)-1))</f>
        <v>#N/A</v>
      </c>
      <c r="H522" t="e">
        <f>IF(A522="","",RIGHT(Results!C389,LEN(Results!C389)-FIND(" ",Results!C389)))</f>
        <v>#N/A</v>
      </c>
      <c r="I522" t="e">
        <f>IF(A522="","",Results!D389)</f>
        <v>#N/A</v>
      </c>
      <c r="J522" t="e">
        <f>IF(A522="","",VLOOKUP(LEFT(Results!A389,1),Fteams,4,FALSE))</f>
        <v>#N/A</v>
      </c>
      <c r="K522" t="e">
        <f>IF(A522="","",Results!B389)</f>
        <v>#N/A</v>
      </c>
      <c r="L522" t="e">
        <f>IF(A522="","",IF(RIGHT(Results!X384,1)="B","B",""))</f>
        <v>#N/A</v>
      </c>
      <c r="O522" t="e">
        <f>IF(A522="","",Dec!$B$2)</f>
        <v>#N/A</v>
      </c>
      <c r="P522" s="15" t="e">
        <f>IF(A522="","",TEXT(Dec!$D$2,"dd-mmm"))</f>
        <v>#N/A</v>
      </c>
      <c r="R522" s="16" t="e">
        <f>IF(A522="","",TEXT(Dec!$D$2,"yyyy"))</f>
        <v>#N/A</v>
      </c>
    </row>
    <row r="523" spans="1:18" x14ac:dyDescent="0.25">
      <c r="A523" t="e">
        <f>IF(Results!Y390="aw",Results!A384,"")</f>
        <v>#N/A</v>
      </c>
      <c r="B523" t="e">
        <f>IF(A523="","",IF(AND(Results!H390&gt;"+2.0",LEFT(Results!H390,1)="+"),"w",""))</f>
        <v>#N/A</v>
      </c>
      <c r="C523" t="e">
        <f>IF(OR(A523="",Results!H390=""),"","("&amp;Results!H390&amp;")")</f>
        <v>#N/A</v>
      </c>
      <c r="D523" t="e">
        <f>IF(A523="","",Results!F390)</f>
        <v>#N/A</v>
      </c>
      <c r="G523" t="e">
        <f>IF(A523="","",LEFT(Results!C390,FIND(" ",Results!C390)-1))</f>
        <v>#N/A</v>
      </c>
      <c r="H523" t="e">
        <f>IF(A523="","",RIGHT(Results!C390,LEN(Results!C390)-FIND(" ",Results!C390)))</f>
        <v>#N/A</v>
      </c>
      <c r="I523" t="e">
        <f>IF(A523="","",Results!D390)</f>
        <v>#N/A</v>
      </c>
      <c r="J523" t="e">
        <f>IF(A523="","",VLOOKUP(LEFT(Results!A390,1),Fteams,4,FALSE))</f>
        <v>#N/A</v>
      </c>
      <c r="K523" t="e">
        <f>IF(A523="","",Results!B390)</f>
        <v>#N/A</v>
      </c>
      <c r="L523" t="e">
        <f>IF(A523="","",IF(RIGHT(Results!X384,1)="B","B",""))</f>
        <v>#N/A</v>
      </c>
      <c r="O523" t="e">
        <f>IF(A523="","",Dec!$B$2)</f>
        <v>#N/A</v>
      </c>
      <c r="P523" s="15" t="e">
        <f>IF(A523="","",TEXT(Dec!$D$2,"dd-mmm"))</f>
        <v>#N/A</v>
      </c>
      <c r="R523" s="16" t="e">
        <f>IF(A523="","",TEXT(Dec!$D$2,"yyyy"))</f>
        <v>#N/A</v>
      </c>
    </row>
    <row r="524" spans="1:18" x14ac:dyDescent="0.25">
      <c r="A524" t="e">
        <f>IF(Results!Y391="aw",Results!A384,"")</f>
        <v>#N/A</v>
      </c>
      <c r="B524" t="e">
        <f>IF(A524="","",IF(AND(Results!H391&gt;"+2.0",LEFT(Results!H391,1)="+"),"w",""))</f>
        <v>#N/A</v>
      </c>
      <c r="C524" t="e">
        <f>IF(OR(A524="",Results!H391=""),"","("&amp;Results!H391&amp;")")</f>
        <v>#N/A</v>
      </c>
      <c r="D524" t="e">
        <f>IF(A524="","",Results!F391)</f>
        <v>#N/A</v>
      </c>
      <c r="G524" t="e">
        <f>IF(A524="","",LEFT(Results!C391,FIND(" ",Results!C391)-1))</f>
        <v>#N/A</v>
      </c>
      <c r="H524" t="e">
        <f>IF(A524="","",RIGHT(Results!C391,LEN(Results!C391)-FIND(" ",Results!C391)))</f>
        <v>#N/A</v>
      </c>
      <c r="I524" t="e">
        <f>IF(A524="","",Results!D391)</f>
        <v>#N/A</v>
      </c>
      <c r="J524" t="e">
        <f>IF(A524="","",VLOOKUP(LEFT(Results!A391,1),Fteams,4,FALSE))</f>
        <v>#N/A</v>
      </c>
      <c r="K524" t="e">
        <f>IF(A524="","",Results!B391)</f>
        <v>#N/A</v>
      </c>
      <c r="L524" t="e">
        <f>IF(A524="","",IF(RIGHT(Results!X384,1)="B","B",""))</f>
        <v>#N/A</v>
      </c>
      <c r="O524" t="e">
        <f>IF(A524="","",Dec!$B$2)</f>
        <v>#N/A</v>
      </c>
      <c r="P524" s="15" t="e">
        <f>IF(A524="","",TEXT(Dec!$D$2,"dd-mmm"))</f>
        <v>#N/A</v>
      </c>
      <c r="R524" s="16" t="e">
        <f>IF(A524="","",TEXT(Dec!$D$2,"yyyy"))</f>
        <v>#N/A</v>
      </c>
    </row>
    <row r="525" spans="1:18" x14ac:dyDescent="0.25">
      <c r="A525" t="str">
        <f>IF(Results!Y392="aw",Results!A384,"")</f>
        <v/>
      </c>
      <c r="B525" t="str">
        <f>IF(A525="","",IF(AND(Results!H392&gt;"+2.0",LEFT(Results!H392,1)="+"),"w",""))</f>
        <v/>
      </c>
      <c r="C525" t="str">
        <f>IF(OR(A525="",Results!H392=""),"","("&amp;Results!H392&amp;")")</f>
        <v/>
      </c>
      <c r="D525" t="str">
        <f>IF(A525="","",Results!F392)</f>
        <v/>
      </c>
      <c r="G525" t="str">
        <f>IF(A525="","",LEFT(Results!C392,FIND(" ",Results!C392)-1))</f>
        <v/>
      </c>
      <c r="H525" t="str">
        <f>IF(A525="","",RIGHT(Results!C392,LEN(Results!C392)-FIND(" ",Results!C392)))</f>
        <v/>
      </c>
      <c r="I525" t="str">
        <f>IF(A525="","",Results!D392)</f>
        <v/>
      </c>
      <c r="J525" t="str">
        <f>IF(A525="","",VLOOKUP(LEFT(Results!A392,1),Fteams,4,FALSE))</f>
        <v/>
      </c>
      <c r="K525" t="str">
        <f>IF(A525="","",Results!B392)</f>
        <v/>
      </c>
      <c r="L525" t="str">
        <f>IF(A525="","",IF(RIGHT(Results!X384,1)="B","B",""))</f>
        <v/>
      </c>
      <c r="O525" t="str">
        <f>IF(A525="","",Dec!$B$2)</f>
        <v/>
      </c>
      <c r="P525" s="15" t="str">
        <f>IF(A525="","",TEXT(Dec!$D$2,"dd-mmm"))</f>
        <v/>
      </c>
      <c r="R525" s="16" t="str">
        <f>IF(A525="","",TEXT(Dec!$D$2,"yyyy"))</f>
        <v/>
      </c>
    </row>
    <row r="526" spans="1:18" x14ac:dyDescent="0.25">
      <c r="A526" t="str">
        <f>IF(Results!Y395="aw",Results!A384,"")</f>
        <v/>
      </c>
      <c r="B526" t="str">
        <f>IF(A526="","",IF(AND(Results!H395&gt;"+2.0",LEFT(Results!H395,1)="+"),"w",""))</f>
        <v/>
      </c>
      <c r="C526" t="str">
        <f>IF(OR(A526="",Results!H395=""),"","("&amp;Results!H395&amp;")")</f>
        <v/>
      </c>
      <c r="D526" t="str">
        <f>IF(A526="","",Results!F395)</f>
        <v/>
      </c>
      <c r="G526" t="str">
        <f>IF(A526="","",LEFT(Results!C395,FIND(" ",Results!C395)-1))</f>
        <v/>
      </c>
      <c r="H526" t="str">
        <f>IF(A526="","",RIGHT(Results!C395,LEN(Results!C395)-FIND(" ",Results!C395)))</f>
        <v/>
      </c>
      <c r="I526" t="str">
        <f>IF(A526="","",Results!D395)</f>
        <v/>
      </c>
      <c r="J526" t="str">
        <f>IF(A526="","",VLOOKUP(LEFT(Results!A395,1),Fteams,4,FALSE))</f>
        <v/>
      </c>
      <c r="K526" t="str">
        <f>IF(A526="","",Results!B395)</f>
        <v/>
      </c>
      <c r="L526" t="str">
        <f>IF(A526="","",IF(RIGHT(Results!X384,1)="B","B",""))</f>
        <v/>
      </c>
      <c r="O526" t="str">
        <f>IF(A526="","",Dec!$B$2)</f>
        <v/>
      </c>
      <c r="P526" s="15" t="str">
        <f>IF(A526="","",TEXT(Dec!$D$2,"dd-mmm"))</f>
        <v/>
      </c>
      <c r="R526" s="16" t="str">
        <f>IF(A526="","",TEXT(Dec!$D$2,"yyyy"))</f>
        <v/>
      </c>
    </row>
    <row r="527" spans="1:18" x14ac:dyDescent="0.25">
      <c r="A527" t="str">
        <f>IF(Results!Y396="aw",Results!A384,"")</f>
        <v/>
      </c>
      <c r="B527" t="str">
        <f>IF(A527="","",IF(AND(Results!H396&gt;"+2.0",LEFT(Results!H396,1)="+"),"w",""))</f>
        <v/>
      </c>
      <c r="C527" t="str">
        <f>IF(OR(A527="",Results!H396=""),"","("&amp;Results!H396&amp;")")</f>
        <v/>
      </c>
      <c r="D527" t="str">
        <f>IF(A527="","",Results!F396)</f>
        <v/>
      </c>
      <c r="G527" t="str">
        <f>IF(A527="","",LEFT(Results!C396,FIND(" ",Results!C396)-1))</f>
        <v/>
      </c>
      <c r="H527" t="str">
        <f>IF(A527="","",RIGHT(Results!C396,LEN(Results!C396)-FIND(" ",Results!C396)))</f>
        <v/>
      </c>
      <c r="I527" t="str">
        <f>IF(A527="","",Results!D396)</f>
        <v/>
      </c>
      <c r="J527" t="str">
        <f>IF(A527="","",VLOOKUP(LEFT(Results!A396,1),Fteams,4,FALSE))</f>
        <v/>
      </c>
      <c r="K527" t="str">
        <f>IF(A527="","",Results!B396)</f>
        <v/>
      </c>
      <c r="L527" t="str">
        <f>IF(A527="","",IF(RIGHT(Results!X384,1)="B","B",""))</f>
        <v/>
      </c>
      <c r="O527" t="str">
        <f>IF(A527="","",Dec!$B$2)</f>
        <v/>
      </c>
      <c r="P527" s="15" t="str">
        <f>IF(A527="","",TEXT(Dec!$D$2,"dd-mmm"))</f>
        <v/>
      </c>
      <c r="R527" s="16" t="str">
        <f>IF(A527="","",TEXT(Dec!$D$2,"yyyy"))</f>
        <v/>
      </c>
    </row>
    <row r="528" spans="1:18" x14ac:dyDescent="0.25">
      <c r="A528" t="e">
        <f>IF(Results!#REF!="aw",Results!A384,"")</f>
        <v>#REF!</v>
      </c>
      <c r="B528" t="e">
        <f>IF(A528="","",IF(AND(Results!#REF!&gt;"+2.0",LEFT(Results!#REF!,1)="+"),"w",""))</f>
        <v>#REF!</v>
      </c>
      <c r="C528" t="e">
        <f>IF(OR(A528="",Results!#REF!=""),"","("&amp;Results!#REF!&amp;")")</f>
        <v>#REF!</v>
      </c>
      <c r="D528" t="e">
        <f>IF(A528="","",Results!#REF!)</f>
        <v>#REF!</v>
      </c>
      <c r="G528" t="e">
        <f>IF(A528="","",LEFT(Results!#REF!,FIND(" ",Results!#REF!)-1))</f>
        <v>#REF!</v>
      </c>
      <c r="H528" t="e">
        <f>IF(A528="","",RIGHT(Results!#REF!,LEN(Results!#REF!)-FIND(" ",Results!#REF!)))</f>
        <v>#REF!</v>
      </c>
      <c r="I528" t="e">
        <f>IF(A528="","",Results!#REF!)</f>
        <v>#REF!</v>
      </c>
      <c r="J528" t="e">
        <f>IF(A528="","",VLOOKUP(LEFT(Results!#REF!,1),Fteams,4,FALSE))</f>
        <v>#REF!</v>
      </c>
      <c r="K528" t="e">
        <f>IF(A528="","",Results!#REF!)</f>
        <v>#REF!</v>
      </c>
      <c r="L528" t="e">
        <f>IF(A528="","",IF(RIGHT(Results!X384,1)="B","B",""))</f>
        <v>#REF!</v>
      </c>
      <c r="O528" t="e">
        <f>IF(A528="","",Dec!$B$2)</f>
        <v>#REF!</v>
      </c>
      <c r="P528" s="15" t="e">
        <f>IF(A528="","",TEXT(Dec!$D$2,"dd-mmm"))</f>
        <v>#REF!</v>
      </c>
      <c r="R528" s="16" t="e">
        <f>IF(A528="","",TEXT(Dec!$D$2,"yyyy"))</f>
        <v>#REF!</v>
      </c>
    </row>
    <row r="529" spans="1:18" x14ac:dyDescent="0.25">
      <c r="A529" t="e">
        <f>IF(Results!#REF!="aw",Results!A384,"")</f>
        <v>#REF!</v>
      </c>
      <c r="B529" t="e">
        <f>IF(A529="","",IF(AND(Results!#REF!&gt;"+2.0",LEFT(Results!#REF!,1)="+"),"w",""))</f>
        <v>#REF!</v>
      </c>
      <c r="C529" t="e">
        <f>IF(OR(A529="",Results!#REF!=""),"","("&amp;Results!#REF!&amp;")")</f>
        <v>#REF!</v>
      </c>
      <c r="D529" t="e">
        <f>IF(A529="","",Results!#REF!)</f>
        <v>#REF!</v>
      </c>
      <c r="G529" t="e">
        <f>IF(A529="","",LEFT(Results!#REF!,FIND(" ",Results!#REF!)-1))</f>
        <v>#REF!</v>
      </c>
      <c r="H529" t="e">
        <f>IF(A529="","",RIGHT(Results!#REF!,LEN(Results!#REF!)-FIND(" ",Results!#REF!)))</f>
        <v>#REF!</v>
      </c>
      <c r="I529" t="e">
        <f>IF(A529="","",Results!#REF!)</f>
        <v>#REF!</v>
      </c>
      <c r="J529" t="e">
        <f>IF(A529="","",VLOOKUP(LEFT(Results!#REF!,1),Fteams,4,FALSE))</f>
        <v>#REF!</v>
      </c>
      <c r="K529" t="e">
        <f>IF(A529="","",Results!#REF!)</f>
        <v>#REF!</v>
      </c>
      <c r="L529" t="e">
        <f>IF(A529="","",IF(RIGHT(Results!X384,1)="B","B",""))</f>
        <v>#REF!</v>
      </c>
      <c r="O529" t="e">
        <f>IF(A529="","",Dec!$B$2)</f>
        <v>#REF!</v>
      </c>
      <c r="P529" s="15" t="e">
        <f>IF(A529="","",TEXT(Dec!$D$2,"dd-mmm"))</f>
        <v>#REF!</v>
      </c>
      <c r="R529" s="16" t="e">
        <f>IF(A529="","",TEXT(Dec!$D$2,"yyyy"))</f>
        <v>#REF!</v>
      </c>
    </row>
    <row r="530" spans="1:18" x14ac:dyDescent="0.25">
      <c r="A530" t="e">
        <f>IF(Results!Y398="aw",Results!A397,"")</f>
        <v>#N/A</v>
      </c>
      <c r="B530" t="e">
        <f>IF(A530="","",IF(AND(Results!H398&gt;"+2.0",LEFT(Results!H398,1)="+"),"w",""))</f>
        <v>#N/A</v>
      </c>
      <c r="C530" t="e">
        <f>IF(OR(A530="",Results!H398=""),"","("&amp;Results!H398&amp;")")</f>
        <v>#N/A</v>
      </c>
      <c r="D530" t="e">
        <f>IF(A530="","",Results!F398)</f>
        <v>#N/A</v>
      </c>
      <c r="G530" t="e">
        <f>IF(A530="","",LEFT(Results!C398,FIND(" ",Results!C398)-1))</f>
        <v>#N/A</v>
      </c>
      <c r="H530" t="e">
        <f>IF(A530="","",RIGHT(Results!C398,LEN(Results!C398)-FIND(" ",Results!C398)))</f>
        <v>#N/A</v>
      </c>
      <c r="I530" t="e">
        <f>IF(A530="","",Results!D398)</f>
        <v>#N/A</v>
      </c>
      <c r="J530" t="e">
        <f>IF(A530="","",VLOOKUP(LEFT(Results!A398,1),Fteams,4,FALSE))</f>
        <v>#N/A</v>
      </c>
      <c r="K530" t="e">
        <f>IF(A530="","",Results!B398)</f>
        <v>#N/A</v>
      </c>
      <c r="L530" t="e">
        <f>IF(A530="","",IF(RIGHT(Results!X397,1)="B","B",""))</f>
        <v>#N/A</v>
      </c>
      <c r="O530" t="e">
        <f>IF(A530="","",Dec!$B$2)</f>
        <v>#N/A</v>
      </c>
      <c r="P530" s="15" t="e">
        <f>IF(A530="","",TEXT(Dec!$D$2,"dd-mmm"))</f>
        <v>#N/A</v>
      </c>
      <c r="R530" s="16" t="e">
        <f>IF(A530="","",TEXT(Dec!$D$2,"yyyy"))</f>
        <v>#N/A</v>
      </c>
    </row>
    <row r="531" spans="1:18" x14ac:dyDescent="0.25">
      <c r="A531" t="e">
        <f>IF(Results!Y399="aw",Results!A397,"")</f>
        <v>#N/A</v>
      </c>
      <c r="B531" t="e">
        <f>IF(A531="","",IF(AND(Results!H399&gt;"+2.0",LEFT(Results!H399,1)="+"),"w",""))</f>
        <v>#N/A</v>
      </c>
      <c r="C531" t="e">
        <f>IF(OR(A531="",Results!H399=""),"","("&amp;Results!H399&amp;")")</f>
        <v>#N/A</v>
      </c>
      <c r="D531" t="e">
        <f>IF(A531="","",Results!F399)</f>
        <v>#N/A</v>
      </c>
      <c r="G531" t="e">
        <f>IF(A531="","",LEFT(Results!C399,FIND(" ",Results!C399)-1))</f>
        <v>#N/A</v>
      </c>
      <c r="H531" t="e">
        <f>IF(A531="","",RIGHT(Results!C399,LEN(Results!C399)-FIND(" ",Results!C399)))</f>
        <v>#N/A</v>
      </c>
      <c r="I531" t="e">
        <f>IF(A531="","",Results!D399)</f>
        <v>#N/A</v>
      </c>
      <c r="J531" t="e">
        <f>IF(A531="","",VLOOKUP(LEFT(Results!A399,1),Fteams,4,FALSE))</f>
        <v>#N/A</v>
      </c>
      <c r="K531" t="e">
        <f>IF(A531="","",Results!B399)</f>
        <v>#N/A</v>
      </c>
      <c r="L531" t="e">
        <f>IF(A531="","",IF(RIGHT(Results!X397,1)="B","B",""))</f>
        <v>#N/A</v>
      </c>
      <c r="O531" t="e">
        <f>IF(A531="","",Dec!$B$2)</f>
        <v>#N/A</v>
      </c>
      <c r="P531" s="15" t="e">
        <f>IF(A531="","",TEXT(Dec!$D$2,"dd-mmm"))</f>
        <v>#N/A</v>
      </c>
      <c r="R531" s="16" t="e">
        <f>IF(A531="","",TEXT(Dec!$D$2,"yyyy"))</f>
        <v>#N/A</v>
      </c>
    </row>
    <row r="532" spans="1:18" x14ac:dyDescent="0.25">
      <c r="A532" t="e">
        <f>IF(Results!Y400="aw",Results!A397,"")</f>
        <v>#N/A</v>
      </c>
      <c r="B532" t="e">
        <f>IF(A532="","",IF(AND(Results!H400&gt;"+2.0",LEFT(Results!H400,1)="+"),"w",""))</f>
        <v>#N/A</v>
      </c>
      <c r="C532" t="e">
        <f>IF(OR(A532="",Results!H400=""),"","("&amp;Results!H400&amp;")")</f>
        <v>#N/A</v>
      </c>
      <c r="D532" t="e">
        <f>IF(A532="","",Results!F400)</f>
        <v>#N/A</v>
      </c>
      <c r="G532" t="e">
        <f>IF(A532="","",LEFT(Results!C400,FIND(" ",Results!C400)-1))</f>
        <v>#N/A</v>
      </c>
      <c r="H532" t="e">
        <f>IF(A532="","",RIGHT(Results!C400,LEN(Results!C400)-FIND(" ",Results!C400)))</f>
        <v>#N/A</v>
      </c>
      <c r="I532" t="e">
        <f>IF(A532="","",Results!D400)</f>
        <v>#N/A</v>
      </c>
      <c r="J532" t="e">
        <f>IF(A532="","",VLOOKUP(LEFT(Results!A400,1),Fteams,4,FALSE))</f>
        <v>#N/A</v>
      </c>
      <c r="K532" t="e">
        <f>IF(A532="","",Results!B400)</f>
        <v>#N/A</v>
      </c>
      <c r="L532" t="e">
        <f>IF(A532="","",IF(RIGHT(Results!X397,1)="B","B",""))</f>
        <v>#N/A</v>
      </c>
      <c r="O532" t="e">
        <f>IF(A532="","",Dec!$B$2)</f>
        <v>#N/A</v>
      </c>
      <c r="P532" s="15" t="e">
        <f>IF(A532="","",TEXT(Dec!$D$2,"dd-mmm"))</f>
        <v>#N/A</v>
      </c>
      <c r="R532" s="16" t="e">
        <f>IF(A532="","",TEXT(Dec!$D$2,"yyyy"))</f>
        <v>#N/A</v>
      </c>
    </row>
    <row r="533" spans="1:18" x14ac:dyDescent="0.25">
      <c r="A533" t="e">
        <f>IF(Results!Y401="aw",Results!A397,"")</f>
        <v>#N/A</v>
      </c>
      <c r="B533" t="e">
        <f>IF(A533="","",IF(AND(Results!H401&gt;"+2.0",LEFT(Results!H401,1)="+"),"w",""))</f>
        <v>#N/A</v>
      </c>
      <c r="C533" t="e">
        <f>IF(OR(A533="",Results!H401=""),"","("&amp;Results!H401&amp;")")</f>
        <v>#N/A</v>
      </c>
      <c r="D533" t="e">
        <f>IF(A533="","",Results!F401)</f>
        <v>#N/A</v>
      </c>
      <c r="G533" t="e">
        <f>IF(A533="","",LEFT(Results!C401,FIND(" ",Results!C401)-1))</f>
        <v>#N/A</v>
      </c>
      <c r="H533" t="e">
        <f>IF(A533="","",RIGHT(Results!C401,LEN(Results!C401)-FIND(" ",Results!C401)))</f>
        <v>#N/A</v>
      </c>
      <c r="I533" t="e">
        <f>IF(A533="","",Results!D401)</f>
        <v>#N/A</v>
      </c>
      <c r="J533" t="e">
        <f>IF(A533="","",VLOOKUP(LEFT(Results!A401,1),Fteams,4,FALSE))</f>
        <v>#N/A</v>
      </c>
      <c r="K533" t="e">
        <f>IF(A533="","",Results!B401)</f>
        <v>#N/A</v>
      </c>
      <c r="L533" t="e">
        <f>IF(A533="","",IF(RIGHT(Results!X397,1)="B","B",""))</f>
        <v>#N/A</v>
      </c>
      <c r="O533" t="e">
        <f>IF(A533="","",Dec!$B$2)</f>
        <v>#N/A</v>
      </c>
      <c r="P533" s="15" t="e">
        <f>IF(A533="","",TEXT(Dec!$D$2,"dd-mmm"))</f>
        <v>#N/A</v>
      </c>
      <c r="R533" s="16" t="e">
        <f>IF(A533="","",TEXT(Dec!$D$2,"yyyy"))</f>
        <v>#N/A</v>
      </c>
    </row>
    <row r="534" spans="1:18" x14ac:dyDescent="0.25">
      <c r="A534" t="e">
        <f>IF(Results!Y402="aw",Results!A397,"")</f>
        <v>#N/A</v>
      </c>
      <c r="B534" t="e">
        <f>IF(A534="","",IF(AND(Results!H402&gt;"+2.0",LEFT(Results!H402,1)="+"),"w",""))</f>
        <v>#N/A</v>
      </c>
      <c r="C534" t="e">
        <f>IF(OR(A534="",Results!H402=""),"","("&amp;Results!H402&amp;")")</f>
        <v>#N/A</v>
      </c>
      <c r="D534" t="e">
        <f>IF(A534="","",Results!F402)</f>
        <v>#N/A</v>
      </c>
      <c r="G534" t="e">
        <f>IF(A534="","",LEFT(Results!C402,FIND(" ",Results!C402)-1))</f>
        <v>#N/A</v>
      </c>
      <c r="H534" t="e">
        <f>IF(A534="","",RIGHT(Results!C402,LEN(Results!C402)-FIND(" ",Results!C402)))</f>
        <v>#N/A</v>
      </c>
      <c r="I534" t="e">
        <f>IF(A534="","",Results!D402)</f>
        <v>#N/A</v>
      </c>
      <c r="J534" t="e">
        <f>IF(A534="","",VLOOKUP(LEFT(Results!A402,1),Fteams,4,FALSE))</f>
        <v>#N/A</v>
      </c>
      <c r="K534" t="e">
        <f>IF(A534="","",Results!B402)</f>
        <v>#N/A</v>
      </c>
      <c r="L534" t="e">
        <f>IF(A534="","",IF(RIGHT(Results!X397,1)="B","B",""))</f>
        <v>#N/A</v>
      </c>
      <c r="O534" t="e">
        <f>IF(A534="","",Dec!$B$2)</f>
        <v>#N/A</v>
      </c>
      <c r="P534" s="15" t="e">
        <f>IF(A534="","",TEXT(Dec!$D$2,"dd-mmm"))</f>
        <v>#N/A</v>
      </c>
      <c r="R534" s="16" t="e">
        <f>IF(A534="","",TEXT(Dec!$D$2,"yyyy"))</f>
        <v>#N/A</v>
      </c>
    </row>
    <row r="535" spans="1:18" x14ac:dyDescent="0.25">
      <c r="A535" t="str">
        <f>IF(Results!Y403="aw",Results!A397,"")</f>
        <v/>
      </c>
      <c r="B535" t="str">
        <f>IF(A535="","",IF(AND(Results!H403&gt;"+2.0",LEFT(Results!H403,1)="+"),"w",""))</f>
        <v/>
      </c>
      <c r="C535" t="str">
        <f>IF(OR(A535="",Results!H403=""),"","("&amp;Results!H403&amp;")")</f>
        <v/>
      </c>
      <c r="D535" t="str">
        <f>IF(A535="","",Results!F403)</f>
        <v/>
      </c>
      <c r="G535" t="str">
        <f>IF(A535="","",LEFT(Results!C403,FIND(" ",Results!C403)-1))</f>
        <v/>
      </c>
      <c r="H535" t="str">
        <f>IF(A535="","",RIGHT(Results!C403,LEN(Results!C403)-FIND(" ",Results!C403)))</f>
        <v/>
      </c>
      <c r="I535" t="str">
        <f>IF(A535="","",Results!D403)</f>
        <v/>
      </c>
      <c r="J535" t="str">
        <f>IF(A535="","",VLOOKUP(LEFT(Results!A403,1),Fteams,4,FALSE))</f>
        <v/>
      </c>
      <c r="K535" t="str">
        <f>IF(A535="","",Results!B403)</f>
        <v/>
      </c>
      <c r="L535" t="str">
        <f>IF(A535="","",IF(RIGHT(Results!X397,1)="B","B",""))</f>
        <v/>
      </c>
      <c r="O535" t="str">
        <f>IF(A535="","",Dec!$B$2)</f>
        <v/>
      </c>
      <c r="P535" s="15" t="str">
        <f>IF(A535="","",TEXT(Dec!$D$2,"dd-mmm"))</f>
        <v/>
      </c>
      <c r="R535" s="16" t="str">
        <f>IF(A535="","",TEXT(Dec!$D$2,"yyyy"))</f>
        <v/>
      </c>
    </row>
    <row r="536" spans="1:18" x14ac:dyDescent="0.25">
      <c r="A536" t="str">
        <f>IF(Results!Y404="aw",Results!A397,"")</f>
        <v/>
      </c>
      <c r="B536" t="str">
        <f>IF(A536="","",IF(AND(Results!H404&gt;"+2.0",LEFT(Results!H404,1)="+"),"w",""))</f>
        <v/>
      </c>
      <c r="C536" t="str">
        <f>IF(OR(A536="",Results!H404=""),"","("&amp;Results!H404&amp;")")</f>
        <v/>
      </c>
      <c r="D536" t="str">
        <f>IF(A536="","",Results!F404)</f>
        <v/>
      </c>
      <c r="G536" t="str">
        <f>IF(A536="","",LEFT(Results!C404,FIND(" ",Results!C404)-1))</f>
        <v/>
      </c>
      <c r="H536" t="str">
        <f>IF(A536="","",RIGHT(Results!C404,LEN(Results!C404)-FIND(" ",Results!C404)))</f>
        <v/>
      </c>
      <c r="I536" t="str">
        <f>IF(A536="","",Results!D404)</f>
        <v/>
      </c>
      <c r="J536" t="str">
        <f>IF(A536="","",VLOOKUP(LEFT(Results!A404,1),Fteams,4,FALSE))</f>
        <v/>
      </c>
      <c r="K536" t="str">
        <f>IF(A536="","",Results!B404)</f>
        <v/>
      </c>
      <c r="L536" t="str">
        <f>IF(A536="","",IF(RIGHT(Results!X397,1)="B","B",""))</f>
        <v/>
      </c>
      <c r="O536" t="str">
        <f>IF(A536="","",Dec!$B$2)</f>
        <v/>
      </c>
      <c r="P536" s="15" t="str">
        <f>IF(A536="","",TEXT(Dec!$D$2,"dd-mmm"))</f>
        <v/>
      </c>
      <c r="R536" s="16" t="str">
        <f>IF(A536="","",TEXT(Dec!$D$2,"yyyy"))</f>
        <v/>
      </c>
    </row>
    <row r="537" spans="1:18" x14ac:dyDescent="0.25">
      <c r="A537" t="str">
        <f>IF(Results!Y405="aw",Results!A397,"")</f>
        <v/>
      </c>
      <c r="B537" t="str">
        <f>IF(A537="","",IF(AND(Results!H405&gt;"+2.0",LEFT(Results!H405,1)="+"),"w",""))</f>
        <v/>
      </c>
      <c r="C537" t="str">
        <f>IF(OR(A537="",Results!H405=""),"","("&amp;Results!H405&amp;")")</f>
        <v/>
      </c>
      <c r="D537" t="str">
        <f>IF(A537="","",Results!F405)</f>
        <v/>
      </c>
      <c r="G537" t="str">
        <f>IF(A537="","",LEFT(Results!C405,FIND(" ",Results!C405)-1))</f>
        <v/>
      </c>
      <c r="H537" t="str">
        <f>IF(A537="","",RIGHT(Results!C405,LEN(Results!C405)-FIND(" ",Results!C405)))</f>
        <v/>
      </c>
      <c r="I537" t="str">
        <f>IF(A537="","",Results!D405)</f>
        <v/>
      </c>
      <c r="J537" t="str">
        <f>IF(A537="","",VLOOKUP(LEFT(Results!A405,1),Fteams,4,FALSE))</f>
        <v/>
      </c>
      <c r="K537" t="str">
        <f>IF(A537="","",Results!B405)</f>
        <v/>
      </c>
      <c r="L537" t="str">
        <f>IF(A537="","",IF(RIGHT(Results!X397,1)="B","B",""))</f>
        <v/>
      </c>
      <c r="O537" t="str">
        <f>IF(A537="","",Dec!$B$2)</f>
        <v/>
      </c>
      <c r="P537" s="15" t="str">
        <f>IF(A537="","",TEXT(Dec!$D$2,"dd-mmm"))</f>
        <v/>
      </c>
      <c r="R537" s="16" t="str">
        <f>IF(A537="","",TEXT(Dec!$D$2,"yyyy"))</f>
        <v/>
      </c>
    </row>
    <row r="538" spans="1:18" x14ac:dyDescent="0.25">
      <c r="A538" t="str">
        <f>IF(Results!Y408="aw",Results!A397,"")</f>
        <v/>
      </c>
      <c r="B538" t="str">
        <f>IF(A538="","",IF(AND(Results!H408&gt;"+2.0",LEFT(Results!H408,1)="+"),"w",""))</f>
        <v/>
      </c>
      <c r="C538" t="str">
        <f>IF(OR(A538="",Results!H408=""),"","("&amp;Results!H408&amp;")")</f>
        <v/>
      </c>
      <c r="D538" t="str">
        <f>IF(A538="","",Results!F408)</f>
        <v/>
      </c>
      <c r="G538" t="str">
        <f>IF(A538="","",LEFT(Results!C408,FIND(" ",Results!C408)-1))</f>
        <v/>
      </c>
      <c r="H538" t="str">
        <f>IF(A538="","",RIGHT(Results!C408,LEN(Results!C408)-FIND(" ",Results!C408)))</f>
        <v/>
      </c>
      <c r="I538" t="str">
        <f>IF(A538="","",Results!D408)</f>
        <v/>
      </c>
      <c r="J538" t="str">
        <f>IF(A538="","",VLOOKUP(LEFT(Results!A408,1),Fteams,4,FALSE))</f>
        <v/>
      </c>
      <c r="K538" t="str">
        <f>IF(A538="","",Results!B408)</f>
        <v/>
      </c>
      <c r="L538" t="str">
        <f>IF(A538="","",IF(RIGHT(Results!X397,1)="B","B",""))</f>
        <v/>
      </c>
      <c r="O538" t="str">
        <f>IF(A538="","",Dec!$B$2)</f>
        <v/>
      </c>
      <c r="P538" s="15" t="str">
        <f>IF(A538="","",TEXT(Dec!$D$2,"dd-mmm"))</f>
        <v/>
      </c>
      <c r="R538" s="16" t="str">
        <f>IF(A538="","",TEXT(Dec!$D$2,"yyyy"))</f>
        <v/>
      </c>
    </row>
    <row r="539" spans="1:18" x14ac:dyDescent="0.25">
      <c r="A539" t="str">
        <f>IF(Results!Y409="aw",Results!A397,"")</f>
        <v/>
      </c>
      <c r="B539" t="str">
        <f>IF(A539="","",IF(AND(Results!H409&gt;"+2.0",LEFT(Results!H409,1)="+"),"w",""))</f>
        <v/>
      </c>
      <c r="C539" t="str">
        <f>IF(OR(A539="",Results!H409=""),"","("&amp;Results!H409&amp;")")</f>
        <v/>
      </c>
      <c r="D539" t="str">
        <f>IF(A539="","",Results!F409)</f>
        <v/>
      </c>
      <c r="G539" t="str">
        <f>IF(A539="","",LEFT(Results!C409,FIND(" ",Results!C409)-1))</f>
        <v/>
      </c>
      <c r="H539" t="str">
        <f>IF(A539="","",RIGHT(Results!C409,LEN(Results!C409)-FIND(" ",Results!C409)))</f>
        <v/>
      </c>
      <c r="I539" t="str">
        <f>IF(A539="","",Results!D409)</f>
        <v/>
      </c>
      <c r="J539" t="str">
        <f>IF(A539="","",VLOOKUP(LEFT(Results!A409,1),Fteams,4,FALSE))</f>
        <v/>
      </c>
      <c r="K539" t="str">
        <f>IF(A539="","",Results!B409)</f>
        <v/>
      </c>
      <c r="L539" t="str">
        <f>IF(A539="","",IF(RIGHT(Results!X397,1)="B","B",""))</f>
        <v/>
      </c>
      <c r="O539" t="str">
        <f>IF(A539="","",Dec!$B$2)</f>
        <v/>
      </c>
      <c r="P539" s="15" t="str">
        <f>IF(A539="","",TEXT(Dec!$D$2,"dd-mmm"))</f>
        <v/>
      </c>
      <c r="R539" s="16" t="str">
        <f>IF(A539="","",TEXT(Dec!$D$2,"yyyy"))</f>
        <v/>
      </c>
    </row>
    <row r="540" spans="1:18" x14ac:dyDescent="0.25">
      <c r="A540" t="e">
        <f>IF(Results!#REF!="aw",Results!A397,"")</f>
        <v>#REF!</v>
      </c>
      <c r="B540" t="e">
        <f>IF(A540="","",IF(AND(Results!#REF!&gt;"+2.0",LEFT(Results!#REF!,1)="+"),"w",""))</f>
        <v>#REF!</v>
      </c>
      <c r="C540" t="e">
        <f>IF(OR(A540="",Results!#REF!=""),"","("&amp;Results!#REF!&amp;")")</f>
        <v>#REF!</v>
      </c>
      <c r="D540" t="e">
        <f>IF(A540="","",Results!#REF!)</f>
        <v>#REF!</v>
      </c>
      <c r="G540" t="e">
        <f>IF(A540="","",LEFT(Results!#REF!,FIND(" ",Results!#REF!)-1))</f>
        <v>#REF!</v>
      </c>
      <c r="H540" t="e">
        <f>IF(A540="","",RIGHT(Results!#REF!,LEN(Results!#REF!)-FIND(" ",Results!#REF!)))</f>
        <v>#REF!</v>
      </c>
      <c r="I540" t="e">
        <f>IF(A540="","",Results!#REF!)</f>
        <v>#REF!</v>
      </c>
      <c r="J540" t="e">
        <f>IF(A540="","",VLOOKUP(LEFT(Results!#REF!,1),Fteams,4,FALSE))</f>
        <v>#REF!</v>
      </c>
      <c r="K540" t="e">
        <f>IF(A540="","",Results!#REF!)</f>
        <v>#REF!</v>
      </c>
      <c r="L540" t="e">
        <f>IF(A540="","",IF(RIGHT(Results!X397,1)="B","B",""))</f>
        <v>#REF!</v>
      </c>
      <c r="O540" t="e">
        <f>IF(A540="","",Dec!$B$2)</f>
        <v>#REF!</v>
      </c>
      <c r="P540" s="15" t="e">
        <f>IF(A540="","",TEXT(Dec!$D$2,"dd-mmm"))</f>
        <v>#REF!</v>
      </c>
      <c r="R540" s="16" t="e">
        <f>IF(A540="","",TEXT(Dec!$D$2,"yyyy"))</f>
        <v>#REF!</v>
      </c>
    </row>
    <row r="541" spans="1:18" x14ac:dyDescent="0.25">
      <c r="A541" t="e">
        <f>IF(Results!#REF!="aw",Results!A397,"")</f>
        <v>#REF!</v>
      </c>
      <c r="B541" t="e">
        <f>IF(A541="","",IF(AND(Results!#REF!&gt;"+2.0",LEFT(Results!#REF!,1)="+"),"w",""))</f>
        <v>#REF!</v>
      </c>
      <c r="C541" t="e">
        <f>IF(OR(A541="",Results!#REF!=""),"","("&amp;Results!#REF!&amp;")")</f>
        <v>#REF!</v>
      </c>
      <c r="D541" t="e">
        <f>IF(A541="","",Results!#REF!)</f>
        <v>#REF!</v>
      </c>
      <c r="G541" t="e">
        <f>IF(A541="","",LEFT(Results!#REF!,FIND(" ",Results!#REF!)-1))</f>
        <v>#REF!</v>
      </c>
      <c r="H541" t="e">
        <f>IF(A541="","",RIGHT(Results!#REF!,LEN(Results!#REF!)-FIND(" ",Results!#REF!)))</f>
        <v>#REF!</v>
      </c>
      <c r="I541" t="e">
        <f>IF(A541="","",Results!#REF!)</f>
        <v>#REF!</v>
      </c>
      <c r="J541" t="e">
        <f>IF(A541="","",VLOOKUP(LEFT(Results!#REF!,1),Fteams,4,FALSE))</f>
        <v>#REF!</v>
      </c>
      <c r="K541" t="e">
        <f>IF(A541="","",Results!#REF!)</f>
        <v>#REF!</v>
      </c>
      <c r="L541" t="e">
        <f>IF(A541="","",IF(RIGHT(Results!X397,1)="B","B",""))</f>
        <v>#REF!</v>
      </c>
      <c r="O541" t="e">
        <f>IF(A541="","",Dec!$B$2)</f>
        <v>#REF!</v>
      </c>
      <c r="P541" s="15" t="e">
        <f>IF(A541="","",TEXT(Dec!$D$2,"dd-mmm"))</f>
        <v>#REF!</v>
      </c>
      <c r="R541" s="16" t="e">
        <f>IF(A541="","",TEXT(Dec!$D$2,"yyyy"))</f>
        <v>#REF!</v>
      </c>
    </row>
    <row r="542" spans="1:18" x14ac:dyDescent="0.25">
      <c r="A542" t="e">
        <f>IF(Results!Y411="aw",Results!A410,"")</f>
        <v>#N/A</v>
      </c>
      <c r="B542" t="e">
        <f>IF(A542="","",IF(AND(Results!H411&gt;"+2.0",LEFT(Results!H411,1)="+"),"w",""))</f>
        <v>#N/A</v>
      </c>
      <c r="C542" t="e">
        <f>IF(OR(A542="",Results!H411=""),"","("&amp;Results!H411&amp;")")</f>
        <v>#N/A</v>
      </c>
      <c r="D542" t="e">
        <f>IF(A542="","",Results!F411)</f>
        <v>#N/A</v>
      </c>
      <c r="G542" t="e">
        <f>IF(A542="","",LEFT(Results!C411,FIND(" ",Results!C411)-1))</f>
        <v>#N/A</v>
      </c>
      <c r="H542" t="e">
        <f>IF(A542="","",RIGHT(Results!C411,LEN(Results!C411)-FIND(" ",Results!C411)))</f>
        <v>#N/A</v>
      </c>
      <c r="I542" t="e">
        <f>IF(A542="","",Results!D411)</f>
        <v>#N/A</v>
      </c>
      <c r="J542" t="e">
        <f>IF(A542="","",VLOOKUP(LEFT(Results!A411,1),Fteams,4,FALSE))</f>
        <v>#N/A</v>
      </c>
      <c r="K542" t="e">
        <f>IF(A542="","",Results!B411)</f>
        <v>#N/A</v>
      </c>
      <c r="L542" t="e">
        <f>IF(A542="","",IF(RIGHT(Results!X410,1)="B","B",""))</f>
        <v>#N/A</v>
      </c>
      <c r="O542" t="e">
        <f>IF(A542="","",Dec!$B$2)</f>
        <v>#N/A</v>
      </c>
      <c r="P542" s="15" t="e">
        <f>IF(A542="","",TEXT(Dec!$D$2,"dd-mmm"))</f>
        <v>#N/A</v>
      </c>
      <c r="R542" s="16" t="e">
        <f>IF(A542="","",TEXT(Dec!$D$2,"yyyy"))</f>
        <v>#N/A</v>
      </c>
    </row>
    <row r="543" spans="1:18" x14ac:dyDescent="0.25">
      <c r="A543" t="e">
        <f>IF(Results!Y412="aw",Results!A410,"")</f>
        <v>#N/A</v>
      </c>
      <c r="B543" t="e">
        <f>IF(A543="","",IF(AND(Results!H412&gt;"+2.0",LEFT(Results!H412,1)="+"),"w",""))</f>
        <v>#N/A</v>
      </c>
      <c r="C543" t="e">
        <f>IF(OR(A543="",Results!H412=""),"","("&amp;Results!H412&amp;")")</f>
        <v>#N/A</v>
      </c>
      <c r="D543" t="e">
        <f>IF(A543="","",Results!F412)</f>
        <v>#N/A</v>
      </c>
      <c r="G543" t="e">
        <f>IF(A543="","",LEFT(Results!C412,FIND(" ",Results!C412)-1))</f>
        <v>#N/A</v>
      </c>
      <c r="H543" t="e">
        <f>IF(A543="","",RIGHT(Results!C412,LEN(Results!C412)-FIND(" ",Results!C412)))</f>
        <v>#N/A</v>
      </c>
      <c r="I543" t="e">
        <f>IF(A543="","",Results!D412)</f>
        <v>#N/A</v>
      </c>
      <c r="J543" t="e">
        <f>IF(A543="","",VLOOKUP(LEFT(Results!A412,1),Fteams,4,FALSE))</f>
        <v>#N/A</v>
      </c>
      <c r="K543" t="e">
        <f>IF(A543="","",Results!B412)</f>
        <v>#N/A</v>
      </c>
      <c r="L543" t="e">
        <f>IF(A543="","",IF(RIGHT(Results!X410,1)="B","B",""))</f>
        <v>#N/A</v>
      </c>
      <c r="O543" t="e">
        <f>IF(A543="","",Dec!$B$2)</f>
        <v>#N/A</v>
      </c>
      <c r="P543" s="15" t="e">
        <f>IF(A543="","",TEXT(Dec!$D$2,"dd-mmm"))</f>
        <v>#N/A</v>
      </c>
      <c r="R543" s="16" t="e">
        <f>IF(A543="","",TEXT(Dec!$D$2,"yyyy"))</f>
        <v>#N/A</v>
      </c>
    </row>
    <row r="544" spans="1:18" x14ac:dyDescent="0.25">
      <c r="A544" t="e">
        <f>IF(Results!Y413="aw",Results!A410,"")</f>
        <v>#N/A</v>
      </c>
      <c r="B544" t="e">
        <f>IF(A544="","",IF(AND(Results!H413&gt;"+2.0",LEFT(Results!H413,1)="+"),"w",""))</f>
        <v>#N/A</v>
      </c>
      <c r="C544" t="e">
        <f>IF(OR(A544="",Results!H413=""),"","("&amp;Results!H413&amp;")")</f>
        <v>#N/A</v>
      </c>
      <c r="D544" t="e">
        <f>IF(A544="","",Results!F413)</f>
        <v>#N/A</v>
      </c>
      <c r="G544" t="e">
        <f>IF(A544="","",LEFT(Results!C413,FIND(" ",Results!C413)-1))</f>
        <v>#N/A</v>
      </c>
      <c r="H544" t="e">
        <f>IF(A544="","",RIGHT(Results!C413,LEN(Results!C413)-FIND(" ",Results!C413)))</f>
        <v>#N/A</v>
      </c>
      <c r="I544" t="e">
        <f>IF(A544="","",Results!D413)</f>
        <v>#N/A</v>
      </c>
      <c r="J544" t="e">
        <f>IF(A544="","",VLOOKUP(LEFT(Results!A413,1),Fteams,4,FALSE))</f>
        <v>#N/A</v>
      </c>
      <c r="K544" t="e">
        <f>IF(A544="","",Results!B413)</f>
        <v>#N/A</v>
      </c>
      <c r="L544" t="e">
        <f>IF(A544="","",IF(RIGHT(Results!X410,1)="B","B",""))</f>
        <v>#N/A</v>
      </c>
      <c r="O544" t="e">
        <f>IF(A544="","",Dec!$B$2)</f>
        <v>#N/A</v>
      </c>
      <c r="P544" s="15" t="e">
        <f>IF(A544="","",TEXT(Dec!$D$2,"dd-mmm"))</f>
        <v>#N/A</v>
      </c>
      <c r="R544" s="16" t="e">
        <f>IF(A544="","",TEXT(Dec!$D$2,"yyyy"))</f>
        <v>#N/A</v>
      </c>
    </row>
    <row r="545" spans="1:18" x14ac:dyDescent="0.25">
      <c r="A545" t="e">
        <f>IF(Results!Y414="aw",Results!A410,"")</f>
        <v>#N/A</v>
      </c>
      <c r="B545" t="e">
        <f>IF(A545="","",IF(AND(Results!H414&gt;"+2.0",LEFT(Results!H414,1)="+"),"w",""))</f>
        <v>#N/A</v>
      </c>
      <c r="C545" t="e">
        <f>IF(OR(A545="",Results!H414=""),"","("&amp;Results!H414&amp;")")</f>
        <v>#N/A</v>
      </c>
      <c r="D545" t="e">
        <f>IF(A545="","",Results!F414)</f>
        <v>#N/A</v>
      </c>
      <c r="G545" t="e">
        <f>IF(A545="","",LEFT(Results!C414,FIND(" ",Results!C414)-1))</f>
        <v>#N/A</v>
      </c>
      <c r="H545" t="e">
        <f>IF(A545="","",RIGHT(Results!C414,LEN(Results!C414)-FIND(" ",Results!C414)))</f>
        <v>#N/A</v>
      </c>
      <c r="I545" t="e">
        <f>IF(A545="","",Results!D414)</f>
        <v>#N/A</v>
      </c>
      <c r="J545" t="e">
        <f>IF(A545="","",VLOOKUP(LEFT(Results!A414,1),Fteams,4,FALSE))</f>
        <v>#N/A</v>
      </c>
      <c r="K545" t="e">
        <f>IF(A545="","",Results!B414)</f>
        <v>#N/A</v>
      </c>
      <c r="L545" t="e">
        <f>IF(A545="","",IF(RIGHT(Results!X410,1)="B","B",""))</f>
        <v>#N/A</v>
      </c>
      <c r="O545" t="e">
        <f>IF(A545="","",Dec!$B$2)</f>
        <v>#N/A</v>
      </c>
      <c r="P545" s="15" t="e">
        <f>IF(A545="","",TEXT(Dec!$D$2,"dd-mmm"))</f>
        <v>#N/A</v>
      </c>
      <c r="R545" s="16" t="e">
        <f>IF(A545="","",TEXT(Dec!$D$2,"yyyy"))</f>
        <v>#N/A</v>
      </c>
    </row>
    <row r="546" spans="1:18" x14ac:dyDescent="0.25">
      <c r="A546" t="str">
        <f>IF(Results!Y415="aw",Results!A410,"")</f>
        <v/>
      </c>
      <c r="B546" t="str">
        <f>IF(A546="","",IF(AND(Results!H415&gt;"+2.0",LEFT(Results!H415,1)="+"),"w",""))</f>
        <v/>
      </c>
      <c r="C546" t="str">
        <f>IF(OR(A546="",Results!H415=""),"","("&amp;Results!H415&amp;")")</f>
        <v/>
      </c>
      <c r="D546" t="str">
        <f>IF(A546="","",Results!F415)</f>
        <v/>
      </c>
      <c r="G546" t="str">
        <f>IF(A546="","",LEFT(Results!C415,FIND(" ",Results!C415)-1))</f>
        <v/>
      </c>
      <c r="H546" t="str">
        <f>IF(A546="","",RIGHT(Results!C415,LEN(Results!C415)-FIND(" ",Results!C415)))</f>
        <v/>
      </c>
      <c r="I546" t="str">
        <f>IF(A546="","",Results!D415)</f>
        <v/>
      </c>
      <c r="J546" t="str">
        <f>IF(A546="","",VLOOKUP(LEFT(Results!A415,1),Fteams,4,FALSE))</f>
        <v/>
      </c>
      <c r="K546" t="str">
        <f>IF(A546="","",Results!B415)</f>
        <v/>
      </c>
      <c r="L546" t="str">
        <f>IF(A546="","",IF(RIGHT(Results!X410,1)="B","B",""))</f>
        <v/>
      </c>
      <c r="O546" t="str">
        <f>IF(A546="","",Dec!$B$2)</f>
        <v/>
      </c>
      <c r="P546" s="15" t="str">
        <f>IF(A546="","",TEXT(Dec!$D$2,"dd-mmm"))</f>
        <v/>
      </c>
      <c r="R546" s="16" t="str">
        <f>IF(A546="","",TEXT(Dec!$D$2,"yyyy"))</f>
        <v/>
      </c>
    </row>
    <row r="547" spans="1:18" x14ac:dyDescent="0.25">
      <c r="A547" t="str">
        <f>IF(Results!Y416="aw",Results!A410,"")</f>
        <v/>
      </c>
      <c r="B547" t="str">
        <f>IF(A547="","",IF(AND(Results!H416&gt;"+2.0",LEFT(Results!H416,1)="+"),"w",""))</f>
        <v/>
      </c>
      <c r="C547" t="str">
        <f>IF(OR(A547="",Results!H416=""),"","("&amp;Results!H416&amp;")")</f>
        <v/>
      </c>
      <c r="D547" t="str">
        <f>IF(A547="","",Results!F416)</f>
        <v/>
      </c>
      <c r="G547" t="str">
        <f>IF(A547="","",LEFT(Results!C416,FIND(" ",Results!C416)-1))</f>
        <v/>
      </c>
      <c r="H547" t="str">
        <f>IF(A547="","",RIGHT(Results!C416,LEN(Results!C416)-FIND(" ",Results!C416)))</f>
        <v/>
      </c>
      <c r="I547" t="str">
        <f>IF(A547="","",Results!D416)</f>
        <v/>
      </c>
      <c r="J547" t="str">
        <f>IF(A547="","",VLOOKUP(LEFT(Results!A416,1),Fteams,4,FALSE))</f>
        <v/>
      </c>
      <c r="K547" t="str">
        <f>IF(A547="","",Results!B416)</f>
        <v/>
      </c>
      <c r="L547" t="str">
        <f>IF(A547="","",IF(RIGHT(Results!X410,1)="B","B",""))</f>
        <v/>
      </c>
      <c r="O547" t="str">
        <f>IF(A547="","",Dec!$B$2)</f>
        <v/>
      </c>
      <c r="P547" s="15" t="str">
        <f>IF(A547="","",TEXT(Dec!$D$2,"dd-mmm"))</f>
        <v/>
      </c>
      <c r="R547" s="16" t="str">
        <f>IF(A547="","",TEXT(Dec!$D$2,"yyyy"))</f>
        <v/>
      </c>
    </row>
    <row r="548" spans="1:18" x14ac:dyDescent="0.25">
      <c r="A548" t="str">
        <f>IF(Results!Y417="aw",Results!A410,"")</f>
        <v/>
      </c>
      <c r="B548" t="str">
        <f>IF(A548="","",IF(AND(Results!H417&gt;"+2.0",LEFT(Results!H417,1)="+"),"w",""))</f>
        <v/>
      </c>
      <c r="C548" t="str">
        <f>IF(OR(A548="",Results!H417=""),"","("&amp;Results!H417&amp;")")</f>
        <v/>
      </c>
      <c r="D548" t="str">
        <f>IF(A548="","",Results!F417)</f>
        <v/>
      </c>
      <c r="G548" t="str">
        <f>IF(A548="","",LEFT(Results!C417,FIND(" ",Results!C417)-1))</f>
        <v/>
      </c>
      <c r="H548" t="str">
        <f>IF(A548="","",RIGHT(Results!C417,LEN(Results!C417)-FIND(" ",Results!C417)))</f>
        <v/>
      </c>
      <c r="I548" t="str">
        <f>IF(A548="","",Results!D417)</f>
        <v/>
      </c>
      <c r="J548" t="str">
        <f>IF(A548="","",VLOOKUP(LEFT(Results!A417,1),Fteams,4,FALSE))</f>
        <v/>
      </c>
      <c r="K548" t="str">
        <f>IF(A548="","",Results!B417)</f>
        <v/>
      </c>
      <c r="L548" t="str">
        <f>IF(A548="","",IF(RIGHT(Results!X410,1)="B","B",""))</f>
        <v/>
      </c>
      <c r="O548" t="str">
        <f>IF(A548="","",Dec!$B$2)</f>
        <v/>
      </c>
      <c r="P548" s="15" t="str">
        <f>IF(A548="","",TEXT(Dec!$D$2,"dd-mmm"))</f>
        <v/>
      </c>
      <c r="R548" s="16" t="str">
        <f>IF(A548="","",TEXT(Dec!$D$2,"yyyy"))</f>
        <v/>
      </c>
    </row>
    <row r="549" spans="1:18" x14ac:dyDescent="0.25">
      <c r="A549" t="str">
        <f>IF(Results!Y418="aw",Results!A410,"")</f>
        <v/>
      </c>
      <c r="B549" t="str">
        <f>IF(A549="","",IF(AND(Results!H418&gt;"+2.0",LEFT(Results!H418,1)="+"),"w",""))</f>
        <v/>
      </c>
      <c r="C549" t="str">
        <f>IF(OR(A549="",Results!H418=""),"","("&amp;Results!H418&amp;")")</f>
        <v/>
      </c>
      <c r="D549" t="str">
        <f>IF(A549="","",Results!F418)</f>
        <v/>
      </c>
      <c r="G549" t="str">
        <f>IF(A549="","",LEFT(Results!C418,FIND(" ",Results!C418)-1))</f>
        <v/>
      </c>
      <c r="H549" t="str">
        <f>IF(A549="","",RIGHT(Results!C418,LEN(Results!C418)-FIND(" ",Results!C418)))</f>
        <v/>
      </c>
      <c r="I549" t="str">
        <f>IF(A549="","",Results!D418)</f>
        <v/>
      </c>
      <c r="J549" t="str">
        <f>IF(A549="","",VLOOKUP(LEFT(Results!A418,1),Fteams,4,FALSE))</f>
        <v/>
      </c>
      <c r="K549" t="str">
        <f>IF(A549="","",Results!B418)</f>
        <v/>
      </c>
      <c r="L549" t="str">
        <f>IF(A549="","",IF(RIGHT(Results!X410,1)="B","B",""))</f>
        <v/>
      </c>
      <c r="O549" t="str">
        <f>IF(A549="","",Dec!$B$2)</f>
        <v/>
      </c>
      <c r="P549" s="15" t="str">
        <f>IF(A549="","",TEXT(Dec!$D$2,"dd-mmm"))</f>
        <v/>
      </c>
      <c r="R549" s="16" t="str">
        <f>IF(A549="","",TEXT(Dec!$D$2,"yyyy"))</f>
        <v/>
      </c>
    </row>
    <row r="550" spans="1:18" x14ac:dyDescent="0.25">
      <c r="A550" t="str">
        <f>IF(Results!Y421="aw",Results!A410,"")</f>
        <v/>
      </c>
      <c r="B550" t="str">
        <f>IF(A550="","",IF(AND(Results!H421&gt;"+2.0",LEFT(Results!H421,1)="+"),"w",""))</f>
        <v/>
      </c>
      <c r="C550" t="str">
        <f>IF(OR(A550="",Results!H421=""),"","("&amp;Results!H421&amp;")")</f>
        <v/>
      </c>
      <c r="D550" t="str">
        <f>IF(A550="","",Results!F421)</f>
        <v/>
      </c>
      <c r="G550" t="str">
        <f>IF(A550="","",LEFT(Results!C421,FIND(" ",Results!C421)-1))</f>
        <v/>
      </c>
      <c r="H550" t="str">
        <f>IF(A550="","",RIGHT(Results!C421,LEN(Results!C421)-FIND(" ",Results!C421)))</f>
        <v/>
      </c>
      <c r="I550" t="str">
        <f>IF(A550="","",Results!D421)</f>
        <v/>
      </c>
      <c r="J550" t="str">
        <f>IF(A550="","",VLOOKUP(LEFT(Results!A421,1),Fteams,4,FALSE))</f>
        <v/>
      </c>
      <c r="K550" t="str">
        <f>IF(A550="","",Results!B421)</f>
        <v/>
      </c>
      <c r="L550" t="str">
        <f>IF(A550="","",IF(RIGHT(Results!X410,1)="B","B",""))</f>
        <v/>
      </c>
      <c r="O550" t="str">
        <f>IF(A550="","",Dec!$B$2)</f>
        <v/>
      </c>
      <c r="P550" s="15" t="str">
        <f>IF(A550="","",TEXT(Dec!$D$2,"dd-mmm"))</f>
        <v/>
      </c>
      <c r="R550" s="16" t="str">
        <f>IF(A550="","",TEXT(Dec!$D$2,"yyyy"))</f>
        <v/>
      </c>
    </row>
    <row r="551" spans="1:18" x14ac:dyDescent="0.25">
      <c r="A551" t="str">
        <f>IF(Results!Y422="aw",Results!A410,"")</f>
        <v/>
      </c>
      <c r="B551" t="str">
        <f>IF(A551="","",IF(AND(Results!H422&gt;"+2.0",LEFT(Results!H422,1)="+"),"w",""))</f>
        <v/>
      </c>
      <c r="C551" t="str">
        <f>IF(OR(A551="",Results!H422=""),"","("&amp;Results!H422&amp;")")</f>
        <v/>
      </c>
      <c r="D551" t="str">
        <f>IF(A551="","",Results!F422)</f>
        <v/>
      </c>
      <c r="G551" t="str">
        <f>IF(A551="","",LEFT(Results!C422,FIND(" ",Results!C422)-1))</f>
        <v/>
      </c>
      <c r="H551" t="str">
        <f>IF(A551="","",RIGHT(Results!C422,LEN(Results!C422)-FIND(" ",Results!C422)))</f>
        <v/>
      </c>
      <c r="I551" t="str">
        <f>IF(A551="","",Results!D422)</f>
        <v/>
      </c>
      <c r="J551" t="str">
        <f>IF(A551="","",VLOOKUP(LEFT(Results!A422,1),Fteams,4,FALSE))</f>
        <v/>
      </c>
      <c r="K551" t="str">
        <f>IF(A551="","",Results!B422)</f>
        <v/>
      </c>
      <c r="L551" t="str">
        <f>IF(A551="","",IF(RIGHT(Results!X410,1)="B","B",""))</f>
        <v/>
      </c>
      <c r="O551" t="str">
        <f>IF(A551="","",Dec!$B$2)</f>
        <v/>
      </c>
      <c r="P551" s="15" t="str">
        <f>IF(A551="","",TEXT(Dec!$D$2,"dd-mmm"))</f>
        <v/>
      </c>
      <c r="R551" s="16" t="str">
        <f>IF(A551="","",TEXT(Dec!$D$2,"yyyy"))</f>
        <v/>
      </c>
    </row>
    <row r="552" spans="1:18" x14ac:dyDescent="0.25">
      <c r="A552" t="e">
        <f>IF(Results!#REF!="aw",Results!A410,"")</f>
        <v>#REF!</v>
      </c>
      <c r="B552" t="e">
        <f>IF(A552="","",IF(AND(Results!#REF!&gt;"+2.0",LEFT(Results!#REF!,1)="+"),"w",""))</f>
        <v>#REF!</v>
      </c>
      <c r="C552" t="e">
        <f>IF(OR(A552="",Results!#REF!=""),"","("&amp;Results!#REF!&amp;")")</f>
        <v>#REF!</v>
      </c>
      <c r="D552" t="e">
        <f>IF(A552="","",Results!#REF!)</f>
        <v>#REF!</v>
      </c>
      <c r="G552" t="e">
        <f>IF(A552="","",LEFT(Results!#REF!,FIND(" ",Results!#REF!)-1))</f>
        <v>#REF!</v>
      </c>
      <c r="H552" t="e">
        <f>IF(A552="","",RIGHT(Results!#REF!,LEN(Results!#REF!)-FIND(" ",Results!#REF!)))</f>
        <v>#REF!</v>
      </c>
      <c r="I552" t="e">
        <f>IF(A552="","",Results!#REF!)</f>
        <v>#REF!</v>
      </c>
      <c r="J552" t="e">
        <f>IF(A552="","",VLOOKUP(LEFT(Results!#REF!,1),Fteams,4,FALSE))</f>
        <v>#REF!</v>
      </c>
      <c r="K552" t="e">
        <f>IF(A552="","",Results!#REF!)</f>
        <v>#REF!</v>
      </c>
      <c r="L552" t="e">
        <f>IF(A552="","",IF(RIGHT(Results!X410,1)="B","B",""))</f>
        <v>#REF!</v>
      </c>
      <c r="O552" t="e">
        <f>IF(A552="","",Dec!$B$2)</f>
        <v>#REF!</v>
      </c>
      <c r="P552" s="15" t="e">
        <f>IF(A552="","",TEXT(Dec!$D$2,"dd-mmm"))</f>
        <v>#REF!</v>
      </c>
      <c r="R552" s="16" t="e">
        <f>IF(A552="","",TEXT(Dec!$D$2,"yyyy"))</f>
        <v>#REF!</v>
      </c>
    </row>
    <row r="553" spans="1:18" x14ac:dyDescent="0.25">
      <c r="A553" t="e">
        <f>IF(Results!#REF!="aw",Results!A410,"")</f>
        <v>#REF!</v>
      </c>
      <c r="B553" t="e">
        <f>IF(A553="","",IF(AND(Results!#REF!&gt;"+2.0",LEFT(Results!#REF!,1)="+"),"w",""))</f>
        <v>#REF!</v>
      </c>
      <c r="C553" t="e">
        <f>IF(OR(A553="",Results!#REF!=""),"","("&amp;Results!#REF!&amp;")")</f>
        <v>#REF!</v>
      </c>
      <c r="D553" t="e">
        <f>IF(A553="","",Results!#REF!)</f>
        <v>#REF!</v>
      </c>
      <c r="G553" t="e">
        <f>IF(A553="","",LEFT(Results!#REF!,FIND(" ",Results!#REF!)-1))</f>
        <v>#REF!</v>
      </c>
      <c r="H553" t="e">
        <f>IF(A553="","",RIGHT(Results!#REF!,LEN(Results!#REF!)-FIND(" ",Results!#REF!)))</f>
        <v>#REF!</v>
      </c>
      <c r="I553" t="e">
        <f>IF(A553="","",Results!#REF!)</f>
        <v>#REF!</v>
      </c>
      <c r="J553" t="e">
        <f>IF(A553="","",VLOOKUP(LEFT(Results!#REF!,1),Fteams,4,FALSE))</f>
        <v>#REF!</v>
      </c>
      <c r="K553" t="e">
        <f>IF(A553="","",Results!#REF!)</f>
        <v>#REF!</v>
      </c>
      <c r="L553" t="e">
        <f>IF(A553="","",IF(RIGHT(Results!X410,1)="B","B",""))</f>
        <v>#REF!</v>
      </c>
      <c r="O553" t="e">
        <f>IF(A553="","",Dec!$B$2)</f>
        <v>#REF!</v>
      </c>
      <c r="P553" s="15" t="e">
        <f>IF(A553="","",TEXT(Dec!$D$2,"dd-mmm"))</f>
        <v>#REF!</v>
      </c>
      <c r="R553" s="16" t="e">
        <f>IF(A553="","",TEXT(Dec!$D$2,"yyyy"))</f>
        <v>#REF!</v>
      </c>
    </row>
    <row r="554" spans="1:18" x14ac:dyDescent="0.25">
      <c r="A554" t="e">
        <f>IF(Results!Y424="aw",Results!A423,"")</f>
        <v>#N/A</v>
      </c>
      <c r="B554" t="e">
        <f>IF(A554="","",IF(AND(Results!H424&gt;"+2.0",LEFT(Results!H424,1)="+"),"w",""))</f>
        <v>#N/A</v>
      </c>
      <c r="C554" t="e">
        <f>IF(OR(A554="",Results!H424=""),"","("&amp;Results!H424&amp;")")</f>
        <v>#N/A</v>
      </c>
      <c r="D554" t="e">
        <f>IF(A554="","",Results!F424)</f>
        <v>#N/A</v>
      </c>
      <c r="G554" t="e">
        <f>IF(A554="","",LEFT(Results!C424,FIND(" ",Results!C424)-1))</f>
        <v>#N/A</v>
      </c>
      <c r="H554" t="e">
        <f>IF(A554="","",RIGHT(Results!C424,LEN(Results!C424)-FIND(" ",Results!C424)))</f>
        <v>#N/A</v>
      </c>
      <c r="I554" t="e">
        <f>IF(A554="","",Results!D424)</f>
        <v>#N/A</v>
      </c>
      <c r="J554" t="e">
        <f>IF(A554="","",VLOOKUP(LEFT(Results!A424,1),Fteams,4,FALSE))</f>
        <v>#N/A</v>
      </c>
      <c r="K554" t="e">
        <f>IF(A554="","",Results!B424)</f>
        <v>#N/A</v>
      </c>
      <c r="L554" t="e">
        <f>IF(A554="","",IF(RIGHT(Results!X423,1)="B","B",""))</f>
        <v>#N/A</v>
      </c>
      <c r="O554" t="e">
        <f>IF(A554="","",Dec!$B$2)</f>
        <v>#N/A</v>
      </c>
      <c r="P554" s="15" t="e">
        <f>IF(A554="","",TEXT(Dec!$D$2,"dd-mmm"))</f>
        <v>#N/A</v>
      </c>
      <c r="R554" s="16" t="e">
        <f>IF(A554="","",TEXT(Dec!$D$2,"yyyy"))</f>
        <v>#N/A</v>
      </c>
    </row>
    <row r="555" spans="1:18" x14ac:dyDescent="0.25">
      <c r="A555" t="e">
        <f>IF(Results!Y425="aw",Results!A423,"")</f>
        <v>#N/A</v>
      </c>
      <c r="B555" t="e">
        <f>IF(A555="","",IF(AND(Results!H425&gt;"+2.0",LEFT(Results!H425,1)="+"),"w",""))</f>
        <v>#N/A</v>
      </c>
      <c r="C555" t="e">
        <f>IF(OR(A555="",Results!H425=""),"","("&amp;Results!H425&amp;")")</f>
        <v>#N/A</v>
      </c>
      <c r="D555" t="e">
        <f>IF(A555="","",Results!F425)</f>
        <v>#N/A</v>
      </c>
      <c r="G555" t="e">
        <f>IF(A555="","",LEFT(Results!C425,FIND(" ",Results!C425)-1))</f>
        <v>#N/A</v>
      </c>
      <c r="H555" t="e">
        <f>IF(A555="","",RIGHT(Results!C425,LEN(Results!C425)-FIND(" ",Results!C425)))</f>
        <v>#N/A</v>
      </c>
      <c r="I555" t="e">
        <f>IF(A555="","",Results!D425)</f>
        <v>#N/A</v>
      </c>
      <c r="J555" t="e">
        <f>IF(A555="","",VLOOKUP(LEFT(Results!A425,1),Fteams,4,FALSE))</f>
        <v>#N/A</v>
      </c>
      <c r="K555" t="e">
        <f>IF(A555="","",Results!B425)</f>
        <v>#N/A</v>
      </c>
      <c r="L555" t="e">
        <f>IF(A555="","",IF(RIGHT(Results!X423,1)="B","B",""))</f>
        <v>#N/A</v>
      </c>
      <c r="O555" t="e">
        <f>IF(A555="","",Dec!$B$2)</f>
        <v>#N/A</v>
      </c>
      <c r="P555" s="15" t="e">
        <f>IF(A555="","",TEXT(Dec!$D$2,"dd-mmm"))</f>
        <v>#N/A</v>
      </c>
      <c r="R555" s="16" t="e">
        <f>IF(A555="","",TEXT(Dec!$D$2,"yyyy"))</f>
        <v>#N/A</v>
      </c>
    </row>
    <row r="556" spans="1:18" x14ac:dyDescent="0.25">
      <c r="A556" t="e">
        <f>IF(Results!Y426="aw",Results!A423,"")</f>
        <v>#N/A</v>
      </c>
      <c r="B556" t="e">
        <f>IF(A556="","",IF(AND(Results!H426&gt;"+2.0",LEFT(Results!H426,1)="+"),"w",""))</f>
        <v>#N/A</v>
      </c>
      <c r="C556" t="e">
        <f>IF(OR(A556="",Results!H426=""),"","("&amp;Results!H426&amp;")")</f>
        <v>#N/A</v>
      </c>
      <c r="D556" t="e">
        <f>IF(A556="","",Results!F426)</f>
        <v>#N/A</v>
      </c>
      <c r="G556" t="e">
        <f>IF(A556="","",LEFT(Results!C426,FIND(" ",Results!C426)-1))</f>
        <v>#N/A</v>
      </c>
      <c r="H556" t="e">
        <f>IF(A556="","",RIGHT(Results!C426,LEN(Results!C426)-FIND(" ",Results!C426)))</f>
        <v>#N/A</v>
      </c>
      <c r="I556" t="e">
        <f>IF(A556="","",Results!D426)</f>
        <v>#N/A</v>
      </c>
      <c r="J556" t="e">
        <f>IF(A556="","",VLOOKUP(LEFT(Results!A426,1),Fteams,4,FALSE))</f>
        <v>#N/A</v>
      </c>
      <c r="K556" t="e">
        <f>IF(A556="","",Results!B426)</f>
        <v>#N/A</v>
      </c>
      <c r="L556" t="e">
        <f>IF(A556="","",IF(RIGHT(Results!X423,1)="B","B",""))</f>
        <v>#N/A</v>
      </c>
      <c r="O556" t="e">
        <f>IF(A556="","",Dec!$B$2)</f>
        <v>#N/A</v>
      </c>
      <c r="P556" s="15" t="e">
        <f>IF(A556="","",TEXT(Dec!$D$2,"dd-mmm"))</f>
        <v>#N/A</v>
      </c>
      <c r="R556" s="16" t="e">
        <f>IF(A556="","",TEXT(Dec!$D$2,"yyyy"))</f>
        <v>#N/A</v>
      </c>
    </row>
    <row r="557" spans="1:18" x14ac:dyDescent="0.25">
      <c r="A557" t="str">
        <f>IF(Results!Y427="aw",Results!A423,"")</f>
        <v/>
      </c>
      <c r="B557" t="str">
        <f>IF(A557="","",IF(AND(Results!H427&gt;"+2.0",LEFT(Results!H427,1)="+"),"w",""))</f>
        <v/>
      </c>
      <c r="C557" t="str">
        <f>IF(OR(A557="",Results!H427=""),"","("&amp;Results!H427&amp;")")</f>
        <v/>
      </c>
      <c r="D557" t="str">
        <f>IF(A557="","",Results!F427)</f>
        <v/>
      </c>
      <c r="G557" t="str">
        <f>IF(A557="","",LEFT(Results!C427,FIND(" ",Results!C427)-1))</f>
        <v/>
      </c>
      <c r="H557" t="str">
        <f>IF(A557="","",RIGHT(Results!C427,LEN(Results!C427)-FIND(" ",Results!C427)))</f>
        <v/>
      </c>
      <c r="I557" t="str">
        <f>IF(A557="","",Results!D427)</f>
        <v/>
      </c>
      <c r="J557" t="str">
        <f>IF(A557="","",VLOOKUP(LEFT(Results!A427,1),Fteams,4,FALSE))</f>
        <v/>
      </c>
      <c r="K557" t="str">
        <f>IF(A557="","",Results!B427)</f>
        <v/>
      </c>
      <c r="L557" t="str">
        <f>IF(A557="","",IF(RIGHT(Results!X423,1)="B","B",""))</f>
        <v/>
      </c>
      <c r="O557" t="str">
        <f>IF(A557="","",Dec!$B$2)</f>
        <v/>
      </c>
      <c r="P557" s="15" t="str">
        <f>IF(A557="","",TEXT(Dec!$D$2,"dd-mmm"))</f>
        <v/>
      </c>
      <c r="R557" s="16" t="str">
        <f>IF(A557="","",TEXT(Dec!$D$2,"yyyy"))</f>
        <v/>
      </c>
    </row>
    <row r="558" spans="1:18" x14ac:dyDescent="0.25">
      <c r="A558" t="str">
        <f>IF(Results!Y428="aw",Results!A423,"")</f>
        <v/>
      </c>
      <c r="B558" t="str">
        <f>IF(A558="","",IF(AND(Results!H428&gt;"+2.0",LEFT(Results!H428,1)="+"),"w",""))</f>
        <v/>
      </c>
      <c r="C558" t="str">
        <f>IF(OR(A558="",Results!H428=""),"","("&amp;Results!H428&amp;")")</f>
        <v/>
      </c>
      <c r="D558" t="str">
        <f>IF(A558="","",Results!F428)</f>
        <v/>
      </c>
      <c r="G558" t="str">
        <f>IF(A558="","",LEFT(Results!C428,FIND(" ",Results!C428)-1))</f>
        <v/>
      </c>
      <c r="H558" t="str">
        <f>IF(A558="","",RIGHT(Results!C428,LEN(Results!C428)-FIND(" ",Results!C428)))</f>
        <v/>
      </c>
      <c r="I558" t="str">
        <f>IF(A558="","",Results!D428)</f>
        <v/>
      </c>
      <c r="J558" t="str">
        <f>IF(A558="","",VLOOKUP(LEFT(Results!A428,1),Fteams,4,FALSE))</f>
        <v/>
      </c>
      <c r="K558" t="str">
        <f>IF(A558="","",Results!B428)</f>
        <v/>
      </c>
      <c r="L558" t="str">
        <f>IF(A558="","",IF(RIGHT(Results!X423,1)="B","B",""))</f>
        <v/>
      </c>
      <c r="O558" t="str">
        <f>IF(A558="","",Dec!$B$2)</f>
        <v/>
      </c>
      <c r="P558" s="15" t="str">
        <f>IF(A558="","",TEXT(Dec!$D$2,"dd-mmm"))</f>
        <v/>
      </c>
      <c r="R558" s="16" t="str">
        <f>IF(A558="","",TEXT(Dec!$D$2,"yyyy"))</f>
        <v/>
      </c>
    </row>
    <row r="559" spans="1:18" x14ac:dyDescent="0.25">
      <c r="A559" t="str">
        <f>IF(Results!Y429="aw",Results!A423,"")</f>
        <v/>
      </c>
      <c r="B559" t="str">
        <f>IF(A559="","",IF(AND(Results!H429&gt;"+2.0",LEFT(Results!H429,1)="+"),"w",""))</f>
        <v/>
      </c>
      <c r="C559" t="str">
        <f>IF(OR(A559="",Results!H429=""),"","("&amp;Results!H429&amp;")")</f>
        <v/>
      </c>
      <c r="D559" t="str">
        <f>IF(A559="","",Results!F429)</f>
        <v/>
      </c>
      <c r="G559" t="str">
        <f>IF(A559="","",LEFT(Results!C429,FIND(" ",Results!C429)-1))</f>
        <v/>
      </c>
      <c r="H559" t="str">
        <f>IF(A559="","",RIGHT(Results!C429,LEN(Results!C429)-FIND(" ",Results!C429)))</f>
        <v/>
      </c>
      <c r="I559" t="str">
        <f>IF(A559="","",Results!D429)</f>
        <v/>
      </c>
      <c r="J559" t="str">
        <f>IF(A559="","",VLOOKUP(LEFT(Results!A429,1),Fteams,4,FALSE))</f>
        <v/>
      </c>
      <c r="K559" t="str">
        <f>IF(A559="","",Results!B429)</f>
        <v/>
      </c>
      <c r="L559" t="str">
        <f>IF(A559="","",IF(RIGHT(Results!X423,1)="B","B",""))</f>
        <v/>
      </c>
      <c r="O559" t="str">
        <f>IF(A559="","",Dec!$B$2)</f>
        <v/>
      </c>
      <c r="P559" s="15" t="str">
        <f>IF(A559="","",TEXT(Dec!$D$2,"dd-mmm"))</f>
        <v/>
      </c>
      <c r="R559" s="16" t="str">
        <f>IF(A559="","",TEXT(Dec!$D$2,"yyyy"))</f>
        <v/>
      </c>
    </row>
    <row r="560" spans="1:18" x14ac:dyDescent="0.25">
      <c r="A560" t="str">
        <f>IF(Results!Y430="aw",Results!A423,"")</f>
        <v/>
      </c>
      <c r="B560" t="str">
        <f>IF(A560="","",IF(AND(Results!H430&gt;"+2.0",LEFT(Results!H430,1)="+"),"w",""))</f>
        <v/>
      </c>
      <c r="C560" t="str">
        <f>IF(OR(A560="",Results!H430=""),"","("&amp;Results!H430&amp;")")</f>
        <v/>
      </c>
      <c r="D560" t="str">
        <f>IF(A560="","",Results!F430)</f>
        <v/>
      </c>
      <c r="G560" t="str">
        <f>IF(A560="","",LEFT(Results!C430,FIND(" ",Results!C430)-1))</f>
        <v/>
      </c>
      <c r="H560" t="str">
        <f>IF(A560="","",RIGHT(Results!C430,LEN(Results!C430)-FIND(" ",Results!C430)))</f>
        <v/>
      </c>
      <c r="I560" t="str">
        <f>IF(A560="","",Results!D430)</f>
        <v/>
      </c>
      <c r="J560" t="str">
        <f>IF(A560="","",VLOOKUP(LEFT(Results!A430,1),Fteams,4,FALSE))</f>
        <v/>
      </c>
      <c r="K560" t="str">
        <f>IF(A560="","",Results!B430)</f>
        <v/>
      </c>
      <c r="L560" t="str">
        <f>IF(A560="","",IF(RIGHT(Results!X423,1)="B","B",""))</f>
        <v/>
      </c>
      <c r="O560" t="str">
        <f>IF(A560="","",Dec!$B$2)</f>
        <v/>
      </c>
      <c r="P560" s="15" t="str">
        <f>IF(A560="","",TEXT(Dec!$D$2,"dd-mmm"))</f>
        <v/>
      </c>
      <c r="R560" s="16" t="str">
        <f>IF(A560="","",TEXT(Dec!$D$2,"yyyy"))</f>
        <v/>
      </c>
    </row>
    <row r="561" spans="1:18" x14ac:dyDescent="0.25">
      <c r="A561" t="str">
        <f>IF(Results!Y431="aw",Results!A423,"")</f>
        <v/>
      </c>
      <c r="B561" t="str">
        <f>IF(A561="","",IF(AND(Results!H431&gt;"+2.0",LEFT(Results!H431,1)="+"),"w",""))</f>
        <v/>
      </c>
      <c r="C561" t="str">
        <f>IF(OR(A561="",Results!H431=""),"","("&amp;Results!H431&amp;")")</f>
        <v/>
      </c>
      <c r="D561" t="str">
        <f>IF(A561="","",Results!F431)</f>
        <v/>
      </c>
      <c r="G561" t="str">
        <f>IF(A561="","",LEFT(Results!C431,FIND(" ",Results!C431)-1))</f>
        <v/>
      </c>
      <c r="H561" t="str">
        <f>IF(A561="","",RIGHT(Results!C431,LEN(Results!C431)-FIND(" ",Results!C431)))</f>
        <v/>
      </c>
      <c r="I561" t="str">
        <f>IF(A561="","",Results!D431)</f>
        <v/>
      </c>
      <c r="J561" t="str">
        <f>IF(A561="","",VLOOKUP(LEFT(Results!A431,1),Fteams,4,FALSE))</f>
        <v/>
      </c>
      <c r="K561" t="str">
        <f>IF(A561="","",Results!B431)</f>
        <v/>
      </c>
      <c r="L561" t="str">
        <f>IF(A561="","",IF(RIGHT(Results!X423,1)="B","B",""))</f>
        <v/>
      </c>
      <c r="O561" t="str">
        <f>IF(A561="","",Dec!$B$2)</f>
        <v/>
      </c>
      <c r="P561" s="15" t="str">
        <f>IF(A561="","",TEXT(Dec!$D$2,"dd-mmm"))</f>
        <v/>
      </c>
      <c r="R561" s="16" t="str">
        <f>IF(A561="","",TEXT(Dec!$D$2,"yyyy"))</f>
        <v/>
      </c>
    </row>
    <row r="562" spans="1:18" x14ac:dyDescent="0.25">
      <c r="A562" t="str">
        <f>IF(Results!Y434="aw",Results!A423,"")</f>
        <v/>
      </c>
      <c r="B562" t="str">
        <f>IF(A562="","",IF(AND(Results!H434&gt;"+2.0",LEFT(Results!H434,1)="+"),"w",""))</f>
        <v/>
      </c>
      <c r="C562" t="str">
        <f>IF(OR(A562="",Results!H434=""),"","("&amp;Results!H434&amp;")")</f>
        <v/>
      </c>
      <c r="D562" t="str">
        <f>IF(A562="","",Results!F434)</f>
        <v/>
      </c>
      <c r="G562" t="str">
        <f>IF(A562="","",LEFT(Results!C434,FIND(" ",Results!C434)-1))</f>
        <v/>
      </c>
      <c r="H562" t="str">
        <f>IF(A562="","",RIGHT(Results!C434,LEN(Results!C434)-FIND(" ",Results!C434)))</f>
        <v/>
      </c>
      <c r="I562" t="str">
        <f>IF(A562="","",Results!D434)</f>
        <v/>
      </c>
      <c r="J562" t="str">
        <f>IF(A562="","",VLOOKUP(LEFT(Results!A434,1),Fteams,4,FALSE))</f>
        <v/>
      </c>
      <c r="K562" t="str">
        <f>IF(A562="","",Results!B434)</f>
        <v/>
      </c>
      <c r="L562" t="str">
        <f>IF(A562="","",IF(RIGHT(Results!X423,1)="B","B",""))</f>
        <v/>
      </c>
      <c r="O562" t="str">
        <f>IF(A562="","",Dec!$B$2)</f>
        <v/>
      </c>
      <c r="P562" s="15" t="str">
        <f>IF(A562="","",TEXT(Dec!$D$2,"dd-mmm"))</f>
        <v/>
      </c>
      <c r="R562" s="16" t="str">
        <f>IF(A562="","",TEXT(Dec!$D$2,"yyyy"))</f>
        <v/>
      </c>
    </row>
    <row r="563" spans="1:18" x14ac:dyDescent="0.25">
      <c r="A563" t="str">
        <f>IF(Results!Y435="aw",Results!A423,"")</f>
        <v/>
      </c>
      <c r="B563" t="str">
        <f>IF(A563="","",IF(AND(Results!H435&gt;"+2.0",LEFT(Results!H435,1)="+"),"w",""))</f>
        <v/>
      </c>
      <c r="C563" t="str">
        <f>IF(OR(A563="",Results!H435=""),"","("&amp;Results!H435&amp;")")</f>
        <v/>
      </c>
      <c r="D563" t="str">
        <f>IF(A563="","",Results!F435)</f>
        <v/>
      </c>
      <c r="G563" t="str">
        <f>IF(A563="","",LEFT(Results!C435,FIND(" ",Results!C435)-1))</f>
        <v/>
      </c>
      <c r="H563" t="str">
        <f>IF(A563="","",RIGHT(Results!C435,LEN(Results!C435)-FIND(" ",Results!C435)))</f>
        <v/>
      </c>
      <c r="I563" t="str">
        <f>IF(A563="","",Results!D435)</f>
        <v/>
      </c>
      <c r="J563" t="str">
        <f>IF(A563="","",VLOOKUP(LEFT(Results!A435,1),Fteams,4,FALSE))</f>
        <v/>
      </c>
      <c r="K563" t="str">
        <f>IF(A563="","",Results!B435)</f>
        <v/>
      </c>
      <c r="L563" t="str">
        <f>IF(A563="","",IF(RIGHT(Results!X423,1)="B","B",""))</f>
        <v/>
      </c>
      <c r="O563" t="str">
        <f>IF(A563="","",Dec!$B$2)</f>
        <v/>
      </c>
      <c r="P563" s="15" t="str">
        <f>IF(A563="","",TEXT(Dec!$D$2,"dd-mmm"))</f>
        <v/>
      </c>
      <c r="R563" s="16" t="str">
        <f>IF(A563="","",TEXT(Dec!$D$2,"yyyy"))</f>
        <v/>
      </c>
    </row>
    <row r="564" spans="1:18" x14ac:dyDescent="0.25">
      <c r="A564" t="e">
        <f>IF(Results!#REF!="aw",Results!A423,"")</f>
        <v>#REF!</v>
      </c>
      <c r="B564" t="e">
        <f>IF(A564="","",IF(AND(Results!#REF!&gt;"+2.0",LEFT(Results!#REF!,1)="+"),"w",""))</f>
        <v>#REF!</v>
      </c>
      <c r="C564" t="e">
        <f>IF(OR(A564="",Results!#REF!=""),"","("&amp;Results!#REF!&amp;")")</f>
        <v>#REF!</v>
      </c>
      <c r="D564" t="e">
        <f>IF(A564="","",Results!#REF!)</f>
        <v>#REF!</v>
      </c>
      <c r="G564" t="e">
        <f>IF(A564="","",LEFT(Results!#REF!,FIND(" ",Results!#REF!)-1))</f>
        <v>#REF!</v>
      </c>
      <c r="H564" t="e">
        <f>IF(A564="","",RIGHT(Results!#REF!,LEN(Results!#REF!)-FIND(" ",Results!#REF!)))</f>
        <v>#REF!</v>
      </c>
      <c r="I564" t="e">
        <f>IF(A564="","",Results!#REF!)</f>
        <v>#REF!</v>
      </c>
      <c r="J564" t="e">
        <f>IF(A564="","",VLOOKUP(LEFT(Results!#REF!,1),Fteams,4,FALSE))</f>
        <v>#REF!</v>
      </c>
      <c r="K564" t="e">
        <f>IF(A564="","",Results!#REF!)</f>
        <v>#REF!</v>
      </c>
      <c r="L564" t="e">
        <f>IF(A564="","",IF(RIGHT(Results!X423,1)="B","B",""))</f>
        <v>#REF!</v>
      </c>
      <c r="O564" t="e">
        <f>IF(A564="","",Dec!$B$2)</f>
        <v>#REF!</v>
      </c>
      <c r="P564" s="15" t="e">
        <f>IF(A564="","",TEXT(Dec!$D$2,"dd-mmm"))</f>
        <v>#REF!</v>
      </c>
      <c r="R564" s="16" t="e">
        <f>IF(A564="","",TEXT(Dec!$D$2,"yyyy"))</f>
        <v>#REF!</v>
      </c>
    </row>
    <row r="565" spans="1:18" x14ac:dyDescent="0.25">
      <c r="A565" t="e">
        <f>IF(Results!#REF!="aw",Results!A423,"")</f>
        <v>#REF!</v>
      </c>
      <c r="B565" t="e">
        <f>IF(A565="","",IF(AND(Results!#REF!&gt;"+2.0",LEFT(Results!#REF!,1)="+"),"w",""))</f>
        <v>#REF!</v>
      </c>
      <c r="C565" t="e">
        <f>IF(OR(A565="",Results!#REF!=""),"","("&amp;Results!#REF!&amp;")")</f>
        <v>#REF!</v>
      </c>
      <c r="D565" t="e">
        <f>IF(A565="","",Results!#REF!)</f>
        <v>#REF!</v>
      </c>
      <c r="G565" t="e">
        <f>IF(A565="","",LEFT(Results!#REF!,FIND(" ",Results!#REF!)-1))</f>
        <v>#REF!</v>
      </c>
      <c r="H565" t="e">
        <f>IF(A565="","",RIGHT(Results!#REF!,LEN(Results!#REF!)-FIND(" ",Results!#REF!)))</f>
        <v>#REF!</v>
      </c>
      <c r="I565" t="e">
        <f>IF(A565="","",Results!#REF!)</f>
        <v>#REF!</v>
      </c>
      <c r="J565" t="e">
        <f>IF(A565="","",VLOOKUP(LEFT(Results!#REF!,1),Fteams,4,FALSE))</f>
        <v>#REF!</v>
      </c>
      <c r="K565" t="e">
        <f>IF(A565="","",Results!#REF!)</f>
        <v>#REF!</v>
      </c>
      <c r="L565" t="e">
        <f>IF(A565="","",IF(RIGHT(Results!X423,1)="B","B",""))</f>
        <v>#REF!</v>
      </c>
      <c r="O565" t="e">
        <f>IF(A565="","",Dec!$B$2)</f>
        <v>#REF!</v>
      </c>
      <c r="P565" s="15" t="e">
        <f>IF(A565="","",TEXT(Dec!$D$2,"dd-mmm"))</f>
        <v>#REF!</v>
      </c>
      <c r="R565" s="16" t="e">
        <f>IF(A565="","",TEXT(Dec!$D$2,"yyyy"))</f>
        <v>#REF!</v>
      </c>
    </row>
    <row r="566" spans="1:18" x14ac:dyDescent="0.25">
      <c r="A566" t="e">
        <f>IF(Results!Y437="aw",Results!A436,"")</f>
        <v>#N/A</v>
      </c>
      <c r="B566" t="e">
        <f>IF(A566="","",IF(AND(Results!H437&gt;"+2.0",LEFT(Results!H437,1)="+"),"w",""))</f>
        <v>#N/A</v>
      </c>
      <c r="C566" t="e">
        <f>IF(OR(A566="",Results!H437=""),"","("&amp;Results!H437&amp;")")</f>
        <v>#N/A</v>
      </c>
      <c r="D566" t="e">
        <f>IF(A566="","",Results!F437)</f>
        <v>#N/A</v>
      </c>
      <c r="G566" t="e">
        <f>IF(A566="","",LEFT(Results!C437,FIND(" ",Results!C437)-1))</f>
        <v>#N/A</v>
      </c>
      <c r="H566" t="e">
        <f>IF(A566="","",RIGHT(Results!C437,LEN(Results!C437)-FIND(" ",Results!C437)))</f>
        <v>#N/A</v>
      </c>
      <c r="I566" t="e">
        <f>IF(A566="","",Results!D437)</f>
        <v>#N/A</v>
      </c>
      <c r="J566" t="e">
        <f>IF(A566="","",VLOOKUP(LEFT(Results!A437,1),Fteams,4,FALSE))</f>
        <v>#N/A</v>
      </c>
      <c r="K566" t="e">
        <f>IF(A566="","",Results!B437)</f>
        <v>#N/A</v>
      </c>
      <c r="L566" t="e">
        <f>IF(A566="","",IF(RIGHT(Results!X436,1)="B","B",""))</f>
        <v>#N/A</v>
      </c>
      <c r="O566" t="e">
        <f>IF(A566="","",Dec!$B$2)</f>
        <v>#N/A</v>
      </c>
      <c r="P566" s="15" t="e">
        <f>IF(A566="","",TEXT(Dec!$D$2,"dd-mmm"))</f>
        <v>#N/A</v>
      </c>
      <c r="R566" s="16" t="e">
        <f>IF(A566="","",TEXT(Dec!$D$2,"yyyy"))</f>
        <v>#N/A</v>
      </c>
    </row>
    <row r="567" spans="1:18" x14ac:dyDescent="0.25">
      <c r="A567" t="e">
        <f>IF(Results!Y438="aw",Results!A436,"")</f>
        <v>#N/A</v>
      </c>
      <c r="B567" t="e">
        <f>IF(A567="","",IF(AND(Results!H438&gt;"+2.0",LEFT(Results!H438,1)="+"),"w",""))</f>
        <v>#N/A</v>
      </c>
      <c r="C567" t="e">
        <f>IF(OR(A567="",Results!H438=""),"","("&amp;Results!H438&amp;")")</f>
        <v>#N/A</v>
      </c>
      <c r="D567" t="e">
        <f>IF(A567="","",Results!F438)</f>
        <v>#N/A</v>
      </c>
      <c r="G567" t="e">
        <f>IF(A567="","",LEFT(Results!C438,FIND(" ",Results!C438)-1))</f>
        <v>#N/A</v>
      </c>
      <c r="H567" t="e">
        <f>IF(A567="","",RIGHT(Results!C438,LEN(Results!C438)-FIND(" ",Results!C438)))</f>
        <v>#N/A</v>
      </c>
      <c r="I567" t="e">
        <f>IF(A567="","",Results!D438)</f>
        <v>#N/A</v>
      </c>
      <c r="J567" t="e">
        <f>IF(A567="","",VLOOKUP(LEFT(Results!A438,1),Fteams,4,FALSE))</f>
        <v>#N/A</v>
      </c>
      <c r="K567" t="e">
        <f>IF(A567="","",Results!B438)</f>
        <v>#N/A</v>
      </c>
      <c r="L567" t="e">
        <f>IF(A567="","",IF(RIGHT(Results!X436,1)="B","B",""))</f>
        <v>#N/A</v>
      </c>
      <c r="O567" t="e">
        <f>IF(A567="","",Dec!$B$2)</f>
        <v>#N/A</v>
      </c>
      <c r="P567" s="15" t="e">
        <f>IF(A567="","",TEXT(Dec!$D$2,"dd-mmm"))</f>
        <v>#N/A</v>
      </c>
      <c r="R567" s="16" t="e">
        <f>IF(A567="","",TEXT(Dec!$D$2,"yyyy"))</f>
        <v>#N/A</v>
      </c>
    </row>
    <row r="568" spans="1:18" x14ac:dyDescent="0.25">
      <c r="A568" t="e">
        <f>IF(Results!Y439="aw",Results!A436,"")</f>
        <v>#N/A</v>
      </c>
      <c r="B568" t="e">
        <f>IF(A568="","",IF(AND(Results!H439&gt;"+2.0",LEFT(Results!H439,1)="+"),"w",""))</f>
        <v>#N/A</v>
      </c>
      <c r="C568" t="e">
        <f>IF(OR(A568="",Results!H439=""),"","("&amp;Results!H439&amp;")")</f>
        <v>#N/A</v>
      </c>
      <c r="D568" t="e">
        <f>IF(A568="","",Results!F439)</f>
        <v>#N/A</v>
      </c>
      <c r="G568" t="e">
        <f>IF(A568="","",LEFT(Results!C439,FIND(" ",Results!C439)-1))</f>
        <v>#N/A</v>
      </c>
      <c r="H568" t="e">
        <f>IF(A568="","",RIGHT(Results!C439,LEN(Results!C439)-FIND(" ",Results!C439)))</f>
        <v>#N/A</v>
      </c>
      <c r="I568" t="e">
        <f>IF(A568="","",Results!D439)</f>
        <v>#N/A</v>
      </c>
      <c r="J568" t="e">
        <f>IF(A568="","",VLOOKUP(LEFT(Results!A439,1),Fteams,4,FALSE))</f>
        <v>#N/A</v>
      </c>
      <c r="K568" t="e">
        <f>IF(A568="","",Results!B439)</f>
        <v>#N/A</v>
      </c>
      <c r="L568" t="e">
        <f>IF(A568="","",IF(RIGHT(Results!X436,1)="B","B",""))</f>
        <v>#N/A</v>
      </c>
      <c r="O568" t="e">
        <f>IF(A568="","",Dec!$B$2)</f>
        <v>#N/A</v>
      </c>
      <c r="P568" s="15" t="e">
        <f>IF(A568="","",TEXT(Dec!$D$2,"dd-mmm"))</f>
        <v>#N/A</v>
      </c>
      <c r="R568" s="16" t="e">
        <f>IF(A568="","",TEXT(Dec!$D$2,"yyyy"))</f>
        <v>#N/A</v>
      </c>
    </row>
    <row r="569" spans="1:18" x14ac:dyDescent="0.25">
      <c r="A569" t="e">
        <f>IF(Results!Y440="aw",Results!A436,"")</f>
        <v>#N/A</v>
      </c>
      <c r="B569" t="e">
        <f>IF(A569="","",IF(AND(Results!H440&gt;"+2.0",LEFT(Results!H440,1)="+"),"w",""))</f>
        <v>#N/A</v>
      </c>
      <c r="C569" t="e">
        <f>IF(OR(A569="",Results!H440=""),"","("&amp;Results!H440&amp;")")</f>
        <v>#N/A</v>
      </c>
      <c r="D569" t="e">
        <f>IF(A569="","",Results!F440)</f>
        <v>#N/A</v>
      </c>
      <c r="G569" t="e">
        <f>IF(A569="","",LEFT(Results!C440,FIND(" ",Results!C440)-1))</f>
        <v>#N/A</v>
      </c>
      <c r="H569" t="e">
        <f>IF(A569="","",RIGHT(Results!C440,LEN(Results!C440)-FIND(" ",Results!C440)))</f>
        <v>#N/A</v>
      </c>
      <c r="I569" t="e">
        <f>IF(A569="","",Results!D440)</f>
        <v>#N/A</v>
      </c>
      <c r="J569" t="e">
        <f>IF(A569="","",VLOOKUP(LEFT(Results!A440,1),Fteams,4,FALSE))</f>
        <v>#N/A</v>
      </c>
      <c r="K569" t="e">
        <f>IF(A569="","",Results!B440)</f>
        <v>#N/A</v>
      </c>
      <c r="L569" t="e">
        <f>IF(A569="","",IF(RIGHT(Results!X436,1)="B","B",""))</f>
        <v>#N/A</v>
      </c>
      <c r="O569" t="e">
        <f>IF(A569="","",Dec!$B$2)</f>
        <v>#N/A</v>
      </c>
      <c r="P569" s="15" t="e">
        <f>IF(A569="","",TEXT(Dec!$D$2,"dd-mmm"))</f>
        <v>#N/A</v>
      </c>
      <c r="R569" s="16" t="e">
        <f>IF(A569="","",TEXT(Dec!$D$2,"yyyy"))</f>
        <v>#N/A</v>
      </c>
    </row>
    <row r="570" spans="1:18" x14ac:dyDescent="0.25">
      <c r="A570" t="e">
        <f>IF(Results!Y441="aw",Results!A436,"")</f>
        <v>#N/A</v>
      </c>
      <c r="B570" t="e">
        <f>IF(A570="","",IF(AND(Results!H441&gt;"+2.0",LEFT(Results!H441,1)="+"),"w",""))</f>
        <v>#N/A</v>
      </c>
      <c r="C570" t="e">
        <f>IF(OR(A570="",Results!H441=""),"","("&amp;Results!H441&amp;")")</f>
        <v>#N/A</v>
      </c>
      <c r="D570" t="e">
        <f>IF(A570="","",Results!F441)</f>
        <v>#N/A</v>
      </c>
      <c r="G570" t="e">
        <f>IF(A570="","",LEFT(Results!C441,FIND(" ",Results!C441)-1))</f>
        <v>#N/A</v>
      </c>
      <c r="H570" t="e">
        <f>IF(A570="","",RIGHT(Results!C441,LEN(Results!C441)-FIND(" ",Results!C441)))</f>
        <v>#N/A</v>
      </c>
      <c r="I570" t="e">
        <f>IF(A570="","",Results!D441)</f>
        <v>#N/A</v>
      </c>
      <c r="J570" t="e">
        <f>IF(A570="","",VLOOKUP(LEFT(Results!A441,1),Fteams,4,FALSE))</f>
        <v>#N/A</v>
      </c>
      <c r="K570" t="e">
        <f>IF(A570="","",Results!B441)</f>
        <v>#N/A</v>
      </c>
      <c r="L570" t="e">
        <f>IF(A570="","",IF(RIGHT(Results!X436,1)="B","B",""))</f>
        <v>#N/A</v>
      </c>
      <c r="O570" t="e">
        <f>IF(A570="","",Dec!$B$2)</f>
        <v>#N/A</v>
      </c>
      <c r="P570" s="15" t="e">
        <f>IF(A570="","",TEXT(Dec!$D$2,"dd-mmm"))</f>
        <v>#N/A</v>
      </c>
      <c r="R570" s="16" t="e">
        <f>IF(A570="","",TEXT(Dec!$D$2,"yyyy"))</f>
        <v>#N/A</v>
      </c>
    </row>
    <row r="571" spans="1:18" x14ac:dyDescent="0.25">
      <c r="A571" t="str">
        <f>IF(Results!Y442="aw",Results!A436,"")</f>
        <v/>
      </c>
      <c r="B571" t="str">
        <f>IF(A571="","",IF(AND(Results!H442&gt;"+2.0",LEFT(Results!H442,1)="+"),"w",""))</f>
        <v/>
      </c>
      <c r="C571" t="str">
        <f>IF(OR(A571="",Results!H442=""),"","("&amp;Results!H442&amp;")")</f>
        <v/>
      </c>
      <c r="D571" t="str">
        <f>IF(A571="","",Results!F442)</f>
        <v/>
      </c>
      <c r="G571" t="str">
        <f>IF(A571="","",LEFT(Results!C442,FIND(" ",Results!C442)-1))</f>
        <v/>
      </c>
      <c r="H571" t="str">
        <f>IF(A571="","",RIGHT(Results!C442,LEN(Results!C442)-FIND(" ",Results!C442)))</f>
        <v/>
      </c>
      <c r="I571" t="str">
        <f>IF(A571="","",Results!D442)</f>
        <v/>
      </c>
      <c r="J571" t="str">
        <f>IF(A571="","",VLOOKUP(LEFT(Results!A442,1),Fteams,4,FALSE))</f>
        <v/>
      </c>
      <c r="K571" t="str">
        <f>IF(A571="","",Results!B442)</f>
        <v/>
      </c>
      <c r="L571" t="str">
        <f>IF(A571="","",IF(RIGHT(Results!X436,1)="B","B",""))</f>
        <v/>
      </c>
      <c r="O571" t="str">
        <f>IF(A571="","",Dec!$B$2)</f>
        <v/>
      </c>
      <c r="P571" s="15" t="str">
        <f>IF(A571="","",TEXT(Dec!$D$2,"dd-mmm"))</f>
        <v/>
      </c>
      <c r="R571" s="16" t="str">
        <f>IF(A571="","",TEXT(Dec!$D$2,"yyyy"))</f>
        <v/>
      </c>
    </row>
    <row r="572" spans="1:18" x14ac:dyDescent="0.25">
      <c r="A572" t="str">
        <f>IF(Results!Y443="aw",Results!A436,"")</f>
        <v/>
      </c>
      <c r="B572" t="str">
        <f>IF(A572="","",IF(AND(Results!H443&gt;"+2.0",LEFT(Results!H443,1)="+"),"w",""))</f>
        <v/>
      </c>
      <c r="C572" t="str">
        <f>IF(OR(A572="",Results!H443=""),"","("&amp;Results!H443&amp;")")</f>
        <v/>
      </c>
      <c r="D572" t="str">
        <f>IF(A572="","",Results!F443)</f>
        <v/>
      </c>
      <c r="G572" t="str">
        <f>IF(A572="","",LEFT(Results!C443,FIND(" ",Results!C443)-1))</f>
        <v/>
      </c>
      <c r="H572" t="str">
        <f>IF(A572="","",RIGHT(Results!C443,LEN(Results!C443)-FIND(" ",Results!C443)))</f>
        <v/>
      </c>
      <c r="I572" t="str">
        <f>IF(A572="","",Results!D443)</f>
        <v/>
      </c>
      <c r="J572" t="str">
        <f>IF(A572="","",VLOOKUP(LEFT(Results!A443,1),Fteams,4,FALSE))</f>
        <v/>
      </c>
      <c r="K572" t="str">
        <f>IF(A572="","",Results!B443)</f>
        <v/>
      </c>
      <c r="L572" t="str">
        <f>IF(A572="","",IF(RIGHT(Results!X436,1)="B","B",""))</f>
        <v/>
      </c>
      <c r="O572" t="str">
        <f>IF(A572="","",Dec!$B$2)</f>
        <v/>
      </c>
      <c r="P572" s="15" t="str">
        <f>IF(A572="","",TEXT(Dec!$D$2,"dd-mmm"))</f>
        <v/>
      </c>
      <c r="R572" s="16" t="str">
        <f>IF(A572="","",TEXT(Dec!$D$2,"yyyy"))</f>
        <v/>
      </c>
    </row>
    <row r="573" spans="1:18" x14ac:dyDescent="0.25">
      <c r="A573" t="str">
        <f>IF(Results!Y444="aw",Results!A436,"")</f>
        <v/>
      </c>
      <c r="B573" t="str">
        <f>IF(A573="","",IF(AND(Results!H444&gt;"+2.0",LEFT(Results!H444,1)="+"),"w",""))</f>
        <v/>
      </c>
      <c r="C573" t="str">
        <f>IF(OR(A573="",Results!H444=""),"","("&amp;Results!H444&amp;")")</f>
        <v/>
      </c>
      <c r="D573" t="str">
        <f>IF(A573="","",Results!F444)</f>
        <v/>
      </c>
      <c r="G573" t="str">
        <f>IF(A573="","",LEFT(Results!C444,FIND(" ",Results!C444)-1))</f>
        <v/>
      </c>
      <c r="H573" t="str">
        <f>IF(A573="","",RIGHT(Results!C444,LEN(Results!C444)-FIND(" ",Results!C444)))</f>
        <v/>
      </c>
      <c r="I573" t="str">
        <f>IF(A573="","",Results!D444)</f>
        <v/>
      </c>
      <c r="J573" t="str">
        <f>IF(A573="","",VLOOKUP(LEFT(Results!A444,1),Fteams,4,FALSE))</f>
        <v/>
      </c>
      <c r="K573" t="str">
        <f>IF(A573="","",Results!B444)</f>
        <v/>
      </c>
      <c r="L573" t="str">
        <f>IF(A573="","",IF(RIGHT(Results!X436,1)="B","B",""))</f>
        <v/>
      </c>
      <c r="O573" t="str">
        <f>IF(A573="","",Dec!$B$2)</f>
        <v/>
      </c>
      <c r="P573" s="15" t="str">
        <f>IF(A573="","",TEXT(Dec!$D$2,"dd-mmm"))</f>
        <v/>
      </c>
      <c r="R573" s="16" t="str">
        <f>IF(A573="","",TEXT(Dec!$D$2,"yyyy"))</f>
        <v/>
      </c>
    </row>
    <row r="574" spans="1:18" x14ac:dyDescent="0.25">
      <c r="A574" t="str">
        <f>IF(Results!Y447="aw",Results!A436,"")</f>
        <v/>
      </c>
      <c r="B574" t="str">
        <f>IF(A574="","",IF(AND(Results!H447&gt;"+2.0",LEFT(Results!H447,1)="+"),"w",""))</f>
        <v/>
      </c>
      <c r="C574" t="str">
        <f>IF(OR(A574="",Results!H447=""),"","("&amp;Results!H447&amp;")")</f>
        <v/>
      </c>
      <c r="D574" t="str">
        <f>IF(A574="","",Results!F447)</f>
        <v/>
      </c>
      <c r="G574" t="str">
        <f>IF(A574="","",LEFT(Results!C447,FIND(" ",Results!C447)-1))</f>
        <v/>
      </c>
      <c r="H574" t="str">
        <f>IF(A574="","",RIGHT(Results!C447,LEN(Results!C447)-FIND(" ",Results!C447)))</f>
        <v/>
      </c>
      <c r="I574" t="str">
        <f>IF(A574="","",Results!D447)</f>
        <v/>
      </c>
      <c r="J574" t="str">
        <f>IF(A574="","",VLOOKUP(LEFT(Results!A447,1),Fteams,4,FALSE))</f>
        <v/>
      </c>
      <c r="K574" t="str">
        <f>IF(A574="","",Results!B447)</f>
        <v/>
      </c>
      <c r="L574" t="str">
        <f>IF(A574="","",IF(RIGHT(Results!X436,1)="B","B",""))</f>
        <v/>
      </c>
      <c r="O574" t="str">
        <f>IF(A574="","",Dec!$B$2)</f>
        <v/>
      </c>
      <c r="P574" s="15" t="str">
        <f>IF(A574="","",TEXT(Dec!$D$2,"dd-mmm"))</f>
        <v/>
      </c>
      <c r="R574" s="16" t="str">
        <f>IF(A574="","",TEXT(Dec!$D$2,"yyyy"))</f>
        <v/>
      </c>
    </row>
    <row r="575" spans="1:18" x14ac:dyDescent="0.25">
      <c r="A575" t="str">
        <f>IF(Results!Y448="aw",Results!A436,"")</f>
        <v/>
      </c>
      <c r="B575" t="str">
        <f>IF(A575="","",IF(AND(Results!H448&gt;"+2.0",LEFT(Results!H448,1)="+"),"w",""))</f>
        <v/>
      </c>
      <c r="C575" t="str">
        <f>IF(OR(A575="",Results!H448=""),"","("&amp;Results!H448&amp;")")</f>
        <v/>
      </c>
      <c r="D575" t="str">
        <f>IF(A575="","",Results!F448)</f>
        <v/>
      </c>
      <c r="G575" t="str">
        <f>IF(A575="","",LEFT(Results!C448,FIND(" ",Results!C448)-1))</f>
        <v/>
      </c>
      <c r="H575" t="str">
        <f>IF(A575="","",RIGHT(Results!C448,LEN(Results!C448)-FIND(" ",Results!C448)))</f>
        <v/>
      </c>
      <c r="I575" t="str">
        <f>IF(A575="","",Results!D448)</f>
        <v/>
      </c>
      <c r="J575" t="str">
        <f>IF(A575="","",VLOOKUP(LEFT(Results!A448,1),Fteams,4,FALSE))</f>
        <v/>
      </c>
      <c r="K575" t="str">
        <f>IF(A575="","",Results!B448)</f>
        <v/>
      </c>
      <c r="L575" t="str">
        <f>IF(A575="","",IF(RIGHT(Results!X436,1)="B","B",""))</f>
        <v/>
      </c>
      <c r="O575" t="str">
        <f>IF(A575="","",Dec!$B$2)</f>
        <v/>
      </c>
      <c r="P575" s="15" t="str">
        <f>IF(A575="","",TEXT(Dec!$D$2,"dd-mmm"))</f>
        <v/>
      </c>
      <c r="R575" s="16" t="str">
        <f>IF(A575="","",TEXT(Dec!$D$2,"yyyy"))</f>
        <v/>
      </c>
    </row>
    <row r="576" spans="1:18" x14ac:dyDescent="0.25">
      <c r="A576" t="e">
        <f>IF(Results!#REF!="aw",Results!A436,"")</f>
        <v>#REF!</v>
      </c>
      <c r="B576" t="e">
        <f>IF(A576="","",IF(AND(Results!#REF!&gt;"+2.0",LEFT(Results!#REF!,1)="+"),"w",""))</f>
        <v>#REF!</v>
      </c>
      <c r="C576" t="e">
        <f>IF(OR(A576="",Results!#REF!=""),"","("&amp;Results!#REF!&amp;")")</f>
        <v>#REF!</v>
      </c>
      <c r="D576" t="e">
        <f>IF(A576="","",Results!#REF!)</f>
        <v>#REF!</v>
      </c>
      <c r="G576" t="e">
        <f>IF(A576="","",LEFT(Results!#REF!,FIND(" ",Results!#REF!)-1))</f>
        <v>#REF!</v>
      </c>
      <c r="H576" t="e">
        <f>IF(A576="","",RIGHT(Results!#REF!,LEN(Results!#REF!)-FIND(" ",Results!#REF!)))</f>
        <v>#REF!</v>
      </c>
      <c r="I576" t="e">
        <f>IF(A576="","",Results!#REF!)</f>
        <v>#REF!</v>
      </c>
      <c r="J576" t="e">
        <f>IF(A576="","",VLOOKUP(LEFT(Results!#REF!,1),Fteams,4,FALSE))</f>
        <v>#REF!</v>
      </c>
      <c r="K576" t="e">
        <f>IF(A576="","",Results!#REF!)</f>
        <v>#REF!</v>
      </c>
      <c r="L576" t="e">
        <f>IF(A576="","",IF(RIGHT(Results!X436,1)="B","B",""))</f>
        <v>#REF!</v>
      </c>
      <c r="O576" t="e">
        <f>IF(A576="","",Dec!$B$2)</f>
        <v>#REF!</v>
      </c>
      <c r="P576" s="15" t="e">
        <f>IF(A576="","",TEXT(Dec!$D$2,"dd-mmm"))</f>
        <v>#REF!</v>
      </c>
      <c r="R576" s="16" t="e">
        <f>IF(A576="","",TEXT(Dec!$D$2,"yyyy"))</f>
        <v>#REF!</v>
      </c>
    </row>
    <row r="577" spans="1:18" x14ac:dyDescent="0.25">
      <c r="A577" t="e">
        <f>IF(Results!#REF!="aw",Results!A436,"")</f>
        <v>#REF!</v>
      </c>
      <c r="B577" t="e">
        <f>IF(A577="","",IF(AND(Results!#REF!&gt;"+2.0",LEFT(Results!#REF!,1)="+"),"w",""))</f>
        <v>#REF!</v>
      </c>
      <c r="C577" t="e">
        <f>IF(OR(A577="",Results!#REF!=""),"","("&amp;Results!#REF!&amp;")")</f>
        <v>#REF!</v>
      </c>
      <c r="D577" t="e">
        <f>IF(A577="","",Results!#REF!)</f>
        <v>#REF!</v>
      </c>
      <c r="G577" t="e">
        <f>IF(A577="","",LEFT(Results!#REF!,FIND(" ",Results!#REF!)-1))</f>
        <v>#REF!</v>
      </c>
      <c r="H577" t="e">
        <f>IF(A577="","",RIGHT(Results!#REF!,LEN(Results!#REF!)-FIND(" ",Results!#REF!)))</f>
        <v>#REF!</v>
      </c>
      <c r="I577" t="e">
        <f>IF(A577="","",Results!#REF!)</f>
        <v>#REF!</v>
      </c>
      <c r="J577" t="e">
        <f>IF(A577="","",VLOOKUP(LEFT(Results!#REF!,1),Fteams,4,FALSE))</f>
        <v>#REF!</v>
      </c>
      <c r="K577" t="e">
        <f>IF(A577="","",Results!#REF!)</f>
        <v>#REF!</v>
      </c>
      <c r="L577" t="e">
        <f>IF(A577="","",IF(RIGHT(Results!X436,1)="B","B",""))</f>
        <v>#REF!</v>
      </c>
      <c r="O577" t="e">
        <f>IF(A577="","",Dec!$B$2)</f>
        <v>#REF!</v>
      </c>
      <c r="P577" s="15" t="e">
        <f>IF(A577="","",TEXT(Dec!$D$2,"dd-mmm"))</f>
        <v>#REF!</v>
      </c>
      <c r="R577" s="16" t="e">
        <f>IF(A577="","",TEXT(Dec!$D$2,"yyyy"))</f>
        <v>#REF!</v>
      </c>
    </row>
    <row r="578" spans="1:18" x14ac:dyDescent="0.25">
      <c r="A578" t="e">
        <f>IF(Results!Y450="aw",Results!A449,"")</f>
        <v>#N/A</v>
      </c>
      <c r="B578" t="e">
        <f>IF(A578="","",IF(AND(Results!H450&gt;"+2.0",LEFT(Results!H450,1)="+"),"w",""))</f>
        <v>#N/A</v>
      </c>
      <c r="C578" t="e">
        <f>IF(OR(A578="",Results!H450=""),"","("&amp;Results!H450&amp;")")</f>
        <v>#N/A</v>
      </c>
      <c r="D578" t="e">
        <f>IF(A578="","",Results!F450)</f>
        <v>#N/A</v>
      </c>
      <c r="G578" t="e">
        <f>IF(A578="","",LEFT(Results!C450,FIND(" ",Results!C450)-1))</f>
        <v>#N/A</v>
      </c>
      <c r="H578" t="e">
        <f>IF(A578="","",RIGHT(Results!C450,LEN(Results!C450)-FIND(" ",Results!C450)))</f>
        <v>#N/A</v>
      </c>
      <c r="I578" t="e">
        <f>IF(A578="","",Results!D450)</f>
        <v>#N/A</v>
      </c>
      <c r="J578" t="e">
        <f>IF(A578="","",VLOOKUP(LEFT(Results!A450,1),Fteams,4,FALSE))</f>
        <v>#N/A</v>
      </c>
      <c r="K578" t="e">
        <f>IF(A578="","",Results!B450)</f>
        <v>#N/A</v>
      </c>
      <c r="L578" t="e">
        <f>IF(A578="","",IF(RIGHT(Results!X449,1)="B","B",""))</f>
        <v>#N/A</v>
      </c>
      <c r="O578" t="e">
        <f>IF(A578="","",Dec!$B$2)</f>
        <v>#N/A</v>
      </c>
      <c r="P578" s="15" t="e">
        <f>IF(A578="","",TEXT(Dec!$D$2,"dd-mmm"))</f>
        <v>#N/A</v>
      </c>
      <c r="R578" s="16" t="e">
        <f>IF(A578="","",TEXT(Dec!$D$2,"yyyy"))</f>
        <v>#N/A</v>
      </c>
    </row>
    <row r="579" spans="1:18" x14ac:dyDescent="0.25">
      <c r="A579" t="e">
        <f>IF(Results!Y451="aw",Results!A449,"")</f>
        <v>#N/A</v>
      </c>
      <c r="B579" t="e">
        <f>IF(A579="","",IF(AND(Results!H451&gt;"+2.0",LEFT(Results!H451,1)="+"),"w",""))</f>
        <v>#N/A</v>
      </c>
      <c r="C579" t="e">
        <f>IF(OR(A579="",Results!H451=""),"","("&amp;Results!H451&amp;")")</f>
        <v>#N/A</v>
      </c>
      <c r="D579" t="e">
        <f>IF(A579="","",Results!F451)</f>
        <v>#N/A</v>
      </c>
      <c r="G579" t="e">
        <f>IF(A579="","",LEFT(Results!C451,FIND(" ",Results!C451)-1))</f>
        <v>#N/A</v>
      </c>
      <c r="H579" t="e">
        <f>IF(A579="","",RIGHT(Results!C451,LEN(Results!C451)-FIND(" ",Results!C451)))</f>
        <v>#N/A</v>
      </c>
      <c r="I579" t="e">
        <f>IF(A579="","",Results!D451)</f>
        <v>#N/A</v>
      </c>
      <c r="J579" t="e">
        <f>IF(A579="","",VLOOKUP(LEFT(Results!A451,1),Fteams,4,FALSE))</f>
        <v>#N/A</v>
      </c>
      <c r="K579" t="e">
        <f>IF(A579="","",Results!B451)</f>
        <v>#N/A</v>
      </c>
      <c r="L579" t="e">
        <f>IF(A579="","",IF(RIGHT(Results!X449,1)="B","B",""))</f>
        <v>#N/A</v>
      </c>
      <c r="O579" t="e">
        <f>IF(A579="","",Dec!$B$2)</f>
        <v>#N/A</v>
      </c>
      <c r="P579" s="15" t="e">
        <f>IF(A579="","",TEXT(Dec!$D$2,"dd-mmm"))</f>
        <v>#N/A</v>
      </c>
      <c r="R579" s="16" t="e">
        <f>IF(A579="","",TEXT(Dec!$D$2,"yyyy"))</f>
        <v>#N/A</v>
      </c>
    </row>
    <row r="580" spans="1:18" x14ac:dyDescent="0.25">
      <c r="A580" t="str">
        <f>IF(Results!Y452="aw",Results!A449,"")</f>
        <v/>
      </c>
      <c r="B580" t="str">
        <f>IF(A580="","",IF(AND(Results!H452&gt;"+2.0",LEFT(Results!H452,1)="+"),"w",""))</f>
        <v/>
      </c>
      <c r="C580" t="str">
        <f>IF(OR(A580="",Results!H452=""),"","("&amp;Results!H452&amp;")")</f>
        <v/>
      </c>
      <c r="D580" t="str">
        <f>IF(A580="","",Results!F452)</f>
        <v/>
      </c>
      <c r="G580" t="str">
        <f>IF(A580="","",LEFT(Results!C452,FIND(" ",Results!C452)-1))</f>
        <v/>
      </c>
      <c r="H580" t="str">
        <f>IF(A580="","",RIGHT(Results!C452,LEN(Results!C452)-FIND(" ",Results!C452)))</f>
        <v/>
      </c>
      <c r="I580" t="str">
        <f>IF(A580="","",Results!D452)</f>
        <v/>
      </c>
      <c r="J580" t="str">
        <f>IF(A580="","",VLOOKUP(LEFT(Results!A452,1),Fteams,4,FALSE))</f>
        <v/>
      </c>
      <c r="K580" t="str">
        <f>IF(A580="","",Results!B452)</f>
        <v/>
      </c>
      <c r="L580" t="str">
        <f>IF(A580="","",IF(RIGHT(Results!X449,1)="B","B",""))</f>
        <v/>
      </c>
      <c r="O580" t="str">
        <f>IF(A580="","",Dec!$B$2)</f>
        <v/>
      </c>
      <c r="P580" s="15" t="str">
        <f>IF(A580="","",TEXT(Dec!$D$2,"dd-mmm"))</f>
        <v/>
      </c>
      <c r="R580" s="16" t="str">
        <f>IF(A580="","",TEXT(Dec!$D$2,"yyyy"))</f>
        <v/>
      </c>
    </row>
    <row r="581" spans="1:18" x14ac:dyDescent="0.25">
      <c r="A581" t="str">
        <f>IF(Results!Y453="aw",Results!A449,"")</f>
        <v/>
      </c>
      <c r="B581" t="str">
        <f>IF(A581="","",IF(AND(Results!H453&gt;"+2.0",LEFT(Results!H453,1)="+"),"w",""))</f>
        <v/>
      </c>
      <c r="C581" t="str">
        <f>IF(OR(A581="",Results!H453=""),"","("&amp;Results!H453&amp;")")</f>
        <v/>
      </c>
      <c r="D581" t="str">
        <f>IF(A581="","",Results!F453)</f>
        <v/>
      </c>
      <c r="G581" t="str">
        <f>IF(A581="","",LEFT(Results!C453,FIND(" ",Results!C453)-1))</f>
        <v/>
      </c>
      <c r="H581" t="str">
        <f>IF(A581="","",RIGHT(Results!C453,LEN(Results!C453)-FIND(" ",Results!C453)))</f>
        <v/>
      </c>
      <c r="I581" t="str">
        <f>IF(A581="","",Results!D453)</f>
        <v/>
      </c>
      <c r="J581" t="str">
        <f>IF(A581="","",VLOOKUP(LEFT(Results!A453,1),Fteams,4,FALSE))</f>
        <v/>
      </c>
      <c r="K581" t="str">
        <f>IF(A581="","",Results!B453)</f>
        <v/>
      </c>
      <c r="L581" t="str">
        <f>IF(A581="","",IF(RIGHT(Results!X449,1)="B","B",""))</f>
        <v/>
      </c>
      <c r="O581" t="str">
        <f>IF(A581="","",Dec!$B$2)</f>
        <v/>
      </c>
      <c r="P581" s="15" t="str">
        <f>IF(A581="","",TEXT(Dec!$D$2,"dd-mmm"))</f>
        <v/>
      </c>
      <c r="R581" s="16" t="str">
        <f>IF(A581="","",TEXT(Dec!$D$2,"yyyy"))</f>
        <v/>
      </c>
    </row>
    <row r="582" spans="1:18" x14ac:dyDescent="0.25">
      <c r="A582" t="str">
        <f>IF(Results!Y454="aw",Results!A449,"")</f>
        <v/>
      </c>
      <c r="B582" t="str">
        <f>IF(A582="","",IF(AND(Results!H454&gt;"+2.0",LEFT(Results!H454,1)="+"),"w",""))</f>
        <v/>
      </c>
      <c r="C582" t="str">
        <f>IF(OR(A582="",Results!H454=""),"","("&amp;Results!H454&amp;")")</f>
        <v/>
      </c>
      <c r="D582" t="str">
        <f>IF(A582="","",Results!F454)</f>
        <v/>
      </c>
      <c r="G582" t="str">
        <f>IF(A582="","",LEFT(Results!C454,FIND(" ",Results!C454)-1))</f>
        <v/>
      </c>
      <c r="H582" t="str">
        <f>IF(A582="","",RIGHT(Results!C454,LEN(Results!C454)-FIND(" ",Results!C454)))</f>
        <v/>
      </c>
      <c r="I582" t="str">
        <f>IF(A582="","",Results!D454)</f>
        <v/>
      </c>
      <c r="J582" t="str">
        <f>IF(A582="","",VLOOKUP(LEFT(Results!A454,1),Fteams,4,FALSE))</f>
        <v/>
      </c>
      <c r="K582" t="str">
        <f>IF(A582="","",Results!B454)</f>
        <v/>
      </c>
      <c r="L582" t="str">
        <f>IF(A582="","",IF(RIGHT(Results!X449,1)="B","B",""))</f>
        <v/>
      </c>
      <c r="O582" t="str">
        <f>IF(A582="","",Dec!$B$2)</f>
        <v/>
      </c>
      <c r="P582" s="15" t="str">
        <f>IF(A582="","",TEXT(Dec!$D$2,"dd-mmm"))</f>
        <v/>
      </c>
      <c r="R582" s="16" t="str">
        <f>IF(A582="","",TEXT(Dec!$D$2,"yyyy"))</f>
        <v/>
      </c>
    </row>
    <row r="583" spans="1:18" x14ac:dyDescent="0.25">
      <c r="A583" t="str">
        <f>IF(Results!Y455="aw",Results!A449,"")</f>
        <v/>
      </c>
      <c r="B583" t="str">
        <f>IF(A583="","",IF(AND(Results!H455&gt;"+2.0",LEFT(Results!H455,1)="+"),"w",""))</f>
        <v/>
      </c>
      <c r="C583" t="str">
        <f>IF(OR(A583="",Results!H455=""),"","("&amp;Results!H455&amp;")")</f>
        <v/>
      </c>
      <c r="D583" t="str">
        <f>IF(A583="","",Results!F455)</f>
        <v/>
      </c>
      <c r="G583" t="str">
        <f>IF(A583="","",LEFT(Results!C455,FIND(" ",Results!C455)-1))</f>
        <v/>
      </c>
      <c r="H583" t="str">
        <f>IF(A583="","",RIGHT(Results!C455,LEN(Results!C455)-FIND(" ",Results!C455)))</f>
        <v/>
      </c>
      <c r="I583" t="str">
        <f>IF(A583="","",Results!D455)</f>
        <v/>
      </c>
      <c r="J583" t="str">
        <f>IF(A583="","",VLOOKUP(LEFT(Results!A455,1),Fteams,4,FALSE))</f>
        <v/>
      </c>
      <c r="K583" t="str">
        <f>IF(A583="","",Results!B455)</f>
        <v/>
      </c>
      <c r="L583" t="str">
        <f>IF(A583="","",IF(RIGHT(Results!X449,1)="B","B",""))</f>
        <v/>
      </c>
      <c r="O583" t="str">
        <f>IF(A583="","",Dec!$B$2)</f>
        <v/>
      </c>
      <c r="P583" s="15" t="str">
        <f>IF(A583="","",TEXT(Dec!$D$2,"dd-mmm"))</f>
        <v/>
      </c>
      <c r="R583" s="16" t="str">
        <f>IF(A583="","",TEXT(Dec!$D$2,"yyyy"))</f>
        <v/>
      </c>
    </row>
    <row r="584" spans="1:18" x14ac:dyDescent="0.25">
      <c r="A584" t="str">
        <f>IF(Results!Y456="aw",Results!A449,"")</f>
        <v/>
      </c>
      <c r="B584" t="str">
        <f>IF(A584="","",IF(AND(Results!H456&gt;"+2.0",LEFT(Results!H456,1)="+"),"w",""))</f>
        <v/>
      </c>
      <c r="C584" t="str">
        <f>IF(OR(A584="",Results!H456=""),"","("&amp;Results!H456&amp;")")</f>
        <v/>
      </c>
      <c r="D584" t="str">
        <f>IF(A584="","",Results!F456)</f>
        <v/>
      </c>
      <c r="G584" t="str">
        <f>IF(A584="","",LEFT(Results!C456,FIND(" ",Results!C456)-1))</f>
        <v/>
      </c>
      <c r="H584" t="str">
        <f>IF(A584="","",RIGHT(Results!C456,LEN(Results!C456)-FIND(" ",Results!C456)))</f>
        <v/>
      </c>
      <c r="I584" t="str">
        <f>IF(A584="","",Results!D456)</f>
        <v/>
      </c>
      <c r="J584" t="str">
        <f>IF(A584="","",VLOOKUP(LEFT(Results!A456,1),Fteams,4,FALSE))</f>
        <v/>
      </c>
      <c r="K584" t="str">
        <f>IF(A584="","",Results!B456)</f>
        <v/>
      </c>
      <c r="L584" t="str">
        <f>IF(A584="","",IF(RIGHT(Results!X449,1)="B","B",""))</f>
        <v/>
      </c>
      <c r="O584" t="str">
        <f>IF(A584="","",Dec!$B$2)</f>
        <v/>
      </c>
      <c r="P584" s="15" t="str">
        <f>IF(A584="","",TEXT(Dec!$D$2,"dd-mmm"))</f>
        <v/>
      </c>
      <c r="R584" s="16" t="str">
        <f>IF(A584="","",TEXT(Dec!$D$2,"yyyy"))</f>
        <v/>
      </c>
    </row>
    <row r="585" spans="1:18" x14ac:dyDescent="0.25">
      <c r="A585" t="str">
        <f>IF(Results!Y457="aw",Results!A449,"")</f>
        <v/>
      </c>
      <c r="B585" t="str">
        <f>IF(A585="","",IF(AND(Results!H457&gt;"+2.0",LEFT(Results!H457,1)="+"),"w",""))</f>
        <v/>
      </c>
      <c r="C585" t="str">
        <f>IF(OR(A585="",Results!H457=""),"","("&amp;Results!H457&amp;")")</f>
        <v/>
      </c>
      <c r="D585" t="str">
        <f>IF(A585="","",Results!F457)</f>
        <v/>
      </c>
      <c r="G585" t="str">
        <f>IF(A585="","",LEFT(Results!C457,FIND(" ",Results!C457)-1))</f>
        <v/>
      </c>
      <c r="H585" t="str">
        <f>IF(A585="","",RIGHT(Results!C457,LEN(Results!C457)-FIND(" ",Results!C457)))</f>
        <v/>
      </c>
      <c r="I585" t="str">
        <f>IF(A585="","",Results!D457)</f>
        <v/>
      </c>
      <c r="J585" t="str">
        <f>IF(A585="","",VLOOKUP(LEFT(Results!A457,1),Fteams,4,FALSE))</f>
        <v/>
      </c>
      <c r="K585" t="str">
        <f>IF(A585="","",Results!B457)</f>
        <v/>
      </c>
      <c r="L585" t="str">
        <f>IF(A585="","",IF(RIGHT(Results!X449,1)="B","B",""))</f>
        <v/>
      </c>
      <c r="O585" t="str">
        <f>IF(A585="","",Dec!$B$2)</f>
        <v/>
      </c>
      <c r="P585" s="15" t="str">
        <f>IF(A585="","",TEXT(Dec!$D$2,"dd-mmm"))</f>
        <v/>
      </c>
      <c r="R585" s="16" t="str">
        <f>IF(A585="","",TEXT(Dec!$D$2,"yyyy"))</f>
        <v/>
      </c>
    </row>
    <row r="586" spans="1:18" x14ac:dyDescent="0.25">
      <c r="A586" t="str">
        <f>IF(Results!Y460="aw",Results!A449,"")</f>
        <v/>
      </c>
      <c r="B586" t="str">
        <f>IF(A586="","",IF(AND(Results!H460&gt;"+2.0",LEFT(Results!H460,1)="+"),"w",""))</f>
        <v/>
      </c>
      <c r="C586" t="str">
        <f>IF(OR(A586="",Results!H460=""),"","("&amp;Results!H460&amp;")")</f>
        <v/>
      </c>
      <c r="D586" t="str">
        <f>IF(A586="","",Results!F460)</f>
        <v/>
      </c>
      <c r="G586" t="str">
        <f>IF(A586="","",LEFT(Results!C460,FIND(" ",Results!C460)-1))</f>
        <v/>
      </c>
      <c r="H586" t="str">
        <f>IF(A586="","",RIGHT(Results!C460,LEN(Results!C460)-FIND(" ",Results!C460)))</f>
        <v/>
      </c>
      <c r="I586" t="str">
        <f>IF(A586="","",Results!D460)</f>
        <v/>
      </c>
      <c r="J586" t="str">
        <f>IF(A586="","",VLOOKUP(LEFT(Results!A460,1),Fteams,4,FALSE))</f>
        <v/>
      </c>
      <c r="K586" t="str">
        <f>IF(A586="","",Results!B460)</f>
        <v/>
      </c>
      <c r="L586" t="str">
        <f>IF(A586="","",IF(RIGHT(Results!X449,1)="B","B",""))</f>
        <v/>
      </c>
      <c r="O586" t="str">
        <f>IF(A586="","",Dec!$B$2)</f>
        <v/>
      </c>
      <c r="P586" s="15" t="str">
        <f>IF(A586="","",TEXT(Dec!$D$2,"dd-mmm"))</f>
        <v/>
      </c>
      <c r="R586" s="16" t="str">
        <f>IF(A586="","",TEXT(Dec!$D$2,"yyyy"))</f>
        <v/>
      </c>
    </row>
    <row r="587" spans="1:18" x14ac:dyDescent="0.25">
      <c r="A587" t="str">
        <f>IF(Results!Y461="aw",Results!A449,"")</f>
        <v/>
      </c>
      <c r="B587" t="str">
        <f>IF(A587="","",IF(AND(Results!H461&gt;"+2.0",LEFT(Results!H461,1)="+"),"w",""))</f>
        <v/>
      </c>
      <c r="C587" t="str">
        <f>IF(OR(A587="",Results!H461=""),"","("&amp;Results!H461&amp;")")</f>
        <v/>
      </c>
      <c r="D587" t="str">
        <f>IF(A587="","",Results!F461)</f>
        <v/>
      </c>
      <c r="G587" t="str">
        <f>IF(A587="","",LEFT(Results!C461,FIND(" ",Results!C461)-1))</f>
        <v/>
      </c>
      <c r="H587" t="str">
        <f>IF(A587="","",RIGHT(Results!C461,LEN(Results!C461)-FIND(" ",Results!C461)))</f>
        <v/>
      </c>
      <c r="I587" t="str">
        <f>IF(A587="","",Results!D461)</f>
        <v/>
      </c>
      <c r="J587" t="str">
        <f>IF(A587="","",VLOOKUP(LEFT(Results!A461,1),Fteams,4,FALSE))</f>
        <v/>
      </c>
      <c r="K587" t="str">
        <f>IF(A587="","",Results!B461)</f>
        <v/>
      </c>
      <c r="L587" t="str">
        <f>IF(A587="","",IF(RIGHT(Results!X449,1)="B","B",""))</f>
        <v/>
      </c>
      <c r="O587" t="str">
        <f>IF(A587="","",Dec!$B$2)</f>
        <v/>
      </c>
      <c r="P587" s="15" t="str">
        <f>IF(A587="","",TEXT(Dec!$D$2,"dd-mmm"))</f>
        <v/>
      </c>
      <c r="R587" s="16" t="str">
        <f>IF(A587="","",TEXT(Dec!$D$2,"yyyy"))</f>
        <v/>
      </c>
    </row>
    <row r="588" spans="1:18" x14ac:dyDescent="0.25">
      <c r="A588" t="e">
        <f>IF(Results!#REF!="aw",Results!A449,"")</f>
        <v>#REF!</v>
      </c>
      <c r="B588" t="e">
        <f>IF(A588="","",IF(AND(Results!#REF!&gt;"+2.0",LEFT(Results!#REF!,1)="+"),"w",""))</f>
        <v>#REF!</v>
      </c>
      <c r="C588" t="e">
        <f>IF(OR(A588="",Results!#REF!=""),"","("&amp;Results!#REF!&amp;")")</f>
        <v>#REF!</v>
      </c>
      <c r="D588" t="e">
        <f>IF(A588="","",Results!#REF!)</f>
        <v>#REF!</v>
      </c>
      <c r="G588" t="e">
        <f>IF(A588="","",LEFT(Results!#REF!,FIND(" ",Results!#REF!)-1))</f>
        <v>#REF!</v>
      </c>
      <c r="H588" t="e">
        <f>IF(A588="","",RIGHT(Results!#REF!,LEN(Results!#REF!)-FIND(" ",Results!#REF!)))</f>
        <v>#REF!</v>
      </c>
      <c r="I588" t="e">
        <f>IF(A588="","",Results!#REF!)</f>
        <v>#REF!</v>
      </c>
      <c r="J588" t="e">
        <f>IF(A588="","",VLOOKUP(LEFT(Results!#REF!,1),Fteams,4,FALSE))</f>
        <v>#REF!</v>
      </c>
      <c r="K588" t="e">
        <f>IF(A588="","",Results!#REF!)</f>
        <v>#REF!</v>
      </c>
      <c r="L588" t="e">
        <f>IF(A588="","",IF(RIGHT(Results!X449,1)="B","B",""))</f>
        <v>#REF!</v>
      </c>
      <c r="O588" t="e">
        <f>IF(A588="","",Dec!$B$2)</f>
        <v>#REF!</v>
      </c>
      <c r="P588" s="15" t="e">
        <f>IF(A588="","",TEXT(Dec!$D$2,"dd-mmm"))</f>
        <v>#REF!</v>
      </c>
      <c r="R588" s="16" t="e">
        <f>IF(A588="","",TEXT(Dec!$D$2,"yyyy"))</f>
        <v>#REF!</v>
      </c>
    </row>
    <row r="589" spans="1:18" x14ac:dyDescent="0.25">
      <c r="A589" t="e">
        <f>IF(Results!#REF!="aw",Results!A449,"")</f>
        <v>#REF!</v>
      </c>
      <c r="B589" t="e">
        <f>IF(A589="","",IF(AND(Results!#REF!&gt;"+2.0",LEFT(Results!#REF!,1)="+"),"w",""))</f>
        <v>#REF!</v>
      </c>
      <c r="C589" t="e">
        <f>IF(OR(A589="",Results!#REF!=""),"","("&amp;Results!#REF!&amp;")")</f>
        <v>#REF!</v>
      </c>
      <c r="D589" t="e">
        <f>IF(A589="","",Results!#REF!)</f>
        <v>#REF!</v>
      </c>
      <c r="G589" t="e">
        <f>IF(A589="","",LEFT(Results!#REF!,FIND(" ",Results!#REF!)-1))</f>
        <v>#REF!</v>
      </c>
      <c r="H589" t="e">
        <f>IF(A589="","",RIGHT(Results!#REF!,LEN(Results!#REF!)-FIND(" ",Results!#REF!)))</f>
        <v>#REF!</v>
      </c>
      <c r="I589" t="e">
        <f>IF(A589="","",Results!#REF!)</f>
        <v>#REF!</v>
      </c>
      <c r="J589" t="e">
        <f>IF(A589="","",VLOOKUP(LEFT(Results!#REF!,1),Fteams,4,FALSE))</f>
        <v>#REF!</v>
      </c>
      <c r="K589" t="e">
        <f>IF(A589="","",Results!#REF!)</f>
        <v>#REF!</v>
      </c>
      <c r="L589" t="e">
        <f>IF(A589="","",IF(RIGHT(Results!X449,1)="B","B",""))</f>
        <v>#REF!</v>
      </c>
      <c r="O589" t="e">
        <f>IF(A589="","",Dec!$B$2)</f>
        <v>#REF!</v>
      </c>
      <c r="P589" s="15" t="e">
        <f>IF(A589="","",TEXT(Dec!$D$2,"dd-mmm"))</f>
        <v>#REF!</v>
      </c>
      <c r="R589" s="16" t="e">
        <f>IF(A589="","",TEXT(Dec!$D$2,"yyyy"))</f>
        <v>#REF!</v>
      </c>
    </row>
    <row r="590" spans="1:18" x14ac:dyDescent="0.25">
      <c r="A590" t="e">
        <f>IF(Results!Y463="aw",Results!A462,"")</f>
        <v>#N/A</v>
      </c>
      <c r="B590" t="e">
        <f>IF(A590="","",IF(AND(Results!H463&gt;"+2.0",LEFT(Results!H463,1)="+"),"w",""))</f>
        <v>#N/A</v>
      </c>
      <c r="C590" t="e">
        <f>IF(OR(A590="",Results!H463=""),"","("&amp;Results!H463&amp;")")</f>
        <v>#N/A</v>
      </c>
      <c r="D590" t="e">
        <f>IF(A590="","",Results!F463)</f>
        <v>#N/A</v>
      </c>
      <c r="G590" t="e">
        <f>IF(A590="","",LEFT(Results!C463,FIND(" ",Results!C463)-1))</f>
        <v>#N/A</v>
      </c>
      <c r="H590" t="e">
        <f>IF(A590="","",RIGHT(Results!C463,LEN(Results!C463)-FIND(" ",Results!C463)))</f>
        <v>#N/A</v>
      </c>
      <c r="I590" t="e">
        <f>IF(A590="","",Results!D463)</f>
        <v>#N/A</v>
      </c>
      <c r="J590" t="e">
        <f>IF(A590="","",VLOOKUP(LEFT(Results!A463,1),Fteams,4,FALSE))</f>
        <v>#N/A</v>
      </c>
      <c r="K590" t="e">
        <f>IF(A590="","",Results!B463)</f>
        <v>#N/A</v>
      </c>
      <c r="L590" t="e">
        <f>IF(A590="","",IF(RIGHT(Results!X462,1)="B","B",""))</f>
        <v>#N/A</v>
      </c>
      <c r="O590" t="e">
        <f>IF(A590="","",Dec!$B$2)</f>
        <v>#N/A</v>
      </c>
      <c r="P590" s="15" t="e">
        <f>IF(A590="","",TEXT(Dec!$D$2,"dd-mmm"))</f>
        <v>#N/A</v>
      </c>
      <c r="R590" s="16" t="e">
        <f>IF(A590="","",TEXT(Dec!$D$2,"yyyy"))</f>
        <v>#N/A</v>
      </c>
    </row>
    <row r="591" spans="1:18" x14ac:dyDescent="0.25">
      <c r="A591" t="e">
        <f>IF(Results!Y464="aw",Results!A462,"")</f>
        <v>#N/A</v>
      </c>
      <c r="B591" t="e">
        <f>IF(A591="","",IF(AND(Results!H464&gt;"+2.0",LEFT(Results!H464,1)="+"),"w",""))</f>
        <v>#N/A</v>
      </c>
      <c r="C591" t="e">
        <f>IF(OR(A591="",Results!H464=""),"","("&amp;Results!H464&amp;")")</f>
        <v>#N/A</v>
      </c>
      <c r="D591" t="e">
        <f>IF(A591="","",Results!F464)</f>
        <v>#N/A</v>
      </c>
      <c r="G591" t="e">
        <f>IF(A591="","",LEFT(Results!C464,FIND(" ",Results!C464)-1))</f>
        <v>#N/A</v>
      </c>
      <c r="H591" t="e">
        <f>IF(A591="","",RIGHT(Results!C464,LEN(Results!C464)-FIND(" ",Results!C464)))</f>
        <v>#N/A</v>
      </c>
      <c r="I591" t="e">
        <f>IF(A591="","",Results!D464)</f>
        <v>#N/A</v>
      </c>
      <c r="J591" t="e">
        <f>IF(A591="","",VLOOKUP(LEFT(Results!A464,1),Fteams,4,FALSE))</f>
        <v>#N/A</v>
      </c>
      <c r="K591" t="e">
        <f>IF(A591="","",Results!B464)</f>
        <v>#N/A</v>
      </c>
      <c r="L591" t="e">
        <f>IF(A591="","",IF(RIGHT(Results!X462,1)="B","B",""))</f>
        <v>#N/A</v>
      </c>
      <c r="O591" t="e">
        <f>IF(A591="","",Dec!$B$2)</f>
        <v>#N/A</v>
      </c>
      <c r="P591" s="15" t="e">
        <f>IF(A591="","",TEXT(Dec!$D$2,"dd-mmm"))</f>
        <v>#N/A</v>
      </c>
      <c r="R591" s="16" t="e">
        <f>IF(A591="","",TEXT(Dec!$D$2,"yyyy"))</f>
        <v>#N/A</v>
      </c>
    </row>
    <row r="592" spans="1:18" x14ac:dyDescent="0.25">
      <c r="A592" t="e">
        <f>IF(Results!Y465="aw",Results!A462,"")</f>
        <v>#N/A</v>
      </c>
      <c r="B592" t="e">
        <f>IF(A592="","",IF(AND(Results!H465&gt;"+2.0",LEFT(Results!H465,1)="+"),"w",""))</f>
        <v>#N/A</v>
      </c>
      <c r="C592" t="e">
        <f>IF(OR(A592="",Results!H465=""),"","("&amp;Results!H465&amp;")")</f>
        <v>#N/A</v>
      </c>
      <c r="D592" t="e">
        <f>IF(A592="","",Results!F465)</f>
        <v>#N/A</v>
      </c>
      <c r="G592" t="e">
        <f>IF(A592="","",LEFT(Results!C465,FIND(" ",Results!C465)-1))</f>
        <v>#N/A</v>
      </c>
      <c r="H592" t="e">
        <f>IF(A592="","",RIGHT(Results!C465,LEN(Results!C465)-FIND(" ",Results!C465)))</f>
        <v>#N/A</v>
      </c>
      <c r="I592" t="e">
        <f>IF(A592="","",Results!D465)</f>
        <v>#N/A</v>
      </c>
      <c r="J592" t="e">
        <f>IF(A592="","",VLOOKUP(LEFT(Results!A465,1),Fteams,4,FALSE))</f>
        <v>#N/A</v>
      </c>
      <c r="K592" t="e">
        <f>IF(A592="","",Results!B465)</f>
        <v>#N/A</v>
      </c>
      <c r="L592" t="e">
        <f>IF(A592="","",IF(RIGHT(Results!X462,1)="B","B",""))</f>
        <v>#N/A</v>
      </c>
      <c r="O592" t="e">
        <f>IF(A592="","",Dec!$B$2)</f>
        <v>#N/A</v>
      </c>
      <c r="P592" s="15" t="e">
        <f>IF(A592="","",TEXT(Dec!$D$2,"dd-mmm"))</f>
        <v>#N/A</v>
      </c>
      <c r="R592" s="16" t="e">
        <f>IF(A592="","",TEXT(Dec!$D$2,"yyyy"))</f>
        <v>#N/A</v>
      </c>
    </row>
    <row r="593" spans="1:18" x14ac:dyDescent="0.25">
      <c r="A593" t="e">
        <f>IF(Results!Y466="aw",Results!A462,"")</f>
        <v>#N/A</v>
      </c>
      <c r="B593" t="e">
        <f>IF(A593="","",IF(AND(Results!H466&gt;"+2.0",LEFT(Results!H466,1)="+"),"w",""))</f>
        <v>#N/A</v>
      </c>
      <c r="C593" t="e">
        <f>IF(OR(A593="",Results!H466=""),"","("&amp;Results!H466&amp;")")</f>
        <v>#N/A</v>
      </c>
      <c r="D593" t="e">
        <f>IF(A593="","",Results!F466)</f>
        <v>#N/A</v>
      </c>
      <c r="G593" t="e">
        <f>IF(A593="","",LEFT(Results!C466,FIND(" ",Results!C466)-1))</f>
        <v>#N/A</v>
      </c>
      <c r="H593" t="e">
        <f>IF(A593="","",RIGHT(Results!C466,LEN(Results!C466)-FIND(" ",Results!C466)))</f>
        <v>#N/A</v>
      </c>
      <c r="I593" t="e">
        <f>IF(A593="","",Results!D466)</f>
        <v>#N/A</v>
      </c>
      <c r="J593" t="e">
        <f>IF(A593="","",VLOOKUP(LEFT(Results!A466,1),Fteams,4,FALSE))</f>
        <v>#N/A</v>
      </c>
      <c r="K593" t="e">
        <f>IF(A593="","",Results!B466)</f>
        <v>#N/A</v>
      </c>
      <c r="L593" t="e">
        <f>IF(A593="","",IF(RIGHT(Results!X462,1)="B","B",""))</f>
        <v>#N/A</v>
      </c>
      <c r="O593" t="e">
        <f>IF(A593="","",Dec!$B$2)</f>
        <v>#N/A</v>
      </c>
      <c r="P593" s="15" t="e">
        <f>IF(A593="","",TEXT(Dec!$D$2,"dd-mmm"))</f>
        <v>#N/A</v>
      </c>
      <c r="R593" s="16" t="e">
        <f>IF(A593="","",TEXT(Dec!$D$2,"yyyy"))</f>
        <v>#N/A</v>
      </c>
    </row>
    <row r="594" spans="1:18" x14ac:dyDescent="0.25">
      <c r="A594" t="e">
        <f>IF(Results!Y467="aw",Results!A462,"")</f>
        <v>#N/A</v>
      </c>
      <c r="B594" t="e">
        <f>IF(A594="","",IF(AND(Results!H467&gt;"+2.0",LEFT(Results!H467,1)="+"),"w",""))</f>
        <v>#N/A</v>
      </c>
      <c r="C594" t="e">
        <f>IF(OR(A594="",Results!H467=""),"","("&amp;Results!H467&amp;")")</f>
        <v>#N/A</v>
      </c>
      <c r="D594" t="e">
        <f>IF(A594="","",Results!F467)</f>
        <v>#N/A</v>
      </c>
      <c r="G594" t="e">
        <f>IF(A594="","",LEFT(Results!C467,FIND(" ",Results!C467)-1))</f>
        <v>#N/A</v>
      </c>
      <c r="H594" t="e">
        <f>IF(A594="","",RIGHT(Results!C467,LEN(Results!C467)-FIND(" ",Results!C467)))</f>
        <v>#N/A</v>
      </c>
      <c r="I594" t="e">
        <f>IF(A594="","",Results!D467)</f>
        <v>#N/A</v>
      </c>
      <c r="J594" t="e">
        <f>IF(A594="","",VLOOKUP(LEFT(Results!A467,1),Fteams,4,FALSE))</f>
        <v>#N/A</v>
      </c>
      <c r="K594" t="e">
        <f>IF(A594="","",Results!B467)</f>
        <v>#N/A</v>
      </c>
      <c r="L594" t="e">
        <f>IF(A594="","",IF(RIGHT(Results!X462,1)="B","B",""))</f>
        <v>#N/A</v>
      </c>
      <c r="O594" t="e">
        <f>IF(A594="","",Dec!$B$2)</f>
        <v>#N/A</v>
      </c>
      <c r="P594" s="15" t="e">
        <f>IF(A594="","",TEXT(Dec!$D$2,"dd-mmm"))</f>
        <v>#N/A</v>
      </c>
      <c r="R594" s="16" t="e">
        <f>IF(A594="","",TEXT(Dec!$D$2,"yyyy"))</f>
        <v>#N/A</v>
      </c>
    </row>
    <row r="595" spans="1:18" x14ac:dyDescent="0.25">
      <c r="A595" t="e">
        <f>IF(Results!Y468="aw",Results!A462,"")</f>
        <v>#N/A</v>
      </c>
      <c r="B595" t="e">
        <f>IF(A595="","",IF(AND(Results!H468&gt;"+2.0",LEFT(Results!H468,1)="+"),"w",""))</f>
        <v>#N/A</v>
      </c>
      <c r="C595" t="e">
        <f>IF(OR(A595="",Results!H468=""),"","("&amp;Results!H468&amp;")")</f>
        <v>#N/A</v>
      </c>
      <c r="D595" t="e">
        <f>IF(A595="","",Results!F468)</f>
        <v>#N/A</v>
      </c>
      <c r="G595" t="e">
        <f>IF(A595="","",LEFT(Results!C468,FIND(" ",Results!C468)-1))</f>
        <v>#N/A</v>
      </c>
      <c r="H595" t="e">
        <f>IF(A595="","",RIGHT(Results!C468,LEN(Results!C468)-FIND(" ",Results!C468)))</f>
        <v>#N/A</v>
      </c>
      <c r="I595" t="e">
        <f>IF(A595="","",Results!D468)</f>
        <v>#N/A</v>
      </c>
      <c r="J595" t="e">
        <f>IF(A595="","",VLOOKUP(LEFT(Results!A468,1),Fteams,4,FALSE))</f>
        <v>#N/A</v>
      </c>
      <c r="K595" t="e">
        <f>IF(A595="","",Results!B468)</f>
        <v>#N/A</v>
      </c>
      <c r="L595" t="e">
        <f>IF(A595="","",IF(RIGHT(Results!X462,1)="B","B",""))</f>
        <v>#N/A</v>
      </c>
      <c r="O595" t="e">
        <f>IF(A595="","",Dec!$B$2)</f>
        <v>#N/A</v>
      </c>
      <c r="P595" s="15" t="e">
        <f>IF(A595="","",TEXT(Dec!$D$2,"dd-mmm"))</f>
        <v>#N/A</v>
      </c>
      <c r="R595" s="16" t="e">
        <f>IF(A595="","",TEXT(Dec!$D$2,"yyyy"))</f>
        <v>#N/A</v>
      </c>
    </row>
    <row r="596" spans="1:18" x14ac:dyDescent="0.25">
      <c r="A596" t="e">
        <f>IF(Results!Y469="aw",Results!A462,"")</f>
        <v>#N/A</v>
      </c>
      <c r="B596" t="e">
        <f>IF(A596="","",IF(AND(Results!H469&gt;"+2.0",LEFT(Results!H469,1)="+"),"w",""))</f>
        <v>#N/A</v>
      </c>
      <c r="C596" t="e">
        <f>IF(OR(A596="",Results!H469=""),"","("&amp;Results!H469&amp;")")</f>
        <v>#N/A</v>
      </c>
      <c r="D596" t="e">
        <f>IF(A596="","",Results!F469)</f>
        <v>#N/A</v>
      </c>
      <c r="G596" t="e">
        <f>IF(A596="","",LEFT(Results!C469,FIND(" ",Results!C469)-1))</f>
        <v>#N/A</v>
      </c>
      <c r="H596" t="e">
        <f>IF(A596="","",RIGHT(Results!C469,LEN(Results!C469)-FIND(" ",Results!C469)))</f>
        <v>#N/A</v>
      </c>
      <c r="I596" t="e">
        <f>IF(A596="","",Results!D469)</f>
        <v>#N/A</v>
      </c>
      <c r="J596" t="e">
        <f>IF(A596="","",VLOOKUP(LEFT(Results!A469,1),Fteams,4,FALSE))</f>
        <v>#N/A</v>
      </c>
      <c r="K596" t="e">
        <f>IF(A596="","",Results!B469)</f>
        <v>#N/A</v>
      </c>
      <c r="L596" t="e">
        <f>IF(A596="","",IF(RIGHT(Results!X462,1)="B","B",""))</f>
        <v>#N/A</v>
      </c>
      <c r="O596" t="e">
        <f>IF(A596="","",Dec!$B$2)</f>
        <v>#N/A</v>
      </c>
      <c r="P596" s="15" t="e">
        <f>IF(A596="","",TEXT(Dec!$D$2,"dd-mmm"))</f>
        <v>#N/A</v>
      </c>
      <c r="R596" s="16" t="e">
        <f>IF(A596="","",TEXT(Dec!$D$2,"yyyy"))</f>
        <v>#N/A</v>
      </c>
    </row>
    <row r="597" spans="1:18" x14ac:dyDescent="0.25">
      <c r="A597" t="e">
        <f>IF(Results!Y470="aw",Results!A462,"")</f>
        <v>#N/A</v>
      </c>
      <c r="B597" t="e">
        <f>IF(A597="","",IF(AND(Results!H470&gt;"+2.0",LEFT(Results!H470,1)="+"),"w",""))</f>
        <v>#N/A</v>
      </c>
      <c r="C597" t="e">
        <f>IF(OR(A597="",Results!H470=""),"","("&amp;Results!H470&amp;")")</f>
        <v>#N/A</v>
      </c>
      <c r="D597" t="e">
        <f>IF(A597="","",Results!F470)</f>
        <v>#N/A</v>
      </c>
      <c r="G597" t="e">
        <f>IF(A597="","",LEFT(Results!C470,FIND(" ",Results!C470)-1))</f>
        <v>#N/A</v>
      </c>
      <c r="H597" t="e">
        <f>IF(A597="","",RIGHT(Results!C470,LEN(Results!C470)-FIND(" ",Results!C470)))</f>
        <v>#N/A</v>
      </c>
      <c r="I597" t="e">
        <f>IF(A597="","",Results!D470)</f>
        <v>#N/A</v>
      </c>
      <c r="J597" t="e">
        <f>IF(A597="","",VLOOKUP(LEFT(Results!A470,1),Fteams,4,FALSE))</f>
        <v>#N/A</v>
      </c>
      <c r="K597" t="e">
        <f>IF(A597="","",Results!B470)</f>
        <v>#N/A</v>
      </c>
      <c r="L597" t="e">
        <f>IF(A597="","",IF(RIGHT(Results!X462,1)="B","B",""))</f>
        <v>#N/A</v>
      </c>
      <c r="O597" t="e">
        <f>IF(A597="","",Dec!$B$2)</f>
        <v>#N/A</v>
      </c>
      <c r="P597" s="15" t="e">
        <f>IF(A597="","",TEXT(Dec!$D$2,"dd-mmm"))</f>
        <v>#N/A</v>
      </c>
      <c r="R597" s="16" t="e">
        <f>IF(A597="","",TEXT(Dec!$D$2,"yyyy"))</f>
        <v>#N/A</v>
      </c>
    </row>
    <row r="598" spans="1:18" x14ac:dyDescent="0.25">
      <c r="A598" t="str">
        <f>IF(Results!Y473="aw",Results!A462,"")</f>
        <v/>
      </c>
      <c r="B598" t="str">
        <f>IF(A598="","",IF(AND(Results!H473&gt;"+2.0",LEFT(Results!H473,1)="+"),"w",""))</f>
        <v/>
      </c>
      <c r="C598" t="str">
        <f>IF(OR(A598="",Results!H473=""),"","("&amp;Results!H473&amp;")")</f>
        <v/>
      </c>
      <c r="D598" t="str">
        <f>IF(A598="","",Results!F473)</f>
        <v/>
      </c>
      <c r="G598" t="str">
        <f>IF(A598="","",LEFT(Results!C473,FIND(" ",Results!C473)-1))</f>
        <v/>
      </c>
      <c r="H598" t="str">
        <f>IF(A598="","",RIGHT(Results!C473,LEN(Results!C473)-FIND(" ",Results!C473)))</f>
        <v/>
      </c>
      <c r="I598" t="str">
        <f>IF(A598="","",Results!D473)</f>
        <v/>
      </c>
      <c r="J598" t="str">
        <f>IF(A598="","",VLOOKUP(LEFT(Results!A473,1),Fteams,4,FALSE))</f>
        <v/>
      </c>
      <c r="K598" t="str">
        <f>IF(A598="","",Results!B473)</f>
        <v/>
      </c>
      <c r="L598" t="str">
        <f>IF(A598="","",IF(RIGHT(Results!X462,1)="B","B",""))</f>
        <v/>
      </c>
      <c r="O598" t="str">
        <f>IF(A598="","",Dec!$B$2)</f>
        <v/>
      </c>
      <c r="P598" s="15" t="str">
        <f>IF(A598="","",TEXT(Dec!$D$2,"dd-mmm"))</f>
        <v/>
      </c>
      <c r="R598" s="16" t="str">
        <f>IF(A598="","",TEXT(Dec!$D$2,"yyyy"))</f>
        <v/>
      </c>
    </row>
    <row r="599" spans="1:18" x14ac:dyDescent="0.25">
      <c r="A599" t="str">
        <f>IF(Results!Y474="aw",Results!A462,"")</f>
        <v/>
      </c>
      <c r="B599" t="str">
        <f>IF(A599="","",IF(AND(Results!H474&gt;"+2.0",LEFT(Results!H474,1)="+"),"w",""))</f>
        <v/>
      </c>
      <c r="C599" t="str">
        <f>IF(OR(A599="",Results!H474=""),"","("&amp;Results!H474&amp;")")</f>
        <v/>
      </c>
      <c r="D599" t="str">
        <f>IF(A599="","",Results!F474)</f>
        <v/>
      </c>
      <c r="G599" t="str">
        <f>IF(A599="","",LEFT(Results!C474,FIND(" ",Results!C474)-1))</f>
        <v/>
      </c>
      <c r="H599" t="str">
        <f>IF(A599="","",RIGHT(Results!C474,LEN(Results!C474)-FIND(" ",Results!C474)))</f>
        <v/>
      </c>
      <c r="I599" t="str">
        <f>IF(A599="","",Results!D474)</f>
        <v/>
      </c>
      <c r="J599" t="str">
        <f>IF(A599="","",VLOOKUP(LEFT(Results!A474,1),Fteams,4,FALSE))</f>
        <v/>
      </c>
      <c r="K599" t="str">
        <f>IF(A599="","",Results!B474)</f>
        <v/>
      </c>
      <c r="L599" t="str">
        <f>IF(A599="","",IF(RIGHT(Results!X462,1)="B","B",""))</f>
        <v/>
      </c>
      <c r="O599" t="str">
        <f>IF(A599="","",Dec!$B$2)</f>
        <v/>
      </c>
      <c r="P599" s="15" t="str">
        <f>IF(A599="","",TEXT(Dec!$D$2,"dd-mmm"))</f>
        <v/>
      </c>
      <c r="R599" s="16" t="str">
        <f>IF(A599="","",TEXT(Dec!$D$2,"yyyy"))</f>
        <v/>
      </c>
    </row>
    <row r="600" spans="1:18" x14ac:dyDescent="0.25">
      <c r="A600" t="e">
        <f>IF(Results!#REF!="aw",Results!A462,"")</f>
        <v>#REF!</v>
      </c>
      <c r="B600" t="e">
        <f>IF(A600="","",IF(AND(Results!#REF!&gt;"+2.0",LEFT(Results!#REF!,1)="+"),"w",""))</f>
        <v>#REF!</v>
      </c>
      <c r="C600" t="e">
        <f>IF(OR(A600="",Results!#REF!=""),"","("&amp;Results!#REF!&amp;")")</f>
        <v>#REF!</v>
      </c>
      <c r="D600" t="e">
        <f>IF(A600="","",Results!#REF!)</f>
        <v>#REF!</v>
      </c>
      <c r="G600" t="e">
        <f>IF(A600="","",LEFT(Results!#REF!,FIND(" ",Results!#REF!)-1))</f>
        <v>#REF!</v>
      </c>
      <c r="H600" t="e">
        <f>IF(A600="","",RIGHT(Results!#REF!,LEN(Results!#REF!)-FIND(" ",Results!#REF!)))</f>
        <v>#REF!</v>
      </c>
      <c r="I600" t="e">
        <f>IF(A600="","",Results!#REF!)</f>
        <v>#REF!</v>
      </c>
      <c r="J600" t="e">
        <f>IF(A600="","",VLOOKUP(LEFT(Results!#REF!,1),Fteams,4,FALSE))</f>
        <v>#REF!</v>
      </c>
      <c r="K600" t="e">
        <f>IF(A600="","",Results!#REF!)</f>
        <v>#REF!</v>
      </c>
      <c r="L600" t="e">
        <f>IF(A600="","",IF(RIGHT(Results!X462,1)="B","B",""))</f>
        <v>#REF!</v>
      </c>
      <c r="O600" t="e">
        <f>IF(A600="","",Dec!$B$2)</f>
        <v>#REF!</v>
      </c>
      <c r="P600" s="15" t="e">
        <f>IF(A600="","",TEXT(Dec!$D$2,"dd-mmm"))</f>
        <v>#REF!</v>
      </c>
      <c r="R600" s="16" t="e">
        <f>IF(A600="","",TEXT(Dec!$D$2,"yyyy"))</f>
        <v>#REF!</v>
      </c>
    </row>
    <row r="601" spans="1:18" x14ac:dyDescent="0.25">
      <c r="A601" t="e">
        <f>IF(Results!#REF!="aw",Results!A462,"")</f>
        <v>#REF!</v>
      </c>
      <c r="B601" t="e">
        <f>IF(A601="","",IF(AND(Results!#REF!&gt;"+2.0",LEFT(Results!#REF!,1)="+"),"w",""))</f>
        <v>#REF!</v>
      </c>
      <c r="C601" t="e">
        <f>IF(OR(A601="",Results!#REF!=""),"","("&amp;Results!#REF!&amp;")")</f>
        <v>#REF!</v>
      </c>
      <c r="D601" t="e">
        <f>IF(A601="","",Results!#REF!)</f>
        <v>#REF!</v>
      </c>
      <c r="G601" t="e">
        <f>IF(A601="","",LEFT(Results!#REF!,FIND(" ",Results!#REF!)-1))</f>
        <v>#REF!</v>
      </c>
      <c r="H601" t="e">
        <f>IF(A601="","",RIGHT(Results!#REF!,LEN(Results!#REF!)-FIND(" ",Results!#REF!)))</f>
        <v>#REF!</v>
      </c>
      <c r="I601" t="e">
        <f>IF(A601="","",Results!#REF!)</f>
        <v>#REF!</v>
      </c>
      <c r="J601" t="e">
        <f>IF(A601="","",VLOOKUP(LEFT(Results!#REF!,1),Fteams,4,FALSE))</f>
        <v>#REF!</v>
      </c>
      <c r="K601" t="e">
        <f>IF(A601="","",Results!#REF!)</f>
        <v>#REF!</v>
      </c>
      <c r="L601" t="e">
        <f>IF(A601="","",IF(RIGHT(Results!X462,1)="B","B",""))</f>
        <v>#REF!</v>
      </c>
      <c r="O601" t="e">
        <f>IF(A601="","",Dec!$B$2)</f>
        <v>#REF!</v>
      </c>
      <c r="P601" s="15" t="e">
        <f>IF(A601="","",TEXT(Dec!$D$2,"dd-mmm"))</f>
        <v>#REF!</v>
      </c>
      <c r="R601" s="16" t="e">
        <f>IF(A601="","",TEXT(Dec!$D$2,"yyyy"))</f>
        <v>#REF!</v>
      </c>
    </row>
    <row r="602" spans="1:18" x14ac:dyDescent="0.25">
      <c r="A602" t="e">
        <f>IF(Results!Y476="aw",Results!A475,"")</f>
        <v>#N/A</v>
      </c>
      <c r="B602" t="e">
        <f>IF(A602="","",IF(AND(Results!H476&gt;"+2.0",LEFT(Results!H476,1)="+"),"w",""))</f>
        <v>#N/A</v>
      </c>
      <c r="C602" t="e">
        <f>IF(OR(A602="",Results!H476=""),"","("&amp;Results!H476&amp;")")</f>
        <v>#N/A</v>
      </c>
      <c r="D602" t="e">
        <f>IF(A602="","",Results!F476)</f>
        <v>#N/A</v>
      </c>
      <c r="G602" t="e">
        <f>IF(A602="","",LEFT(Results!C476,FIND(" ",Results!C476)-1))</f>
        <v>#N/A</v>
      </c>
      <c r="H602" t="e">
        <f>IF(A602="","",RIGHT(Results!C476,LEN(Results!C476)-FIND(" ",Results!C476)))</f>
        <v>#N/A</v>
      </c>
      <c r="I602" t="e">
        <f>IF(A602="","",Results!D476)</f>
        <v>#N/A</v>
      </c>
      <c r="J602" t="e">
        <f>IF(A602="","",VLOOKUP(LEFT(Results!A476,1),Fteams,4,FALSE))</f>
        <v>#N/A</v>
      </c>
      <c r="K602" t="e">
        <f>IF(A602="","",Results!B476)</f>
        <v>#N/A</v>
      </c>
      <c r="L602" t="e">
        <f>IF(A602="","",IF(RIGHT(Results!X475,1)="B","B",""))</f>
        <v>#N/A</v>
      </c>
      <c r="O602" t="e">
        <f>IF(A602="","",Dec!$B$2)</f>
        <v>#N/A</v>
      </c>
      <c r="P602" s="15" t="e">
        <f>IF(A602="","",TEXT(Dec!$D$2,"dd-mmm"))</f>
        <v>#N/A</v>
      </c>
      <c r="R602" s="16" t="e">
        <f>IF(A602="","",TEXT(Dec!$D$2,"yyyy"))</f>
        <v>#N/A</v>
      </c>
    </row>
    <row r="603" spans="1:18" x14ac:dyDescent="0.25">
      <c r="A603" t="e">
        <f>IF(Results!Y477="aw",Results!A475,"")</f>
        <v>#N/A</v>
      </c>
      <c r="B603" t="e">
        <f>IF(A603="","",IF(AND(Results!H477&gt;"+2.0",LEFT(Results!H477,1)="+"),"w",""))</f>
        <v>#N/A</v>
      </c>
      <c r="C603" t="e">
        <f>IF(OR(A603="",Results!H477=""),"","("&amp;Results!H477&amp;")")</f>
        <v>#N/A</v>
      </c>
      <c r="D603" t="e">
        <f>IF(A603="","",Results!F477)</f>
        <v>#N/A</v>
      </c>
      <c r="G603" t="e">
        <f>IF(A603="","",LEFT(Results!C477,FIND(" ",Results!C477)-1))</f>
        <v>#N/A</v>
      </c>
      <c r="H603" t="e">
        <f>IF(A603="","",RIGHT(Results!C477,LEN(Results!C477)-FIND(" ",Results!C477)))</f>
        <v>#N/A</v>
      </c>
      <c r="I603" t="e">
        <f>IF(A603="","",Results!D477)</f>
        <v>#N/A</v>
      </c>
      <c r="J603" t="e">
        <f>IF(A603="","",VLOOKUP(LEFT(Results!A477,1),Fteams,4,FALSE))</f>
        <v>#N/A</v>
      </c>
      <c r="K603" t="e">
        <f>IF(A603="","",Results!B477)</f>
        <v>#N/A</v>
      </c>
      <c r="L603" t="e">
        <f>IF(A603="","",IF(RIGHT(Results!X475,1)="B","B",""))</f>
        <v>#N/A</v>
      </c>
      <c r="O603" t="e">
        <f>IF(A603="","",Dec!$B$2)</f>
        <v>#N/A</v>
      </c>
      <c r="P603" s="15" t="e">
        <f>IF(A603="","",TEXT(Dec!$D$2,"dd-mmm"))</f>
        <v>#N/A</v>
      </c>
      <c r="R603" s="16" t="e">
        <f>IF(A603="","",TEXT(Dec!$D$2,"yyyy"))</f>
        <v>#N/A</v>
      </c>
    </row>
    <row r="604" spans="1:18" x14ac:dyDescent="0.25">
      <c r="A604" t="e">
        <f>IF(Results!Y478="aw",Results!A475,"")</f>
        <v>#N/A</v>
      </c>
      <c r="B604" t="e">
        <f>IF(A604="","",IF(AND(Results!H478&gt;"+2.0",LEFT(Results!H478,1)="+"),"w",""))</f>
        <v>#N/A</v>
      </c>
      <c r="C604" t="e">
        <f>IF(OR(A604="",Results!H478=""),"","("&amp;Results!H478&amp;")")</f>
        <v>#N/A</v>
      </c>
      <c r="D604" t="e">
        <f>IF(A604="","",Results!F478)</f>
        <v>#N/A</v>
      </c>
      <c r="G604" t="e">
        <f>IF(A604="","",LEFT(Results!C478,FIND(" ",Results!C478)-1))</f>
        <v>#N/A</v>
      </c>
      <c r="H604" t="e">
        <f>IF(A604="","",RIGHT(Results!C478,LEN(Results!C478)-FIND(" ",Results!C478)))</f>
        <v>#N/A</v>
      </c>
      <c r="I604" t="e">
        <f>IF(A604="","",Results!D478)</f>
        <v>#N/A</v>
      </c>
      <c r="J604" t="e">
        <f>IF(A604="","",VLOOKUP(LEFT(Results!A478,1),Fteams,4,FALSE))</f>
        <v>#N/A</v>
      </c>
      <c r="K604" t="e">
        <f>IF(A604="","",Results!B478)</f>
        <v>#N/A</v>
      </c>
      <c r="L604" t="e">
        <f>IF(A604="","",IF(RIGHT(Results!X475,1)="B","B",""))</f>
        <v>#N/A</v>
      </c>
      <c r="O604" t="e">
        <f>IF(A604="","",Dec!$B$2)</f>
        <v>#N/A</v>
      </c>
      <c r="P604" s="15" t="e">
        <f>IF(A604="","",TEXT(Dec!$D$2,"dd-mmm"))</f>
        <v>#N/A</v>
      </c>
      <c r="R604" s="16" t="e">
        <f>IF(A604="","",TEXT(Dec!$D$2,"yyyy"))</f>
        <v>#N/A</v>
      </c>
    </row>
    <row r="605" spans="1:18" x14ac:dyDescent="0.25">
      <c r="A605" t="e">
        <f>IF(Results!Y479="aw",Results!A475,"")</f>
        <v>#N/A</v>
      </c>
      <c r="B605" t="e">
        <f>IF(A605="","",IF(AND(Results!H479&gt;"+2.0",LEFT(Results!H479,1)="+"),"w",""))</f>
        <v>#N/A</v>
      </c>
      <c r="C605" t="e">
        <f>IF(OR(A605="",Results!H479=""),"","("&amp;Results!H479&amp;")")</f>
        <v>#N/A</v>
      </c>
      <c r="D605" t="e">
        <f>IF(A605="","",Results!F479)</f>
        <v>#N/A</v>
      </c>
      <c r="G605" t="e">
        <f>IF(A605="","",LEFT(Results!C479,FIND(" ",Results!C479)-1))</f>
        <v>#N/A</v>
      </c>
      <c r="H605" t="e">
        <f>IF(A605="","",RIGHT(Results!C479,LEN(Results!C479)-FIND(" ",Results!C479)))</f>
        <v>#N/A</v>
      </c>
      <c r="I605" t="e">
        <f>IF(A605="","",Results!D479)</f>
        <v>#N/A</v>
      </c>
      <c r="J605" t="e">
        <f>IF(A605="","",VLOOKUP(LEFT(Results!A479,1),Fteams,4,FALSE))</f>
        <v>#N/A</v>
      </c>
      <c r="K605" t="e">
        <f>IF(A605="","",Results!B479)</f>
        <v>#N/A</v>
      </c>
      <c r="L605" t="e">
        <f>IF(A605="","",IF(RIGHT(Results!X475,1)="B","B",""))</f>
        <v>#N/A</v>
      </c>
      <c r="O605" t="e">
        <f>IF(A605="","",Dec!$B$2)</f>
        <v>#N/A</v>
      </c>
      <c r="P605" s="15" t="e">
        <f>IF(A605="","",TEXT(Dec!$D$2,"dd-mmm"))</f>
        <v>#N/A</v>
      </c>
      <c r="R605" s="16" t="e">
        <f>IF(A605="","",TEXT(Dec!$D$2,"yyyy"))</f>
        <v>#N/A</v>
      </c>
    </row>
    <row r="606" spans="1:18" x14ac:dyDescent="0.25">
      <c r="A606" t="e">
        <f>IF(Results!Y480="aw",Results!A475,"")</f>
        <v>#N/A</v>
      </c>
      <c r="B606" t="e">
        <f>IF(A606="","",IF(AND(Results!H480&gt;"+2.0",LEFT(Results!H480,1)="+"),"w",""))</f>
        <v>#N/A</v>
      </c>
      <c r="C606" t="e">
        <f>IF(OR(A606="",Results!H480=""),"","("&amp;Results!H480&amp;")")</f>
        <v>#N/A</v>
      </c>
      <c r="D606" t="e">
        <f>IF(A606="","",Results!F480)</f>
        <v>#N/A</v>
      </c>
      <c r="G606" t="e">
        <f>IF(A606="","",LEFT(Results!C480,FIND(" ",Results!C480)-1))</f>
        <v>#N/A</v>
      </c>
      <c r="H606" t="e">
        <f>IF(A606="","",RIGHT(Results!C480,LEN(Results!C480)-FIND(" ",Results!C480)))</f>
        <v>#N/A</v>
      </c>
      <c r="I606" t="e">
        <f>IF(A606="","",Results!D480)</f>
        <v>#N/A</v>
      </c>
      <c r="J606" t="e">
        <f>IF(A606="","",VLOOKUP(LEFT(Results!A480,1),Fteams,4,FALSE))</f>
        <v>#N/A</v>
      </c>
      <c r="K606" t="e">
        <f>IF(A606="","",Results!B480)</f>
        <v>#N/A</v>
      </c>
      <c r="L606" t="e">
        <f>IF(A606="","",IF(RIGHT(Results!X475,1)="B","B",""))</f>
        <v>#N/A</v>
      </c>
      <c r="O606" t="e">
        <f>IF(A606="","",Dec!$B$2)</f>
        <v>#N/A</v>
      </c>
      <c r="P606" s="15" t="e">
        <f>IF(A606="","",TEXT(Dec!$D$2,"dd-mmm"))</f>
        <v>#N/A</v>
      </c>
      <c r="R606" s="16" t="e">
        <f>IF(A606="","",TEXT(Dec!$D$2,"yyyy"))</f>
        <v>#N/A</v>
      </c>
    </row>
    <row r="607" spans="1:18" x14ac:dyDescent="0.25">
      <c r="A607" t="e">
        <f>IF(Results!Y481="aw",Results!A475,"")</f>
        <v>#N/A</v>
      </c>
      <c r="B607" t="e">
        <f>IF(A607="","",IF(AND(Results!H481&gt;"+2.0",LEFT(Results!H481,1)="+"),"w",""))</f>
        <v>#N/A</v>
      </c>
      <c r="C607" t="e">
        <f>IF(OR(A607="",Results!H481=""),"","("&amp;Results!H481&amp;")")</f>
        <v>#N/A</v>
      </c>
      <c r="D607" t="e">
        <f>IF(A607="","",Results!F481)</f>
        <v>#N/A</v>
      </c>
      <c r="G607" t="e">
        <f>IF(A607="","",LEFT(Results!C481,FIND(" ",Results!C481)-1))</f>
        <v>#N/A</v>
      </c>
      <c r="H607" t="e">
        <f>IF(A607="","",RIGHT(Results!C481,LEN(Results!C481)-FIND(" ",Results!C481)))</f>
        <v>#N/A</v>
      </c>
      <c r="I607" t="e">
        <f>IF(A607="","",Results!D481)</f>
        <v>#N/A</v>
      </c>
      <c r="J607" t="e">
        <f>IF(A607="","",VLOOKUP(LEFT(Results!A481,1),Fteams,4,FALSE))</f>
        <v>#N/A</v>
      </c>
      <c r="K607" t="e">
        <f>IF(A607="","",Results!B481)</f>
        <v>#N/A</v>
      </c>
      <c r="L607" t="e">
        <f>IF(A607="","",IF(RIGHT(Results!X475,1)="B","B",""))</f>
        <v>#N/A</v>
      </c>
      <c r="O607" t="e">
        <f>IF(A607="","",Dec!$B$2)</f>
        <v>#N/A</v>
      </c>
      <c r="P607" s="15" t="e">
        <f>IF(A607="","",TEXT(Dec!$D$2,"dd-mmm"))</f>
        <v>#N/A</v>
      </c>
      <c r="R607" s="16" t="e">
        <f>IF(A607="","",TEXT(Dec!$D$2,"yyyy"))</f>
        <v>#N/A</v>
      </c>
    </row>
    <row r="608" spans="1:18" x14ac:dyDescent="0.25">
      <c r="A608" t="str">
        <f>IF(Results!Y482="aw",Results!A475,"")</f>
        <v/>
      </c>
      <c r="B608" t="str">
        <f>IF(A608="","",IF(AND(Results!H482&gt;"+2.0",LEFT(Results!H482,1)="+"),"w",""))</f>
        <v/>
      </c>
      <c r="C608" t="str">
        <f>IF(OR(A608="",Results!H482=""),"","("&amp;Results!H482&amp;")")</f>
        <v/>
      </c>
      <c r="D608" t="str">
        <f>IF(A608="","",Results!F482)</f>
        <v/>
      </c>
      <c r="G608" t="str">
        <f>IF(A608="","",LEFT(Results!C482,FIND(" ",Results!C482)-1))</f>
        <v/>
      </c>
      <c r="H608" t="str">
        <f>IF(A608="","",RIGHT(Results!C482,LEN(Results!C482)-FIND(" ",Results!C482)))</f>
        <v/>
      </c>
      <c r="I608" t="str">
        <f>IF(A608="","",Results!D482)</f>
        <v/>
      </c>
      <c r="J608" t="str">
        <f>IF(A608="","",VLOOKUP(LEFT(Results!A482,1),Fteams,4,FALSE))</f>
        <v/>
      </c>
      <c r="K608" t="str">
        <f>IF(A608="","",Results!B482)</f>
        <v/>
      </c>
      <c r="L608" t="str">
        <f>IF(A608="","",IF(RIGHT(Results!X475,1)="B","B",""))</f>
        <v/>
      </c>
      <c r="O608" t="str">
        <f>IF(A608="","",Dec!$B$2)</f>
        <v/>
      </c>
      <c r="P608" s="15" t="str">
        <f>IF(A608="","",TEXT(Dec!$D$2,"dd-mmm"))</f>
        <v/>
      </c>
      <c r="R608" s="16" t="str">
        <f>IF(A608="","",TEXT(Dec!$D$2,"yyyy"))</f>
        <v/>
      </c>
    </row>
    <row r="609" spans="1:18" x14ac:dyDescent="0.25">
      <c r="A609" t="str">
        <f>IF(Results!Y483="aw",Results!A475,"")</f>
        <v/>
      </c>
      <c r="B609" t="str">
        <f>IF(A609="","",IF(AND(Results!H483&gt;"+2.0",LEFT(Results!H483,1)="+"),"w",""))</f>
        <v/>
      </c>
      <c r="C609" t="str">
        <f>IF(OR(A609="",Results!H483=""),"","("&amp;Results!H483&amp;")")</f>
        <v/>
      </c>
      <c r="D609" t="str">
        <f>IF(A609="","",Results!F483)</f>
        <v/>
      </c>
      <c r="G609" t="str">
        <f>IF(A609="","",LEFT(Results!C483,FIND(" ",Results!C483)-1))</f>
        <v/>
      </c>
      <c r="H609" t="str">
        <f>IF(A609="","",RIGHT(Results!C483,LEN(Results!C483)-FIND(" ",Results!C483)))</f>
        <v/>
      </c>
      <c r="I609" t="str">
        <f>IF(A609="","",Results!D483)</f>
        <v/>
      </c>
      <c r="J609" t="str">
        <f>IF(A609="","",VLOOKUP(LEFT(Results!A483,1),Fteams,4,FALSE))</f>
        <v/>
      </c>
      <c r="K609" t="str">
        <f>IF(A609="","",Results!B483)</f>
        <v/>
      </c>
      <c r="L609" t="str">
        <f>IF(A609="","",IF(RIGHT(Results!X475,1)="B","B",""))</f>
        <v/>
      </c>
      <c r="O609" t="str">
        <f>IF(A609="","",Dec!$B$2)</f>
        <v/>
      </c>
      <c r="P609" s="15" t="str">
        <f>IF(A609="","",TEXT(Dec!$D$2,"dd-mmm"))</f>
        <v/>
      </c>
      <c r="R609" s="16" t="str">
        <f>IF(A609="","",TEXT(Dec!$D$2,"yyyy"))</f>
        <v/>
      </c>
    </row>
    <row r="610" spans="1:18" x14ac:dyDescent="0.25">
      <c r="A610" t="str">
        <f>IF(Results!Y486="aw",Results!A475,"")</f>
        <v/>
      </c>
      <c r="B610" t="str">
        <f>IF(A610="","",IF(AND(Results!H486&gt;"+2.0",LEFT(Results!H486,1)="+"),"w",""))</f>
        <v/>
      </c>
      <c r="C610" t="str">
        <f>IF(OR(A610="",Results!H486=""),"","("&amp;Results!H486&amp;")")</f>
        <v/>
      </c>
      <c r="D610" t="str">
        <f>IF(A610="","",Results!F486)</f>
        <v/>
      </c>
      <c r="G610" t="str">
        <f>IF(A610="","",LEFT(Results!C486,FIND(" ",Results!C486)-1))</f>
        <v/>
      </c>
      <c r="H610" t="str">
        <f>IF(A610="","",RIGHT(Results!C486,LEN(Results!C486)-FIND(" ",Results!C486)))</f>
        <v/>
      </c>
      <c r="I610" t="str">
        <f>IF(A610="","",Results!D486)</f>
        <v/>
      </c>
      <c r="J610" t="str">
        <f>IF(A610="","",VLOOKUP(LEFT(Results!A486,1),Fteams,4,FALSE))</f>
        <v/>
      </c>
      <c r="K610" t="str">
        <f>IF(A610="","",Results!B486)</f>
        <v/>
      </c>
      <c r="L610" t="str">
        <f>IF(A610="","",IF(RIGHT(Results!X475,1)="B","B",""))</f>
        <v/>
      </c>
      <c r="O610" t="str">
        <f>IF(A610="","",Dec!$B$2)</f>
        <v/>
      </c>
      <c r="P610" s="15" t="str">
        <f>IF(A610="","",TEXT(Dec!$D$2,"dd-mmm"))</f>
        <v/>
      </c>
      <c r="R610" s="16" t="str">
        <f>IF(A610="","",TEXT(Dec!$D$2,"yyyy"))</f>
        <v/>
      </c>
    </row>
    <row r="611" spans="1:18" x14ac:dyDescent="0.25">
      <c r="A611" t="str">
        <f>IF(Results!Y487="aw",Results!A475,"")</f>
        <v/>
      </c>
      <c r="B611" t="str">
        <f>IF(A611="","",IF(AND(Results!H487&gt;"+2.0",LEFT(Results!H487,1)="+"),"w",""))</f>
        <v/>
      </c>
      <c r="C611" t="str">
        <f>IF(OR(A611="",Results!H487=""),"","("&amp;Results!H487&amp;")")</f>
        <v/>
      </c>
      <c r="D611" t="str">
        <f>IF(A611="","",Results!F487)</f>
        <v/>
      </c>
      <c r="G611" t="str">
        <f>IF(A611="","",LEFT(Results!C487,FIND(" ",Results!C487)-1))</f>
        <v/>
      </c>
      <c r="H611" t="str">
        <f>IF(A611="","",RIGHT(Results!C487,LEN(Results!C487)-FIND(" ",Results!C487)))</f>
        <v/>
      </c>
      <c r="I611" t="str">
        <f>IF(A611="","",Results!D487)</f>
        <v/>
      </c>
      <c r="J611" t="str">
        <f>IF(A611="","",VLOOKUP(LEFT(Results!A487,1),Fteams,4,FALSE))</f>
        <v/>
      </c>
      <c r="K611" t="str">
        <f>IF(A611="","",Results!B487)</f>
        <v/>
      </c>
      <c r="L611" t="str">
        <f>IF(A611="","",IF(RIGHT(Results!X475,1)="B","B",""))</f>
        <v/>
      </c>
      <c r="O611" t="str">
        <f>IF(A611="","",Dec!$B$2)</f>
        <v/>
      </c>
      <c r="P611" s="15" t="str">
        <f>IF(A611="","",TEXT(Dec!$D$2,"dd-mmm"))</f>
        <v/>
      </c>
      <c r="R611" s="16" t="str">
        <f>IF(A611="","",TEXT(Dec!$D$2,"yyyy"))</f>
        <v/>
      </c>
    </row>
    <row r="612" spans="1:18" x14ac:dyDescent="0.25">
      <c r="A612" t="e">
        <f>IF(Results!#REF!="aw",Results!A475,"")</f>
        <v>#REF!</v>
      </c>
      <c r="B612" t="e">
        <f>IF(A612="","",IF(AND(Results!#REF!&gt;"+2.0",LEFT(Results!#REF!,1)="+"),"w",""))</f>
        <v>#REF!</v>
      </c>
      <c r="C612" t="e">
        <f>IF(OR(A612="",Results!#REF!=""),"","("&amp;Results!#REF!&amp;")")</f>
        <v>#REF!</v>
      </c>
      <c r="D612" t="e">
        <f>IF(A612="","",Results!#REF!)</f>
        <v>#REF!</v>
      </c>
      <c r="G612" t="e">
        <f>IF(A612="","",LEFT(Results!#REF!,FIND(" ",Results!#REF!)-1))</f>
        <v>#REF!</v>
      </c>
      <c r="H612" t="e">
        <f>IF(A612="","",RIGHT(Results!#REF!,LEN(Results!#REF!)-FIND(" ",Results!#REF!)))</f>
        <v>#REF!</v>
      </c>
      <c r="I612" t="e">
        <f>IF(A612="","",Results!#REF!)</f>
        <v>#REF!</v>
      </c>
      <c r="J612" t="e">
        <f>IF(A612="","",VLOOKUP(LEFT(Results!#REF!,1),Fteams,4,FALSE))</f>
        <v>#REF!</v>
      </c>
      <c r="K612" t="e">
        <f>IF(A612="","",Results!#REF!)</f>
        <v>#REF!</v>
      </c>
      <c r="L612" t="e">
        <f>IF(A612="","",IF(RIGHT(Results!X475,1)="B","B",""))</f>
        <v>#REF!</v>
      </c>
      <c r="O612" t="e">
        <f>IF(A612="","",Dec!$B$2)</f>
        <v>#REF!</v>
      </c>
      <c r="P612" s="15" t="e">
        <f>IF(A612="","",TEXT(Dec!$D$2,"dd-mmm"))</f>
        <v>#REF!</v>
      </c>
      <c r="R612" s="16" t="e">
        <f>IF(A612="","",TEXT(Dec!$D$2,"yyyy"))</f>
        <v>#REF!</v>
      </c>
    </row>
    <row r="613" spans="1:18" x14ac:dyDescent="0.25">
      <c r="A613" t="e">
        <f>IF(Results!#REF!="aw",Results!A475,"")</f>
        <v>#REF!</v>
      </c>
      <c r="B613" t="e">
        <f>IF(A613="","",IF(AND(Results!#REF!&gt;"+2.0",LEFT(Results!#REF!,1)="+"),"w",""))</f>
        <v>#REF!</v>
      </c>
      <c r="C613" t="e">
        <f>IF(OR(A613="",Results!#REF!=""),"","("&amp;Results!#REF!&amp;")")</f>
        <v>#REF!</v>
      </c>
      <c r="D613" t="e">
        <f>IF(A613="","",Results!#REF!)</f>
        <v>#REF!</v>
      </c>
      <c r="G613" t="e">
        <f>IF(A613="","",LEFT(Results!#REF!,FIND(" ",Results!#REF!)-1))</f>
        <v>#REF!</v>
      </c>
      <c r="H613" t="e">
        <f>IF(A613="","",RIGHT(Results!#REF!,LEN(Results!#REF!)-FIND(" ",Results!#REF!)))</f>
        <v>#REF!</v>
      </c>
      <c r="I613" t="e">
        <f>IF(A613="","",Results!#REF!)</f>
        <v>#REF!</v>
      </c>
      <c r="J613" t="e">
        <f>IF(A613="","",VLOOKUP(LEFT(Results!#REF!,1),Fteams,4,FALSE))</f>
        <v>#REF!</v>
      </c>
      <c r="K613" t="e">
        <f>IF(A613="","",Results!#REF!)</f>
        <v>#REF!</v>
      </c>
      <c r="L613" t="e">
        <f>IF(A613="","",IF(RIGHT(Results!X475,1)="B","B",""))</f>
        <v>#REF!</v>
      </c>
      <c r="O613" t="e">
        <f>IF(A613="","",Dec!$B$2)</f>
        <v>#REF!</v>
      </c>
      <c r="P613" s="15" t="e">
        <f>IF(A613="","",TEXT(Dec!$D$2,"dd-mmm"))</f>
        <v>#REF!</v>
      </c>
      <c r="R613" s="16" t="e">
        <f>IF(A613="","",TEXT(Dec!$D$2,"yyyy"))</f>
        <v>#REF!</v>
      </c>
    </row>
    <row r="614" spans="1:18" x14ac:dyDescent="0.25">
      <c r="A614" t="e">
        <f>IF(Results!Y489="aw",Results!A488,"")</f>
        <v>#N/A</v>
      </c>
      <c r="B614" t="e">
        <f>IF(A614="","",IF(AND(Results!H489&gt;"+2.0",LEFT(Results!H489,1)="+"),"w",""))</f>
        <v>#N/A</v>
      </c>
      <c r="C614" t="e">
        <f>IF(OR(A614="",Results!H489=""),"","("&amp;Results!H489&amp;")")</f>
        <v>#N/A</v>
      </c>
      <c r="D614" t="e">
        <f>IF(A614="","",Results!F489)</f>
        <v>#N/A</v>
      </c>
      <c r="G614" t="e">
        <f>IF(A614="","",LEFT(Results!C489,FIND(" ",Results!C489)-1))</f>
        <v>#N/A</v>
      </c>
      <c r="H614" t="e">
        <f>IF(A614="","",RIGHT(Results!C489,LEN(Results!C489)-FIND(" ",Results!C489)))</f>
        <v>#N/A</v>
      </c>
      <c r="I614" t="e">
        <f>IF(A614="","",Results!D489)</f>
        <v>#N/A</v>
      </c>
      <c r="J614" t="e">
        <f>IF(A614="","",VLOOKUP(LEFT(Results!A489,1),Fteams,4,FALSE))</f>
        <v>#N/A</v>
      </c>
      <c r="K614" t="e">
        <f>IF(A614="","",Results!B489)</f>
        <v>#N/A</v>
      </c>
      <c r="L614" t="e">
        <f>IF(A614="","",IF(RIGHT(Results!X488,1)="B","B",""))</f>
        <v>#N/A</v>
      </c>
      <c r="O614" t="e">
        <f>IF(A614="","",Dec!$B$2)</f>
        <v>#N/A</v>
      </c>
      <c r="P614" s="15" t="e">
        <f>IF(A614="","",TEXT(Dec!$D$2,"dd-mmm"))</f>
        <v>#N/A</v>
      </c>
      <c r="R614" s="16" t="e">
        <f>IF(A614="","",TEXT(Dec!$D$2,"yyyy"))</f>
        <v>#N/A</v>
      </c>
    </row>
    <row r="615" spans="1:18" x14ac:dyDescent="0.25">
      <c r="A615" t="e">
        <f>IF(Results!Y490="aw",Results!A488,"")</f>
        <v>#N/A</v>
      </c>
      <c r="B615" t="e">
        <f>IF(A615="","",IF(AND(Results!H490&gt;"+2.0",LEFT(Results!H490,1)="+"),"w",""))</f>
        <v>#N/A</v>
      </c>
      <c r="C615" t="e">
        <f>IF(OR(A615="",Results!H490=""),"","("&amp;Results!H490&amp;")")</f>
        <v>#N/A</v>
      </c>
      <c r="D615" t="e">
        <f>IF(A615="","",Results!F490)</f>
        <v>#N/A</v>
      </c>
      <c r="G615" t="e">
        <f>IF(A615="","",LEFT(Results!C490,FIND(" ",Results!C490)-1))</f>
        <v>#N/A</v>
      </c>
      <c r="H615" t="e">
        <f>IF(A615="","",RIGHT(Results!C490,LEN(Results!C490)-FIND(" ",Results!C490)))</f>
        <v>#N/A</v>
      </c>
      <c r="I615" t="e">
        <f>IF(A615="","",Results!D490)</f>
        <v>#N/A</v>
      </c>
      <c r="J615" t="e">
        <f>IF(A615="","",VLOOKUP(LEFT(Results!A490,1),Fteams,4,FALSE))</f>
        <v>#N/A</v>
      </c>
      <c r="K615" t="e">
        <f>IF(A615="","",Results!B490)</f>
        <v>#N/A</v>
      </c>
      <c r="L615" t="e">
        <f>IF(A615="","",IF(RIGHT(Results!X488,1)="B","B",""))</f>
        <v>#N/A</v>
      </c>
      <c r="O615" t="e">
        <f>IF(A615="","",Dec!$B$2)</f>
        <v>#N/A</v>
      </c>
      <c r="P615" s="15" t="e">
        <f>IF(A615="","",TEXT(Dec!$D$2,"dd-mmm"))</f>
        <v>#N/A</v>
      </c>
      <c r="R615" s="16" t="e">
        <f>IF(A615="","",TEXT(Dec!$D$2,"yyyy"))</f>
        <v>#N/A</v>
      </c>
    </row>
    <row r="616" spans="1:18" x14ac:dyDescent="0.25">
      <c r="A616" t="e">
        <f>IF(Results!Y491="aw",Results!A488,"")</f>
        <v>#N/A</v>
      </c>
      <c r="B616" t="e">
        <f>IF(A616="","",IF(AND(Results!H491&gt;"+2.0",LEFT(Results!H491,1)="+"),"w",""))</f>
        <v>#N/A</v>
      </c>
      <c r="C616" t="e">
        <f>IF(OR(A616="",Results!H491=""),"","("&amp;Results!H491&amp;")")</f>
        <v>#N/A</v>
      </c>
      <c r="D616" t="e">
        <f>IF(A616="","",Results!F491)</f>
        <v>#N/A</v>
      </c>
      <c r="G616" t="e">
        <f>IF(A616="","",LEFT(Results!C491,FIND(" ",Results!C491)-1))</f>
        <v>#N/A</v>
      </c>
      <c r="H616" t="e">
        <f>IF(A616="","",RIGHT(Results!C491,LEN(Results!C491)-FIND(" ",Results!C491)))</f>
        <v>#N/A</v>
      </c>
      <c r="I616" t="e">
        <f>IF(A616="","",Results!D491)</f>
        <v>#N/A</v>
      </c>
      <c r="J616" t="e">
        <f>IF(A616="","",VLOOKUP(LEFT(Results!A491,1),Fteams,4,FALSE))</f>
        <v>#N/A</v>
      </c>
      <c r="K616" t="e">
        <f>IF(A616="","",Results!B491)</f>
        <v>#N/A</v>
      </c>
      <c r="L616" t="e">
        <f>IF(A616="","",IF(RIGHT(Results!X488,1)="B","B",""))</f>
        <v>#N/A</v>
      </c>
      <c r="O616" t="e">
        <f>IF(A616="","",Dec!$B$2)</f>
        <v>#N/A</v>
      </c>
      <c r="P616" s="15" t="e">
        <f>IF(A616="","",TEXT(Dec!$D$2,"dd-mmm"))</f>
        <v>#N/A</v>
      </c>
      <c r="R616" s="16" t="e">
        <f>IF(A616="","",TEXT(Dec!$D$2,"yyyy"))</f>
        <v>#N/A</v>
      </c>
    </row>
    <row r="617" spans="1:18" x14ac:dyDescent="0.25">
      <c r="A617" t="e">
        <f>IF(Results!Y492="aw",Results!A488,"")</f>
        <v>#N/A</v>
      </c>
      <c r="B617" t="e">
        <f>IF(A617="","",IF(AND(Results!H492&gt;"+2.0",LEFT(Results!H492,1)="+"),"w",""))</f>
        <v>#N/A</v>
      </c>
      <c r="C617" t="e">
        <f>IF(OR(A617="",Results!H492=""),"","("&amp;Results!H492&amp;")")</f>
        <v>#N/A</v>
      </c>
      <c r="D617" t="e">
        <f>IF(A617="","",Results!F492)</f>
        <v>#N/A</v>
      </c>
      <c r="G617" t="e">
        <f>IF(A617="","",LEFT(Results!C492,FIND(" ",Results!C492)-1))</f>
        <v>#N/A</v>
      </c>
      <c r="H617" t="e">
        <f>IF(A617="","",RIGHT(Results!C492,LEN(Results!C492)-FIND(" ",Results!C492)))</f>
        <v>#N/A</v>
      </c>
      <c r="I617" t="e">
        <f>IF(A617="","",Results!D492)</f>
        <v>#N/A</v>
      </c>
      <c r="J617" t="e">
        <f>IF(A617="","",VLOOKUP(LEFT(Results!A492,1),Fteams,4,FALSE))</f>
        <v>#N/A</v>
      </c>
      <c r="K617" t="e">
        <f>IF(A617="","",Results!B492)</f>
        <v>#N/A</v>
      </c>
      <c r="L617" t="e">
        <f>IF(A617="","",IF(RIGHT(Results!X488,1)="B","B",""))</f>
        <v>#N/A</v>
      </c>
      <c r="O617" t="e">
        <f>IF(A617="","",Dec!$B$2)</f>
        <v>#N/A</v>
      </c>
      <c r="P617" s="15" t="e">
        <f>IF(A617="","",TEXT(Dec!$D$2,"dd-mmm"))</f>
        <v>#N/A</v>
      </c>
      <c r="R617" s="16" t="e">
        <f>IF(A617="","",TEXT(Dec!$D$2,"yyyy"))</f>
        <v>#N/A</v>
      </c>
    </row>
    <row r="618" spans="1:18" x14ac:dyDescent="0.25">
      <c r="A618" t="e">
        <f>IF(Results!Y493="aw",Results!A488,"")</f>
        <v>#N/A</v>
      </c>
      <c r="B618" t="e">
        <f>IF(A618="","",IF(AND(Results!H493&gt;"+2.0",LEFT(Results!H493,1)="+"),"w",""))</f>
        <v>#N/A</v>
      </c>
      <c r="C618" t="e">
        <f>IF(OR(A618="",Results!H493=""),"","("&amp;Results!H493&amp;")")</f>
        <v>#N/A</v>
      </c>
      <c r="D618" t="e">
        <f>IF(A618="","",Results!F493)</f>
        <v>#N/A</v>
      </c>
      <c r="G618" t="e">
        <f>IF(A618="","",LEFT(Results!C493,FIND(" ",Results!C493)-1))</f>
        <v>#N/A</v>
      </c>
      <c r="H618" t="e">
        <f>IF(A618="","",RIGHT(Results!C493,LEN(Results!C493)-FIND(" ",Results!C493)))</f>
        <v>#N/A</v>
      </c>
      <c r="I618" t="e">
        <f>IF(A618="","",Results!D493)</f>
        <v>#N/A</v>
      </c>
      <c r="J618" t="e">
        <f>IF(A618="","",VLOOKUP(LEFT(Results!A493,1),Fteams,4,FALSE))</f>
        <v>#N/A</v>
      </c>
      <c r="K618" t="e">
        <f>IF(A618="","",Results!B493)</f>
        <v>#N/A</v>
      </c>
      <c r="L618" t="e">
        <f>IF(A618="","",IF(RIGHT(Results!X488,1)="B","B",""))</f>
        <v>#N/A</v>
      </c>
      <c r="O618" t="e">
        <f>IF(A618="","",Dec!$B$2)</f>
        <v>#N/A</v>
      </c>
      <c r="P618" s="15" t="e">
        <f>IF(A618="","",TEXT(Dec!$D$2,"dd-mmm"))</f>
        <v>#N/A</v>
      </c>
      <c r="R618" s="16" t="e">
        <f>IF(A618="","",TEXT(Dec!$D$2,"yyyy"))</f>
        <v>#N/A</v>
      </c>
    </row>
    <row r="619" spans="1:18" x14ac:dyDescent="0.25">
      <c r="A619" t="e">
        <f>IF(Results!Y494="aw",Results!A488,"")</f>
        <v>#N/A</v>
      </c>
      <c r="B619" t="e">
        <f>IF(A619="","",IF(AND(Results!H494&gt;"+2.0",LEFT(Results!H494,1)="+"),"w",""))</f>
        <v>#N/A</v>
      </c>
      <c r="C619" t="e">
        <f>IF(OR(A619="",Results!H494=""),"","("&amp;Results!H494&amp;")")</f>
        <v>#N/A</v>
      </c>
      <c r="D619" t="e">
        <f>IF(A619="","",Results!F494)</f>
        <v>#N/A</v>
      </c>
      <c r="G619" t="e">
        <f>IF(A619="","",LEFT(Results!C494,FIND(" ",Results!C494)-1))</f>
        <v>#N/A</v>
      </c>
      <c r="H619" t="e">
        <f>IF(A619="","",RIGHT(Results!C494,LEN(Results!C494)-FIND(" ",Results!C494)))</f>
        <v>#N/A</v>
      </c>
      <c r="I619" t="e">
        <f>IF(A619="","",Results!D494)</f>
        <v>#N/A</v>
      </c>
      <c r="J619" t="e">
        <f>IF(A619="","",VLOOKUP(LEFT(Results!A494,1),Fteams,4,FALSE))</f>
        <v>#N/A</v>
      </c>
      <c r="K619" t="e">
        <f>IF(A619="","",Results!B494)</f>
        <v>#N/A</v>
      </c>
      <c r="L619" t="e">
        <f>IF(A619="","",IF(RIGHT(Results!X488,1)="B","B",""))</f>
        <v>#N/A</v>
      </c>
      <c r="O619" t="e">
        <f>IF(A619="","",Dec!$B$2)</f>
        <v>#N/A</v>
      </c>
      <c r="P619" s="15" t="e">
        <f>IF(A619="","",TEXT(Dec!$D$2,"dd-mmm"))</f>
        <v>#N/A</v>
      </c>
      <c r="R619" s="16" t="e">
        <f>IF(A619="","",TEXT(Dec!$D$2,"yyyy"))</f>
        <v>#N/A</v>
      </c>
    </row>
    <row r="620" spans="1:18" x14ac:dyDescent="0.25">
      <c r="A620" t="e">
        <f>IF(Results!Y495="aw",Results!A488,"")</f>
        <v>#N/A</v>
      </c>
      <c r="B620" t="e">
        <f>IF(A620="","",IF(AND(Results!H495&gt;"+2.0",LEFT(Results!H495,1)="+"),"w",""))</f>
        <v>#N/A</v>
      </c>
      <c r="C620" t="e">
        <f>IF(OR(A620="",Results!H495=""),"","("&amp;Results!H495&amp;")")</f>
        <v>#N/A</v>
      </c>
      <c r="D620" t="e">
        <f>IF(A620="","",Results!F495)</f>
        <v>#N/A</v>
      </c>
      <c r="G620" t="e">
        <f>IF(A620="","",LEFT(Results!C495,FIND(" ",Results!C495)-1))</f>
        <v>#N/A</v>
      </c>
      <c r="H620" t="e">
        <f>IF(A620="","",RIGHT(Results!C495,LEN(Results!C495)-FIND(" ",Results!C495)))</f>
        <v>#N/A</v>
      </c>
      <c r="I620" t="e">
        <f>IF(A620="","",Results!D495)</f>
        <v>#N/A</v>
      </c>
      <c r="J620" t="e">
        <f>IF(A620="","",VLOOKUP(LEFT(Results!A495,1),Fteams,4,FALSE))</f>
        <v>#N/A</v>
      </c>
      <c r="K620" t="e">
        <f>IF(A620="","",Results!B495)</f>
        <v>#N/A</v>
      </c>
      <c r="L620" t="e">
        <f>IF(A620="","",IF(RIGHT(Results!X488,1)="B","B",""))</f>
        <v>#N/A</v>
      </c>
      <c r="O620" t="e">
        <f>IF(A620="","",Dec!$B$2)</f>
        <v>#N/A</v>
      </c>
      <c r="P620" s="15" t="e">
        <f>IF(A620="","",TEXT(Dec!$D$2,"dd-mmm"))</f>
        <v>#N/A</v>
      </c>
      <c r="R620" s="16" t="e">
        <f>IF(A620="","",TEXT(Dec!$D$2,"yyyy"))</f>
        <v>#N/A</v>
      </c>
    </row>
    <row r="621" spans="1:18" x14ac:dyDescent="0.25">
      <c r="A621" t="str">
        <f>IF(Results!Y496="aw",Results!A488,"")</f>
        <v/>
      </c>
      <c r="B621" t="str">
        <f>IF(A621="","",IF(AND(Results!H496&gt;"+2.0",LEFT(Results!H496,1)="+"),"w",""))</f>
        <v/>
      </c>
      <c r="C621" t="str">
        <f>IF(OR(A621="",Results!H496=""),"","("&amp;Results!H496&amp;")")</f>
        <v/>
      </c>
      <c r="D621" t="str">
        <f>IF(A621="","",Results!F496)</f>
        <v/>
      </c>
      <c r="G621" t="str">
        <f>IF(A621="","",LEFT(Results!C496,FIND(" ",Results!C496)-1))</f>
        <v/>
      </c>
      <c r="H621" t="str">
        <f>IF(A621="","",RIGHT(Results!C496,LEN(Results!C496)-FIND(" ",Results!C496)))</f>
        <v/>
      </c>
      <c r="I621" t="str">
        <f>IF(A621="","",Results!D496)</f>
        <v/>
      </c>
      <c r="J621" t="str">
        <f>IF(A621="","",VLOOKUP(LEFT(Results!A496,1),Fteams,4,FALSE))</f>
        <v/>
      </c>
      <c r="K621" t="str">
        <f>IF(A621="","",Results!B496)</f>
        <v/>
      </c>
      <c r="L621" t="str">
        <f>IF(A621="","",IF(RIGHT(Results!X488,1)="B","B",""))</f>
        <v/>
      </c>
      <c r="O621" t="str">
        <f>IF(A621="","",Dec!$B$2)</f>
        <v/>
      </c>
      <c r="P621" s="15" t="str">
        <f>IF(A621="","",TEXT(Dec!$D$2,"dd-mmm"))</f>
        <v/>
      </c>
      <c r="R621" s="16" t="str">
        <f>IF(A621="","",TEXT(Dec!$D$2,"yyyy"))</f>
        <v/>
      </c>
    </row>
    <row r="622" spans="1:18" x14ac:dyDescent="0.25">
      <c r="A622" t="str">
        <f>IF(Results!Y499="aw",Results!A488,"")</f>
        <v/>
      </c>
      <c r="B622" t="str">
        <f>IF(A622="","",IF(AND(Results!H499&gt;"+2.0",LEFT(Results!H499,1)="+"),"w",""))</f>
        <v/>
      </c>
      <c r="C622" t="str">
        <f>IF(OR(A622="",Results!H499=""),"","("&amp;Results!H499&amp;")")</f>
        <v/>
      </c>
      <c r="D622" t="str">
        <f>IF(A622="","",Results!F499)</f>
        <v/>
      </c>
      <c r="G622" t="str">
        <f>IF(A622="","",LEFT(Results!C499,FIND(" ",Results!C499)-1))</f>
        <v/>
      </c>
      <c r="H622" t="str">
        <f>IF(A622="","",RIGHT(Results!C499,LEN(Results!C499)-FIND(" ",Results!C499)))</f>
        <v/>
      </c>
      <c r="I622" t="str">
        <f>IF(A622="","",Results!D499)</f>
        <v/>
      </c>
      <c r="J622" t="str">
        <f>IF(A622="","",VLOOKUP(LEFT(Results!A499,1),Fteams,4,FALSE))</f>
        <v/>
      </c>
      <c r="K622" t="str">
        <f>IF(A622="","",Results!B499)</f>
        <v/>
      </c>
      <c r="L622" t="str">
        <f>IF(A622="","",IF(RIGHT(Results!X488,1)="B","B",""))</f>
        <v/>
      </c>
      <c r="O622" t="str">
        <f>IF(A622="","",Dec!$B$2)</f>
        <v/>
      </c>
      <c r="P622" s="15" t="str">
        <f>IF(A622="","",TEXT(Dec!$D$2,"dd-mmm"))</f>
        <v/>
      </c>
      <c r="R622" s="16" t="str">
        <f>IF(A622="","",TEXT(Dec!$D$2,"yyyy"))</f>
        <v/>
      </c>
    </row>
    <row r="623" spans="1:18" x14ac:dyDescent="0.25">
      <c r="A623" t="str">
        <f>IF(Results!Y500="aw",Results!A488,"")</f>
        <v/>
      </c>
      <c r="B623" t="str">
        <f>IF(A623="","",IF(AND(Results!H500&gt;"+2.0",LEFT(Results!H500,1)="+"),"w",""))</f>
        <v/>
      </c>
      <c r="C623" t="str">
        <f>IF(OR(A623="",Results!H500=""),"","("&amp;Results!H500&amp;")")</f>
        <v/>
      </c>
      <c r="D623" t="str">
        <f>IF(A623="","",Results!F500)</f>
        <v/>
      </c>
      <c r="G623" t="str">
        <f>IF(A623="","",LEFT(Results!C500,FIND(" ",Results!C500)-1))</f>
        <v/>
      </c>
      <c r="H623" t="str">
        <f>IF(A623="","",RIGHT(Results!C500,LEN(Results!C500)-FIND(" ",Results!C500)))</f>
        <v/>
      </c>
      <c r="I623" t="str">
        <f>IF(A623="","",Results!D500)</f>
        <v/>
      </c>
      <c r="J623" t="str">
        <f>IF(A623="","",VLOOKUP(LEFT(Results!A500,1),Fteams,4,FALSE))</f>
        <v/>
      </c>
      <c r="K623" t="str">
        <f>IF(A623="","",Results!B500)</f>
        <v/>
      </c>
      <c r="L623" t="str">
        <f>IF(A623="","",IF(RIGHT(Results!X488,1)="B","B",""))</f>
        <v/>
      </c>
      <c r="O623" t="str">
        <f>IF(A623="","",Dec!$B$2)</f>
        <v/>
      </c>
      <c r="P623" s="15" t="str">
        <f>IF(A623="","",TEXT(Dec!$D$2,"dd-mmm"))</f>
        <v/>
      </c>
      <c r="R623" s="16" t="str">
        <f>IF(A623="","",TEXT(Dec!$D$2,"yyyy"))</f>
        <v/>
      </c>
    </row>
    <row r="624" spans="1:18" x14ac:dyDescent="0.25">
      <c r="A624" t="e">
        <f>IF(Results!#REF!="aw",Results!A488,"")</f>
        <v>#REF!</v>
      </c>
      <c r="B624" t="e">
        <f>IF(A624="","",IF(AND(Results!#REF!&gt;"+2.0",LEFT(Results!#REF!,1)="+"),"w",""))</f>
        <v>#REF!</v>
      </c>
      <c r="C624" t="e">
        <f>IF(OR(A624="",Results!#REF!=""),"","("&amp;Results!#REF!&amp;")")</f>
        <v>#REF!</v>
      </c>
      <c r="D624" t="e">
        <f>IF(A624="","",Results!#REF!)</f>
        <v>#REF!</v>
      </c>
      <c r="G624" t="e">
        <f>IF(A624="","",LEFT(Results!#REF!,FIND(" ",Results!#REF!)-1))</f>
        <v>#REF!</v>
      </c>
      <c r="H624" t="e">
        <f>IF(A624="","",RIGHT(Results!#REF!,LEN(Results!#REF!)-FIND(" ",Results!#REF!)))</f>
        <v>#REF!</v>
      </c>
      <c r="I624" t="e">
        <f>IF(A624="","",Results!#REF!)</f>
        <v>#REF!</v>
      </c>
      <c r="J624" t="e">
        <f>IF(A624="","",VLOOKUP(LEFT(Results!#REF!,1),Fteams,4,FALSE))</f>
        <v>#REF!</v>
      </c>
      <c r="K624" t="e">
        <f>IF(A624="","",Results!#REF!)</f>
        <v>#REF!</v>
      </c>
      <c r="L624" t="e">
        <f>IF(A624="","",IF(RIGHT(Results!X488,1)="B","B",""))</f>
        <v>#REF!</v>
      </c>
      <c r="O624" t="e">
        <f>IF(A624="","",Dec!$B$2)</f>
        <v>#REF!</v>
      </c>
      <c r="P624" s="15" t="e">
        <f>IF(A624="","",TEXT(Dec!$D$2,"dd-mmm"))</f>
        <v>#REF!</v>
      </c>
      <c r="R624" s="16" t="e">
        <f>IF(A624="","",TEXT(Dec!$D$2,"yyyy"))</f>
        <v>#REF!</v>
      </c>
    </row>
    <row r="625" spans="1:18" x14ac:dyDescent="0.25">
      <c r="A625" t="e">
        <f>IF(Results!#REF!="aw",Results!A488,"")</f>
        <v>#REF!</v>
      </c>
      <c r="B625" t="e">
        <f>IF(A625="","",IF(AND(Results!#REF!&gt;"+2.0",LEFT(Results!#REF!,1)="+"),"w",""))</f>
        <v>#REF!</v>
      </c>
      <c r="C625" t="e">
        <f>IF(OR(A625="",Results!#REF!=""),"","("&amp;Results!#REF!&amp;")")</f>
        <v>#REF!</v>
      </c>
      <c r="D625" t="e">
        <f>IF(A625="","",Results!#REF!)</f>
        <v>#REF!</v>
      </c>
      <c r="G625" t="e">
        <f>IF(A625="","",LEFT(Results!#REF!,FIND(" ",Results!#REF!)-1))</f>
        <v>#REF!</v>
      </c>
      <c r="H625" t="e">
        <f>IF(A625="","",RIGHT(Results!#REF!,LEN(Results!#REF!)-FIND(" ",Results!#REF!)))</f>
        <v>#REF!</v>
      </c>
      <c r="I625" t="e">
        <f>IF(A625="","",Results!#REF!)</f>
        <v>#REF!</v>
      </c>
      <c r="J625" t="e">
        <f>IF(A625="","",VLOOKUP(LEFT(Results!#REF!,1),Fteams,4,FALSE))</f>
        <v>#REF!</v>
      </c>
      <c r="K625" t="e">
        <f>IF(A625="","",Results!#REF!)</f>
        <v>#REF!</v>
      </c>
      <c r="L625" t="e">
        <f>IF(A625="","",IF(RIGHT(Results!X488,1)="B","B",""))</f>
        <v>#REF!</v>
      </c>
      <c r="O625" t="e">
        <f>IF(A625="","",Dec!$B$2)</f>
        <v>#REF!</v>
      </c>
      <c r="P625" s="15" t="e">
        <f>IF(A625="","",TEXT(Dec!$D$2,"dd-mmm"))</f>
        <v>#REF!</v>
      </c>
      <c r="R625" s="16" t="e">
        <f>IF(A625="","",TEXT(Dec!$D$2,"yyyy"))</f>
        <v>#REF!</v>
      </c>
    </row>
    <row r="626" spans="1:18" x14ac:dyDescent="0.25">
      <c r="A626" t="e">
        <f>IF(Results!Y502="aw",Results!A501,"")</f>
        <v>#N/A</v>
      </c>
      <c r="B626" t="e">
        <f>IF(A626="","",IF(AND(Results!H502&gt;"+2.0",LEFT(Results!H502,1)="+"),"w",""))</f>
        <v>#N/A</v>
      </c>
      <c r="C626" t="e">
        <f>IF(OR(A626="",Results!H502=""),"","("&amp;Results!H502&amp;")")</f>
        <v>#N/A</v>
      </c>
      <c r="D626" t="e">
        <f>IF(A626="","",Results!F502)</f>
        <v>#N/A</v>
      </c>
      <c r="G626" t="e">
        <f>IF(A626="","",LEFT(Results!C502,FIND(" ",Results!C502)-1))</f>
        <v>#N/A</v>
      </c>
      <c r="H626" t="e">
        <f>IF(A626="","",RIGHT(Results!C502,LEN(Results!C502)-FIND(" ",Results!C502)))</f>
        <v>#N/A</v>
      </c>
      <c r="I626" t="e">
        <f>IF(A626="","",Results!D502)</f>
        <v>#N/A</v>
      </c>
      <c r="J626" t="e">
        <f>IF(A626="","",VLOOKUP(LEFT(Results!A502,1),Fteams,4,FALSE))</f>
        <v>#N/A</v>
      </c>
      <c r="K626" t="e">
        <f>IF(A626="","",Results!B502)</f>
        <v>#N/A</v>
      </c>
      <c r="L626" t="e">
        <f>IF(A626="","",IF(RIGHT(Results!X501,1)="B","B",""))</f>
        <v>#N/A</v>
      </c>
      <c r="O626" t="e">
        <f>IF(A626="","",Dec!$B$2)</f>
        <v>#N/A</v>
      </c>
      <c r="P626" s="15" t="e">
        <f>IF(A626="","",TEXT(Dec!$D$2,"dd-mmm"))</f>
        <v>#N/A</v>
      </c>
      <c r="R626" s="16" t="e">
        <f>IF(A626="","",TEXT(Dec!$D$2,"yyyy"))</f>
        <v>#N/A</v>
      </c>
    </row>
    <row r="627" spans="1:18" x14ac:dyDescent="0.25">
      <c r="A627" t="e">
        <f>IF(Results!Y503="aw",Results!A501,"")</f>
        <v>#N/A</v>
      </c>
      <c r="B627" t="e">
        <f>IF(A627="","",IF(AND(Results!H503&gt;"+2.0",LEFT(Results!H503,1)="+"),"w",""))</f>
        <v>#N/A</v>
      </c>
      <c r="C627" t="e">
        <f>IF(OR(A627="",Results!H503=""),"","("&amp;Results!H503&amp;")")</f>
        <v>#N/A</v>
      </c>
      <c r="D627" t="e">
        <f>IF(A627="","",Results!F503)</f>
        <v>#N/A</v>
      </c>
      <c r="G627" t="e">
        <f>IF(A627="","",LEFT(Results!C503,FIND(" ",Results!C503)-1))</f>
        <v>#N/A</v>
      </c>
      <c r="H627" t="e">
        <f>IF(A627="","",RIGHT(Results!C503,LEN(Results!C503)-FIND(" ",Results!C503)))</f>
        <v>#N/A</v>
      </c>
      <c r="I627" t="e">
        <f>IF(A627="","",Results!D503)</f>
        <v>#N/A</v>
      </c>
      <c r="J627" t="e">
        <f>IF(A627="","",VLOOKUP(LEFT(Results!A503,1),Fteams,4,FALSE))</f>
        <v>#N/A</v>
      </c>
      <c r="K627" t="e">
        <f>IF(A627="","",Results!B503)</f>
        <v>#N/A</v>
      </c>
      <c r="L627" t="e">
        <f>IF(A627="","",IF(RIGHT(Results!X501,1)="B","B",""))</f>
        <v>#N/A</v>
      </c>
      <c r="O627" t="e">
        <f>IF(A627="","",Dec!$B$2)</f>
        <v>#N/A</v>
      </c>
      <c r="P627" s="15" t="e">
        <f>IF(A627="","",TEXT(Dec!$D$2,"dd-mmm"))</f>
        <v>#N/A</v>
      </c>
      <c r="R627" s="16" t="e">
        <f>IF(A627="","",TEXT(Dec!$D$2,"yyyy"))</f>
        <v>#N/A</v>
      </c>
    </row>
    <row r="628" spans="1:18" x14ac:dyDescent="0.25">
      <c r="A628" t="e">
        <f>IF(Results!Y504="aw",Results!A501,"")</f>
        <v>#N/A</v>
      </c>
      <c r="B628" t="e">
        <f>IF(A628="","",IF(AND(Results!H504&gt;"+2.0",LEFT(Results!H504,1)="+"),"w",""))</f>
        <v>#N/A</v>
      </c>
      <c r="C628" t="e">
        <f>IF(OR(A628="",Results!H504=""),"","("&amp;Results!H504&amp;")")</f>
        <v>#N/A</v>
      </c>
      <c r="D628" t="e">
        <f>IF(A628="","",Results!F504)</f>
        <v>#N/A</v>
      </c>
      <c r="G628" t="e">
        <f>IF(A628="","",LEFT(Results!C504,FIND(" ",Results!C504)-1))</f>
        <v>#N/A</v>
      </c>
      <c r="H628" t="e">
        <f>IF(A628="","",RIGHT(Results!C504,LEN(Results!C504)-FIND(" ",Results!C504)))</f>
        <v>#N/A</v>
      </c>
      <c r="I628" t="e">
        <f>IF(A628="","",Results!D504)</f>
        <v>#N/A</v>
      </c>
      <c r="J628" t="e">
        <f>IF(A628="","",VLOOKUP(LEFT(Results!A504,1),Fteams,4,FALSE))</f>
        <v>#N/A</v>
      </c>
      <c r="K628" t="e">
        <f>IF(A628="","",Results!B504)</f>
        <v>#N/A</v>
      </c>
      <c r="L628" t="e">
        <f>IF(A628="","",IF(RIGHT(Results!X501,1)="B","B",""))</f>
        <v>#N/A</v>
      </c>
      <c r="O628" t="e">
        <f>IF(A628="","",Dec!$B$2)</f>
        <v>#N/A</v>
      </c>
      <c r="P628" s="15" t="e">
        <f>IF(A628="","",TEXT(Dec!$D$2,"dd-mmm"))</f>
        <v>#N/A</v>
      </c>
      <c r="R628" s="16" t="e">
        <f>IF(A628="","",TEXT(Dec!$D$2,"yyyy"))</f>
        <v>#N/A</v>
      </c>
    </row>
    <row r="629" spans="1:18" x14ac:dyDescent="0.25">
      <c r="A629" t="e">
        <f>IF(Results!Y505="aw",Results!A501,"")</f>
        <v>#N/A</v>
      </c>
      <c r="B629" t="e">
        <f>IF(A629="","",IF(AND(Results!H505&gt;"+2.0",LEFT(Results!H505,1)="+"),"w",""))</f>
        <v>#N/A</v>
      </c>
      <c r="C629" t="e">
        <f>IF(OR(A629="",Results!H505=""),"","("&amp;Results!H505&amp;")")</f>
        <v>#N/A</v>
      </c>
      <c r="D629" t="e">
        <f>IF(A629="","",Results!F505)</f>
        <v>#N/A</v>
      </c>
      <c r="G629" t="e">
        <f>IF(A629="","",LEFT(Results!C505,FIND(" ",Results!C505)-1))</f>
        <v>#N/A</v>
      </c>
      <c r="H629" t="e">
        <f>IF(A629="","",RIGHT(Results!C505,LEN(Results!C505)-FIND(" ",Results!C505)))</f>
        <v>#N/A</v>
      </c>
      <c r="I629" t="e">
        <f>IF(A629="","",Results!D505)</f>
        <v>#N/A</v>
      </c>
      <c r="J629" t="e">
        <f>IF(A629="","",VLOOKUP(LEFT(Results!A505,1),Fteams,4,FALSE))</f>
        <v>#N/A</v>
      </c>
      <c r="K629" t="e">
        <f>IF(A629="","",Results!B505)</f>
        <v>#N/A</v>
      </c>
      <c r="L629" t="e">
        <f>IF(A629="","",IF(RIGHT(Results!X501,1)="B","B",""))</f>
        <v>#N/A</v>
      </c>
      <c r="O629" t="e">
        <f>IF(A629="","",Dec!$B$2)</f>
        <v>#N/A</v>
      </c>
      <c r="P629" s="15" t="e">
        <f>IF(A629="","",TEXT(Dec!$D$2,"dd-mmm"))</f>
        <v>#N/A</v>
      </c>
      <c r="R629" s="16" t="e">
        <f>IF(A629="","",TEXT(Dec!$D$2,"yyyy"))</f>
        <v>#N/A</v>
      </c>
    </row>
    <row r="630" spans="1:18" x14ac:dyDescent="0.25">
      <c r="A630" t="str">
        <f>IF(Results!Y506="aw",Results!A501,"")</f>
        <v/>
      </c>
      <c r="B630" t="str">
        <f>IF(A630="","",IF(AND(Results!H506&gt;"+2.0",LEFT(Results!H506,1)="+"),"w",""))</f>
        <v/>
      </c>
      <c r="C630" t="str">
        <f>IF(OR(A630="",Results!H506=""),"","("&amp;Results!H506&amp;")")</f>
        <v/>
      </c>
      <c r="D630" t="str">
        <f>IF(A630="","",Results!F506)</f>
        <v/>
      </c>
      <c r="G630" t="str">
        <f>IF(A630="","",LEFT(Results!C506,FIND(" ",Results!C506)-1))</f>
        <v/>
      </c>
      <c r="H630" t="str">
        <f>IF(A630="","",RIGHT(Results!C506,LEN(Results!C506)-FIND(" ",Results!C506)))</f>
        <v/>
      </c>
      <c r="I630" t="str">
        <f>IF(A630="","",Results!D506)</f>
        <v/>
      </c>
      <c r="J630" t="str">
        <f>IF(A630="","",VLOOKUP(LEFT(Results!A506,1),Fteams,4,FALSE))</f>
        <v/>
      </c>
      <c r="K630" t="str">
        <f>IF(A630="","",Results!B506)</f>
        <v/>
      </c>
      <c r="L630" t="str">
        <f>IF(A630="","",IF(RIGHT(Results!X501,1)="B","B",""))</f>
        <v/>
      </c>
      <c r="O630" t="str">
        <f>IF(A630="","",Dec!$B$2)</f>
        <v/>
      </c>
      <c r="P630" s="15" t="str">
        <f>IF(A630="","",TEXT(Dec!$D$2,"dd-mmm"))</f>
        <v/>
      </c>
      <c r="R630" s="16" t="str">
        <f>IF(A630="","",TEXT(Dec!$D$2,"yyyy"))</f>
        <v/>
      </c>
    </row>
    <row r="631" spans="1:18" x14ac:dyDescent="0.25">
      <c r="A631" t="str">
        <f>IF(Results!Y507="aw",Results!A501,"")</f>
        <v/>
      </c>
      <c r="B631" t="str">
        <f>IF(A631="","",IF(AND(Results!H507&gt;"+2.0",LEFT(Results!H507,1)="+"),"w",""))</f>
        <v/>
      </c>
      <c r="C631" t="str">
        <f>IF(OR(A631="",Results!H507=""),"","("&amp;Results!H507&amp;")")</f>
        <v/>
      </c>
      <c r="D631" t="str">
        <f>IF(A631="","",Results!F507)</f>
        <v/>
      </c>
      <c r="G631" t="str">
        <f>IF(A631="","",LEFT(Results!C507,FIND(" ",Results!C507)-1))</f>
        <v/>
      </c>
      <c r="H631" t="str">
        <f>IF(A631="","",RIGHT(Results!C507,LEN(Results!C507)-FIND(" ",Results!C507)))</f>
        <v/>
      </c>
      <c r="I631" t="str">
        <f>IF(A631="","",Results!D507)</f>
        <v/>
      </c>
      <c r="J631" t="str">
        <f>IF(A631="","",VLOOKUP(LEFT(Results!A507,1),Fteams,4,FALSE))</f>
        <v/>
      </c>
      <c r="K631" t="str">
        <f>IF(A631="","",Results!B507)</f>
        <v/>
      </c>
      <c r="L631" t="str">
        <f>IF(A631="","",IF(RIGHT(Results!X501,1)="B","B",""))</f>
        <v/>
      </c>
      <c r="O631" t="str">
        <f>IF(A631="","",Dec!$B$2)</f>
        <v/>
      </c>
      <c r="P631" s="15" t="str">
        <f>IF(A631="","",TEXT(Dec!$D$2,"dd-mmm"))</f>
        <v/>
      </c>
      <c r="R631" s="16" t="str">
        <f>IF(A631="","",TEXT(Dec!$D$2,"yyyy"))</f>
        <v/>
      </c>
    </row>
    <row r="632" spans="1:18" x14ac:dyDescent="0.25">
      <c r="A632" t="str">
        <f>IF(Results!Y508="aw",Results!A501,"")</f>
        <v/>
      </c>
      <c r="B632" t="str">
        <f>IF(A632="","",IF(AND(Results!H508&gt;"+2.0",LEFT(Results!H508,1)="+"),"w",""))</f>
        <v/>
      </c>
      <c r="C632" t="str">
        <f>IF(OR(A632="",Results!H508=""),"","("&amp;Results!H508&amp;")")</f>
        <v/>
      </c>
      <c r="D632" t="str">
        <f>IF(A632="","",Results!F508)</f>
        <v/>
      </c>
      <c r="G632" t="str">
        <f>IF(A632="","",LEFT(Results!C508,FIND(" ",Results!C508)-1))</f>
        <v/>
      </c>
      <c r="H632" t="str">
        <f>IF(A632="","",RIGHT(Results!C508,LEN(Results!C508)-FIND(" ",Results!C508)))</f>
        <v/>
      </c>
      <c r="I632" t="str">
        <f>IF(A632="","",Results!D508)</f>
        <v/>
      </c>
      <c r="J632" t="str">
        <f>IF(A632="","",VLOOKUP(LEFT(Results!A508,1),Fteams,4,FALSE))</f>
        <v/>
      </c>
      <c r="K632" t="str">
        <f>IF(A632="","",Results!B508)</f>
        <v/>
      </c>
      <c r="L632" t="str">
        <f>IF(A632="","",IF(RIGHT(Results!X501,1)="B","B",""))</f>
        <v/>
      </c>
      <c r="O632" t="str">
        <f>IF(A632="","",Dec!$B$2)</f>
        <v/>
      </c>
      <c r="P632" s="15" t="str">
        <f>IF(A632="","",TEXT(Dec!$D$2,"dd-mmm"))</f>
        <v/>
      </c>
      <c r="R632" s="16" t="str">
        <f>IF(A632="","",TEXT(Dec!$D$2,"yyyy"))</f>
        <v/>
      </c>
    </row>
    <row r="633" spans="1:18" x14ac:dyDescent="0.25">
      <c r="A633" t="str">
        <f>IF(Results!Y509="aw",Results!A501,"")</f>
        <v/>
      </c>
      <c r="B633" t="str">
        <f>IF(A633="","",IF(AND(Results!H509&gt;"+2.0",LEFT(Results!H509,1)="+"),"w",""))</f>
        <v/>
      </c>
      <c r="C633" t="str">
        <f>IF(OR(A633="",Results!H509=""),"","("&amp;Results!H509&amp;")")</f>
        <v/>
      </c>
      <c r="D633" t="str">
        <f>IF(A633="","",Results!F509)</f>
        <v/>
      </c>
      <c r="G633" t="str">
        <f>IF(A633="","",LEFT(Results!C509,FIND(" ",Results!C509)-1))</f>
        <v/>
      </c>
      <c r="H633" t="str">
        <f>IF(A633="","",RIGHT(Results!C509,LEN(Results!C509)-FIND(" ",Results!C509)))</f>
        <v/>
      </c>
      <c r="I633" t="str">
        <f>IF(A633="","",Results!D509)</f>
        <v/>
      </c>
      <c r="J633" t="str">
        <f>IF(A633="","",VLOOKUP(LEFT(Results!A509,1),Fteams,4,FALSE))</f>
        <v/>
      </c>
      <c r="K633" t="str">
        <f>IF(A633="","",Results!B509)</f>
        <v/>
      </c>
      <c r="L633" t="str">
        <f>IF(A633="","",IF(RIGHT(Results!X501,1)="B","B",""))</f>
        <v/>
      </c>
      <c r="O633" t="str">
        <f>IF(A633="","",Dec!$B$2)</f>
        <v/>
      </c>
      <c r="P633" s="15" t="str">
        <f>IF(A633="","",TEXT(Dec!$D$2,"dd-mmm"))</f>
        <v/>
      </c>
      <c r="R633" s="16" t="str">
        <f>IF(A633="","",TEXT(Dec!$D$2,"yyyy"))</f>
        <v/>
      </c>
    </row>
    <row r="634" spans="1:18" x14ac:dyDescent="0.25">
      <c r="A634" t="str">
        <f>IF(Results!Y512="aw",Results!A501,"")</f>
        <v/>
      </c>
      <c r="B634" t="str">
        <f>IF(A634="","",IF(AND(Results!H512&gt;"+2.0",LEFT(Results!H512,1)="+"),"w",""))</f>
        <v/>
      </c>
      <c r="C634" t="str">
        <f>IF(OR(A634="",Results!H512=""),"","("&amp;Results!H512&amp;")")</f>
        <v/>
      </c>
      <c r="D634" t="str">
        <f>IF(A634="","",Results!F512)</f>
        <v/>
      </c>
      <c r="G634" t="str">
        <f>IF(A634="","",LEFT(Results!C512,FIND(" ",Results!C512)-1))</f>
        <v/>
      </c>
      <c r="H634" t="str">
        <f>IF(A634="","",RIGHT(Results!C512,LEN(Results!C512)-FIND(" ",Results!C512)))</f>
        <v/>
      </c>
      <c r="I634" t="str">
        <f>IF(A634="","",Results!D512)</f>
        <v/>
      </c>
      <c r="J634" t="str">
        <f>IF(A634="","",VLOOKUP(LEFT(Results!A512,1),Fteams,4,FALSE))</f>
        <v/>
      </c>
      <c r="K634" t="str">
        <f>IF(A634="","",Results!B512)</f>
        <v/>
      </c>
      <c r="L634" t="str">
        <f>IF(A634="","",IF(RIGHT(Results!X501,1)="B","B",""))</f>
        <v/>
      </c>
      <c r="O634" t="str">
        <f>IF(A634="","",Dec!$B$2)</f>
        <v/>
      </c>
      <c r="P634" s="15" t="str">
        <f>IF(A634="","",TEXT(Dec!$D$2,"dd-mmm"))</f>
        <v/>
      </c>
      <c r="R634" s="16" t="str">
        <f>IF(A634="","",TEXT(Dec!$D$2,"yyyy"))</f>
        <v/>
      </c>
    </row>
    <row r="635" spans="1:18" x14ac:dyDescent="0.25">
      <c r="A635" t="str">
        <f>IF(Results!Y513="aw",Results!A501,"")</f>
        <v/>
      </c>
      <c r="B635" t="str">
        <f>IF(A635="","",IF(AND(Results!H513&gt;"+2.0",LEFT(Results!H513,1)="+"),"w",""))</f>
        <v/>
      </c>
      <c r="C635" t="str">
        <f>IF(OR(A635="",Results!H513=""),"","("&amp;Results!H513&amp;")")</f>
        <v/>
      </c>
      <c r="D635" t="str">
        <f>IF(A635="","",Results!F513)</f>
        <v/>
      </c>
      <c r="G635" t="str">
        <f>IF(A635="","",LEFT(Results!C513,FIND(" ",Results!C513)-1))</f>
        <v/>
      </c>
      <c r="H635" t="str">
        <f>IF(A635="","",RIGHT(Results!C513,LEN(Results!C513)-FIND(" ",Results!C513)))</f>
        <v/>
      </c>
      <c r="I635" t="str">
        <f>IF(A635="","",Results!D513)</f>
        <v/>
      </c>
      <c r="J635" t="str">
        <f>IF(A635="","",VLOOKUP(LEFT(Results!A513,1),Fteams,4,FALSE))</f>
        <v/>
      </c>
      <c r="K635" t="str">
        <f>IF(A635="","",Results!B513)</f>
        <v/>
      </c>
      <c r="L635" t="str">
        <f>IF(A635="","",IF(RIGHT(Results!X501,1)="B","B",""))</f>
        <v/>
      </c>
      <c r="O635" t="str">
        <f>IF(A635="","",Dec!$B$2)</f>
        <v/>
      </c>
      <c r="P635" s="15" t="str">
        <f>IF(A635="","",TEXT(Dec!$D$2,"dd-mmm"))</f>
        <v/>
      </c>
      <c r="R635" s="16" t="str">
        <f>IF(A635="","",TEXT(Dec!$D$2,"yyyy"))</f>
        <v/>
      </c>
    </row>
    <row r="636" spans="1:18" x14ac:dyDescent="0.25">
      <c r="A636" t="e">
        <f>IF(Results!#REF!="aw",Results!A501,"")</f>
        <v>#REF!</v>
      </c>
      <c r="B636" t="e">
        <f>IF(A636="","",IF(AND(Results!#REF!&gt;"+2.0",LEFT(Results!#REF!,1)="+"),"w",""))</f>
        <v>#REF!</v>
      </c>
      <c r="C636" t="e">
        <f>IF(OR(A636="",Results!#REF!=""),"","("&amp;Results!#REF!&amp;")")</f>
        <v>#REF!</v>
      </c>
      <c r="D636" t="e">
        <f>IF(A636="","",Results!#REF!)</f>
        <v>#REF!</v>
      </c>
      <c r="G636" t="e">
        <f>IF(A636="","",LEFT(Results!#REF!,FIND(" ",Results!#REF!)-1))</f>
        <v>#REF!</v>
      </c>
      <c r="H636" t="e">
        <f>IF(A636="","",RIGHT(Results!#REF!,LEN(Results!#REF!)-FIND(" ",Results!#REF!)))</f>
        <v>#REF!</v>
      </c>
      <c r="I636" t="e">
        <f>IF(A636="","",Results!#REF!)</f>
        <v>#REF!</v>
      </c>
      <c r="J636" t="e">
        <f>IF(A636="","",VLOOKUP(LEFT(Results!#REF!,1),Fteams,4,FALSE))</f>
        <v>#REF!</v>
      </c>
      <c r="K636" t="e">
        <f>IF(A636="","",Results!#REF!)</f>
        <v>#REF!</v>
      </c>
      <c r="L636" t="e">
        <f>IF(A636="","",IF(RIGHT(Results!X501,1)="B","B",""))</f>
        <v>#REF!</v>
      </c>
      <c r="O636" t="e">
        <f>IF(A636="","",Dec!$B$2)</f>
        <v>#REF!</v>
      </c>
      <c r="P636" s="15" t="e">
        <f>IF(A636="","",TEXT(Dec!$D$2,"dd-mmm"))</f>
        <v>#REF!</v>
      </c>
      <c r="R636" s="16" t="e">
        <f>IF(A636="","",TEXT(Dec!$D$2,"yyyy"))</f>
        <v>#REF!</v>
      </c>
    </row>
    <row r="637" spans="1:18" x14ac:dyDescent="0.25">
      <c r="A637" t="e">
        <f>IF(Results!#REF!="aw",Results!A501,"")</f>
        <v>#REF!</v>
      </c>
      <c r="B637" t="e">
        <f>IF(A637="","",IF(AND(Results!#REF!&gt;"+2.0",LEFT(Results!#REF!,1)="+"),"w",""))</f>
        <v>#REF!</v>
      </c>
      <c r="C637" t="e">
        <f>IF(OR(A637="",Results!#REF!=""),"","("&amp;Results!#REF!&amp;")")</f>
        <v>#REF!</v>
      </c>
      <c r="D637" t="e">
        <f>IF(A637="","",Results!#REF!)</f>
        <v>#REF!</v>
      </c>
      <c r="G637" t="e">
        <f>IF(A637="","",LEFT(Results!#REF!,FIND(" ",Results!#REF!)-1))</f>
        <v>#REF!</v>
      </c>
      <c r="H637" t="e">
        <f>IF(A637="","",RIGHT(Results!#REF!,LEN(Results!#REF!)-FIND(" ",Results!#REF!)))</f>
        <v>#REF!</v>
      </c>
      <c r="I637" t="e">
        <f>IF(A637="","",Results!#REF!)</f>
        <v>#REF!</v>
      </c>
      <c r="J637" t="e">
        <f>IF(A637="","",VLOOKUP(LEFT(Results!#REF!,1),Fteams,4,FALSE))</f>
        <v>#REF!</v>
      </c>
      <c r="K637" t="e">
        <f>IF(A637="","",Results!#REF!)</f>
        <v>#REF!</v>
      </c>
      <c r="L637" t="e">
        <f>IF(A637="","",IF(RIGHT(Results!X501,1)="B","B",""))</f>
        <v>#REF!</v>
      </c>
      <c r="O637" t="e">
        <f>IF(A637="","",Dec!$B$2)</f>
        <v>#REF!</v>
      </c>
      <c r="P637" s="15" t="e">
        <f>IF(A637="","",TEXT(Dec!$D$2,"dd-mmm"))</f>
        <v>#REF!</v>
      </c>
      <c r="R637" s="16" t="e">
        <f>IF(A637="","",TEXT(Dec!$D$2,"yyyy"))</f>
        <v>#REF!</v>
      </c>
    </row>
    <row r="638" spans="1:18" x14ac:dyDescent="0.25">
      <c r="A638" t="e">
        <f>IF(Results!Y515="aw",Results!A514,"")</f>
        <v>#N/A</v>
      </c>
      <c r="B638" t="e">
        <f>IF(A638="","",IF(AND(Results!H515&gt;"+2.0",LEFT(Results!H515,1)="+"),"w",""))</f>
        <v>#N/A</v>
      </c>
      <c r="C638" t="e">
        <f>IF(OR(A638="",Results!H515=""),"","("&amp;Results!H515&amp;")")</f>
        <v>#N/A</v>
      </c>
      <c r="D638" t="e">
        <f>IF(A638="","",Results!F515)</f>
        <v>#N/A</v>
      </c>
      <c r="G638" t="e">
        <f>IF(A638="","",LEFT(Results!C515,FIND(" ",Results!C515)-1))</f>
        <v>#N/A</v>
      </c>
      <c r="H638" t="e">
        <f>IF(A638="","",RIGHT(Results!C515,LEN(Results!C515)-FIND(" ",Results!C515)))</f>
        <v>#N/A</v>
      </c>
      <c r="I638" t="e">
        <f>IF(A638="","",Results!D515)</f>
        <v>#N/A</v>
      </c>
      <c r="J638" t="e">
        <f>IF(A638="","",VLOOKUP(LEFT(Results!A515,1),Fteams,4,FALSE))</f>
        <v>#N/A</v>
      </c>
      <c r="K638" t="e">
        <f>IF(A638="","",Results!B515)</f>
        <v>#N/A</v>
      </c>
      <c r="L638" t="e">
        <f>IF(A638="","",IF(RIGHT(Results!X514,1)="B","B",""))</f>
        <v>#N/A</v>
      </c>
      <c r="O638" t="e">
        <f>IF(A638="","",Dec!$B$2)</f>
        <v>#N/A</v>
      </c>
      <c r="P638" s="15" t="e">
        <f>IF(A638="","",TEXT(Dec!$D$2,"dd-mmm"))</f>
        <v>#N/A</v>
      </c>
      <c r="R638" s="16" t="e">
        <f>IF(A638="","",TEXT(Dec!$D$2,"yyyy"))</f>
        <v>#N/A</v>
      </c>
    </row>
    <row r="639" spans="1:18" x14ac:dyDescent="0.25">
      <c r="A639" t="e">
        <f>IF(Results!Y516="aw",Results!A514,"")</f>
        <v>#N/A</v>
      </c>
      <c r="B639" t="e">
        <f>IF(A639="","",IF(AND(Results!H516&gt;"+2.0",LEFT(Results!H516,1)="+"),"w",""))</f>
        <v>#N/A</v>
      </c>
      <c r="C639" t="e">
        <f>IF(OR(A639="",Results!H516=""),"","("&amp;Results!H516&amp;")")</f>
        <v>#N/A</v>
      </c>
      <c r="D639" t="e">
        <f>IF(A639="","",Results!F516)</f>
        <v>#N/A</v>
      </c>
      <c r="G639" t="e">
        <f>IF(A639="","",LEFT(Results!C516,FIND(" ",Results!C516)-1))</f>
        <v>#N/A</v>
      </c>
      <c r="H639" t="e">
        <f>IF(A639="","",RIGHT(Results!C516,LEN(Results!C516)-FIND(" ",Results!C516)))</f>
        <v>#N/A</v>
      </c>
      <c r="I639" t="e">
        <f>IF(A639="","",Results!D516)</f>
        <v>#N/A</v>
      </c>
      <c r="J639" t="e">
        <f>IF(A639="","",VLOOKUP(LEFT(Results!A516,1),Fteams,4,FALSE))</f>
        <v>#N/A</v>
      </c>
      <c r="K639" t="e">
        <f>IF(A639="","",Results!B516)</f>
        <v>#N/A</v>
      </c>
      <c r="L639" t="e">
        <f>IF(A639="","",IF(RIGHT(Results!X514,1)="B","B",""))</f>
        <v>#N/A</v>
      </c>
      <c r="O639" t="e">
        <f>IF(A639="","",Dec!$B$2)</f>
        <v>#N/A</v>
      </c>
      <c r="P639" s="15" t="e">
        <f>IF(A639="","",TEXT(Dec!$D$2,"dd-mmm"))</f>
        <v>#N/A</v>
      </c>
      <c r="R639" s="16" t="e">
        <f>IF(A639="","",TEXT(Dec!$D$2,"yyyy"))</f>
        <v>#N/A</v>
      </c>
    </row>
    <row r="640" spans="1:18" x14ac:dyDescent="0.25">
      <c r="A640" t="e">
        <f>IF(Results!Y517="aw",Results!A514,"")</f>
        <v>#N/A</v>
      </c>
      <c r="B640" t="e">
        <f>IF(A640="","",IF(AND(Results!H517&gt;"+2.0",LEFT(Results!H517,1)="+"),"w",""))</f>
        <v>#N/A</v>
      </c>
      <c r="C640" t="e">
        <f>IF(OR(A640="",Results!H517=""),"","("&amp;Results!H517&amp;")")</f>
        <v>#N/A</v>
      </c>
      <c r="D640" t="e">
        <f>IF(A640="","",Results!F517)</f>
        <v>#N/A</v>
      </c>
      <c r="G640" t="e">
        <f>IF(A640="","",LEFT(Results!C517,FIND(" ",Results!C517)-1))</f>
        <v>#N/A</v>
      </c>
      <c r="H640" t="e">
        <f>IF(A640="","",RIGHT(Results!C517,LEN(Results!C517)-FIND(" ",Results!C517)))</f>
        <v>#N/A</v>
      </c>
      <c r="I640" t="e">
        <f>IF(A640="","",Results!D517)</f>
        <v>#N/A</v>
      </c>
      <c r="J640" t="e">
        <f>IF(A640="","",VLOOKUP(LEFT(Results!A517,1),Fteams,4,FALSE))</f>
        <v>#N/A</v>
      </c>
      <c r="K640" t="e">
        <f>IF(A640="","",Results!B517)</f>
        <v>#N/A</v>
      </c>
      <c r="L640" t="e">
        <f>IF(A640="","",IF(RIGHT(Results!X514,1)="B","B",""))</f>
        <v>#N/A</v>
      </c>
      <c r="O640" t="e">
        <f>IF(A640="","",Dec!$B$2)</f>
        <v>#N/A</v>
      </c>
      <c r="P640" s="15" t="e">
        <f>IF(A640="","",TEXT(Dec!$D$2,"dd-mmm"))</f>
        <v>#N/A</v>
      </c>
      <c r="R640" s="16" t="e">
        <f>IF(A640="","",TEXT(Dec!$D$2,"yyyy"))</f>
        <v>#N/A</v>
      </c>
    </row>
    <row r="641" spans="1:18" x14ac:dyDescent="0.25">
      <c r="A641" t="e">
        <f>IF(Results!Y518="aw",Results!A514,"")</f>
        <v>#N/A</v>
      </c>
      <c r="B641" t="e">
        <f>IF(A641="","",IF(AND(Results!H518&gt;"+2.0",LEFT(Results!H518,1)="+"),"w",""))</f>
        <v>#N/A</v>
      </c>
      <c r="C641" t="e">
        <f>IF(OR(A641="",Results!H518=""),"","("&amp;Results!H518&amp;")")</f>
        <v>#N/A</v>
      </c>
      <c r="D641" t="e">
        <f>IF(A641="","",Results!F518)</f>
        <v>#N/A</v>
      </c>
      <c r="G641" t="e">
        <f>IF(A641="","",LEFT(Results!C518,FIND(" ",Results!C518)-1))</f>
        <v>#N/A</v>
      </c>
      <c r="H641" t="e">
        <f>IF(A641="","",RIGHT(Results!C518,LEN(Results!C518)-FIND(" ",Results!C518)))</f>
        <v>#N/A</v>
      </c>
      <c r="I641" t="e">
        <f>IF(A641="","",Results!D518)</f>
        <v>#N/A</v>
      </c>
      <c r="J641" t="e">
        <f>IF(A641="","",VLOOKUP(LEFT(Results!A518,1),Fteams,4,FALSE))</f>
        <v>#N/A</v>
      </c>
      <c r="K641" t="e">
        <f>IF(A641="","",Results!B518)</f>
        <v>#N/A</v>
      </c>
      <c r="L641" t="e">
        <f>IF(A641="","",IF(RIGHT(Results!X514,1)="B","B",""))</f>
        <v>#N/A</v>
      </c>
      <c r="O641" t="e">
        <f>IF(A641="","",Dec!$B$2)</f>
        <v>#N/A</v>
      </c>
      <c r="P641" s="15" t="e">
        <f>IF(A641="","",TEXT(Dec!$D$2,"dd-mmm"))</f>
        <v>#N/A</v>
      </c>
      <c r="R641" s="16" t="e">
        <f>IF(A641="","",TEXT(Dec!$D$2,"yyyy"))</f>
        <v>#N/A</v>
      </c>
    </row>
    <row r="642" spans="1:18" x14ac:dyDescent="0.25">
      <c r="A642" t="e">
        <f>IF(Results!Y519="aw",Results!A514,"")</f>
        <v>#N/A</v>
      </c>
      <c r="B642" t="e">
        <f>IF(A642="","",IF(AND(Results!H519&gt;"+2.0",LEFT(Results!H519,1)="+"),"w",""))</f>
        <v>#N/A</v>
      </c>
      <c r="C642" t="e">
        <f>IF(OR(A642="",Results!H519=""),"","("&amp;Results!H519&amp;")")</f>
        <v>#N/A</v>
      </c>
      <c r="D642" t="e">
        <f>IF(A642="","",Results!F519)</f>
        <v>#N/A</v>
      </c>
      <c r="G642" t="e">
        <f>IF(A642="","",LEFT(Results!C519,FIND(" ",Results!C519)-1))</f>
        <v>#N/A</v>
      </c>
      <c r="H642" t="e">
        <f>IF(A642="","",RIGHT(Results!C519,LEN(Results!C519)-FIND(" ",Results!C519)))</f>
        <v>#N/A</v>
      </c>
      <c r="I642" t="e">
        <f>IF(A642="","",Results!D519)</f>
        <v>#N/A</v>
      </c>
      <c r="J642" t="e">
        <f>IF(A642="","",VLOOKUP(LEFT(Results!A519,1),Fteams,4,FALSE))</f>
        <v>#N/A</v>
      </c>
      <c r="K642" t="e">
        <f>IF(A642="","",Results!B519)</f>
        <v>#N/A</v>
      </c>
      <c r="L642" t="e">
        <f>IF(A642="","",IF(RIGHT(Results!X514,1)="B","B",""))</f>
        <v>#N/A</v>
      </c>
      <c r="O642" t="e">
        <f>IF(A642="","",Dec!$B$2)</f>
        <v>#N/A</v>
      </c>
      <c r="P642" s="15" t="e">
        <f>IF(A642="","",TEXT(Dec!$D$2,"dd-mmm"))</f>
        <v>#N/A</v>
      </c>
      <c r="R642" s="16" t="e">
        <f>IF(A642="","",TEXT(Dec!$D$2,"yyyy"))</f>
        <v>#N/A</v>
      </c>
    </row>
    <row r="643" spans="1:18" x14ac:dyDescent="0.25">
      <c r="A643" t="e">
        <f>IF(Results!Y520="aw",Results!A514,"")</f>
        <v>#N/A</v>
      </c>
      <c r="B643" t="e">
        <f>IF(A643="","",IF(AND(Results!H520&gt;"+2.0",LEFT(Results!H520,1)="+"),"w",""))</f>
        <v>#N/A</v>
      </c>
      <c r="C643" t="e">
        <f>IF(OR(A643="",Results!H520=""),"","("&amp;Results!H520&amp;")")</f>
        <v>#N/A</v>
      </c>
      <c r="D643" t="e">
        <f>IF(A643="","",Results!F520)</f>
        <v>#N/A</v>
      </c>
      <c r="G643" t="e">
        <f>IF(A643="","",LEFT(Results!C520,FIND(" ",Results!C520)-1))</f>
        <v>#N/A</v>
      </c>
      <c r="H643" t="e">
        <f>IF(A643="","",RIGHT(Results!C520,LEN(Results!C520)-FIND(" ",Results!C520)))</f>
        <v>#N/A</v>
      </c>
      <c r="I643" t="e">
        <f>IF(A643="","",Results!D520)</f>
        <v>#N/A</v>
      </c>
      <c r="J643" t="e">
        <f>IF(A643="","",VLOOKUP(LEFT(Results!A520,1),Fteams,4,FALSE))</f>
        <v>#N/A</v>
      </c>
      <c r="K643" t="e">
        <f>IF(A643="","",Results!B520)</f>
        <v>#N/A</v>
      </c>
      <c r="L643" t="e">
        <f>IF(A643="","",IF(RIGHT(Results!X514,1)="B","B",""))</f>
        <v>#N/A</v>
      </c>
      <c r="O643" t="e">
        <f>IF(A643="","",Dec!$B$2)</f>
        <v>#N/A</v>
      </c>
      <c r="P643" s="15" t="e">
        <f>IF(A643="","",TEXT(Dec!$D$2,"dd-mmm"))</f>
        <v>#N/A</v>
      </c>
      <c r="R643" s="16" t="e">
        <f>IF(A643="","",TEXT(Dec!$D$2,"yyyy"))</f>
        <v>#N/A</v>
      </c>
    </row>
    <row r="644" spans="1:18" x14ac:dyDescent="0.25">
      <c r="A644" t="str">
        <f>IF(Results!Y521="aw",Results!A514,"")</f>
        <v/>
      </c>
      <c r="B644" t="str">
        <f>IF(A644="","",IF(AND(Results!H521&gt;"+2.0",LEFT(Results!H521,1)="+"),"w",""))</f>
        <v/>
      </c>
      <c r="C644" t="str">
        <f>IF(OR(A644="",Results!H521=""),"","("&amp;Results!H521&amp;")")</f>
        <v/>
      </c>
      <c r="D644" t="str">
        <f>IF(A644="","",Results!F521)</f>
        <v/>
      </c>
      <c r="G644" t="str">
        <f>IF(A644="","",LEFT(Results!C521,FIND(" ",Results!C521)-1))</f>
        <v/>
      </c>
      <c r="H644" t="str">
        <f>IF(A644="","",RIGHT(Results!C521,LEN(Results!C521)-FIND(" ",Results!C521)))</f>
        <v/>
      </c>
      <c r="I644" t="str">
        <f>IF(A644="","",Results!D521)</f>
        <v/>
      </c>
      <c r="J644" t="str">
        <f>IF(A644="","",VLOOKUP(LEFT(Results!A521,1),Fteams,4,FALSE))</f>
        <v/>
      </c>
      <c r="K644" t="str">
        <f>IF(A644="","",Results!B521)</f>
        <v/>
      </c>
      <c r="L644" t="str">
        <f>IF(A644="","",IF(RIGHT(Results!X514,1)="B","B",""))</f>
        <v/>
      </c>
      <c r="O644" t="str">
        <f>IF(A644="","",Dec!$B$2)</f>
        <v/>
      </c>
      <c r="P644" s="15" t="str">
        <f>IF(A644="","",TEXT(Dec!$D$2,"dd-mmm"))</f>
        <v/>
      </c>
      <c r="R644" s="16" t="str">
        <f>IF(A644="","",TEXT(Dec!$D$2,"yyyy"))</f>
        <v/>
      </c>
    </row>
    <row r="645" spans="1:18" x14ac:dyDescent="0.25">
      <c r="A645" t="str">
        <f>IF(Results!Y522="aw",Results!A514,"")</f>
        <v/>
      </c>
      <c r="B645" t="str">
        <f>IF(A645="","",IF(AND(Results!H522&gt;"+2.0",LEFT(Results!H522,1)="+"),"w",""))</f>
        <v/>
      </c>
      <c r="C645" t="str">
        <f>IF(OR(A645="",Results!H522=""),"","("&amp;Results!H522&amp;")")</f>
        <v/>
      </c>
      <c r="D645" t="str">
        <f>IF(A645="","",Results!F522)</f>
        <v/>
      </c>
      <c r="G645" t="str">
        <f>IF(A645="","",LEFT(Results!C522,FIND(" ",Results!C522)-1))</f>
        <v/>
      </c>
      <c r="H645" t="str">
        <f>IF(A645="","",RIGHT(Results!C522,LEN(Results!C522)-FIND(" ",Results!C522)))</f>
        <v/>
      </c>
      <c r="I645" t="str">
        <f>IF(A645="","",Results!D522)</f>
        <v/>
      </c>
      <c r="J645" t="str">
        <f>IF(A645="","",VLOOKUP(LEFT(Results!A522,1),Fteams,4,FALSE))</f>
        <v/>
      </c>
      <c r="K645" t="str">
        <f>IF(A645="","",Results!B522)</f>
        <v/>
      </c>
      <c r="L645" t="str">
        <f>IF(A645="","",IF(RIGHT(Results!X514,1)="B","B",""))</f>
        <v/>
      </c>
      <c r="O645" t="str">
        <f>IF(A645="","",Dec!$B$2)</f>
        <v/>
      </c>
      <c r="P645" s="15" t="str">
        <f>IF(A645="","",TEXT(Dec!$D$2,"dd-mmm"))</f>
        <v/>
      </c>
      <c r="R645" s="16" t="str">
        <f>IF(A645="","",TEXT(Dec!$D$2,"yyyy"))</f>
        <v/>
      </c>
    </row>
    <row r="646" spans="1:18" x14ac:dyDescent="0.25">
      <c r="A646" t="str">
        <f>IF(Results!Y525="aw",Results!A514,"")</f>
        <v/>
      </c>
      <c r="B646" t="str">
        <f>IF(A646="","",IF(AND(Results!H525&gt;"+2.0",LEFT(Results!H525,1)="+"),"w",""))</f>
        <v/>
      </c>
      <c r="C646" t="str">
        <f>IF(OR(A646="",Results!H525=""),"","("&amp;Results!H525&amp;")")</f>
        <v/>
      </c>
      <c r="D646" t="str">
        <f>IF(A646="","",Results!F525)</f>
        <v/>
      </c>
      <c r="G646" t="str">
        <f>IF(A646="","",LEFT(Results!C525,FIND(" ",Results!C525)-1))</f>
        <v/>
      </c>
      <c r="H646" t="str">
        <f>IF(A646="","",RIGHT(Results!C525,LEN(Results!C525)-FIND(" ",Results!C525)))</f>
        <v/>
      </c>
      <c r="I646" t="str">
        <f>IF(A646="","",Results!D525)</f>
        <v/>
      </c>
      <c r="J646" t="str">
        <f>IF(A646="","",VLOOKUP(LEFT(Results!A525,1),Fteams,4,FALSE))</f>
        <v/>
      </c>
      <c r="K646" t="str">
        <f>IF(A646="","",Results!B525)</f>
        <v/>
      </c>
      <c r="L646" t="str">
        <f>IF(A646="","",IF(RIGHT(Results!X514,1)="B","B",""))</f>
        <v/>
      </c>
      <c r="O646" t="str">
        <f>IF(A646="","",Dec!$B$2)</f>
        <v/>
      </c>
      <c r="P646" s="15" t="str">
        <f>IF(A646="","",TEXT(Dec!$D$2,"dd-mmm"))</f>
        <v/>
      </c>
      <c r="R646" s="16" t="str">
        <f>IF(A646="","",TEXT(Dec!$D$2,"yyyy"))</f>
        <v/>
      </c>
    </row>
    <row r="647" spans="1:18" x14ac:dyDescent="0.25">
      <c r="A647" t="str">
        <f>IF(Results!Y526="aw",Results!A514,"")</f>
        <v/>
      </c>
      <c r="B647" t="str">
        <f>IF(A647="","",IF(AND(Results!H526&gt;"+2.0",LEFT(Results!H526,1)="+"),"w",""))</f>
        <v/>
      </c>
      <c r="C647" t="str">
        <f>IF(OR(A647="",Results!H526=""),"","("&amp;Results!H526&amp;")")</f>
        <v/>
      </c>
      <c r="D647" t="str">
        <f>IF(A647="","",Results!F526)</f>
        <v/>
      </c>
      <c r="G647" t="str">
        <f>IF(A647="","",LEFT(Results!C526,FIND(" ",Results!C526)-1))</f>
        <v/>
      </c>
      <c r="H647" t="str">
        <f>IF(A647="","",RIGHT(Results!C526,LEN(Results!C526)-FIND(" ",Results!C526)))</f>
        <v/>
      </c>
      <c r="I647" t="str">
        <f>IF(A647="","",Results!D526)</f>
        <v/>
      </c>
      <c r="J647" t="str">
        <f>IF(A647="","",VLOOKUP(LEFT(Results!A526,1),Fteams,4,FALSE))</f>
        <v/>
      </c>
      <c r="K647" t="str">
        <f>IF(A647="","",Results!B526)</f>
        <v/>
      </c>
      <c r="L647" t="str">
        <f>IF(A647="","",IF(RIGHT(Results!X514,1)="B","B",""))</f>
        <v/>
      </c>
      <c r="O647" t="str">
        <f>IF(A647="","",Dec!$B$2)</f>
        <v/>
      </c>
      <c r="P647" s="15" t="str">
        <f>IF(A647="","",TEXT(Dec!$D$2,"dd-mmm"))</f>
        <v/>
      </c>
      <c r="R647" s="16" t="str">
        <f>IF(A647="","",TEXT(Dec!$D$2,"yyyy"))</f>
        <v/>
      </c>
    </row>
    <row r="648" spans="1:18" x14ac:dyDescent="0.25">
      <c r="A648" t="e">
        <f>IF(Results!#REF!="aw",Results!A514,"")</f>
        <v>#REF!</v>
      </c>
      <c r="B648" t="e">
        <f>IF(A648="","",IF(AND(Results!#REF!&gt;"+2.0",LEFT(Results!#REF!,1)="+"),"w",""))</f>
        <v>#REF!</v>
      </c>
      <c r="C648" t="e">
        <f>IF(OR(A648="",Results!#REF!=""),"","("&amp;Results!#REF!&amp;")")</f>
        <v>#REF!</v>
      </c>
      <c r="D648" t="e">
        <f>IF(A648="","",Results!#REF!)</f>
        <v>#REF!</v>
      </c>
      <c r="G648" t="e">
        <f>IF(A648="","",LEFT(Results!#REF!,FIND(" ",Results!#REF!)-1))</f>
        <v>#REF!</v>
      </c>
      <c r="H648" t="e">
        <f>IF(A648="","",RIGHT(Results!#REF!,LEN(Results!#REF!)-FIND(" ",Results!#REF!)))</f>
        <v>#REF!</v>
      </c>
      <c r="I648" t="e">
        <f>IF(A648="","",Results!#REF!)</f>
        <v>#REF!</v>
      </c>
      <c r="J648" t="e">
        <f>IF(A648="","",VLOOKUP(LEFT(Results!#REF!,1),Fteams,4,FALSE))</f>
        <v>#REF!</v>
      </c>
      <c r="K648" t="e">
        <f>IF(A648="","",Results!#REF!)</f>
        <v>#REF!</v>
      </c>
      <c r="L648" t="e">
        <f>IF(A648="","",IF(RIGHT(Results!X514,1)="B","B",""))</f>
        <v>#REF!</v>
      </c>
      <c r="O648" t="e">
        <f>IF(A648="","",Dec!$B$2)</f>
        <v>#REF!</v>
      </c>
      <c r="P648" s="15" t="e">
        <f>IF(A648="","",TEXT(Dec!$D$2,"dd-mmm"))</f>
        <v>#REF!</v>
      </c>
      <c r="R648" s="16" t="e">
        <f>IF(A648="","",TEXT(Dec!$D$2,"yyyy"))</f>
        <v>#REF!</v>
      </c>
    </row>
    <row r="649" spans="1:18" x14ac:dyDescent="0.25">
      <c r="A649" t="e">
        <f>IF(Results!#REF!="aw",Results!A514,"")</f>
        <v>#REF!</v>
      </c>
      <c r="B649" t="e">
        <f>IF(A649="","",IF(AND(Results!#REF!&gt;"+2.0",LEFT(Results!#REF!,1)="+"),"w",""))</f>
        <v>#REF!</v>
      </c>
      <c r="C649" t="e">
        <f>IF(OR(A649="",Results!#REF!=""),"","("&amp;Results!#REF!&amp;")")</f>
        <v>#REF!</v>
      </c>
      <c r="D649" t="e">
        <f>IF(A649="","",Results!#REF!)</f>
        <v>#REF!</v>
      </c>
      <c r="G649" t="e">
        <f>IF(A649="","",LEFT(Results!#REF!,FIND(" ",Results!#REF!)-1))</f>
        <v>#REF!</v>
      </c>
      <c r="H649" t="e">
        <f>IF(A649="","",RIGHT(Results!#REF!,LEN(Results!#REF!)-FIND(" ",Results!#REF!)))</f>
        <v>#REF!</v>
      </c>
      <c r="I649" t="e">
        <f>IF(A649="","",Results!#REF!)</f>
        <v>#REF!</v>
      </c>
      <c r="J649" t="e">
        <f>IF(A649="","",VLOOKUP(LEFT(Results!#REF!,1),Fteams,4,FALSE))</f>
        <v>#REF!</v>
      </c>
      <c r="K649" t="e">
        <f>IF(A649="","",Results!#REF!)</f>
        <v>#REF!</v>
      </c>
      <c r="L649" t="e">
        <f>IF(A649="","",IF(RIGHT(Results!X514,1)="B","B",""))</f>
        <v>#REF!</v>
      </c>
      <c r="O649" t="e">
        <f>IF(A649="","",Dec!$B$2)</f>
        <v>#REF!</v>
      </c>
      <c r="P649" s="15" t="e">
        <f>IF(A649="","",TEXT(Dec!$D$2,"dd-mmm"))</f>
        <v>#REF!</v>
      </c>
      <c r="R649" s="16" t="e">
        <f>IF(A649="","",TEXT(Dec!$D$2,"yyyy"))</f>
        <v>#REF!</v>
      </c>
    </row>
    <row r="650" spans="1:18" x14ac:dyDescent="0.25">
      <c r="A650" t="e">
        <f>IF(Results!Y528="aw",Results!A527,"")</f>
        <v>#N/A</v>
      </c>
      <c r="B650" t="e">
        <f>IF(A650="","",IF(AND(Results!H528&gt;"+2.0",LEFT(Results!H528,1)="+"),"w",""))</f>
        <v>#N/A</v>
      </c>
      <c r="C650" t="e">
        <f>IF(OR(A650="",Results!H528=""),"","("&amp;Results!H528&amp;")")</f>
        <v>#N/A</v>
      </c>
      <c r="D650" t="e">
        <f>IF(A650="","",Results!F528)</f>
        <v>#N/A</v>
      </c>
      <c r="G650" t="e">
        <f>IF(A650="","",LEFT(Results!C528,FIND(" ",Results!C528)-1))</f>
        <v>#N/A</v>
      </c>
      <c r="H650" t="e">
        <f>IF(A650="","",RIGHT(Results!C528,LEN(Results!C528)-FIND(" ",Results!C528)))</f>
        <v>#N/A</v>
      </c>
      <c r="I650" t="e">
        <f>IF(A650="","",Results!D528)</f>
        <v>#N/A</v>
      </c>
      <c r="J650" t="e">
        <f>IF(A650="","",VLOOKUP(LEFT(Results!A528,1),Fteams,4,FALSE))</f>
        <v>#N/A</v>
      </c>
      <c r="K650" t="e">
        <f>IF(A650="","",Results!B528)</f>
        <v>#N/A</v>
      </c>
      <c r="L650" t="e">
        <f>IF(A650="","",IF(RIGHT(Results!X527,1)="B","B",""))</f>
        <v>#N/A</v>
      </c>
      <c r="O650" t="e">
        <f>IF(A650="","",Dec!$B$2)</f>
        <v>#N/A</v>
      </c>
      <c r="P650" s="15" t="e">
        <f>IF(A650="","",TEXT(Dec!$D$2,"dd-mmm"))</f>
        <v>#N/A</v>
      </c>
      <c r="R650" s="16" t="e">
        <f>IF(A650="","",TEXT(Dec!$D$2,"yyyy"))</f>
        <v>#N/A</v>
      </c>
    </row>
    <row r="651" spans="1:18" x14ac:dyDescent="0.25">
      <c r="A651" t="e">
        <f>IF(Results!Y529="aw",Results!A527,"")</f>
        <v>#N/A</v>
      </c>
      <c r="B651" t="e">
        <f>IF(A651="","",IF(AND(Results!H529&gt;"+2.0",LEFT(Results!H529,1)="+"),"w",""))</f>
        <v>#N/A</v>
      </c>
      <c r="C651" t="e">
        <f>IF(OR(A651="",Results!H529=""),"","("&amp;Results!H529&amp;")")</f>
        <v>#N/A</v>
      </c>
      <c r="D651" t="e">
        <f>IF(A651="","",Results!F529)</f>
        <v>#N/A</v>
      </c>
      <c r="G651" t="e">
        <f>IF(A651="","",LEFT(Results!C529,FIND(" ",Results!C529)-1))</f>
        <v>#N/A</v>
      </c>
      <c r="H651" t="e">
        <f>IF(A651="","",RIGHT(Results!C529,LEN(Results!C529)-FIND(" ",Results!C529)))</f>
        <v>#N/A</v>
      </c>
      <c r="I651" t="e">
        <f>IF(A651="","",Results!D529)</f>
        <v>#N/A</v>
      </c>
      <c r="J651" t="e">
        <f>IF(A651="","",VLOOKUP(LEFT(Results!A529,1),Fteams,4,FALSE))</f>
        <v>#N/A</v>
      </c>
      <c r="K651" t="e">
        <f>IF(A651="","",Results!B529)</f>
        <v>#N/A</v>
      </c>
      <c r="L651" t="e">
        <f>IF(A651="","",IF(RIGHT(Results!X527,1)="B","B",""))</f>
        <v>#N/A</v>
      </c>
      <c r="O651" t="e">
        <f>IF(A651="","",Dec!$B$2)</f>
        <v>#N/A</v>
      </c>
      <c r="P651" s="15" t="e">
        <f>IF(A651="","",TEXT(Dec!$D$2,"dd-mmm"))</f>
        <v>#N/A</v>
      </c>
      <c r="R651" s="16" t="e">
        <f>IF(A651="","",TEXT(Dec!$D$2,"yyyy"))</f>
        <v>#N/A</v>
      </c>
    </row>
    <row r="652" spans="1:18" x14ac:dyDescent="0.25">
      <c r="A652" t="e">
        <f>IF(Results!Y530="aw",Results!A527,"")</f>
        <v>#N/A</v>
      </c>
      <c r="B652" t="e">
        <f>IF(A652="","",IF(AND(Results!H530&gt;"+2.0",LEFT(Results!H530,1)="+"),"w",""))</f>
        <v>#N/A</v>
      </c>
      <c r="C652" t="e">
        <f>IF(OR(A652="",Results!H530=""),"","("&amp;Results!H530&amp;")")</f>
        <v>#N/A</v>
      </c>
      <c r="D652" t="e">
        <f>IF(A652="","",Results!F530)</f>
        <v>#N/A</v>
      </c>
      <c r="G652" t="e">
        <f>IF(A652="","",LEFT(Results!C530,FIND(" ",Results!C530)-1))</f>
        <v>#N/A</v>
      </c>
      <c r="H652" t="e">
        <f>IF(A652="","",RIGHT(Results!C530,LEN(Results!C530)-FIND(" ",Results!C530)))</f>
        <v>#N/A</v>
      </c>
      <c r="I652" t="e">
        <f>IF(A652="","",Results!D530)</f>
        <v>#N/A</v>
      </c>
      <c r="J652" t="e">
        <f>IF(A652="","",VLOOKUP(LEFT(Results!A530,1),Fteams,4,FALSE))</f>
        <v>#N/A</v>
      </c>
      <c r="K652" t="e">
        <f>IF(A652="","",Results!B530)</f>
        <v>#N/A</v>
      </c>
      <c r="L652" t="e">
        <f>IF(A652="","",IF(RIGHT(Results!X527,1)="B","B",""))</f>
        <v>#N/A</v>
      </c>
      <c r="O652" t="e">
        <f>IF(A652="","",Dec!$B$2)</f>
        <v>#N/A</v>
      </c>
      <c r="P652" s="15" t="e">
        <f>IF(A652="","",TEXT(Dec!$D$2,"dd-mmm"))</f>
        <v>#N/A</v>
      </c>
      <c r="R652" s="16" t="e">
        <f>IF(A652="","",TEXT(Dec!$D$2,"yyyy"))</f>
        <v>#N/A</v>
      </c>
    </row>
    <row r="653" spans="1:18" x14ac:dyDescent="0.25">
      <c r="A653" t="str">
        <f>IF(Results!Y531="aw",Results!A527,"")</f>
        <v/>
      </c>
      <c r="B653" t="str">
        <f>IF(A653="","",IF(AND(Results!H531&gt;"+2.0",LEFT(Results!H531,1)="+"),"w",""))</f>
        <v/>
      </c>
      <c r="C653" t="str">
        <f>IF(OR(A653="",Results!H531=""),"","("&amp;Results!H531&amp;")")</f>
        <v/>
      </c>
      <c r="D653" t="str">
        <f>IF(A653="","",Results!F531)</f>
        <v/>
      </c>
      <c r="G653" t="str">
        <f>IF(A653="","",LEFT(Results!C531,FIND(" ",Results!C531)-1))</f>
        <v/>
      </c>
      <c r="H653" t="str">
        <f>IF(A653="","",RIGHT(Results!C531,LEN(Results!C531)-FIND(" ",Results!C531)))</f>
        <v/>
      </c>
      <c r="I653" t="str">
        <f>IF(A653="","",Results!D531)</f>
        <v/>
      </c>
      <c r="J653" t="str">
        <f>IF(A653="","",VLOOKUP(LEFT(Results!A531,1),Fteams,4,FALSE))</f>
        <v/>
      </c>
      <c r="K653" t="str">
        <f>IF(A653="","",Results!B531)</f>
        <v/>
      </c>
      <c r="L653" t="str">
        <f>IF(A653="","",IF(RIGHT(Results!X527,1)="B","B",""))</f>
        <v/>
      </c>
      <c r="O653" t="str">
        <f>IF(A653="","",Dec!$B$2)</f>
        <v/>
      </c>
      <c r="P653" s="15" t="str">
        <f>IF(A653="","",TEXT(Dec!$D$2,"dd-mmm"))</f>
        <v/>
      </c>
      <c r="R653" s="16" t="str">
        <f>IF(A653="","",TEXT(Dec!$D$2,"yyyy"))</f>
        <v/>
      </c>
    </row>
    <row r="654" spans="1:18" x14ac:dyDescent="0.25">
      <c r="A654" t="str">
        <f>IF(Results!Y532="aw",Results!A527,"")</f>
        <v/>
      </c>
      <c r="B654" t="str">
        <f>IF(A654="","",IF(AND(Results!H532&gt;"+2.0",LEFT(Results!H532,1)="+"),"w",""))</f>
        <v/>
      </c>
      <c r="C654" t="str">
        <f>IF(OR(A654="",Results!H532=""),"","("&amp;Results!H532&amp;")")</f>
        <v/>
      </c>
      <c r="D654" t="str">
        <f>IF(A654="","",Results!F532)</f>
        <v/>
      </c>
      <c r="G654" t="str">
        <f>IF(A654="","",LEFT(Results!C532,FIND(" ",Results!C532)-1))</f>
        <v/>
      </c>
      <c r="H654" t="str">
        <f>IF(A654="","",RIGHT(Results!C532,LEN(Results!C532)-FIND(" ",Results!C532)))</f>
        <v/>
      </c>
      <c r="I654" t="str">
        <f>IF(A654="","",Results!D532)</f>
        <v/>
      </c>
      <c r="J654" t="str">
        <f>IF(A654="","",VLOOKUP(LEFT(Results!A532,1),Fteams,4,FALSE))</f>
        <v/>
      </c>
      <c r="K654" t="str">
        <f>IF(A654="","",Results!B532)</f>
        <v/>
      </c>
      <c r="L654" t="str">
        <f>IF(A654="","",IF(RIGHT(Results!X527,1)="B","B",""))</f>
        <v/>
      </c>
      <c r="O654" t="str">
        <f>IF(A654="","",Dec!$B$2)</f>
        <v/>
      </c>
      <c r="P654" s="15" t="str">
        <f>IF(A654="","",TEXT(Dec!$D$2,"dd-mmm"))</f>
        <v/>
      </c>
      <c r="R654" s="16" t="str">
        <f>IF(A654="","",TEXT(Dec!$D$2,"yyyy"))</f>
        <v/>
      </c>
    </row>
    <row r="655" spans="1:18" x14ac:dyDescent="0.25">
      <c r="A655" t="str">
        <f>IF(Results!Y533="aw",Results!A527,"")</f>
        <v/>
      </c>
      <c r="B655" t="str">
        <f>IF(A655="","",IF(AND(Results!H533&gt;"+2.0",LEFT(Results!H533,1)="+"),"w",""))</f>
        <v/>
      </c>
      <c r="C655" t="str">
        <f>IF(OR(A655="",Results!H533=""),"","("&amp;Results!H533&amp;")")</f>
        <v/>
      </c>
      <c r="D655" t="str">
        <f>IF(A655="","",Results!F533)</f>
        <v/>
      </c>
      <c r="G655" t="str">
        <f>IF(A655="","",LEFT(Results!C533,FIND(" ",Results!C533)-1))</f>
        <v/>
      </c>
      <c r="H655" t="str">
        <f>IF(A655="","",RIGHT(Results!C533,LEN(Results!C533)-FIND(" ",Results!C533)))</f>
        <v/>
      </c>
      <c r="I655" t="str">
        <f>IF(A655="","",Results!D533)</f>
        <v/>
      </c>
      <c r="J655" t="str">
        <f>IF(A655="","",VLOOKUP(LEFT(Results!A533,1),Fteams,4,FALSE))</f>
        <v/>
      </c>
      <c r="K655" t="str">
        <f>IF(A655="","",Results!B533)</f>
        <v/>
      </c>
      <c r="L655" t="str">
        <f>IF(A655="","",IF(RIGHT(Results!X527,1)="B","B",""))</f>
        <v/>
      </c>
      <c r="O655" t="str">
        <f>IF(A655="","",Dec!$B$2)</f>
        <v/>
      </c>
      <c r="P655" s="15" t="str">
        <f>IF(A655="","",TEXT(Dec!$D$2,"dd-mmm"))</f>
        <v/>
      </c>
      <c r="R655" s="16" t="str">
        <f>IF(A655="","",TEXT(Dec!$D$2,"yyyy"))</f>
        <v/>
      </c>
    </row>
    <row r="656" spans="1:18" x14ac:dyDescent="0.25">
      <c r="A656" t="str">
        <f>IF(Results!Y534="aw",Results!A527,"")</f>
        <v/>
      </c>
      <c r="B656" t="str">
        <f>IF(A656="","",IF(AND(Results!H534&gt;"+2.0",LEFT(Results!H534,1)="+"),"w",""))</f>
        <v/>
      </c>
      <c r="C656" t="str">
        <f>IF(OR(A656="",Results!H534=""),"","("&amp;Results!H534&amp;")")</f>
        <v/>
      </c>
      <c r="D656" t="str">
        <f>IF(A656="","",Results!F534)</f>
        <v/>
      </c>
      <c r="G656" t="str">
        <f>IF(A656="","",LEFT(Results!C534,FIND(" ",Results!C534)-1))</f>
        <v/>
      </c>
      <c r="H656" t="str">
        <f>IF(A656="","",RIGHT(Results!C534,LEN(Results!C534)-FIND(" ",Results!C534)))</f>
        <v/>
      </c>
      <c r="I656" t="str">
        <f>IF(A656="","",Results!D534)</f>
        <v/>
      </c>
      <c r="J656" t="str">
        <f>IF(A656="","",VLOOKUP(LEFT(Results!A534,1),Fteams,4,FALSE))</f>
        <v/>
      </c>
      <c r="K656" t="str">
        <f>IF(A656="","",Results!B534)</f>
        <v/>
      </c>
      <c r="L656" t="str">
        <f>IF(A656="","",IF(RIGHT(Results!X527,1)="B","B",""))</f>
        <v/>
      </c>
      <c r="O656" t="str">
        <f>IF(A656="","",Dec!$B$2)</f>
        <v/>
      </c>
      <c r="P656" s="15" t="str">
        <f>IF(A656="","",TEXT(Dec!$D$2,"dd-mmm"))</f>
        <v/>
      </c>
      <c r="R656" s="16" t="str">
        <f>IF(A656="","",TEXT(Dec!$D$2,"yyyy"))</f>
        <v/>
      </c>
    </row>
    <row r="657" spans="1:18" x14ac:dyDescent="0.25">
      <c r="A657" t="str">
        <f>IF(Results!Y535="aw",Results!A527,"")</f>
        <v/>
      </c>
      <c r="B657" t="str">
        <f>IF(A657="","",IF(AND(Results!H535&gt;"+2.0",LEFT(Results!H535,1)="+"),"w",""))</f>
        <v/>
      </c>
      <c r="C657" t="str">
        <f>IF(OR(A657="",Results!H535=""),"","("&amp;Results!H535&amp;")")</f>
        <v/>
      </c>
      <c r="D657" t="str">
        <f>IF(A657="","",Results!F535)</f>
        <v/>
      </c>
      <c r="G657" t="str">
        <f>IF(A657="","",LEFT(Results!C535,FIND(" ",Results!C535)-1))</f>
        <v/>
      </c>
      <c r="H657" t="str">
        <f>IF(A657="","",RIGHT(Results!C535,LEN(Results!C535)-FIND(" ",Results!C535)))</f>
        <v/>
      </c>
      <c r="I657" t="str">
        <f>IF(A657="","",Results!D535)</f>
        <v/>
      </c>
      <c r="J657" t="str">
        <f>IF(A657="","",VLOOKUP(LEFT(Results!A535,1),Fteams,4,FALSE))</f>
        <v/>
      </c>
      <c r="K657" t="str">
        <f>IF(A657="","",Results!B535)</f>
        <v/>
      </c>
      <c r="L657" t="str">
        <f>IF(A657="","",IF(RIGHT(Results!X527,1)="B","B",""))</f>
        <v/>
      </c>
      <c r="O657" t="str">
        <f>IF(A657="","",Dec!$B$2)</f>
        <v/>
      </c>
      <c r="P657" s="15" t="str">
        <f>IF(A657="","",TEXT(Dec!$D$2,"dd-mmm"))</f>
        <v/>
      </c>
      <c r="R657" s="16" t="str">
        <f>IF(A657="","",TEXT(Dec!$D$2,"yyyy"))</f>
        <v/>
      </c>
    </row>
    <row r="658" spans="1:18" x14ac:dyDescent="0.25">
      <c r="A658" t="str">
        <f>IF(Results!Y538="aw",Results!A527,"")</f>
        <v/>
      </c>
      <c r="B658" t="str">
        <f>IF(A658="","",IF(AND(Results!H538&gt;"+2.0",LEFT(Results!H538,1)="+"),"w",""))</f>
        <v/>
      </c>
      <c r="C658" t="str">
        <f>IF(OR(A658="",Results!H538=""),"","("&amp;Results!H538&amp;")")</f>
        <v/>
      </c>
      <c r="D658" t="str">
        <f>IF(A658="","",Results!F538)</f>
        <v/>
      </c>
      <c r="G658" t="str">
        <f>IF(A658="","",LEFT(Results!C538,FIND(" ",Results!C538)-1))</f>
        <v/>
      </c>
      <c r="H658" t="str">
        <f>IF(A658="","",RIGHT(Results!C538,LEN(Results!C538)-FIND(" ",Results!C538)))</f>
        <v/>
      </c>
      <c r="I658" t="str">
        <f>IF(A658="","",Results!D538)</f>
        <v/>
      </c>
      <c r="J658" t="str">
        <f>IF(A658="","",VLOOKUP(LEFT(Results!A538,1),Fteams,4,FALSE))</f>
        <v/>
      </c>
      <c r="K658" t="str">
        <f>IF(A658="","",Results!B538)</f>
        <v/>
      </c>
      <c r="L658" t="str">
        <f>IF(A658="","",IF(RIGHT(Results!X527,1)="B","B",""))</f>
        <v/>
      </c>
      <c r="O658" t="str">
        <f>IF(A658="","",Dec!$B$2)</f>
        <v/>
      </c>
      <c r="P658" s="15" t="str">
        <f>IF(A658="","",TEXT(Dec!$D$2,"dd-mmm"))</f>
        <v/>
      </c>
      <c r="R658" s="16" t="str">
        <f>IF(A658="","",TEXT(Dec!$D$2,"yyyy"))</f>
        <v/>
      </c>
    </row>
    <row r="659" spans="1:18" x14ac:dyDescent="0.25">
      <c r="A659" t="str">
        <f>IF(Results!Y539="aw",Results!A527,"")</f>
        <v/>
      </c>
      <c r="B659" t="str">
        <f>IF(A659="","",IF(AND(Results!H539&gt;"+2.0",LEFT(Results!H539,1)="+"),"w",""))</f>
        <v/>
      </c>
      <c r="C659" t="str">
        <f>IF(OR(A659="",Results!H539=""),"","("&amp;Results!H539&amp;")")</f>
        <v/>
      </c>
      <c r="D659" t="str">
        <f>IF(A659="","",Results!F539)</f>
        <v/>
      </c>
      <c r="G659" t="str">
        <f>IF(A659="","",LEFT(Results!C539,FIND(" ",Results!C539)-1))</f>
        <v/>
      </c>
      <c r="H659" t="str">
        <f>IF(A659="","",RIGHT(Results!C539,LEN(Results!C539)-FIND(" ",Results!C539)))</f>
        <v/>
      </c>
      <c r="I659" t="str">
        <f>IF(A659="","",Results!D539)</f>
        <v/>
      </c>
      <c r="J659" t="str">
        <f>IF(A659="","",VLOOKUP(LEFT(Results!A539,1),Fteams,4,FALSE))</f>
        <v/>
      </c>
      <c r="K659" t="str">
        <f>IF(A659="","",Results!B539)</f>
        <v/>
      </c>
      <c r="L659" t="str">
        <f>IF(A659="","",IF(RIGHT(Results!X527,1)="B","B",""))</f>
        <v/>
      </c>
      <c r="O659" t="str">
        <f>IF(A659="","",Dec!$B$2)</f>
        <v/>
      </c>
      <c r="P659" s="15" t="str">
        <f>IF(A659="","",TEXT(Dec!$D$2,"dd-mmm"))</f>
        <v/>
      </c>
      <c r="R659" s="16" t="str">
        <f>IF(A659="","",TEXT(Dec!$D$2,"yyyy"))</f>
        <v/>
      </c>
    </row>
    <row r="660" spans="1:18" x14ac:dyDescent="0.25">
      <c r="A660" t="e">
        <f>IF(Results!#REF!="aw",Results!A527,"")</f>
        <v>#REF!</v>
      </c>
      <c r="B660" t="e">
        <f>IF(A660="","",IF(AND(Results!#REF!&gt;"+2.0",LEFT(Results!#REF!,1)="+"),"w",""))</f>
        <v>#REF!</v>
      </c>
      <c r="C660" t="e">
        <f>IF(OR(A660="",Results!#REF!=""),"","("&amp;Results!#REF!&amp;")")</f>
        <v>#REF!</v>
      </c>
      <c r="D660" t="e">
        <f>IF(A660="","",Results!#REF!)</f>
        <v>#REF!</v>
      </c>
      <c r="G660" t="e">
        <f>IF(A660="","",LEFT(Results!#REF!,FIND(" ",Results!#REF!)-1))</f>
        <v>#REF!</v>
      </c>
      <c r="H660" t="e">
        <f>IF(A660="","",RIGHT(Results!#REF!,LEN(Results!#REF!)-FIND(" ",Results!#REF!)))</f>
        <v>#REF!</v>
      </c>
      <c r="I660" t="e">
        <f>IF(A660="","",Results!#REF!)</f>
        <v>#REF!</v>
      </c>
      <c r="J660" t="e">
        <f>IF(A660="","",VLOOKUP(LEFT(Results!#REF!,1),Fteams,4,FALSE))</f>
        <v>#REF!</v>
      </c>
      <c r="K660" t="e">
        <f>IF(A660="","",Results!#REF!)</f>
        <v>#REF!</v>
      </c>
      <c r="L660" t="e">
        <f>IF(A660="","",IF(RIGHT(Results!X527,1)="B","B",""))</f>
        <v>#REF!</v>
      </c>
      <c r="O660" t="e">
        <f>IF(A660="","",Dec!$B$2)</f>
        <v>#REF!</v>
      </c>
      <c r="P660" s="15" t="e">
        <f>IF(A660="","",TEXT(Dec!$D$2,"dd-mmm"))</f>
        <v>#REF!</v>
      </c>
      <c r="R660" s="16" t="e">
        <f>IF(A660="","",TEXT(Dec!$D$2,"yyyy"))</f>
        <v>#REF!</v>
      </c>
    </row>
    <row r="661" spans="1:18" x14ac:dyDescent="0.25">
      <c r="A661" t="e">
        <f>IF(Results!#REF!="aw",Results!A527,"")</f>
        <v>#REF!</v>
      </c>
      <c r="B661" t="e">
        <f>IF(A661="","",IF(AND(Results!#REF!&gt;"+2.0",LEFT(Results!#REF!,1)="+"),"w",""))</f>
        <v>#REF!</v>
      </c>
      <c r="C661" t="e">
        <f>IF(OR(A661="",Results!#REF!=""),"","("&amp;Results!#REF!&amp;")")</f>
        <v>#REF!</v>
      </c>
      <c r="D661" t="e">
        <f>IF(A661="","",Results!#REF!)</f>
        <v>#REF!</v>
      </c>
      <c r="G661" t="e">
        <f>IF(A661="","",LEFT(Results!#REF!,FIND(" ",Results!#REF!)-1))</f>
        <v>#REF!</v>
      </c>
      <c r="H661" t="e">
        <f>IF(A661="","",RIGHT(Results!#REF!,LEN(Results!#REF!)-FIND(" ",Results!#REF!)))</f>
        <v>#REF!</v>
      </c>
      <c r="I661" t="e">
        <f>IF(A661="","",Results!#REF!)</f>
        <v>#REF!</v>
      </c>
      <c r="J661" t="e">
        <f>IF(A661="","",VLOOKUP(LEFT(Results!#REF!,1),Fteams,4,FALSE))</f>
        <v>#REF!</v>
      </c>
      <c r="K661" t="e">
        <f>IF(A661="","",Results!#REF!)</f>
        <v>#REF!</v>
      </c>
      <c r="L661" t="e">
        <f>IF(A661="","",IF(RIGHT(Results!X527,1)="B","B",""))</f>
        <v>#REF!</v>
      </c>
      <c r="O661" t="e">
        <f>IF(A661="","",Dec!$B$2)</f>
        <v>#REF!</v>
      </c>
      <c r="P661" s="15" t="e">
        <f>IF(A661="","",TEXT(Dec!$D$2,"dd-mmm"))</f>
        <v>#REF!</v>
      </c>
      <c r="R661" s="16" t="e">
        <f>IF(A661="","",TEXT(Dec!$D$2,"yyyy"))</f>
        <v>#REF!</v>
      </c>
    </row>
    <row r="662" spans="1:18" x14ac:dyDescent="0.25">
      <c r="A662" t="e">
        <f>IF(Results!Y541="aw",Results!A540,"")</f>
        <v>#N/A</v>
      </c>
      <c r="B662" t="e">
        <f>IF(A662="","",IF(AND(Results!H541&gt;"+2.0",LEFT(Results!H541,1)="+"),"w",""))</f>
        <v>#N/A</v>
      </c>
      <c r="C662" t="e">
        <f>IF(OR(A662="",Results!H541=""),"","("&amp;Results!H541&amp;")")</f>
        <v>#N/A</v>
      </c>
      <c r="D662" t="e">
        <f>IF(A662="","",Results!F541)</f>
        <v>#N/A</v>
      </c>
      <c r="G662" t="e">
        <f>IF(A662="","",LEFT(Results!C541,FIND(" ",Results!C541)-1))</f>
        <v>#N/A</v>
      </c>
      <c r="H662" t="e">
        <f>IF(A662="","",RIGHT(Results!C541,LEN(Results!C541)-FIND(" ",Results!C541)))</f>
        <v>#N/A</v>
      </c>
      <c r="I662" t="e">
        <f>IF(A662="","",Results!D541)</f>
        <v>#N/A</v>
      </c>
      <c r="J662" t="e">
        <f>IF(A662="","",VLOOKUP(LEFT(Results!A541,1),Fteams,4,FALSE))</f>
        <v>#N/A</v>
      </c>
      <c r="K662" t="e">
        <f>IF(A662="","",Results!B541)</f>
        <v>#N/A</v>
      </c>
      <c r="L662" t="e">
        <f>IF(A662="","",IF(RIGHT(Results!X540,1)="B","B",""))</f>
        <v>#N/A</v>
      </c>
      <c r="O662" t="e">
        <f>IF(A662="","",Dec!$B$2)</f>
        <v>#N/A</v>
      </c>
      <c r="P662" s="15" t="e">
        <f>IF(A662="","",TEXT(Dec!$D$2,"dd-mmm"))</f>
        <v>#N/A</v>
      </c>
      <c r="R662" s="16" t="e">
        <f>IF(A662="","",TEXT(Dec!$D$2,"yyyy"))</f>
        <v>#N/A</v>
      </c>
    </row>
    <row r="663" spans="1:18" x14ac:dyDescent="0.25">
      <c r="A663" t="e">
        <f>IF(Results!Y542="aw",Results!A540,"")</f>
        <v>#N/A</v>
      </c>
      <c r="B663" t="e">
        <f>IF(A663="","",IF(AND(Results!H542&gt;"+2.0",LEFT(Results!H542,1)="+"),"w",""))</f>
        <v>#N/A</v>
      </c>
      <c r="C663" t="e">
        <f>IF(OR(A663="",Results!H542=""),"","("&amp;Results!H542&amp;")")</f>
        <v>#N/A</v>
      </c>
      <c r="D663" t="e">
        <f>IF(A663="","",Results!F542)</f>
        <v>#N/A</v>
      </c>
      <c r="G663" t="e">
        <f>IF(A663="","",LEFT(Results!C542,FIND(" ",Results!C542)-1))</f>
        <v>#N/A</v>
      </c>
      <c r="H663" t="e">
        <f>IF(A663="","",RIGHT(Results!C542,LEN(Results!C542)-FIND(" ",Results!C542)))</f>
        <v>#N/A</v>
      </c>
      <c r="I663" t="e">
        <f>IF(A663="","",Results!D542)</f>
        <v>#N/A</v>
      </c>
      <c r="J663" t="e">
        <f>IF(A663="","",VLOOKUP(LEFT(Results!A542,1),Fteams,4,FALSE))</f>
        <v>#N/A</v>
      </c>
      <c r="K663" t="e">
        <f>IF(A663="","",Results!B542)</f>
        <v>#N/A</v>
      </c>
      <c r="L663" t="e">
        <f>IF(A663="","",IF(RIGHT(Results!X540,1)="B","B",""))</f>
        <v>#N/A</v>
      </c>
      <c r="O663" t="e">
        <f>IF(A663="","",Dec!$B$2)</f>
        <v>#N/A</v>
      </c>
      <c r="P663" s="15" t="e">
        <f>IF(A663="","",TEXT(Dec!$D$2,"dd-mmm"))</f>
        <v>#N/A</v>
      </c>
      <c r="R663" s="16" t="e">
        <f>IF(A663="","",TEXT(Dec!$D$2,"yyyy"))</f>
        <v>#N/A</v>
      </c>
    </row>
    <row r="664" spans="1:18" x14ac:dyDescent="0.25">
      <c r="A664" t="e">
        <f>IF(Results!Y543="aw",Results!A540,"")</f>
        <v>#N/A</v>
      </c>
      <c r="B664" t="e">
        <f>IF(A664="","",IF(AND(Results!H543&gt;"+2.0",LEFT(Results!H543,1)="+"),"w",""))</f>
        <v>#N/A</v>
      </c>
      <c r="C664" t="e">
        <f>IF(OR(A664="",Results!H543=""),"","("&amp;Results!H543&amp;")")</f>
        <v>#N/A</v>
      </c>
      <c r="D664" t="e">
        <f>IF(A664="","",Results!F543)</f>
        <v>#N/A</v>
      </c>
      <c r="G664" t="e">
        <f>IF(A664="","",LEFT(Results!C543,FIND(" ",Results!C543)-1))</f>
        <v>#N/A</v>
      </c>
      <c r="H664" t="e">
        <f>IF(A664="","",RIGHT(Results!C543,LEN(Results!C543)-FIND(" ",Results!C543)))</f>
        <v>#N/A</v>
      </c>
      <c r="I664" t="e">
        <f>IF(A664="","",Results!D543)</f>
        <v>#N/A</v>
      </c>
      <c r="J664" t="e">
        <f>IF(A664="","",VLOOKUP(LEFT(Results!A543,1),Fteams,4,FALSE))</f>
        <v>#N/A</v>
      </c>
      <c r="K664" t="e">
        <f>IF(A664="","",Results!B543)</f>
        <v>#N/A</v>
      </c>
      <c r="L664" t="e">
        <f>IF(A664="","",IF(RIGHT(Results!X540,1)="B","B",""))</f>
        <v>#N/A</v>
      </c>
      <c r="O664" t="e">
        <f>IF(A664="","",Dec!$B$2)</f>
        <v>#N/A</v>
      </c>
      <c r="P664" s="15" t="e">
        <f>IF(A664="","",TEXT(Dec!$D$2,"dd-mmm"))</f>
        <v>#N/A</v>
      </c>
      <c r="R664" s="16" t="e">
        <f>IF(A664="","",TEXT(Dec!$D$2,"yyyy"))</f>
        <v>#N/A</v>
      </c>
    </row>
    <row r="665" spans="1:18" x14ac:dyDescent="0.25">
      <c r="A665" t="e">
        <f>IF(Results!Y544="aw",Results!A540,"")</f>
        <v>#N/A</v>
      </c>
      <c r="B665" t="e">
        <f>IF(A665="","",IF(AND(Results!H544&gt;"+2.0",LEFT(Results!H544,1)="+"),"w",""))</f>
        <v>#N/A</v>
      </c>
      <c r="C665" t="e">
        <f>IF(OR(A665="",Results!H544=""),"","("&amp;Results!H544&amp;")")</f>
        <v>#N/A</v>
      </c>
      <c r="D665" t="e">
        <f>IF(A665="","",Results!F544)</f>
        <v>#N/A</v>
      </c>
      <c r="G665" t="e">
        <f>IF(A665="","",LEFT(Results!C544,FIND(" ",Results!C544)-1))</f>
        <v>#N/A</v>
      </c>
      <c r="H665" t="e">
        <f>IF(A665="","",RIGHT(Results!C544,LEN(Results!C544)-FIND(" ",Results!C544)))</f>
        <v>#N/A</v>
      </c>
      <c r="I665" t="e">
        <f>IF(A665="","",Results!D544)</f>
        <v>#N/A</v>
      </c>
      <c r="J665" t="e">
        <f>IF(A665="","",VLOOKUP(LEFT(Results!A544,1),Fteams,4,FALSE))</f>
        <v>#N/A</v>
      </c>
      <c r="K665" t="e">
        <f>IF(A665="","",Results!B544)</f>
        <v>#N/A</v>
      </c>
      <c r="L665" t="e">
        <f>IF(A665="","",IF(RIGHT(Results!X540,1)="B","B",""))</f>
        <v>#N/A</v>
      </c>
      <c r="O665" t="e">
        <f>IF(A665="","",Dec!$B$2)</f>
        <v>#N/A</v>
      </c>
      <c r="P665" s="15" t="e">
        <f>IF(A665="","",TEXT(Dec!$D$2,"dd-mmm"))</f>
        <v>#N/A</v>
      </c>
      <c r="R665" s="16" t="e">
        <f>IF(A665="","",TEXT(Dec!$D$2,"yyyy"))</f>
        <v>#N/A</v>
      </c>
    </row>
    <row r="666" spans="1:18" x14ac:dyDescent="0.25">
      <c r="A666" t="e">
        <f>IF(Results!Y545="aw",Results!A540,"")</f>
        <v>#N/A</v>
      </c>
      <c r="B666" t="e">
        <f>IF(A666="","",IF(AND(Results!H545&gt;"+2.0",LEFT(Results!H545,1)="+"),"w",""))</f>
        <v>#N/A</v>
      </c>
      <c r="C666" t="e">
        <f>IF(OR(A666="",Results!H545=""),"","("&amp;Results!H545&amp;")")</f>
        <v>#N/A</v>
      </c>
      <c r="D666" t="e">
        <f>IF(A666="","",Results!F545)</f>
        <v>#N/A</v>
      </c>
      <c r="G666" t="e">
        <f>IF(A666="","",LEFT(Results!C545,FIND(" ",Results!C545)-1))</f>
        <v>#N/A</v>
      </c>
      <c r="H666" t="e">
        <f>IF(A666="","",RIGHT(Results!C545,LEN(Results!C545)-FIND(" ",Results!C545)))</f>
        <v>#N/A</v>
      </c>
      <c r="I666" t="e">
        <f>IF(A666="","",Results!D545)</f>
        <v>#N/A</v>
      </c>
      <c r="J666" t="e">
        <f>IF(A666="","",VLOOKUP(LEFT(Results!A545,1),Fteams,4,FALSE))</f>
        <v>#N/A</v>
      </c>
      <c r="K666" t="e">
        <f>IF(A666="","",Results!B545)</f>
        <v>#N/A</v>
      </c>
      <c r="L666" t="e">
        <f>IF(A666="","",IF(RIGHT(Results!X540,1)="B","B",""))</f>
        <v>#N/A</v>
      </c>
      <c r="O666" t="e">
        <f>IF(A666="","",Dec!$B$2)</f>
        <v>#N/A</v>
      </c>
      <c r="P666" s="15" t="e">
        <f>IF(A666="","",TEXT(Dec!$D$2,"dd-mmm"))</f>
        <v>#N/A</v>
      </c>
      <c r="R666" s="16" t="e">
        <f>IF(A666="","",TEXT(Dec!$D$2,"yyyy"))</f>
        <v>#N/A</v>
      </c>
    </row>
    <row r="667" spans="1:18" x14ac:dyDescent="0.25">
      <c r="A667" t="e">
        <f>IF(Results!Y546="aw",Results!A540,"")</f>
        <v>#N/A</v>
      </c>
      <c r="B667" t="e">
        <f>IF(A667="","",IF(AND(Results!H546&gt;"+2.0",LEFT(Results!H546,1)="+"),"w",""))</f>
        <v>#N/A</v>
      </c>
      <c r="C667" t="e">
        <f>IF(OR(A667="",Results!H546=""),"","("&amp;Results!H546&amp;")")</f>
        <v>#N/A</v>
      </c>
      <c r="D667" t="e">
        <f>IF(A667="","",Results!F546)</f>
        <v>#N/A</v>
      </c>
      <c r="G667" t="e">
        <f>IF(A667="","",LEFT(Results!C546,FIND(" ",Results!C546)-1))</f>
        <v>#N/A</v>
      </c>
      <c r="H667" t="e">
        <f>IF(A667="","",RIGHT(Results!C546,LEN(Results!C546)-FIND(" ",Results!C546)))</f>
        <v>#N/A</v>
      </c>
      <c r="I667" t="e">
        <f>IF(A667="","",Results!D546)</f>
        <v>#N/A</v>
      </c>
      <c r="J667" t="e">
        <f>IF(A667="","",VLOOKUP(LEFT(Results!A546,1),Fteams,4,FALSE))</f>
        <v>#N/A</v>
      </c>
      <c r="K667" t="e">
        <f>IF(A667="","",Results!B546)</f>
        <v>#N/A</v>
      </c>
      <c r="L667" t="e">
        <f>IF(A667="","",IF(RIGHT(Results!X540,1)="B","B",""))</f>
        <v>#N/A</v>
      </c>
      <c r="O667" t="e">
        <f>IF(A667="","",Dec!$B$2)</f>
        <v>#N/A</v>
      </c>
      <c r="P667" s="15" t="e">
        <f>IF(A667="","",TEXT(Dec!$D$2,"dd-mmm"))</f>
        <v>#N/A</v>
      </c>
      <c r="R667" s="16" t="e">
        <f>IF(A667="","",TEXT(Dec!$D$2,"yyyy"))</f>
        <v>#N/A</v>
      </c>
    </row>
    <row r="668" spans="1:18" x14ac:dyDescent="0.25">
      <c r="A668" t="e">
        <f>IF(Results!Y547="aw",Results!A540,"")</f>
        <v>#N/A</v>
      </c>
      <c r="B668" t="e">
        <f>IF(A668="","",IF(AND(Results!H547&gt;"+2.0",LEFT(Results!H547,1)="+"),"w",""))</f>
        <v>#N/A</v>
      </c>
      <c r="C668" t="e">
        <f>IF(OR(A668="",Results!H547=""),"","("&amp;Results!H547&amp;")")</f>
        <v>#N/A</v>
      </c>
      <c r="D668" t="e">
        <f>IF(A668="","",Results!F547)</f>
        <v>#N/A</v>
      </c>
      <c r="G668" t="e">
        <f>IF(A668="","",LEFT(Results!C547,FIND(" ",Results!C547)-1))</f>
        <v>#N/A</v>
      </c>
      <c r="H668" t="e">
        <f>IF(A668="","",RIGHT(Results!C547,LEN(Results!C547)-FIND(" ",Results!C547)))</f>
        <v>#N/A</v>
      </c>
      <c r="I668" t="e">
        <f>IF(A668="","",Results!D547)</f>
        <v>#N/A</v>
      </c>
      <c r="J668" t="e">
        <f>IF(A668="","",VLOOKUP(LEFT(Results!A547,1),Fteams,4,FALSE))</f>
        <v>#N/A</v>
      </c>
      <c r="K668" t="e">
        <f>IF(A668="","",Results!B547)</f>
        <v>#N/A</v>
      </c>
      <c r="L668" t="e">
        <f>IF(A668="","",IF(RIGHT(Results!X540,1)="B","B",""))</f>
        <v>#N/A</v>
      </c>
      <c r="O668" t="e">
        <f>IF(A668="","",Dec!$B$2)</f>
        <v>#N/A</v>
      </c>
      <c r="P668" s="15" t="e">
        <f>IF(A668="","",TEXT(Dec!$D$2,"dd-mmm"))</f>
        <v>#N/A</v>
      </c>
      <c r="R668" s="16" t="e">
        <f>IF(A668="","",TEXT(Dec!$D$2,"yyyy"))</f>
        <v>#N/A</v>
      </c>
    </row>
    <row r="669" spans="1:18" x14ac:dyDescent="0.25">
      <c r="A669" t="str">
        <f>IF(Results!Y548="aw",Results!A540,"")</f>
        <v/>
      </c>
      <c r="B669" t="str">
        <f>IF(A669="","",IF(AND(Results!H548&gt;"+2.0",LEFT(Results!H548,1)="+"),"w",""))</f>
        <v/>
      </c>
      <c r="C669" t="str">
        <f>IF(OR(A669="",Results!H548=""),"","("&amp;Results!H548&amp;")")</f>
        <v/>
      </c>
      <c r="D669" t="str">
        <f>IF(A669="","",Results!F548)</f>
        <v/>
      </c>
      <c r="G669" t="str">
        <f>IF(A669="","",LEFT(Results!C548,FIND(" ",Results!C548)-1))</f>
        <v/>
      </c>
      <c r="H669" t="str">
        <f>IF(A669="","",RIGHT(Results!C548,LEN(Results!C548)-FIND(" ",Results!C548)))</f>
        <v/>
      </c>
      <c r="I669" t="str">
        <f>IF(A669="","",Results!D548)</f>
        <v/>
      </c>
      <c r="J669" t="str">
        <f>IF(A669="","",VLOOKUP(LEFT(Results!A548,1),Fteams,4,FALSE))</f>
        <v/>
      </c>
      <c r="K669" t="str">
        <f>IF(A669="","",Results!B548)</f>
        <v/>
      </c>
      <c r="L669" t="str">
        <f>IF(A669="","",IF(RIGHT(Results!X540,1)="B","B",""))</f>
        <v/>
      </c>
      <c r="O669" t="str">
        <f>IF(A669="","",Dec!$B$2)</f>
        <v/>
      </c>
      <c r="P669" s="15" t="str">
        <f>IF(A669="","",TEXT(Dec!$D$2,"dd-mmm"))</f>
        <v/>
      </c>
      <c r="R669" s="16" t="str">
        <f>IF(A669="","",TEXT(Dec!$D$2,"yyyy"))</f>
        <v/>
      </c>
    </row>
    <row r="670" spans="1:18" x14ac:dyDescent="0.25">
      <c r="A670" t="str">
        <f>IF(Results!Y551="aw",Results!A540,"")</f>
        <v/>
      </c>
      <c r="B670" t="str">
        <f>IF(A670="","",IF(AND(Results!H551&gt;"+2.0",LEFT(Results!H551,1)="+"),"w",""))</f>
        <v/>
      </c>
      <c r="C670" t="str">
        <f>IF(OR(A670="",Results!H551=""),"","("&amp;Results!H551&amp;")")</f>
        <v/>
      </c>
      <c r="D670" t="str">
        <f>IF(A670="","",Results!F551)</f>
        <v/>
      </c>
      <c r="G670" t="str">
        <f>IF(A670="","",LEFT(Results!C551,FIND(" ",Results!C551)-1))</f>
        <v/>
      </c>
      <c r="H670" t="str">
        <f>IF(A670="","",RIGHT(Results!C551,LEN(Results!C551)-FIND(" ",Results!C551)))</f>
        <v/>
      </c>
      <c r="I670" t="str">
        <f>IF(A670="","",Results!D551)</f>
        <v/>
      </c>
      <c r="J670" t="str">
        <f>IF(A670="","",VLOOKUP(LEFT(Results!A551,1),Fteams,4,FALSE))</f>
        <v/>
      </c>
      <c r="K670" t="str">
        <f>IF(A670="","",Results!B551)</f>
        <v/>
      </c>
      <c r="L670" t="str">
        <f>IF(A670="","",IF(RIGHT(Results!X540,1)="B","B",""))</f>
        <v/>
      </c>
      <c r="O670" t="str">
        <f>IF(A670="","",Dec!$B$2)</f>
        <v/>
      </c>
      <c r="P670" s="15" t="str">
        <f>IF(A670="","",TEXT(Dec!$D$2,"dd-mmm"))</f>
        <v/>
      </c>
      <c r="R670" s="16" t="str">
        <f>IF(A670="","",TEXT(Dec!$D$2,"yyyy"))</f>
        <v/>
      </c>
    </row>
    <row r="671" spans="1:18" x14ac:dyDescent="0.25">
      <c r="A671" t="str">
        <f>IF(Results!Y552="aw",Results!A540,"")</f>
        <v/>
      </c>
      <c r="B671" t="str">
        <f>IF(A671="","",IF(AND(Results!H552&gt;"+2.0",LEFT(Results!H552,1)="+"),"w",""))</f>
        <v/>
      </c>
      <c r="C671" t="str">
        <f>IF(OR(A671="",Results!H552=""),"","("&amp;Results!H552&amp;")")</f>
        <v/>
      </c>
      <c r="D671" t="str">
        <f>IF(A671="","",Results!F552)</f>
        <v/>
      </c>
      <c r="G671" t="str">
        <f>IF(A671="","",LEFT(Results!C552,FIND(" ",Results!C552)-1))</f>
        <v/>
      </c>
      <c r="H671" t="str">
        <f>IF(A671="","",RIGHT(Results!C552,LEN(Results!C552)-FIND(" ",Results!C552)))</f>
        <v/>
      </c>
      <c r="I671" t="str">
        <f>IF(A671="","",Results!D552)</f>
        <v/>
      </c>
      <c r="J671" t="str">
        <f>IF(A671="","",VLOOKUP(LEFT(Results!A552,1),Fteams,4,FALSE))</f>
        <v/>
      </c>
      <c r="K671" t="str">
        <f>IF(A671="","",Results!B552)</f>
        <v/>
      </c>
      <c r="L671" t="str">
        <f>IF(A671="","",IF(RIGHT(Results!X540,1)="B","B",""))</f>
        <v/>
      </c>
      <c r="O671" t="str">
        <f>IF(A671="","",Dec!$B$2)</f>
        <v/>
      </c>
      <c r="P671" s="15" t="str">
        <f>IF(A671="","",TEXT(Dec!$D$2,"dd-mmm"))</f>
        <v/>
      </c>
      <c r="R671" s="16" t="str">
        <f>IF(A671="","",TEXT(Dec!$D$2,"yyyy"))</f>
        <v/>
      </c>
    </row>
    <row r="672" spans="1:18" x14ac:dyDescent="0.25">
      <c r="A672" t="e">
        <f>IF(Results!#REF!="aw",Results!A540,"")</f>
        <v>#REF!</v>
      </c>
      <c r="B672" t="e">
        <f>IF(A672="","",IF(AND(Results!#REF!&gt;"+2.0",LEFT(Results!#REF!,1)="+"),"w",""))</f>
        <v>#REF!</v>
      </c>
      <c r="C672" t="e">
        <f>IF(OR(A672="",Results!#REF!=""),"","("&amp;Results!#REF!&amp;")")</f>
        <v>#REF!</v>
      </c>
      <c r="D672" t="e">
        <f>IF(A672="","",Results!#REF!)</f>
        <v>#REF!</v>
      </c>
      <c r="G672" t="e">
        <f>IF(A672="","",LEFT(Results!#REF!,FIND(" ",Results!#REF!)-1))</f>
        <v>#REF!</v>
      </c>
      <c r="H672" t="e">
        <f>IF(A672="","",RIGHT(Results!#REF!,LEN(Results!#REF!)-FIND(" ",Results!#REF!)))</f>
        <v>#REF!</v>
      </c>
      <c r="I672" t="e">
        <f>IF(A672="","",Results!#REF!)</f>
        <v>#REF!</v>
      </c>
      <c r="J672" t="e">
        <f>IF(A672="","",VLOOKUP(LEFT(Results!#REF!,1),Fteams,4,FALSE))</f>
        <v>#REF!</v>
      </c>
      <c r="K672" t="e">
        <f>IF(A672="","",Results!#REF!)</f>
        <v>#REF!</v>
      </c>
      <c r="L672" t="e">
        <f>IF(A672="","",IF(RIGHT(Results!X540,1)="B","B",""))</f>
        <v>#REF!</v>
      </c>
      <c r="O672" t="e">
        <f>IF(A672="","",Dec!$B$2)</f>
        <v>#REF!</v>
      </c>
      <c r="P672" s="15" t="e">
        <f>IF(A672="","",TEXT(Dec!$D$2,"dd-mmm"))</f>
        <v>#REF!</v>
      </c>
      <c r="R672" s="16" t="e">
        <f>IF(A672="","",TEXT(Dec!$D$2,"yyyy"))</f>
        <v>#REF!</v>
      </c>
    </row>
    <row r="673" spans="1:18" x14ac:dyDescent="0.25">
      <c r="A673" t="e">
        <f>IF(Results!#REF!="aw",Results!A540,"")</f>
        <v>#REF!</v>
      </c>
      <c r="B673" t="e">
        <f>IF(A673="","",IF(AND(Results!#REF!&gt;"+2.0",LEFT(Results!#REF!,1)="+"),"w",""))</f>
        <v>#REF!</v>
      </c>
      <c r="C673" t="e">
        <f>IF(OR(A673="",Results!#REF!=""),"","("&amp;Results!#REF!&amp;")")</f>
        <v>#REF!</v>
      </c>
      <c r="D673" t="e">
        <f>IF(A673="","",Results!#REF!)</f>
        <v>#REF!</v>
      </c>
      <c r="G673" t="e">
        <f>IF(A673="","",LEFT(Results!#REF!,FIND(" ",Results!#REF!)-1))</f>
        <v>#REF!</v>
      </c>
      <c r="H673" t="e">
        <f>IF(A673="","",RIGHT(Results!#REF!,LEN(Results!#REF!)-FIND(" ",Results!#REF!)))</f>
        <v>#REF!</v>
      </c>
      <c r="I673" t="e">
        <f>IF(A673="","",Results!#REF!)</f>
        <v>#REF!</v>
      </c>
      <c r="J673" t="e">
        <f>IF(A673="","",VLOOKUP(LEFT(Results!#REF!,1),Fteams,4,FALSE))</f>
        <v>#REF!</v>
      </c>
      <c r="K673" t="e">
        <f>IF(A673="","",Results!#REF!)</f>
        <v>#REF!</v>
      </c>
      <c r="L673" t="e">
        <f>IF(A673="","",IF(RIGHT(Results!X540,1)="B","B",""))</f>
        <v>#REF!</v>
      </c>
      <c r="O673" t="e">
        <f>IF(A673="","",Dec!$B$2)</f>
        <v>#REF!</v>
      </c>
      <c r="P673" s="15" t="e">
        <f>IF(A673="","",TEXT(Dec!$D$2,"dd-mmm"))</f>
        <v>#REF!</v>
      </c>
      <c r="R673" s="16" t="e">
        <f>IF(A673="","",TEXT(Dec!$D$2,"yyyy"))</f>
        <v>#REF!</v>
      </c>
    </row>
    <row r="674" spans="1:18" x14ac:dyDescent="0.25">
      <c r="A674" t="e">
        <f>IF(Results!Y554="aw",Results!A553,"")</f>
        <v>#N/A</v>
      </c>
      <c r="B674" t="e">
        <f>IF(A674="","",IF(AND(Results!H554&gt;"+2.0",LEFT(Results!H554,1)="+"),"w",""))</f>
        <v>#N/A</v>
      </c>
      <c r="C674" t="e">
        <f>IF(OR(A674="",Results!H554=""),"","("&amp;Results!H554&amp;")")</f>
        <v>#N/A</v>
      </c>
      <c r="D674" t="e">
        <f>IF(A674="","",Results!F554)</f>
        <v>#N/A</v>
      </c>
      <c r="G674" t="e">
        <f>IF(A674="","",LEFT(Results!C554,FIND(" ",Results!C554)-1))</f>
        <v>#N/A</v>
      </c>
      <c r="H674" t="e">
        <f>IF(A674="","",RIGHT(Results!C554,LEN(Results!C554)-FIND(" ",Results!C554)))</f>
        <v>#N/A</v>
      </c>
      <c r="I674" t="e">
        <f>IF(A674="","",Results!D554)</f>
        <v>#N/A</v>
      </c>
      <c r="J674" t="e">
        <f>IF(A674="","",VLOOKUP(LEFT(Results!A554,1),Fteams,4,FALSE))</f>
        <v>#N/A</v>
      </c>
      <c r="K674" t="e">
        <f>IF(A674="","",Results!B554)</f>
        <v>#N/A</v>
      </c>
      <c r="L674" t="e">
        <f>IF(A674="","",IF(RIGHT(Results!X553,1)="B","B",""))</f>
        <v>#N/A</v>
      </c>
      <c r="O674" t="e">
        <f>IF(A674="","",Dec!$B$2)</f>
        <v>#N/A</v>
      </c>
      <c r="P674" s="15" t="e">
        <f>IF(A674="","",TEXT(Dec!$D$2,"dd-mmm"))</f>
        <v>#N/A</v>
      </c>
      <c r="R674" s="16" t="e">
        <f>IF(A674="","",TEXT(Dec!$D$2,"yyyy"))</f>
        <v>#N/A</v>
      </c>
    </row>
    <row r="675" spans="1:18" x14ac:dyDescent="0.25">
      <c r="A675" t="e">
        <f>IF(Results!Y555="aw",Results!A553,"")</f>
        <v>#N/A</v>
      </c>
      <c r="B675" t="e">
        <f>IF(A675="","",IF(AND(Results!H555&gt;"+2.0",LEFT(Results!H555,1)="+"),"w",""))</f>
        <v>#N/A</v>
      </c>
      <c r="C675" t="e">
        <f>IF(OR(A675="",Results!H555=""),"","("&amp;Results!H555&amp;")")</f>
        <v>#N/A</v>
      </c>
      <c r="D675" t="e">
        <f>IF(A675="","",Results!F555)</f>
        <v>#N/A</v>
      </c>
      <c r="G675" t="e">
        <f>IF(A675="","",LEFT(Results!C555,FIND(" ",Results!C555)-1))</f>
        <v>#N/A</v>
      </c>
      <c r="H675" t="e">
        <f>IF(A675="","",RIGHT(Results!C555,LEN(Results!C555)-FIND(" ",Results!C555)))</f>
        <v>#N/A</v>
      </c>
      <c r="I675" t="e">
        <f>IF(A675="","",Results!D555)</f>
        <v>#N/A</v>
      </c>
      <c r="J675" t="e">
        <f>IF(A675="","",VLOOKUP(LEFT(Results!A555,1),Fteams,4,FALSE))</f>
        <v>#N/A</v>
      </c>
      <c r="K675" t="e">
        <f>IF(A675="","",Results!B555)</f>
        <v>#N/A</v>
      </c>
      <c r="L675" t="e">
        <f>IF(A675="","",IF(RIGHT(Results!X553,1)="B","B",""))</f>
        <v>#N/A</v>
      </c>
      <c r="O675" t="e">
        <f>IF(A675="","",Dec!$B$2)</f>
        <v>#N/A</v>
      </c>
      <c r="P675" s="15" t="e">
        <f>IF(A675="","",TEXT(Dec!$D$2,"dd-mmm"))</f>
        <v>#N/A</v>
      </c>
      <c r="R675" s="16" t="e">
        <f>IF(A675="","",TEXT(Dec!$D$2,"yyyy"))</f>
        <v>#N/A</v>
      </c>
    </row>
    <row r="676" spans="1:18" x14ac:dyDescent="0.25">
      <c r="A676" t="e">
        <f>IF(Results!Y556="aw",Results!A553,"")</f>
        <v>#N/A</v>
      </c>
      <c r="B676" t="e">
        <f>IF(A676="","",IF(AND(Results!H556&gt;"+2.0",LEFT(Results!H556,1)="+"),"w",""))</f>
        <v>#N/A</v>
      </c>
      <c r="C676" t="e">
        <f>IF(OR(A676="",Results!H556=""),"","("&amp;Results!H556&amp;")")</f>
        <v>#N/A</v>
      </c>
      <c r="D676" t="e">
        <f>IF(A676="","",Results!F556)</f>
        <v>#N/A</v>
      </c>
      <c r="G676" t="e">
        <f>IF(A676="","",LEFT(Results!C556,FIND(" ",Results!C556)-1))</f>
        <v>#N/A</v>
      </c>
      <c r="H676" t="e">
        <f>IF(A676="","",RIGHT(Results!C556,LEN(Results!C556)-FIND(" ",Results!C556)))</f>
        <v>#N/A</v>
      </c>
      <c r="I676" t="e">
        <f>IF(A676="","",Results!D556)</f>
        <v>#N/A</v>
      </c>
      <c r="J676" t="e">
        <f>IF(A676="","",VLOOKUP(LEFT(Results!A556,1),Fteams,4,FALSE))</f>
        <v>#N/A</v>
      </c>
      <c r="K676" t="e">
        <f>IF(A676="","",Results!B556)</f>
        <v>#N/A</v>
      </c>
      <c r="L676" t="e">
        <f>IF(A676="","",IF(RIGHT(Results!X553,1)="B","B",""))</f>
        <v>#N/A</v>
      </c>
      <c r="O676" t="e">
        <f>IF(A676="","",Dec!$B$2)</f>
        <v>#N/A</v>
      </c>
      <c r="P676" s="15" t="e">
        <f>IF(A676="","",TEXT(Dec!$D$2,"dd-mmm"))</f>
        <v>#N/A</v>
      </c>
      <c r="R676" s="16" t="e">
        <f>IF(A676="","",TEXT(Dec!$D$2,"yyyy"))</f>
        <v>#N/A</v>
      </c>
    </row>
    <row r="677" spans="1:18" x14ac:dyDescent="0.25">
      <c r="A677" t="str">
        <f>IF(Results!Y557="aw",Results!A553,"")</f>
        <v/>
      </c>
      <c r="B677" t="str">
        <f>IF(A677="","",IF(AND(Results!H557&gt;"+2.0",LEFT(Results!H557,1)="+"),"w",""))</f>
        <v/>
      </c>
      <c r="C677" t="str">
        <f>IF(OR(A677="",Results!H557=""),"","("&amp;Results!H557&amp;")")</f>
        <v/>
      </c>
      <c r="D677" t="str">
        <f>IF(A677="","",Results!F557)</f>
        <v/>
      </c>
      <c r="G677" t="str">
        <f>IF(A677="","",LEFT(Results!C557,FIND(" ",Results!C557)-1))</f>
        <v/>
      </c>
      <c r="H677" t="str">
        <f>IF(A677="","",RIGHT(Results!C557,LEN(Results!C557)-FIND(" ",Results!C557)))</f>
        <v/>
      </c>
      <c r="I677" t="str">
        <f>IF(A677="","",Results!D557)</f>
        <v/>
      </c>
      <c r="J677" t="str">
        <f>IF(A677="","",VLOOKUP(LEFT(Results!A557,1),Fteams,4,FALSE))</f>
        <v/>
      </c>
      <c r="K677" t="str">
        <f>IF(A677="","",Results!B557)</f>
        <v/>
      </c>
      <c r="L677" t="str">
        <f>IF(A677="","",IF(RIGHT(Results!X553,1)="B","B",""))</f>
        <v/>
      </c>
      <c r="O677" t="str">
        <f>IF(A677="","",Dec!$B$2)</f>
        <v/>
      </c>
      <c r="P677" s="15" t="str">
        <f>IF(A677="","",TEXT(Dec!$D$2,"dd-mmm"))</f>
        <v/>
      </c>
      <c r="R677" s="16" t="str">
        <f>IF(A677="","",TEXT(Dec!$D$2,"yyyy"))</f>
        <v/>
      </c>
    </row>
    <row r="678" spans="1:18" x14ac:dyDescent="0.25">
      <c r="A678" t="str">
        <f>IF(Results!Y558="aw",Results!A553,"")</f>
        <v/>
      </c>
      <c r="B678" t="str">
        <f>IF(A678="","",IF(AND(Results!H558&gt;"+2.0",LEFT(Results!H558,1)="+"),"w",""))</f>
        <v/>
      </c>
      <c r="C678" t="str">
        <f>IF(OR(A678="",Results!H558=""),"","("&amp;Results!H558&amp;")")</f>
        <v/>
      </c>
      <c r="D678" t="str">
        <f>IF(A678="","",Results!F558)</f>
        <v/>
      </c>
      <c r="G678" t="str">
        <f>IF(A678="","",LEFT(Results!C558,FIND(" ",Results!C558)-1))</f>
        <v/>
      </c>
      <c r="H678" t="str">
        <f>IF(A678="","",RIGHT(Results!C558,LEN(Results!C558)-FIND(" ",Results!C558)))</f>
        <v/>
      </c>
      <c r="I678" t="str">
        <f>IF(A678="","",Results!D558)</f>
        <v/>
      </c>
      <c r="J678" t="str">
        <f>IF(A678="","",VLOOKUP(LEFT(Results!A558,1),Fteams,4,FALSE))</f>
        <v/>
      </c>
      <c r="K678" t="str">
        <f>IF(A678="","",Results!B558)</f>
        <v/>
      </c>
      <c r="L678" t="str">
        <f>IF(A678="","",IF(RIGHT(Results!X553,1)="B","B",""))</f>
        <v/>
      </c>
      <c r="O678" t="str">
        <f>IF(A678="","",Dec!$B$2)</f>
        <v/>
      </c>
      <c r="P678" s="15" t="str">
        <f>IF(A678="","",TEXT(Dec!$D$2,"dd-mmm"))</f>
        <v/>
      </c>
      <c r="R678" s="16" t="str">
        <f>IF(A678="","",TEXT(Dec!$D$2,"yyyy"))</f>
        <v/>
      </c>
    </row>
    <row r="679" spans="1:18" x14ac:dyDescent="0.25">
      <c r="A679" t="str">
        <f>IF(Results!Y559="aw",Results!A553,"")</f>
        <v/>
      </c>
      <c r="B679" t="str">
        <f>IF(A679="","",IF(AND(Results!H559&gt;"+2.0",LEFT(Results!H559,1)="+"),"w",""))</f>
        <v/>
      </c>
      <c r="C679" t="str">
        <f>IF(OR(A679="",Results!H559=""),"","("&amp;Results!H559&amp;")")</f>
        <v/>
      </c>
      <c r="D679" t="str">
        <f>IF(A679="","",Results!F559)</f>
        <v/>
      </c>
      <c r="G679" t="str">
        <f>IF(A679="","",LEFT(Results!C559,FIND(" ",Results!C559)-1))</f>
        <v/>
      </c>
      <c r="H679" t="str">
        <f>IF(A679="","",RIGHT(Results!C559,LEN(Results!C559)-FIND(" ",Results!C559)))</f>
        <v/>
      </c>
      <c r="I679" t="str">
        <f>IF(A679="","",Results!D559)</f>
        <v/>
      </c>
      <c r="J679" t="str">
        <f>IF(A679="","",VLOOKUP(LEFT(Results!A559,1),Fteams,4,FALSE))</f>
        <v/>
      </c>
      <c r="K679" t="str">
        <f>IF(A679="","",Results!B559)</f>
        <v/>
      </c>
      <c r="L679" t="str">
        <f>IF(A679="","",IF(RIGHT(Results!X553,1)="B","B",""))</f>
        <v/>
      </c>
      <c r="O679" t="str">
        <f>IF(A679="","",Dec!$B$2)</f>
        <v/>
      </c>
      <c r="P679" s="15" t="str">
        <f>IF(A679="","",TEXT(Dec!$D$2,"dd-mmm"))</f>
        <v/>
      </c>
      <c r="R679" s="16" t="str">
        <f>IF(A679="","",TEXT(Dec!$D$2,"yyyy"))</f>
        <v/>
      </c>
    </row>
    <row r="680" spans="1:18" x14ac:dyDescent="0.25">
      <c r="A680" t="str">
        <f>IF(Results!Y560="aw",Results!A553,"")</f>
        <v/>
      </c>
      <c r="B680" t="str">
        <f>IF(A680="","",IF(AND(Results!H560&gt;"+2.0",LEFT(Results!H560,1)="+"),"w",""))</f>
        <v/>
      </c>
      <c r="C680" t="str">
        <f>IF(OR(A680="",Results!H560=""),"","("&amp;Results!H560&amp;")")</f>
        <v/>
      </c>
      <c r="D680" t="str">
        <f>IF(A680="","",Results!F560)</f>
        <v/>
      </c>
      <c r="G680" t="str">
        <f>IF(A680="","",LEFT(Results!C560,FIND(" ",Results!C560)-1))</f>
        <v/>
      </c>
      <c r="H680" t="str">
        <f>IF(A680="","",RIGHT(Results!C560,LEN(Results!C560)-FIND(" ",Results!C560)))</f>
        <v/>
      </c>
      <c r="I680" t="str">
        <f>IF(A680="","",Results!D560)</f>
        <v/>
      </c>
      <c r="J680" t="str">
        <f>IF(A680="","",VLOOKUP(LEFT(Results!A560,1),Fteams,4,FALSE))</f>
        <v/>
      </c>
      <c r="K680" t="str">
        <f>IF(A680="","",Results!B560)</f>
        <v/>
      </c>
      <c r="L680" t="str">
        <f>IF(A680="","",IF(RIGHT(Results!X553,1)="B","B",""))</f>
        <v/>
      </c>
      <c r="O680" t="str">
        <f>IF(A680="","",Dec!$B$2)</f>
        <v/>
      </c>
      <c r="P680" s="15" t="str">
        <f>IF(A680="","",TEXT(Dec!$D$2,"dd-mmm"))</f>
        <v/>
      </c>
      <c r="R680" s="16" t="str">
        <f>IF(A680="","",TEXT(Dec!$D$2,"yyyy"))</f>
        <v/>
      </c>
    </row>
    <row r="681" spans="1:18" x14ac:dyDescent="0.25">
      <c r="A681" t="str">
        <f>IF(Results!Y561="aw",Results!A553,"")</f>
        <v/>
      </c>
      <c r="B681" t="str">
        <f>IF(A681="","",IF(AND(Results!H561&gt;"+2.0",LEFT(Results!H561,1)="+"),"w",""))</f>
        <v/>
      </c>
      <c r="C681" t="str">
        <f>IF(OR(A681="",Results!H561=""),"","("&amp;Results!H561&amp;")")</f>
        <v/>
      </c>
      <c r="D681" t="str">
        <f>IF(A681="","",Results!F561)</f>
        <v/>
      </c>
      <c r="G681" t="str">
        <f>IF(A681="","",LEFT(Results!C561,FIND(" ",Results!C561)-1))</f>
        <v/>
      </c>
      <c r="H681" t="str">
        <f>IF(A681="","",RIGHT(Results!C561,LEN(Results!C561)-FIND(" ",Results!C561)))</f>
        <v/>
      </c>
      <c r="I681" t="str">
        <f>IF(A681="","",Results!D561)</f>
        <v/>
      </c>
      <c r="J681" t="str">
        <f>IF(A681="","",VLOOKUP(LEFT(Results!A561,1),Fteams,4,FALSE))</f>
        <v/>
      </c>
      <c r="K681" t="str">
        <f>IF(A681="","",Results!B561)</f>
        <v/>
      </c>
      <c r="L681" t="str">
        <f>IF(A681="","",IF(RIGHT(Results!X553,1)="B","B",""))</f>
        <v/>
      </c>
      <c r="O681" t="str">
        <f>IF(A681="","",Dec!$B$2)</f>
        <v/>
      </c>
      <c r="P681" s="15" t="str">
        <f>IF(A681="","",TEXT(Dec!$D$2,"dd-mmm"))</f>
        <v/>
      </c>
      <c r="R681" s="16" t="str">
        <f>IF(A681="","",TEXT(Dec!$D$2,"yyyy"))</f>
        <v/>
      </c>
    </row>
    <row r="682" spans="1:18" x14ac:dyDescent="0.25">
      <c r="A682" t="str">
        <f>IF(Results!Y564="aw",Results!A553,"")</f>
        <v/>
      </c>
      <c r="B682" t="str">
        <f>IF(A682="","",IF(AND(Results!H564&gt;"+2.0",LEFT(Results!H564,1)="+"),"w",""))</f>
        <v/>
      </c>
      <c r="C682" t="str">
        <f>IF(OR(A682="",Results!H564=""),"","("&amp;Results!H564&amp;")")</f>
        <v/>
      </c>
      <c r="D682" t="str">
        <f>IF(A682="","",Results!F564)</f>
        <v/>
      </c>
      <c r="G682" t="str">
        <f>IF(A682="","",LEFT(Results!C564,FIND(" ",Results!C564)-1))</f>
        <v/>
      </c>
      <c r="H682" t="str">
        <f>IF(A682="","",RIGHT(Results!C564,LEN(Results!C564)-FIND(" ",Results!C564)))</f>
        <v/>
      </c>
      <c r="I682" t="str">
        <f>IF(A682="","",Results!D564)</f>
        <v/>
      </c>
      <c r="J682" t="str">
        <f>IF(A682="","",VLOOKUP(LEFT(Results!A564,1),Fteams,4,FALSE))</f>
        <v/>
      </c>
      <c r="K682" t="str">
        <f>IF(A682="","",Results!B564)</f>
        <v/>
      </c>
      <c r="L682" t="str">
        <f>IF(A682="","",IF(RIGHT(Results!X553,1)="B","B",""))</f>
        <v/>
      </c>
      <c r="O682" t="str">
        <f>IF(A682="","",Dec!$B$2)</f>
        <v/>
      </c>
      <c r="P682" s="15" t="str">
        <f>IF(A682="","",TEXT(Dec!$D$2,"dd-mmm"))</f>
        <v/>
      </c>
      <c r="R682" s="16" t="str">
        <f>IF(A682="","",TEXT(Dec!$D$2,"yyyy"))</f>
        <v/>
      </c>
    </row>
    <row r="683" spans="1:18" x14ac:dyDescent="0.25">
      <c r="A683" t="str">
        <f>IF(Results!Y565="aw",Results!A553,"")</f>
        <v/>
      </c>
      <c r="B683" t="str">
        <f>IF(A683="","",IF(AND(Results!H565&gt;"+2.0",LEFT(Results!H565,1)="+"),"w",""))</f>
        <v/>
      </c>
      <c r="C683" t="str">
        <f>IF(OR(A683="",Results!H565=""),"","("&amp;Results!H565&amp;")")</f>
        <v/>
      </c>
      <c r="D683" t="str">
        <f>IF(A683="","",Results!F565)</f>
        <v/>
      </c>
      <c r="G683" t="str">
        <f>IF(A683="","",LEFT(Results!C565,FIND(" ",Results!C565)-1))</f>
        <v/>
      </c>
      <c r="H683" t="str">
        <f>IF(A683="","",RIGHT(Results!C565,LEN(Results!C565)-FIND(" ",Results!C565)))</f>
        <v/>
      </c>
      <c r="I683" t="str">
        <f>IF(A683="","",Results!D565)</f>
        <v/>
      </c>
      <c r="J683" t="str">
        <f>IF(A683="","",VLOOKUP(LEFT(Results!A565,1),Fteams,4,FALSE))</f>
        <v/>
      </c>
      <c r="K683" t="str">
        <f>IF(A683="","",Results!B565)</f>
        <v/>
      </c>
      <c r="L683" t="str">
        <f>IF(A683="","",IF(RIGHT(Results!X553,1)="B","B",""))</f>
        <v/>
      </c>
      <c r="O683" t="str">
        <f>IF(A683="","",Dec!$B$2)</f>
        <v/>
      </c>
      <c r="P683" s="15" t="str">
        <f>IF(A683="","",TEXT(Dec!$D$2,"dd-mmm"))</f>
        <v/>
      </c>
      <c r="R683" s="16" t="str">
        <f>IF(A683="","",TEXT(Dec!$D$2,"yyyy"))</f>
        <v/>
      </c>
    </row>
    <row r="684" spans="1:18" x14ac:dyDescent="0.25">
      <c r="A684" t="e">
        <f>IF(Results!#REF!="aw",Results!A553,"")</f>
        <v>#REF!</v>
      </c>
      <c r="B684" t="e">
        <f>IF(A684="","",IF(AND(Results!#REF!&gt;"+2.0",LEFT(Results!#REF!,1)="+"),"w",""))</f>
        <v>#REF!</v>
      </c>
      <c r="C684" t="e">
        <f>IF(OR(A684="",Results!#REF!=""),"","("&amp;Results!#REF!&amp;")")</f>
        <v>#REF!</v>
      </c>
      <c r="D684" t="e">
        <f>IF(A684="","",Results!#REF!)</f>
        <v>#REF!</v>
      </c>
      <c r="G684" t="e">
        <f>IF(A684="","",LEFT(Results!#REF!,FIND(" ",Results!#REF!)-1))</f>
        <v>#REF!</v>
      </c>
      <c r="H684" t="e">
        <f>IF(A684="","",RIGHT(Results!#REF!,LEN(Results!#REF!)-FIND(" ",Results!#REF!)))</f>
        <v>#REF!</v>
      </c>
      <c r="I684" t="e">
        <f>IF(A684="","",Results!#REF!)</f>
        <v>#REF!</v>
      </c>
      <c r="J684" t="e">
        <f>IF(A684="","",VLOOKUP(LEFT(Results!#REF!,1),Fteams,4,FALSE))</f>
        <v>#REF!</v>
      </c>
      <c r="K684" t="e">
        <f>IF(A684="","",Results!#REF!)</f>
        <v>#REF!</v>
      </c>
      <c r="L684" t="e">
        <f>IF(A684="","",IF(RIGHT(Results!X553,1)="B","B",""))</f>
        <v>#REF!</v>
      </c>
      <c r="O684" t="e">
        <f>IF(A684="","",Dec!$B$2)</f>
        <v>#REF!</v>
      </c>
      <c r="P684" s="15" t="e">
        <f>IF(A684="","",TEXT(Dec!$D$2,"dd-mmm"))</f>
        <v>#REF!</v>
      </c>
      <c r="R684" s="16" t="e">
        <f>IF(A684="","",TEXT(Dec!$D$2,"yyyy"))</f>
        <v>#REF!</v>
      </c>
    </row>
    <row r="685" spans="1:18" x14ac:dyDescent="0.25">
      <c r="A685" t="e">
        <f>IF(Results!#REF!="aw",Results!A553,"")</f>
        <v>#REF!</v>
      </c>
      <c r="B685" t="e">
        <f>IF(A685="","",IF(AND(Results!#REF!&gt;"+2.0",LEFT(Results!#REF!,1)="+"),"w",""))</f>
        <v>#REF!</v>
      </c>
      <c r="C685" t="e">
        <f>IF(OR(A685="",Results!#REF!=""),"","("&amp;Results!#REF!&amp;")")</f>
        <v>#REF!</v>
      </c>
      <c r="D685" t="e">
        <f>IF(A685="","",Results!#REF!)</f>
        <v>#REF!</v>
      </c>
      <c r="G685" t="e">
        <f>IF(A685="","",LEFT(Results!#REF!,FIND(" ",Results!#REF!)-1))</f>
        <v>#REF!</v>
      </c>
      <c r="H685" t="e">
        <f>IF(A685="","",RIGHT(Results!#REF!,LEN(Results!#REF!)-FIND(" ",Results!#REF!)))</f>
        <v>#REF!</v>
      </c>
      <c r="I685" t="e">
        <f>IF(A685="","",Results!#REF!)</f>
        <v>#REF!</v>
      </c>
      <c r="J685" t="e">
        <f>IF(A685="","",VLOOKUP(LEFT(Results!#REF!,1),Fteams,4,FALSE))</f>
        <v>#REF!</v>
      </c>
      <c r="K685" t="e">
        <f>IF(A685="","",Results!#REF!)</f>
        <v>#REF!</v>
      </c>
      <c r="L685" t="e">
        <f>IF(A685="","",IF(RIGHT(Results!X553,1)="B","B",""))</f>
        <v>#REF!</v>
      </c>
      <c r="O685" t="e">
        <f>IF(A685="","",Dec!$B$2)</f>
        <v>#REF!</v>
      </c>
      <c r="P685" s="15" t="e">
        <f>IF(A685="","",TEXT(Dec!$D$2,"dd-mmm"))</f>
        <v>#REF!</v>
      </c>
      <c r="R685" s="16" t="e">
        <f>IF(A685="","",TEXT(Dec!$D$2,"yyyy"))</f>
        <v>#REF!</v>
      </c>
    </row>
    <row r="686" spans="1:18" x14ac:dyDescent="0.25">
      <c r="A686" t="e">
        <f>IF(Results!Y581="aw",Results!A580,"")</f>
        <v>#N/A</v>
      </c>
      <c r="B686" t="e">
        <f>IF(A686="","",IF(AND(Results!H581&gt;"+2.0",LEFT(Results!H581,1)="+"),"w",""))</f>
        <v>#N/A</v>
      </c>
      <c r="C686" t="e">
        <f>IF(OR(A686="",Results!H581=""),"","("&amp;Results!H581&amp;")")</f>
        <v>#N/A</v>
      </c>
      <c r="D686" t="e">
        <f>IF(A686="","",Results!F581)</f>
        <v>#N/A</v>
      </c>
      <c r="G686" t="e">
        <f>IF(A686="","",LEFT(Results!C581,FIND(" ",Results!C581)-1))</f>
        <v>#N/A</v>
      </c>
      <c r="H686" t="e">
        <f>IF(A686="","",RIGHT(Results!C581,LEN(Results!C581)-FIND(" ",Results!C581)))</f>
        <v>#N/A</v>
      </c>
      <c r="I686" t="e">
        <f>IF(A686="","",Results!D581)</f>
        <v>#N/A</v>
      </c>
      <c r="J686" t="e">
        <f>IF(A686="","",VLOOKUP(LEFT(Results!A581,1),Fteams,4,FALSE))</f>
        <v>#N/A</v>
      </c>
      <c r="K686" t="e">
        <f>IF(A686="","",Results!B581)</f>
        <v>#N/A</v>
      </c>
      <c r="L686" t="e">
        <f>IF(A686="","",IF(RIGHT(Results!X580,1)="B","B",""))</f>
        <v>#N/A</v>
      </c>
      <c r="O686" t="e">
        <f>IF(A686="","",Dec!$B$2)</f>
        <v>#N/A</v>
      </c>
      <c r="P686" s="15" t="e">
        <f>IF(A686="","",TEXT(Dec!$D$2,"dd-mmm"))</f>
        <v>#N/A</v>
      </c>
      <c r="R686" s="16" t="e">
        <f>IF(A686="","",TEXT(Dec!$D$2,"yyyy"))</f>
        <v>#N/A</v>
      </c>
    </row>
    <row r="687" spans="1:18" x14ac:dyDescent="0.25">
      <c r="A687" t="e">
        <f>IF(Results!Y582="aw",Results!A580,"")</f>
        <v>#N/A</v>
      </c>
      <c r="B687" t="e">
        <f>IF(A687="","",IF(AND(Results!H582&gt;"+2.0",LEFT(Results!H582,1)="+"),"w",""))</f>
        <v>#N/A</v>
      </c>
      <c r="C687" t="e">
        <f>IF(OR(A687="",Results!H582=""),"","("&amp;Results!H582&amp;")")</f>
        <v>#N/A</v>
      </c>
      <c r="D687" t="e">
        <f>IF(A687="","",Results!F582)</f>
        <v>#N/A</v>
      </c>
      <c r="G687" t="e">
        <f>IF(A687="","",LEFT(Results!C582,FIND(" ",Results!C582)-1))</f>
        <v>#N/A</v>
      </c>
      <c r="H687" t="e">
        <f>IF(A687="","",RIGHT(Results!C582,LEN(Results!C582)-FIND(" ",Results!C582)))</f>
        <v>#N/A</v>
      </c>
      <c r="I687" t="e">
        <f>IF(A687="","",Results!D582)</f>
        <v>#N/A</v>
      </c>
      <c r="J687" t="e">
        <f>IF(A687="","",VLOOKUP(LEFT(Results!A582,1),Fteams,4,FALSE))</f>
        <v>#N/A</v>
      </c>
      <c r="K687" t="e">
        <f>IF(A687="","",Results!B582)</f>
        <v>#N/A</v>
      </c>
      <c r="L687" t="e">
        <f>IF(A687="","",IF(RIGHT(Results!X580,1)="B","B",""))</f>
        <v>#N/A</v>
      </c>
      <c r="O687" t="e">
        <f>IF(A687="","",Dec!$B$2)</f>
        <v>#N/A</v>
      </c>
      <c r="P687" s="15" t="e">
        <f>IF(A687="","",TEXT(Dec!$D$2,"dd-mmm"))</f>
        <v>#N/A</v>
      </c>
      <c r="R687" s="16" t="e">
        <f>IF(A687="","",TEXT(Dec!$D$2,"yyyy"))</f>
        <v>#N/A</v>
      </c>
    </row>
    <row r="688" spans="1:18" x14ac:dyDescent="0.25">
      <c r="A688" t="e">
        <f>IF(Results!Y583="aw",Results!A580,"")</f>
        <v>#N/A</v>
      </c>
      <c r="B688" t="e">
        <f>IF(A688="","",IF(AND(Results!H583&gt;"+2.0",LEFT(Results!H583,1)="+"),"w",""))</f>
        <v>#N/A</v>
      </c>
      <c r="C688" t="e">
        <f>IF(OR(A688="",Results!H583=""),"","("&amp;Results!H583&amp;")")</f>
        <v>#N/A</v>
      </c>
      <c r="D688" t="e">
        <f>IF(A688="","",Results!F583)</f>
        <v>#N/A</v>
      </c>
      <c r="G688" t="e">
        <f>IF(A688="","",LEFT(Results!C583,FIND(" ",Results!C583)-1))</f>
        <v>#N/A</v>
      </c>
      <c r="H688" t="e">
        <f>IF(A688="","",RIGHT(Results!C583,LEN(Results!C583)-FIND(" ",Results!C583)))</f>
        <v>#N/A</v>
      </c>
      <c r="I688" t="e">
        <f>IF(A688="","",Results!D583)</f>
        <v>#N/A</v>
      </c>
      <c r="J688" t="e">
        <f>IF(A688="","",VLOOKUP(LEFT(Results!A583,1),Fteams,4,FALSE))</f>
        <v>#N/A</v>
      </c>
      <c r="K688" t="e">
        <f>IF(A688="","",Results!B583)</f>
        <v>#N/A</v>
      </c>
      <c r="L688" t="e">
        <f>IF(A688="","",IF(RIGHT(Results!X580,1)="B","B",""))</f>
        <v>#N/A</v>
      </c>
      <c r="O688" t="e">
        <f>IF(A688="","",Dec!$B$2)</f>
        <v>#N/A</v>
      </c>
      <c r="P688" s="15" t="e">
        <f>IF(A688="","",TEXT(Dec!$D$2,"dd-mmm"))</f>
        <v>#N/A</v>
      </c>
      <c r="R688" s="16" t="e">
        <f>IF(A688="","",TEXT(Dec!$D$2,"yyyy"))</f>
        <v>#N/A</v>
      </c>
    </row>
    <row r="689" spans="1:18" x14ac:dyDescent="0.25">
      <c r="A689" t="e">
        <f>IF(Results!Y584="aw",Results!A580,"")</f>
        <v>#N/A</v>
      </c>
      <c r="B689" t="e">
        <f>IF(A689="","",IF(AND(Results!H584&gt;"+2.0",LEFT(Results!H584,1)="+"),"w",""))</f>
        <v>#N/A</v>
      </c>
      <c r="C689" t="e">
        <f>IF(OR(A689="",Results!H584=""),"","("&amp;Results!H584&amp;")")</f>
        <v>#N/A</v>
      </c>
      <c r="D689" t="e">
        <f>IF(A689="","",Results!F584)</f>
        <v>#N/A</v>
      </c>
      <c r="G689" t="e">
        <f>IF(A689="","",LEFT(Results!C584,FIND(" ",Results!C584)-1))</f>
        <v>#N/A</v>
      </c>
      <c r="H689" t="e">
        <f>IF(A689="","",RIGHT(Results!C584,LEN(Results!C584)-FIND(" ",Results!C584)))</f>
        <v>#N/A</v>
      </c>
      <c r="I689" t="e">
        <f>IF(A689="","",Results!D584)</f>
        <v>#N/A</v>
      </c>
      <c r="J689" t="e">
        <f>IF(A689="","",VLOOKUP(LEFT(Results!A584,1),Fteams,4,FALSE))</f>
        <v>#N/A</v>
      </c>
      <c r="K689" t="e">
        <f>IF(A689="","",Results!B584)</f>
        <v>#N/A</v>
      </c>
      <c r="L689" t="e">
        <f>IF(A689="","",IF(RIGHT(Results!X580,1)="B","B",""))</f>
        <v>#N/A</v>
      </c>
      <c r="O689" t="e">
        <f>IF(A689="","",Dec!$B$2)</f>
        <v>#N/A</v>
      </c>
      <c r="P689" s="15" t="e">
        <f>IF(A689="","",TEXT(Dec!$D$2,"dd-mmm"))</f>
        <v>#N/A</v>
      </c>
      <c r="R689" s="16" t="e">
        <f>IF(A689="","",TEXT(Dec!$D$2,"yyyy"))</f>
        <v>#N/A</v>
      </c>
    </row>
    <row r="690" spans="1:18" x14ac:dyDescent="0.25">
      <c r="A690" t="e">
        <f>IF(Results!Y585="aw",Results!A580,"")</f>
        <v>#N/A</v>
      </c>
      <c r="B690" t="e">
        <f>IF(A690="","",IF(AND(Results!H585&gt;"+2.0",LEFT(Results!H585,1)="+"),"w",""))</f>
        <v>#N/A</v>
      </c>
      <c r="C690" t="e">
        <f>IF(OR(A690="",Results!H585=""),"","("&amp;Results!H585&amp;")")</f>
        <v>#N/A</v>
      </c>
      <c r="D690" t="e">
        <f>IF(A690="","",Results!F585)</f>
        <v>#N/A</v>
      </c>
      <c r="G690" t="e">
        <f>IF(A690="","",LEFT(Results!C585,FIND(" ",Results!C585)-1))</f>
        <v>#N/A</v>
      </c>
      <c r="H690" t="e">
        <f>IF(A690="","",RIGHT(Results!C585,LEN(Results!C585)-FIND(" ",Results!C585)))</f>
        <v>#N/A</v>
      </c>
      <c r="I690" t="e">
        <f>IF(A690="","",Results!D585)</f>
        <v>#N/A</v>
      </c>
      <c r="J690" t="e">
        <f>IF(A690="","",VLOOKUP(LEFT(Results!A585,1),Fteams,4,FALSE))</f>
        <v>#N/A</v>
      </c>
      <c r="K690" t="e">
        <f>IF(A690="","",Results!B585)</f>
        <v>#N/A</v>
      </c>
      <c r="L690" t="e">
        <f>IF(A690="","",IF(RIGHT(Results!X580,1)="B","B",""))</f>
        <v>#N/A</v>
      </c>
      <c r="O690" t="e">
        <f>IF(A690="","",Dec!$B$2)</f>
        <v>#N/A</v>
      </c>
      <c r="P690" s="15" t="e">
        <f>IF(A690="","",TEXT(Dec!$D$2,"dd-mmm"))</f>
        <v>#N/A</v>
      </c>
      <c r="R690" s="16" t="e">
        <f>IF(A690="","",TEXT(Dec!$D$2,"yyyy"))</f>
        <v>#N/A</v>
      </c>
    </row>
    <row r="691" spans="1:18" x14ac:dyDescent="0.25">
      <c r="A691" t="str">
        <f>IF(Results!Y586="aw",Results!A580,"")</f>
        <v/>
      </c>
      <c r="B691" t="str">
        <f>IF(A691="","",IF(AND(Results!H586&gt;"+2.0",LEFT(Results!H586,1)="+"),"w",""))</f>
        <v/>
      </c>
      <c r="C691" t="str">
        <f>IF(OR(A691="",Results!H586=""),"","("&amp;Results!H586&amp;")")</f>
        <v/>
      </c>
      <c r="D691" t="str">
        <f>IF(A691="","",Results!F586)</f>
        <v/>
      </c>
      <c r="G691" t="str">
        <f>IF(A691="","",LEFT(Results!C586,FIND(" ",Results!C586)-1))</f>
        <v/>
      </c>
      <c r="H691" t="str">
        <f>IF(A691="","",RIGHT(Results!C586,LEN(Results!C586)-FIND(" ",Results!C586)))</f>
        <v/>
      </c>
      <c r="I691" t="str">
        <f>IF(A691="","",Results!D586)</f>
        <v/>
      </c>
      <c r="J691" t="str">
        <f>IF(A691="","",VLOOKUP(LEFT(Results!A586,1),Fteams,4,FALSE))</f>
        <v/>
      </c>
      <c r="K691" t="str">
        <f>IF(A691="","",Results!B586)</f>
        <v/>
      </c>
      <c r="L691" t="str">
        <f>IF(A691="","",IF(RIGHT(Results!X580,1)="B","B",""))</f>
        <v/>
      </c>
      <c r="O691" t="str">
        <f>IF(A691="","",Dec!$B$2)</f>
        <v/>
      </c>
      <c r="P691" s="15" t="str">
        <f>IF(A691="","",TEXT(Dec!$D$2,"dd-mmm"))</f>
        <v/>
      </c>
      <c r="R691" s="16" t="str">
        <f>IF(A691="","",TEXT(Dec!$D$2,"yyyy"))</f>
        <v/>
      </c>
    </row>
    <row r="692" spans="1:18" x14ac:dyDescent="0.25">
      <c r="A692" t="str">
        <f>IF(Results!Y587="aw",Results!A580,"")</f>
        <v/>
      </c>
      <c r="B692" t="str">
        <f>IF(A692="","",IF(AND(Results!H587&gt;"+2.0",LEFT(Results!H587,1)="+"),"w",""))</f>
        <v/>
      </c>
      <c r="C692" t="str">
        <f>IF(OR(A692="",Results!H587=""),"","("&amp;Results!H587&amp;")")</f>
        <v/>
      </c>
      <c r="D692" t="str">
        <f>IF(A692="","",Results!F587)</f>
        <v/>
      </c>
      <c r="G692" t="str">
        <f>IF(A692="","",LEFT(Results!C587,FIND(" ",Results!C587)-1))</f>
        <v/>
      </c>
      <c r="H692" t="str">
        <f>IF(A692="","",RIGHT(Results!C587,LEN(Results!C587)-FIND(" ",Results!C587)))</f>
        <v/>
      </c>
      <c r="I692" t="str">
        <f>IF(A692="","",Results!D587)</f>
        <v/>
      </c>
      <c r="J692" t="str">
        <f>IF(A692="","",VLOOKUP(LEFT(Results!A587,1),Fteams,4,FALSE))</f>
        <v/>
      </c>
      <c r="K692" t="str">
        <f>IF(A692="","",Results!B587)</f>
        <v/>
      </c>
      <c r="L692" t="str">
        <f>IF(A692="","",IF(RIGHT(Results!X580,1)="B","B",""))</f>
        <v/>
      </c>
      <c r="O692" t="str">
        <f>IF(A692="","",Dec!$B$2)</f>
        <v/>
      </c>
      <c r="P692" s="15" t="str">
        <f>IF(A692="","",TEXT(Dec!$D$2,"dd-mmm"))</f>
        <v/>
      </c>
      <c r="R692" s="16" t="str">
        <f>IF(A692="","",TEXT(Dec!$D$2,"yyyy"))</f>
        <v/>
      </c>
    </row>
    <row r="693" spans="1:18" x14ac:dyDescent="0.25">
      <c r="A693" t="str">
        <f>IF(Results!Y588="aw",Results!A580,"")</f>
        <v/>
      </c>
      <c r="B693" t="str">
        <f>IF(A693="","",IF(AND(Results!H588&gt;"+2.0",LEFT(Results!H588,1)="+"),"w",""))</f>
        <v/>
      </c>
      <c r="C693" t="str">
        <f>IF(OR(A693="",Results!H588=""),"","("&amp;Results!H588&amp;")")</f>
        <v/>
      </c>
      <c r="D693" t="str">
        <f>IF(A693="","",Results!F588)</f>
        <v/>
      </c>
      <c r="G693" t="str">
        <f>IF(A693="","",LEFT(Results!C588,FIND(" ",Results!C588)-1))</f>
        <v/>
      </c>
      <c r="H693" t="str">
        <f>IF(A693="","",RIGHT(Results!C588,LEN(Results!C588)-FIND(" ",Results!C588)))</f>
        <v/>
      </c>
      <c r="I693" t="str">
        <f>IF(A693="","",Results!D588)</f>
        <v/>
      </c>
      <c r="J693" t="str">
        <f>IF(A693="","",VLOOKUP(LEFT(Results!A588,1),Fteams,4,FALSE))</f>
        <v/>
      </c>
      <c r="K693" t="str">
        <f>IF(A693="","",Results!B588)</f>
        <v/>
      </c>
      <c r="L693" t="str">
        <f>IF(A693="","",IF(RIGHT(Results!X580,1)="B","B",""))</f>
        <v/>
      </c>
      <c r="O693" t="str">
        <f>IF(A693="","",Dec!$B$2)</f>
        <v/>
      </c>
      <c r="P693" s="15" t="str">
        <f>IF(A693="","",TEXT(Dec!$D$2,"dd-mmm"))</f>
        <v/>
      </c>
      <c r="R693" s="16" t="str">
        <f>IF(A693="","",TEXT(Dec!$D$2,"yyyy"))</f>
        <v/>
      </c>
    </row>
    <row r="694" spans="1:18" x14ac:dyDescent="0.25">
      <c r="A694" t="str">
        <f>IF(Results!Y591="aw",Results!A580,"")</f>
        <v/>
      </c>
      <c r="B694" t="str">
        <f>IF(A694="","",IF(AND(Results!H591&gt;"+2.0",LEFT(Results!H591,1)="+"),"w",""))</f>
        <v/>
      </c>
      <c r="C694" t="str">
        <f>IF(OR(A694="",Results!H591=""),"","("&amp;Results!H591&amp;")")</f>
        <v/>
      </c>
      <c r="D694" t="str">
        <f>IF(A694="","",Results!F591)</f>
        <v/>
      </c>
      <c r="G694" t="str">
        <f>IF(A694="","",LEFT(Results!C591,FIND(" ",Results!C591)-1))</f>
        <v/>
      </c>
      <c r="H694" t="str">
        <f>IF(A694="","",RIGHT(Results!C591,LEN(Results!C591)-FIND(" ",Results!C591)))</f>
        <v/>
      </c>
      <c r="I694" t="str">
        <f>IF(A694="","",Results!D591)</f>
        <v/>
      </c>
      <c r="J694" t="str">
        <f>IF(A694="","",VLOOKUP(LEFT(Results!A591,1),Fteams,4,FALSE))</f>
        <v/>
      </c>
      <c r="K694" t="str">
        <f>IF(A694="","",Results!B591)</f>
        <v/>
      </c>
      <c r="L694" t="str">
        <f>IF(A694="","",IF(RIGHT(Results!X580,1)="B","B",""))</f>
        <v/>
      </c>
      <c r="O694" t="str">
        <f>IF(A694="","",Dec!$B$2)</f>
        <v/>
      </c>
      <c r="P694" s="15" t="str">
        <f>IF(A694="","",TEXT(Dec!$D$2,"dd-mmm"))</f>
        <v/>
      </c>
      <c r="R694" s="16" t="str">
        <f>IF(A694="","",TEXT(Dec!$D$2,"yyyy"))</f>
        <v/>
      </c>
    </row>
    <row r="695" spans="1:18" x14ac:dyDescent="0.25">
      <c r="A695" t="str">
        <f>IF(Results!Y592="aw",Results!A580,"")</f>
        <v/>
      </c>
      <c r="B695" t="str">
        <f>IF(A695="","",IF(AND(Results!H592&gt;"+2.0",LEFT(Results!H592,1)="+"),"w",""))</f>
        <v/>
      </c>
      <c r="C695" t="str">
        <f>IF(OR(A695="",Results!H592=""),"","("&amp;Results!H592&amp;")")</f>
        <v/>
      </c>
      <c r="D695" t="str">
        <f>IF(A695="","",Results!F592)</f>
        <v/>
      </c>
      <c r="G695" t="str">
        <f>IF(A695="","",LEFT(Results!C592,FIND(" ",Results!C592)-1))</f>
        <v/>
      </c>
      <c r="H695" t="str">
        <f>IF(A695="","",RIGHT(Results!C592,LEN(Results!C592)-FIND(" ",Results!C592)))</f>
        <v/>
      </c>
      <c r="I695" t="str">
        <f>IF(A695="","",Results!D592)</f>
        <v/>
      </c>
      <c r="J695" t="str">
        <f>IF(A695="","",VLOOKUP(LEFT(Results!A592,1),Fteams,4,FALSE))</f>
        <v/>
      </c>
      <c r="K695" t="str">
        <f>IF(A695="","",Results!B592)</f>
        <v/>
      </c>
      <c r="L695" t="str">
        <f>IF(A695="","",IF(RIGHT(Results!X580,1)="B","B",""))</f>
        <v/>
      </c>
      <c r="O695" t="str">
        <f>IF(A695="","",Dec!$B$2)</f>
        <v/>
      </c>
      <c r="P695" s="15" t="str">
        <f>IF(A695="","",TEXT(Dec!$D$2,"dd-mmm"))</f>
        <v/>
      </c>
      <c r="R695" s="16" t="str">
        <f>IF(A695="","",TEXT(Dec!$D$2,"yyyy"))</f>
        <v/>
      </c>
    </row>
    <row r="696" spans="1:18" x14ac:dyDescent="0.25">
      <c r="A696" t="e">
        <f>IF(Results!#REF!="aw",Results!A580,"")</f>
        <v>#REF!</v>
      </c>
      <c r="B696" t="e">
        <f>IF(A696="","",IF(AND(Results!#REF!&gt;"+2.0",LEFT(Results!#REF!,1)="+"),"w",""))</f>
        <v>#REF!</v>
      </c>
      <c r="C696" t="e">
        <f>IF(OR(A696="",Results!#REF!=""),"","("&amp;Results!#REF!&amp;")")</f>
        <v>#REF!</v>
      </c>
      <c r="D696" t="e">
        <f>IF(A696="","",Results!#REF!)</f>
        <v>#REF!</v>
      </c>
      <c r="G696" t="e">
        <f>IF(A696="","",LEFT(Results!#REF!,FIND(" ",Results!#REF!)-1))</f>
        <v>#REF!</v>
      </c>
      <c r="H696" t="e">
        <f>IF(A696="","",RIGHT(Results!#REF!,LEN(Results!#REF!)-FIND(" ",Results!#REF!)))</f>
        <v>#REF!</v>
      </c>
      <c r="I696" t="e">
        <f>IF(A696="","",Results!#REF!)</f>
        <v>#REF!</v>
      </c>
      <c r="J696" t="e">
        <f>IF(A696="","",VLOOKUP(LEFT(Results!#REF!,1),Fteams,4,FALSE))</f>
        <v>#REF!</v>
      </c>
      <c r="K696" t="e">
        <f>IF(A696="","",Results!#REF!)</f>
        <v>#REF!</v>
      </c>
      <c r="L696" t="e">
        <f>IF(A696="","",IF(RIGHT(Results!X580,1)="B","B",""))</f>
        <v>#REF!</v>
      </c>
      <c r="O696" t="e">
        <f>IF(A696="","",Dec!$B$2)</f>
        <v>#REF!</v>
      </c>
      <c r="P696" s="15" t="e">
        <f>IF(A696="","",TEXT(Dec!$D$2,"dd-mmm"))</f>
        <v>#REF!</v>
      </c>
      <c r="R696" s="16" t="e">
        <f>IF(A696="","",TEXT(Dec!$D$2,"yyyy"))</f>
        <v>#REF!</v>
      </c>
    </row>
    <row r="697" spans="1:18" x14ac:dyDescent="0.25">
      <c r="A697" t="e">
        <f>IF(Results!#REF!="aw",Results!A580,"")</f>
        <v>#REF!</v>
      </c>
      <c r="B697" t="e">
        <f>IF(A697="","",IF(AND(Results!#REF!&gt;"+2.0",LEFT(Results!#REF!,1)="+"),"w",""))</f>
        <v>#REF!</v>
      </c>
      <c r="C697" t="e">
        <f>IF(OR(A697="",Results!#REF!=""),"","("&amp;Results!#REF!&amp;")")</f>
        <v>#REF!</v>
      </c>
      <c r="D697" t="e">
        <f>IF(A697="","",Results!#REF!)</f>
        <v>#REF!</v>
      </c>
      <c r="G697" t="e">
        <f>IF(A697="","",LEFT(Results!#REF!,FIND(" ",Results!#REF!)-1))</f>
        <v>#REF!</v>
      </c>
      <c r="H697" t="e">
        <f>IF(A697="","",RIGHT(Results!#REF!,LEN(Results!#REF!)-FIND(" ",Results!#REF!)))</f>
        <v>#REF!</v>
      </c>
      <c r="I697" t="e">
        <f>IF(A697="","",Results!#REF!)</f>
        <v>#REF!</v>
      </c>
      <c r="J697" t="e">
        <f>IF(A697="","",VLOOKUP(LEFT(Results!#REF!,1),Fteams,4,FALSE))</f>
        <v>#REF!</v>
      </c>
      <c r="K697" t="e">
        <f>IF(A697="","",Results!#REF!)</f>
        <v>#REF!</v>
      </c>
      <c r="L697" t="e">
        <f>IF(A697="","",IF(RIGHT(Results!X580,1)="B","B",""))</f>
        <v>#REF!</v>
      </c>
      <c r="O697" t="e">
        <f>IF(A697="","",Dec!$B$2)</f>
        <v>#REF!</v>
      </c>
      <c r="P697" s="15" t="e">
        <f>IF(A697="","",TEXT(Dec!$D$2,"dd-mmm"))</f>
        <v>#REF!</v>
      </c>
      <c r="R697" s="16" t="e">
        <f>IF(A697="","",TEXT(Dec!$D$2,"yyyy"))</f>
        <v>#REF!</v>
      </c>
    </row>
    <row r="698" spans="1:18" x14ac:dyDescent="0.25">
      <c r="A698" t="str">
        <f>IF(nonscoring!I6="aw",nonscoring!A6,"")</f>
        <v/>
      </c>
      <c r="B698" t="str">
        <f>IF(A698="","",IF(AND(nonscoring!H6&gt;"+2.0",LEFT(nonscoring!H6,1)="+"),"w",""))</f>
        <v/>
      </c>
      <c r="C698" t="str">
        <f>IF(OR(A698="",nonscoring!H6=""),"","("&amp;nonscoring!H6&amp;")")</f>
        <v/>
      </c>
      <c r="D698" t="str">
        <f>IF(A698="","",nonscoring!G6)</f>
        <v/>
      </c>
      <c r="E698" t="str">
        <f>IF(A698="","","nonscoring")</f>
        <v/>
      </c>
      <c r="G698" t="str">
        <f>IF(A698="","",LEFT(nonscoring!D6,FIND(" ",nonscoring!D6)-1))</f>
        <v/>
      </c>
      <c r="H698" t="str">
        <f>IF(A698="","",RIGHT(nonscoring!D6,LEN(nonscoring!D6)-FIND(" ",nonscoring!D6)))</f>
        <v/>
      </c>
      <c r="I698" t="str">
        <f>IF(A698="","",nonscoring!E6)</f>
        <v/>
      </c>
      <c r="J698" t="str">
        <f>IF(A698="","",nonscoring!F6)</f>
        <v/>
      </c>
      <c r="K698" t="str">
        <f>IF(A698="","",nonscoring!B6)</f>
        <v/>
      </c>
      <c r="L698" t="str">
        <f>IF(A698="","",IF(RIGHT(Results!X294,1)="B","B",""))</f>
        <v/>
      </c>
      <c r="O698" t="str">
        <f>IF(A698="","",Dec!$B$2)</f>
        <v/>
      </c>
      <c r="P698" s="15" t="str">
        <f>IF(A698="","",TEXT(Dec!$D$2,"dd-mmm"))</f>
        <v/>
      </c>
      <c r="R698" s="16" t="str">
        <f>IF(A698="","",TEXT(Dec!$D$2,"yyyy"))</f>
        <v/>
      </c>
    </row>
    <row r="699" spans="1:18" x14ac:dyDescent="0.25">
      <c r="A699" t="str">
        <f>IF(nonscoring!I7="aw",nonscoring!A7,"")</f>
        <v/>
      </c>
      <c r="B699" t="str">
        <f>IF(A699="","",IF(AND(nonscoring!H7&gt;"+2.0",LEFT(nonscoring!H7,1)="+"),"w",""))</f>
        <v/>
      </c>
      <c r="C699" t="str">
        <f>IF(OR(A699="",nonscoring!H7=""),"","("&amp;nonscoring!H7&amp;")")</f>
        <v/>
      </c>
      <c r="D699" t="str">
        <f>IF(A699="","",nonscoring!G7)</f>
        <v/>
      </c>
      <c r="E699" t="str">
        <f t="shared" ref="E699:E748" si="0">IF(A699="","","nonscoring")</f>
        <v/>
      </c>
      <c r="G699" t="str">
        <f>IF(A699="","",LEFT(nonscoring!D7,FIND(" ",nonscoring!D7)-1))</f>
        <v/>
      </c>
      <c r="H699" t="str">
        <f>IF(A699="","",RIGHT(nonscoring!D7,LEN(nonscoring!D7)-FIND(" ",nonscoring!D7)))</f>
        <v/>
      </c>
      <c r="I699" t="str">
        <f>IF(A699="","",nonscoring!E7)</f>
        <v/>
      </c>
      <c r="J699" t="str">
        <f>IF(A699="","",nonscoring!F7)</f>
        <v/>
      </c>
      <c r="K699" t="str">
        <f>IF(A699="","",nonscoring!B7)</f>
        <v/>
      </c>
      <c r="L699" t="str">
        <f>IF(A699="","",IF(RIGHT(Results!X295,1)="B","B",""))</f>
        <v/>
      </c>
      <c r="O699" t="str">
        <f>IF(A699="","",Dec!$B$2)</f>
        <v/>
      </c>
      <c r="P699" s="15" t="str">
        <f>IF(A699="","",TEXT(Dec!$D$2,"dd-mmm"))</f>
        <v/>
      </c>
      <c r="R699" s="16" t="str">
        <f>IF(A699="","",TEXT(Dec!$D$2,"yyyy"))</f>
        <v/>
      </c>
    </row>
    <row r="700" spans="1:18" x14ac:dyDescent="0.25">
      <c r="A700" t="str">
        <f>IF(nonscoring!I8="aw",nonscoring!A8,"")</f>
        <v/>
      </c>
      <c r="B700" t="str">
        <f>IF(A700="","",IF(AND(nonscoring!H8&gt;"+2.0",LEFT(nonscoring!H8,1)="+"),"w",""))</f>
        <v/>
      </c>
      <c r="C700" t="str">
        <f>IF(OR(A700="",nonscoring!H8=""),"","("&amp;nonscoring!H8&amp;")")</f>
        <v/>
      </c>
      <c r="D700" t="str">
        <f>IF(A700="","",nonscoring!G8)</f>
        <v/>
      </c>
      <c r="E700" t="str">
        <f t="shared" si="0"/>
        <v/>
      </c>
      <c r="G700" t="str">
        <f>IF(A700="","",LEFT(nonscoring!D8,FIND(" ",nonscoring!D8)-1))</f>
        <v/>
      </c>
      <c r="H700" t="str">
        <f>IF(A700="","",RIGHT(nonscoring!D8,LEN(nonscoring!D8)-FIND(" ",nonscoring!D8)))</f>
        <v/>
      </c>
      <c r="I700" t="str">
        <f>IF(A700="","",nonscoring!E8)</f>
        <v/>
      </c>
      <c r="J700" t="str">
        <f>IF(A700="","",nonscoring!F8)</f>
        <v/>
      </c>
      <c r="K700" t="str">
        <f>IF(A700="","",nonscoring!B8)</f>
        <v/>
      </c>
      <c r="L700" t="str">
        <f>IF(A700="","",IF(RIGHT(Results!X296,1)="B","B",""))</f>
        <v/>
      </c>
      <c r="O700" t="str">
        <f>IF(A700="","",Dec!$B$2)</f>
        <v/>
      </c>
      <c r="P700" s="15" t="str">
        <f>IF(A700="","",TEXT(Dec!$D$2,"dd-mmm"))</f>
        <v/>
      </c>
      <c r="R700" s="16" t="str">
        <f>IF(A700="","",TEXT(Dec!$D$2,"yyyy"))</f>
        <v/>
      </c>
    </row>
    <row r="701" spans="1:18" x14ac:dyDescent="0.25">
      <c r="A701" t="str">
        <f>IF(nonscoring!I9="aw",nonscoring!A9,"")</f>
        <v/>
      </c>
      <c r="B701" t="str">
        <f>IF(A701="","",IF(AND(nonscoring!H9&gt;"+2.0",LEFT(nonscoring!H9,1)="+"),"w",""))</f>
        <v/>
      </c>
      <c r="C701" t="str">
        <f>IF(OR(A701="",nonscoring!H9=""),"","("&amp;nonscoring!H9&amp;")")</f>
        <v/>
      </c>
      <c r="D701" t="str">
        <f>IF(A701="","",nonscoring!G9)</f>
        <v/>
      </c>
      <c r="E701" t="str">
        <f t="shared" si="0"/>
        <v/>
      </c>
      <c r="G701" t="str">
        <f>IF(A701="","",LEFT(nonscoring!D9,FIND(" ",nonscoring!D9)-1))</f>
        <v/>
      </c>
      <c r="H701" t="str">
        <f>IF(A701="","",RIGHT(nonscoring!D9,LEN(nonscoring!D9)-FIND(" ",nonscoring!D9)))</f>
        <v/>
      </c>
      <c r="I701" t="str">
        <f>IF(A701="","",nonscoring!E9)</f>
        <v/>
      </c>
      <c r="J701" t="str">
        <f>IF(A701="","",nonscoring!F9)</f>
        <v/>
      </c>
      <c r="K701" t="str">
        <f>IF(A701="","",nonscoring!B9)</f>
        <v/>
      </c>
      <c r="L701" t="str">
        <f>IF(A701="","",IF(RIGHT(Results!X297,1)="B","B",""))</f>
        <v/>
      </c>
      <c r="O701" t="str">
        <f>IF(A701="","",Dec!$B$2)</f>
        <v/>
      </c>
      <c r="P701" s="15" t="str">
        <f>IF(A701="","",TEXT(Dec!$D$2,"dd-mmm"))</f>
        <v/>
      </c>
      <c r="R701" s="16" t="str">
        <f>IF(A701="","",TEXT(Dec!$D$2,"yyyy"))</f>
        <v/>
      </c>
    </row>
    <row r="702" spans="1:18" x14ac:dyDescent="0.25">
      <c r="A702" t="str">
        <f>IF(nonscoring!I10="aw",nonscoring!A10,"")</f>
        <v/>
      </c>
      <c r="B702" t="str">
        <f>IF(A702="","",IF(AND(nonscoring!H10&gt;"+2.0",LEFT(nonscoring!H10,1)="+"),"w",""))</f>
        <v/>
      </c>
      <c r="C702" t="str">
        <f>IF(OR(A702="",nonscoring!H10=""),"","("&amp;nonscoring!H10&amp;")")</f>
        <v/>
      </c>
      <c r="D702" t="str">
        <f>IF(A702="","",nonscoring!G10)</f>
        <v/>
      </c>
      <c r="E702" t="str">
        <f t="shared" si="0"/>
        <v/>
      </c>
      <c r="G702" t="str">
        <f>IF(A702="","",LEFT(nonscoring!D10,FIND(" ",nonscoring!D10)-1))</f>
        <v/>
      </c>
      <c r="H702" t="str">
        <f>IF(A702="","",RIGHT(nonscoring!D10,LEN(nonscoring!D10)-FIND(" ",nonscoring!D10)))</f>
        <v/>
      </c>
      <c r="I702" t="str">
        <f>IF(A702="","",nonscoring!E10)</f>
        <v/>
      </c>
      <c r="J702" t="str">
        <f>IF(A702="","",nonscoring!F10)</f>
        <v/>
      </c>
      <c r="K702" t="str">
        <f>IF(A702="","",nonscoring!B10)</f>
        <v/>
      </c>
      <c r="L702" t="str">
        <f>IF(A702="","",IF(RIGHT(Results!X593,1)="B","B",""))</f>
        <v/>
      </c>
      <c r="O702" t="str">
        <f>IF(A702="","",Dec!$B$2)</f>
        <v/>
      </c>
      <c r="P702" s="15" t="str">
        <f>IF(A702="","",TEXT(Dec!$D$2,"dd-mmm"))</f>
        <v/>
      </c>
      <c r="R702" s="16" t="str">
        <f>IF(A702="","",TEXT(Dec!$D$2,"yyyy"))</f>
        <v/>
      </c>
    </row>
    <row r="703" spans="1:18" x14ac:dyDescent="0.25">
      <c r="A703" t="str">
        <f>IF(nonscoring!I11="aw",nonscoring!A11,"")</f>
        <v/>
      </c>
      <c r="B703" t="str">
        <f>IF(A703="","",IF(AND(nonscoring!H11&gt;"+2.0",LEFT(nonscoring!H11,1)="+"),"w",""))</f>
        <v/>
      </c>
      <c r="C703" t="str">
        <f>IF(OR(A703="",nonscoring!H11=""),"","("&amp;nonscoring!H11&amp;")")</f>
        <v/>
      </c>
      <c r="D703" t="str">
        <f>IF(A703="","",nonscoring!G11)</f>
        <v/>
      </c>
      <c r="E703" t="str">
        <f t="shared" si="0"/>
        <v/>
      </c>
      <c r="G703" t="str">
        <f>IF(A703="","",LEFT(nonscoring!D11,FIND(" ",nonscoring!D11)-1))</f>
        <v/>
      </c>
      <c r="H703" t="str">
        <f>IF(A703="","",RIGHT(nonscoring!D11,LEN(nonscoring!D11)-FIND(" ",nonscoring!D11)))</f>
        <v/>
      </c>
      <c r="I703" t="str">
        <f>IF(A703="","",nonscoring!E11)</f>
        <v/>
      </c>
      <c r="J703" t="str">
        <f>IF(A703="","",nonscoring!F11)</f>
        <v/>
      </c>
      <c r="K703" t="str">
        <f>IF(A703="","",nonscoring!B11)</f>
        <v/>
      </c>
      <c r="L703" t="str">
        <f>IF(A703="","",IF(RIGHT(Results!X594,1)="B","B",""))</f>
        <v/>
      </c>
      <c r="O703" t="str">
        <f>IF(A703="","",Dec!$B$2)</f>
        <v/>
      </c>
      <c r="P703" s="15" t="str">
        <f>IF(A703="","",TEXT(Dec!$D$2,"dd-mmm"))</f>
        <v/>
      </c>
      <c r="R703" s="16" t="str">
        <f>IF(A703="","",TEXT(Dec!$D$2,"yyyy"))</f>
        <v/>
      </c>
    </row>
    <row r="704" spans="1:18" x14ac:dyDescent="0.25">
      <c r="A704" t="str">
        <f>IF(nonscoring!I12="aw",nonscoring!A12,"")</f>
        <v/>
      </c>
      <c r="B704" t="str">
        <f>IF(A704="","",IF(AND(nonscoring!H12&gt;"+2.0",LEFT(nonscoring!H12,1)="+"),"w",""))</f>
        <v/>
      </c>
      <c r="C704" t="str">
        <f>IF(OR(A704="",nonscoring!H12=""),"","("&amp;nonscoring!H12&amp;")")</f>
        <v/>
      </c>
      <c r="D704" t="str">
        <f>IF(A704="","",nonscoring!G12)</f>
        <v/>
      </c>
      <c r="E704" t="str">
        <f t="shared" si="0"/>
        <v/>
      </c>
      <c r="G704" t="str">
        <f>IF(A704="","",LEFT(nonscoring!D12,FIND(" ",nonscoring!D12)-1))</f>
        <v/>
      </c>
      <c r="H704" t="str">
        <f>IF(A704="","",RIGHT(nonscoring!D12,LEN(nonscoring!D12)-FIND(" ",nonscoring!D12)))</f>
        <v/>
      </c>
      <c r="I704" t="str">
        <f>IF(A704="","",nonscoring!E12)</f>
        <v/>
      </c>
      <c r="J704" t="str">
        <f>IF(A704="","",nonscoring!F12)</f>
        <v/>
      </c>
      <c r="K704" t="str">
        <f>IF(A704="","",nonscoring!B12)</f>
        <v/>
      </c>
      <c r="L704" t="str">
        <f>IF(A704="","",IF(RIGHT(Results!X595,1)="B","B",""))</f>
        <v/>
      </c>
      <c r="O704" t="str">
        <f>IF(A704="","",Dec!$B$2)</f>
        <v/>
      </c>
      <c r="P704" s="15" t="str">
        <f>IF(A704="","",TEXT(Dec!$D$2,"dd-mmm"))</f>
        <v/>
      </c>
      <c r="R704" s="16" t="str">
        <f>IF(A704="","",TEXT(Dec!$D$2,"yyyy"))</f>
        <v/>
      </c>
    </row>
    <row r="705" spans="1:18" x14ac:dyDescent="0.25">
      <c r="A705" t="str">
        <f>IF(nonscoring!I13="aw",nonscoring!A13,"")</f>
        <v/>
      </c>
      <c r="B705" t="str">
        <f>IF(A705="","",IF(AND(nonscoring!H13&gt;"+2.0",LEFT(nonscoring!H13,1)="+"),"w",""))</f>
        <v/>
      </c>
      <c r="C705" t="str">
        <f>IF(OR(A705="",nonscoring!H13=""),"","("&amp;nonscoring!H13&amp;")")</f>
        <v/>
      </c>
      <c r="D705" t="str">
        <f>IF(A705="","",nonscoring!G13)</f>
        <v/>
      </c>
      <c r="E705" t="str">
        <f t="shared" si="0"/>
        <v/>
      </c>
      <c r="G705" t="str">
        <f>IF(A705="","",LEFT(nonscoring!D13,FIND(" ",nonscoring!D13)-1))</f>
        <v/>
      </c>
      <c r="H705" t="str">
        <f>IF(A705="","",RIGHT(nonscoring!D13,LEN(nonscoring!D13)-FIND(" ",nonscoring!D13)))</f>
        <v/>
      </c>
      <c r="I705" t="str">
        <f>IF(A705="","",nonscoring!E13)</f>
        <v/>
      </c>
      <c r="J705" t="str">
        <f>IF(A705="","",nonscoring!F13)</f>
        <v/>
      </c>
      <c r="K705" t="str">
        <f>IF(A705="","",nonscoring!B13)</f>
        <v/>
      </c>
      <c r="L705" t="str">
        <f>IF(A705="","",IF(RIGHT(Results!X597,1)="B","B",""))</f>
        <v/>
      </c>
      <c r="O705" t="str">
        <f>IF(A705="","",Dec!$B$2)</f>
        <v/>
      </c>
      <c r="P705" s="15" t="str">
        <f>IF(A705="","",TEXT(Dec!$D$2,"dd-mmm"))</f>
        <v/>
      </c>
      <c r="R705" s="16" t="str">
        <f>IF(A705="","",TEXT(Dec!$D$2,"yyyy"))</f>
        <v/>
      </c>
    </row>
    <row r="706" spans="1:18" x14ac:dyDescent="0.25">
      <c r="A706" t="str">
        <f>IF(nonscoring!I14="aw",nonscoring!A14,"")</f>
        <v/>
      </c>
      <c r="B706" t="str">
        <f>IF(A706="","",IF(AND(nonscoring!H14&gt;"+2.0",LEFT(nonscoring!H14,1)="+"),"w",""))</f>
        <v/>
      </c>
      <c r="C706" t="str">
        <f>IF(OR(A706="",nonscoring!H14=""),"","("&amp;nonscoring!H14&amp;")")</f>
        <v/>
      </c>
      <c r="D706" t="str">
        <f>IF(A706="","",nonscoring!G14)</f>
        <v/>
      </c>
      <c r="E706" t="str">
        <f t="shared" si="0"/>
        <v/>
      </c>
      <c r="G706" t="str">
        <f>IF(A706="","",LEFT(nonscoring!D14,FIND(" ",nonscoring!D14)-1))</f>
        <v/>
      </c>
      <c r="H706" t="str">
        <f>IF(A706="","",RIGHT(nonscoring!D14,LEN(nonscoring!D14)-FIND(" ",nonscoring!D14)))</f>
        <v/>
      </c>
      <c r="I706" t="str">
        <f>IF(A706="","",nonscoring!E14)</f>
        <v/>
      </c>
      <c r="J706" t="str">
        <f>IF(A706="","",nonscoring!F14)</f>
        <v/>
      </c>
      <c r="K706" t="str">
        <f>IF(A706="","",nonscoring!B14)</f>
        <v/>
      </c>
      <c r="L706" t="str">
        <f>IF(A706="","",IF(RIGHT(Results!X598,1)="B","B",""))</f>
        <v/>
      </c>
      <c r="O706" t="str">
        <f>IF(A706="","",Dec!$B$2)</f>
        <v/>
      </c>
      <c r="P706" s="15" t="str">
        <f>IF(A706="","",TEXT(Dec!$D$2,"dd-mmm"))</f>
        <v/>
      </c>
      <c r="R706" s="16" t="str">
        <f>IF(A706="","",TEXT(Dec!$D$2,"yyyy"))</f>
        <v/>
      </c>
    </row>
    <row r="707" spans="1:18" x14ac:dyDescent="0.25">
      <c r="A707" t="str">
        <f>IF(nonscoring!I15="aw",nonscoring!A15,"")</f>
        <v/>
      </c>
      <c r="B707" t="str">
        <f>IF(A707="","",IF(AND(nonscoring!H15&gt;"+2.0",LEFT(nonscoring!H15,1)="+"),"w",""))</f>
        <v/>
      </c>
      <c r="C707" t="str">
        <f>IF(OR(A707="",nonscoring!H15=""),"","("&amp;nonscoring!H15&amp;")")</f>
        <v/>
      </c>
      <c r="D707" t="str">
        <f>IF(A707="","",nonscoring!G15)</f>
        <v/>
      </c>
      <c r="E707" t="str">
        <f t="shared" si="0"/>
        <v/>
      </c>
      <c r="G707" t="str">
        <f>IF(A707="","",LEFT(nonscoring!D15,FIND(" ",nonscoring!D15)-1))</f>
        <v/>
      </c>
      <c r="H707" t="str">
        <f>IF(A707="","",RIGHT(nonscoring!D15,LEN(nonscoring!D15)-FIND(" ",nonscoring!D15)))</f>
        <v/>
      </c>
      <c r="I707" t="str">
        <f>IF(A707="","",nonscoring!E15)</f>
        <v/>
      </c>
      <c r="J707" t="str">
        <f>IF(A707="","",nonscoring!F15)</f>
        <v/>
      </c>
      <c r="K707" t="str">
        <f>IF(A707="","",nonscoring!B15)</f>
        <v/>
      </c>
      <c r="L707" t="str">
        <f>IF(A707="","",IF(RIGHT(Results!X599,1)="B","B",""))</f>
        <v/>
      </c>
      <c r="O707" t="str">
        <f>IF(A707="","",Dec!$B$2)</f>
        <v/>
      </c>
      <c r="P707" s="15" t="str">
        <f>IF(A707="","",TEXT(Dec!$D$2,"dd-mmm"))</f>
        <v/>
      </c>
      <c r="R707" s="16" t="str">
        <f>IF(A707="","",TEXT(Dec!$D$2,"yyyy"))</f>
        <v/>
      </c>
    </row>
    <row r="708" spans="1:18" x14ac:dyDescent="0.25">
      <c r="A708" t="str">
        <f>IF(nonscoring!I16="aw",nonscoring!A16,"")</f>
        <v/>
      </c>
      <c r="B708" t="str">
        <f>IF(A708="","",IF(AND(nonscoring!H16&gt;"+2.0",LEFT(nonscoring!H16,1)="+"),"w",""))</f>
        <v/>
      </c>
      <c r="C708" t="str">
        <f>IF(OR(A708="",nonscoring!H16=""),"","("&amp;nonscoring!H16&amp;")")</f>
        <v/>
      </c>
      <c r="D708" t="str">
        <f>IF(A708="","",nonscoring!G16)</f>
        <v/>
      </c>
      <c r="E708" t="str">
        <f t="shared" si="0"/>
        <v/>
      </c>
      <c r="G708" t="str">
        <f>IF(A708="","",LEFT(nonscoring!D16,FIND(" ",nonscoring!D16)-1))</f>
        <v/>
      </c>
      <c r="H708" t="str">
        <f>IF(A708="","",RIGHT(nonscoring!D16,LEN(nonscoring!D16)-FIND(" ",nonscoring!D16)))</f>
        <v/>
      </c>
      <c r="I708" t="str">
        <f>IF(A708="","",nonscoring!E16)</f>
        <v/>
      </c>
      <c r="J708" t="str">
        <f>IF(A708="","",nonscoring!F16)</f>
        <v/>
      </c>
      <c r="K708" t="str">
        <f>IF(A708="","",nonscoring!B16)</f>
        <v/>
      </c>
      <c r="L708" t="str">
        <f>IF(A708="","",IF(RIGHT(Results!X600,1)="B","B",""))</f>
        <v/>
      </c>
      <c r="O708" t="str">
        <f>IF(A708="","",Dec!$B$2)</f>
        <v/>
      </c>
      <c r="P708" s="15" t="str">
        <f>IF(A708="","",TEXT(Dec!$D$2,"dd-mmm"))</f>
        <v/>
      </c>
      <c r="R708" s="16" t="str">
        <f>IF(A708="","",TEXT(Dec!$D$2,"yyyy"))</f>
        <v/>
      </c>
    </row>
    <row r="709" spans="1:18" x14ac:dyDescent="0.25">
      <c r="A709" t="str">
        <f>IF(nonscoring!I17="aw",nonscoring!A17,"")</f>
        <v/>
      </c>
      <c r="B709" t="str">
        <f>IF(A709="","",IF(AND(nonscoring!H17&gt;"+2.0",LEFT(nonscoring!H17,1)="+"),"w",""))</f>
        <v/>
      </c>
      <c r="C709" t="str">
        <f>IF(OR(A709="",nonscoring!H17=""),"","("&amp;nonscoring!H17&amp;")")</f>
        <v/>
      </c>
      <c r="D709" t="str">
        <f>IF(A709="","",nonscoring!G17)</f>
        <v/>
      </c>
      <c r="E709" t="str">
        <f t="shared" si="0"/>
        <v/>
      </c>
      <c r="G709" t="str">
        <f>IF(A709="","",LEFT(nonscoring!D17,FIND(" ",nonscoring!D17)-1))</f>
        <v/>
      </c>
      <c r="H709" t="str">
        <f>IF(A709="","",RIGHT(nonscoring!D17,LEN(nonscoring!D17)-FIND(" ",nonscoring!D17)))</f>
        <v/>
      </c>
      <c r="I709" t="str">
        <f>IF(A709="","",nonscoring!E17)</f>
        <v/>
      </c>
      <c r="J709" t="str">
        <f>IF(A709="","",nonscoring!F17)</f>
        <v/>
      </c>
      <c r="K709" t="str">
        <f>IF(A709="","",nonscoring!B17)</f>
        <v/>
      </c>
      <c r="L709" t="str">
        <f>IF(A709="","",IF(RIGHT(Results!X601,1)="B","B",""))</f>
        <v/>
      </c>
      <c r="O709" t="str">
        <f>IF(A709="","",Dec!$B$2)</f>
        <v/>
      </c>
      <c r="P709" s="15" t="str">
        <f>IF(A709="","",TEXT(Dec!$D$2,"dd-mmm"))</f>
        <v/>
      </c>
      <c r="R709" s="16" t="str">
        <f>IF(A709="","",TEXT(Dec!$D$2,"yyyy"))</f>
        <v/>
      </c>
    </row>
    <row r="710" spans="1:18" x14ac:dyDescent="0.25">
      <c r="A710" t="str">
        <f>IF(nonscoring!I18="aw",nonscoring!A18,"")</f>
        <v/>
      </c>
      <c r="B710" t="str">
        <f>IF(A710="","",IF(AND(nonscoring!H18&gt;"+2.0",LEFT(nonscoring!H18,1)="+"),"w",""))</f>
        <v/>
      </c>
      <c r="C710" t="str">
        <f>IF(OR(A710="",nonscoring!H18=""),"","("&amp;nonscoring!H18&amp;")")</f>
        <v/>
      </c>
      <c r="D710" t="str">
        <f>IF(A710="","",nonscoring!G18)</f>
        <v/>
      </c>
      <c r="E710" t="str">
        <f t="shared" si="0"/>
        <v/>
      </c>
      <c r="G710" t="str">
        <f>IF(A710="","",LEFT(nonscoring!D18,FIND(" ",nonscoring!D18)-1))</f>
        <v/>
      </c>
      <c r="H710" t="str">
        <f>IF(A710="","",RIGHT(nonscoring!D18,LEN(nonscoring!D18)-FIND(" ",nonscoring!D18)))</f>
        <v/>
      </c>
      <c r="I710" t="str">
        <f>IF(A710="","",nonscoring!E18)</f>
        <v/>
      </c>
      <c r="J710" t="str">
        <f>IF(A710="","",nonscoring!F18)</f>
        <v/>
      </c>
      <c r="K710" t="str">
        <f>IF(A710="","",nonscoring!B18)</f>
        <v/>
      </c>
      <c r="L710" t="str">
        <f>IF(A710="","",IF(RIGHT(Results!X602,1)="B","B",""))</f>
        <v/>
      </c>
      <c r="O710" t="str">
        <f>IF(A710="","",Dec!$B$2)</f>
        <v/>
      </c>
      <c r="P710" s="15" t="str">
        <f>IF(A710="","",TEXT(Dec!$D$2,"dd-mmm"))</f>
        <v/>
      </c>
      <c r="R710" s="16" t="str">
        <f>IF(A710="","",TEXT(Dec!$D$2,"yyyy"))</f>
        <v/>
      </c>
    </row>
    <row r="711" spans="1:18" x14ac:dyDescent="0.25">
      <c r="A711" t="str">
        <f>IF(nonscoring!I19="aw",nonscoring!A19,"")</f>
        <v/>
      </c>
      <c r="B711" t="str">
        <f>IF(A711="","",IF(AND(nonscoring!H19&gt;"+2.0",LEFT(nonscoring!H19,1)="+"),"w",""))</f>
        <v/>
      </c>
      <c r="C711" t="str">
        <f>IF(OR(A711="",nonscoring!H19=""),"","("&amp;nonscoring!H19&amp;")")</f>
        <v/>
      </c>
      <c r="D711" t="str">
        <f>IF(A711="","",nonscoring!G19)</f>
        <v/>
      </c>
      <c r="E711" t="str">
        <f t="shared" si="0"/>
        <v/>
      </c>
      <c r="G711" t="str">
        <f>IF(A711="","",LEFT(nonscoring!D19,FIND(" ",nonscoring!D19)-1))</f>
        <v/>
      </c>
      <c r="H711" t="str">
        <f>IF(A711="","",RIGHT(nonscoring!D19,LEN(nonscoring!D19)-FIND(" ",nonscoring!D19)))</f>
        <v/>
      </c>
      <c r="I711" t="str">
        <f>IF(A711="","",nonscoring!E19)</f>
        <v/>
      </c>
      <c r="J711" t="str">
        <f>IF(A711="","",nonscoring!F19)</f>
        <v/>
      </c>
      <c r="K711" t="str">
        <f>IF(A711="","",nonscoring!B19)</f>
        <v/>
      </c>
      <c r="L711" t="str">
        <f>IF(A711="","",IF(RIGHT(Results!X603,1)="B","B",""))</f>
        <v/>
      </c>
      <c r="O711" t="str">
        <f>IF(A711="","",Dec!$B$2)</f>
        <v/>
      </c>
      <c r="P711" s="15" t="str">
        <f>IF(A711="","",TEXT(Dec!$D$2,"dd-mmm"))</f>
        <v/>
      </c>
      <c r="R711" s="16" t="str">
        <f>IF(A711="","",TEXT(Dec!$D$2,"yyyy"))</f>
        <v/>
      </c>
    </row>
    <row r="712" spans="1:18" x14ac:dyDescent="0.25">
      <c r="A712" t="str">
        <f>IF(nonscoring!I20="aw",nonscoring!A20,"")</f>
        <v/>
      </c>
      <c r="B712" t="str">
        <f>IF(A712="","",IF(AND(nonscoring!H20&gt;"+2.0",LEFT(nonscoring!H20,1)="+"),"w",""))</f>
        <v/>
      </c>
      <c r="C712" t="str">
        <f>IF(OR(A712="",nonscoring!H20=""),"","("&amp;nonscoring!H20&amp;")")</f>
        <v/>
      </c>
      <c r="D712" t="str">
        <f>IF(A712="","",nonscoring!G20)</f>
        <v/>
      </c>
      <c r="E712" t="str">
        <f t="shared" si="0"/>
        <v/>
      </c>
      <c r="G712" t="str">
        <f>IF(A712="","",LEFT(nonscoring!D20,FIND(" ",nonscoring!D20)-1))</f>
        <v/>
      </c>
      <c r="H712" t="str">
        <f>IF(A712="","",RIGHT(nonscoring!D20,LEN(nonscoring!D20)-FIND(" ",nonscoring!D20)))</f>
        <v/>
      </c>
      <c r="I712" t="str">
        <f>IF(A712="","",nonscoring!E20)</f>
        <v/>
      </c>
      <c r="J712" t="str">
        <f>IF(A712="","",nonscoring!F20)</f>
        <v/>
      </c>
      <c r="K712" t="str">
        <f>IF(A712="","",nonscoring!B20)</f>
        <v/>
      </c>
      <c r="L712" t="str">
        <f>IF(A712="","",IF(RIGHT(Results!X605,1)="B","B",""))</f>
        <v/>
      </c>
      <c r="O712" t="str">
        <f>IF(A712="","",Dec!$B$2)</f>
        <v/>
      </c>
      <c r="P712" s="15" t="str">
        <f>IF(A712="","",TEXT(Dec!$D$2,"dd-mmm"))</f>
        <v/>
      </c>
      <c r="R712" s="16" t="str">
        <f>IF(A712="","",TEXT(Dec!$D$2,"yyyy"))</f>
        <v/>
      </c>
    </row>
    <row r="713" spans="1:18" x14ac:dyDescent="0.25">
      <c r="A713" t="str">
        <f>IF(nonscoring!I21="aw",nonscoring!A21,"")</f>
        <v/>
      </c>
      <c r="B713" t="str">
        <f>IF(A713="","",IF(AND(nonscoring!H21&gt;"+2.0",LEFT(nonscoring!H21,1)="+"),"w",""))</f>
        <v/>
      </c>
      <c r="C713" t="str">
        <f>IF(OR(A713="",nonscoring!H21=""),"","("&amp;nonscoring!H21&amp;")")</f>
        <v/>
      </c>
      <c r="D713" t="str">
        <f>IF(A713="","",nonscoring!G21)</f>
        <v/>
      </c>
      <c r="E713" t="str">
        <f t="shared" si="0"/>
        <v/>
      </c>
      <c r="G713" t="str">
        <f>IF(A713="","",LEFT(nonscoring!D21,FIND(" ",nonscoring!D21)-1))</f>
        <v/>
      </c>
      <c r="H713" t="str">
        <f>IF(A713="","",RIGHT(nonscoring!D21,LEN(nonscoring!D21)-FIND(" ",nonscoring!D21)))</f>
        <v/>
      </c>
      <c r="I713" t="str">
        <f>IF(A713="","",nonscoring!E21)</f>
        <v/>
      </c>
      <c r="J713" t="str">
        <f>IF(A713="","",nonscoring!F21)</f>
        <v/>
      </c>
      <c r="K713" t="str">
        <f>IF(A713="","",nonscoring!B21)</f>
        <v/>
      </c>
      <c r="L713" t="str">
        <f>IF(A713="","",IF(RIGHT(Results!X606,1)="B","B",""))</f>
        <v/>
      </c>
      <c r="O713" t="str">
        <f>IF(A713="","",Dec!$B$2)</f>
        <v/>
      </c>
      <c r="P713" s="15" t="str">
        <f>IF(A713="","",TEXT(Dec!$D$2,"dd-mmm"))</f>
        <v/>
      </c>
      <c r="R713" s="16" t="str">
        <f>IF(A713="","",TEXT(Dec!$D$2,"yyyy"))</f>
        <v/>
      </c>
    </row>
    <row r="714" spans="1:18" x14ac:dyDescent="0.25">
      <c r="A714" t="str">
        <f>IF(nonscoring!I22="aw",nonscoring!A22,"")</f>
        <v/>
      </c>
      <c r="B714" t="str">
        <f>IF(A714="","",IF(AND(nonscoring!H22&gt;"+2.0",LEFT(nonscoring!H22,1)="+"),"w",""))</f>
        <v/>
      </c>
      <c r="C714" t="str">
        <f>IF(OR(A714="",nonscoring!H22=""),"","("&amp;nonscoring!H22&amp;")")</f>
        <v/>
      </c>
      <c r="D714" t="str">
        <f>IF(A714="","",nonscoring!G22)</f>
        <v/>
      </c>
      <c r="E714" t="str">
        <f t="shared" si="0"/>
        <v/>
      </c>
      <c r="G714" t="str">
        <f>IF(A714="","",LEFT(nonscoring!D22,FIND(" ",nonscoring!D22)-1))</f>
        <v/>
      </c>
      <c r="H714" t="str">
        <f>IF(A714="","",RIGHT(nonscoring!D22,LEN(nonscoring!D22)-FIND(" ",nonscoring!D22)))</f>
        <v/>
      </c>
      <c r="I714" t="str">
        <f>IF(A714="","",nonscoring!E22)</f>
        <v/>
      </c>
      <c r="J714" t="str">
        <f>IF(A714="","",nonscoring!F22)</f>
        <v/>
      </c>
      <c r="K714" t="str">
        <f>IF(A714="","",nonscoring!B22)</f>
        <v/>
      </c>
      <c r="L714" t="str">
        <f>IF(A714="","",IF(RIGHT(Results!X607,1)="B","B",""))</f>
        <v/>
      </c>
      <c r="O714" t="str">
        <f>IF(A714="","",Dec!$B$2)</f>
        <v/>
      </c>
      <c r="P714" s="15" t="str">
        <f>IF(A714="","",TEXT(Dec!$D$2,"dd-mmm"))</f>
        <v/>
      </c>
      <c r="R714" s="16" t="str">
        <f>IF(A714="","",TEXT(Dec!$D$2,"yyyy"))</f>
        <v/>
      </c>
    </row>
    <row r="715" spans="1:18" x14ac:dyDescent="0.25">
      <c r="A715" t="str">
        <f>IF(nonscoring!I23="aw",nonscoring!A23,"")</f>
        <v/>
      </c>
      <c r="B715" t="str">
        <f>IF(A715="","",IF(AND(nonscoring!H23&gt;"+2.0",LEFT(nonscoring!H23,1)="+"),"w",""))</f>
        <v/>
      </c>
      <c r="C715" t="str">
        <f>IF(OR(A715="",nonscoring!H23=""),"","("&amp;nonscoring!H23&amp;")")</f>
        <v/>
      </c>
      <c r="D715" t="str">
        <f>IF(A715="","",nonscoring!G23)</f>
        <v/>
      </c>
      <c r="E715" t="str">
        <f t="shared" si="0"/>
        <v/>
      </c>
      <c r="G715" t="str">
        <f>IF(A715="","",LEFT(nonscoring!D23,FIND(" ",nonscoring!D23)-1))</f>
        <v/>
      </c>
      <c r="H715" t="str">
        <f>IF(A715="","",RIGHT(nonscoring!D23,LEN(nonscoring!D23)-FIND(" ",nonscoring!D23)))</f>
        <v/>
      </c>
      <c r="I715" t="str">
        <f>IF(A715="","",nonscoring!E23)</f>
        <v/>
      </c>
      <c r="J715" t="str">
        <f>IF(A715="","",nonscoring!F23)</f>
        <v/>
      </c>
      <c r="K715" t="str">
        <f>IF(A715="","",nonscoring!B23)</f>
        <v/>
      </c>
      <c r="L715" t="str">
        <f>IF(A715="","",IF(RIGHT(Results!X608,1)="B","B",""))</f>
        <v/>
      </c>
      <c r="O715" t="str">
        <f>IF(A715="","",Dec!$B$2)</f>
        <v/>
      </c>
      <c r="P715" s="15" t="str">
        <f>IF(A715="","",TEXT(Dec!$D$2,"dd-mmm"))</f>
        <v/>
      </c>
      <c r="R715" s="16" t="str">
        <f>IF(A715="","",TEXT(Dec!$D$2,"yyyy"))</f>
        <v/>
      </c>
    </row>
    <row r="716" spans="1:18" x14ac:dyDescent="0.25">
      <c r="A716" t="str">
        <f>IF(nonscoring!I24="aw",nonscoring!A24,"")</f>
        <v/>
      </c>
      <c r="B716" t="str">
        <f>IF(A716="","",IF(AND(nonscoring!H24&gt;"+2.0",LEFT(nonscoring!H24,1)="+"),"w",""))</f>
        <v/>
      </c>
      <c r="C716" t="str">
        <f>IF(OR(A716="",nonscoring!H24=""),"","("&amp;nonscoring!H24&amp;")")</f>
        <v/>
      </c>
      <c r="D716" t="str">
        <f>IF(A716="","",nonscoring!G24)</f>
        <v/>
      </c>
      <c r="E716" t="str">
        <f t="shared" si="0"/>
        <v/>
      </c>
      <c r="G716" t="str">
        <f>IF(A716="","",LEFT(nonscoring!D24,FIND(" ",nonscoring!D24)-1))</f>
        <v/>
      </c>
      <c r="H716" t="str">
        <f>IF(A716="","",RIGHT(nonscoring!D24,LEN(nonscoring!D24)-FIND(" ",nonscoring!D24)))</f>
        <v/>
      </c>
      <c r="I716" t="str">
        <f>IF(A716="","",nonscoring!E24)</f>
        <v/>
      </c>
      <c r="J716" t="str">
        <f>IF(A716="","",nonscoring!F24)</f>
        <v/>
      </c>
      <c r="K716" t="str">
        <f>IF(A716="","",nonscoring!B24)</f>
        <v/>
      </c>
      <c r="L716" t="str">
        <f>IF(A716="","",IF(RIGHT(Results!X609,1)="B","B",""))</f>
        <v/>
      </c>
      <c r="O716" t="str">
        <f>IF(A716="","",Dec!$B$2)</f>
        <v/>
      </c>
      <c r="P716" s="15" t="str">
        <f>IF(A716="","",TEXT(Dec!$D$2,"dd-mmm"))</f>
        <v/>
      </c>
      <c r="R716" s="16" t="str">
        <f>IF(A716="","",TEXT(Dec!$D$2,"yyyy"))</f>
        <v/>
      </c>
    </row>
    <row r="717" spans="1:18" x14ac:dyDescent="0.25">
      <c r="A717" t="str">
        <f>IF(nonscoring!I25="aw",nonscoring!A25,"")</f>
        <v/>
      </c>
      <c r="B717" t="str">
        <f>IF(A717="","",IF(AND(nonscoring!H25&gt;"+2.0",LEFT(nonscoring!H25,1)="+"),"w",""))</f>
        <v/>
      </c>
      <c r="C717" t="str">
        <f>IF(OR(A717="",nonscoring!H25=""),"","("&amp;nonscoring!H25&amp;")")</f>
        <v/>
      </c>
      <c r="D717" t="str">
        <f>IF(A717="","",nonscoring!G25)</f>
        <v/>
      </c>
      <c r="E717" t="str">
        <f t="shared" si="0"/>
        <v/>
      </c>
      <c r="G717" t="str">
        <f>IF(A717="","",LEFT(nonscoring!D25,FIND(" ",nonscoring!D25)-1))</f>
        <v/>
      </c>
      <c r="H717" t="str">
        <f>IF(A717="","",RIGHT(nonscoring!D25,LEN(nonscoring!D25)-FIND(" ",nonscoring!D25)))</f>
        <v/>
      </c>
      <c r="I717" t="str">
        <f>IF(A717="","",nonscoring!E25)</f>
        <v/>
      </c>
      <c r="J717" t="str">
        <f>IF(A717="","",nonscoring!F25)</f>
        <v/>
      </c>
      <c r="K717" t="str">
        <f>IF(A717="","",nonscoring!B25)</f>
        <v/>
      </c>
      <c r="L717" t="str">
        <f>IF(A717="","",IF(RIGHT(Results!X610,1)="B","B",""))</f>
        <v/>
      </c>
      <c r="O717" t="str">
        <f>IF(A717="","",Dec!$B$2)</f>
        <v/>
      </c>
      <c r="P717" s="15" t="str">
        <f>IF(A717="","",TEXT(Dec!$D$2,"dd-mmm"))</f>
        <v/>
      </c>
      <c r="R717" s="16" t="str">
        <f>IF(A717="","",TEXT(Dec!$D$2,"yyyy"))</f>
        <v/>
      </c>
    </row>
    <row r="718" spans="1:18" x14ac:dyDescent="0.25">
      <c r="A718" t="str">
        <f>IF(nonscoring!I26="aw",nonscoring!A26,"")</f>
        <v/>
      </c>
      <c r="B718" t="str">
        <f>IF(A718="","",IF(AND(nonscoring!H26&gt;"+2.0",LEFT(nonscoring!H26,1)="+"),"w",""))</f>
        <v/>
      </c>
      <c r="C718" t="str">
        <f>IF(OR(A718="",nonscoring!H26=""),"","("&amp;nonscoring!H26&amp;")")</f>
        <v/>
      </c>
      <c r="D718" t="str">
        <f>IF(A718="","",nonscoring!G26)</f>
        <v/>
      </c>
      <c r="E718" t="str">
        <f t="shared" si="0"/>
        <v/>
      </c>
      <c r="G718" t="str">
        <f>IF(A718="","",LEFT(nonscoring!D26,FIND(" ",nonscoring!D26)-1))</f>
        <v/>
      </c>
      <c r="H718" t="str">
        <f>IF(A718="","",RIGHT(nonscoring!D26,LEN(nonscoring!D26)-FIND(" ",nonscoring!D26)))</f>
        <v/>
      </c>
      <c r="I718" t="str">
        <f>IF(A718="","",nonscoring!E26)</f>
        <v/>
      </c>
      <c r="J718" t="str">
        <f>IF(A718="","",nonscoring!F26)</f>
        <v/>
      </c>
      <c r="K718" t="str">
        <f>IF(A718="","",nonscoring!B26)</f>
        <v/>
      </c>
      <c r="L718" t="str">
        <f>IF(A718="","",IF(RIGHT(Results!X612,1)="B","B",""))</f>
        <v/>
      </c>
      <c r="O718" t="str">
        <f>IF(A718="","",Dec!$B$2)</f>
        <v/>
      </c>
      <c r="P718" s="15" t="str">
        <f>IF(A718="","",TEXT(Dec!$D$2,"dd-mmm"))</f>
        <v/>
      </c>
      <c r="R718" s="16" t="str">
        <f>IF(A718="","",TEXT(Dec!$D$2,"yyyy"))</f>
        <v/>
      </c>
    </row>
    <row r="719" spans="1:18" x14ac:dyDescent="0.25">
      <c r="A719" t="str">
        <f>IF(nonscoring!I27="aw",nonscoring!A27,"")</f>
        <v/>
      </c>
      <c r="B719" t="str">
        <f>IF(A719="","",IF(AND(nonscoring!H27&gt;"+2.0",LEFT(nonscoring!H27,1)="+"),"w",""))</f>
        <v/>
      </c>
      <c r="C719" t="str">
        <f>IF(OR(A719="",nonscoring!H27=""),"","("&amp;nonscoring!H27&amp;")")</f>
        <v/>
      </c>
      <c r="D719" t="str">
        <f>IF(A719="","",nonscoring!G27)</f>
        <v/>
      </c>
      <c r="E719" t="str">
        <f t="shared" si="0"/>
        <v/>
      </c>
      <c r="G719" t="str">
        <f>IF(A719="","",LEFT(nonscoring!D27,FIND(" ",nonscoring!D27)-1))</f>
        <v/>
      </c>
      <c r="H719" t="str">
        <f>IF(A719="","",RIGHT(nonscoring!D27,LEN(nonscoring!D27)-FIND(" ",nonscoring!D27)))</f>
        <v/>
      </c>
      <c r="I719" t="str">
        <f>IF(A719="","",nonscoring!E27)</f>
        <v/>
      </c>
      <c r="J719" t="str">
        <f>IF(A719="","",nonscoring!F27)</f>
        <v/>
      </c>
      <c r="K719" t="str">
        <f>IF(A719="","",nonscoring!B27)</f>
        <v/>
      </c>
      <c r="L719" t="str">
        <f>IF(A719="","",IF(RIGHT(Results!X613,1)="B","B",""))</f>
        <v/>
      </c>
      <c r="O719" t="str">
        <f>IF(A719="","",Dec!$B$2)</f>
        <v/>
      </c>
      <c r="P719" s="15" t="str">
        <f>IF(A719="","",TEXT(Dec!$D$2,"dd-mmm"))</f>
        <v/>
      </c>
      <c r="R719" s="16" t="str">
        <f>IF(A719="","",TEXT(Dec!$D$2,"yyyy"))</f>
        <v/>
      </c>
    </row>
    <row r="720" spans="1:18" x14ac:dyDescent="0.25">
      <c r="A720" t="str">
        <f>IF(nonscoring!I28="aw",nonscoring!A28,"")</f>
        <v/>
      </c>
      <c r="B720" t="str">
        <f>IF(A720="","",IF(AND(nonscoring!H28&gt;"+2.0",LEFT(nonscoring!H28,1)="+"),"w",""))</f>
        <v/>
      </c>
      <c r="C720" t="str">
        <f>IF(OR(A720="",nonscoring!H28=""),"","("&amp;nonscoring!H28&amp;")")</f>
        <v/>
      </c>
      <c r="D720" t="str">
        <f>IF(A720="","",nonscoring!G28)</f>
        <v/>
      </c>
      <c r="E720" t="str">
        <f t="shared" si="0"/>
        <v/>
      </c>
      <c r="G720" t="str">
        <f>IF(A720="","",LEFT(nonscoring!D28,FIND(" ",nonscoring!D28)-1))</f>
        <v/>
      </c>
      <c r="H720" t="str">
        <f>IF(A720="","",RIGHT(nonscoring!D28,LEN(nonscoring!D28)-FIND(" ",nonscoring!D28)))</f>
        <v/>
      </c>
      <c r="I720" t="str">
        <f>IF(A720="","",nonscoring!E28)</f>
        <v/>
      </c>
      <c r="J720" t="str">
        <f>IF(A720="","",nonscoring!F28)</f>
        <v/>
      </c>
      <c r="K720" t="str">
        <f>IF(A720="","",nonscoring!B28)</f>
        <v/>
      </c>
      <c r="L720" t="str">
        <f>IF(A720="","",IF(RIGHT(Results!X614,1)="B","B",""))</f>
        <v/>
      </c>
      <c r="O720" t="str">
        <f>IF(A720="","",Dec!$B$2)</f>
        <v/>
      </c>
      <c r="P720" s="15" t="str">
        <f>IF(A720="","",TEXT(Dec!$D$2,"dd-mmm"))</f>
        <v/>
      </c>
      <c r="R720" s="16" t="str">
        <f>IF(A720="","",TEXT(Dec!$D$2,"yyyy"))</f>
        <v/>
      </c>
    </row>
    <row r="721" spans="1:18" x14ac:dyDescent="0.25">
      <c r="A721" t="str">
        <f>IF(nonscoring!I29="aw",nonscoring!A29,"")</f>
        <v/>
      </c>
      <c r="B721" t="str">
        <f>IF(A721="","",IF(AND(nonscoring!H29&gt;"+2.0",LEFT(nonscoring!H29,1)="+"),"w",""))</f>
        <v/>
      </c>
      <c r="C721" t="str">
        <f>IF(OR(A721="",nonscoring!H29=""),"","("&amp;nonscoring!H29&amp;")")</f>
        <v/>
      </c>
      <c r="D721" t="str">
        <f>IF(A721="","",nonscoring!G29)</f>
        <v/>
      </c>
      <c r="E721" t="str">
        <f t="shared" si="0"/>
        <v/>
      </c>
      <c r="G721" t="str">
        <f>IF(A721="","",LEFT(nonscoring!D29,FIND(" ",nonscoring!D29)-1))</f>
        <v/>
      </c>
      <c r="H721" t="str">
        <f>IF(A721="","",RIGHT(nonscoring!D29,LEN(nonscoring!D29)-FIND(" ",nonscoring!D29)))</f>
        <v/>
      </c>
      <c r="I721" t="str">
        <f>IF(A721="","",nonscoring!E29)</f>
        <v/>
      </c>
      <c r="J721" t="str">
        <f>IF(A721="","",nonscoring!F29)</f>
        <v/>
      </c>
      <c r="K721" t="str">
        <f>IF(A721="","",nonscoring!B29)</f>
        <v/>
      </c>
      <c r="L721" t="str">
        <f>IF(A721="","",IF(RIGHT(Results!X615,1)="B","B",""))</f>
        <v/>
      </c>
      <c r="O721" t="str">
        <f>IF(A721="","",Dec!$B$2)</f>
        <v/>
      </c>
      <c r="P721" s="15" t="str">
        <f>IF(A721="","",TEXT(Dec!$D$2,"dd-mmm"))</f>
        <v/>
      </c>
      <c r="R721" s="16" t="str">
        <f>IF(A721="","",TEXT(Dec!$D$2,"yyyy"))</f>
        <v/>
      </c>
    </row>
    <row r="722" spans="1:18" x14ac:dyDescent="0.25">
      <c r="A722" t="str">
        <f>IF(nonscoring!I30="aw",nonscoring!A30,"")</f>
        <v/>
      </c>
      <c r="B722" t="str">
        <f>IF(A722="","",IF(AND(nonscoring!H30&gt;"+2.0",LEFT(nonscoring!H30,1)="+"),"w",""))</f>
        <v/>
      </c>
      <c r="C722" t="str">
        <f>IF(OR(A722="",nonscoring!H30=""),"","("&amp;nonscoring!H30&amp;")")</f>
        <v/>
      </c>
      <c r="D722" t="str">
        <f>IF(A722="","",nonscoring!G30)</f>
        <v/>
      </c>
      <c r="E722" t="str">
        <f t="shared" si="0"/>
        <v/>
      </c>
      <c r="G722" t="str">
        <f>IF(A722="","",LEFT(nonscoring!D30,FIND(" ",nonscoring!D30)-1))</f>
        <v/>
      </c>
      <c r="H722" t="str">
        <f>IF(A722="","",RIGHT(nonscoring!D30,LEN(nonscoring!D30)-FIND(" ",nonscoring!D30)))</f>
        <v/>
      </c>
      <c r="I722" t="str">
        <f>IF(A722="","",nonscoring!E30)</f>
        <v/>
      </c>
      <c r="J722" t="str">
        <f>IF(A722="","",nonscoring!F30)</f>
        <v/>
      </c>
      <c r="K722" t="str">
        <f>IF(A722="","",nonscoring!B30)</f>
        <v/>
      </c>
      <c r="L722" t="str">
        <f>IF(A722="","",IF(RIGHT(Results!X616,1)="B","B",""))</f>
        <v/>
      </c>
      <c r="O722" t="str">
        <f>IF(A722="","",Dec!$B$2)</f>
        <v/>
      </c>
      <c r="P722" s="15" t="str">
        <f>IF(A722="","",TEXT(Dec!$D$2,"dd-mmm"))</f>
        <v/>
      </c>
      <c r="R722" s="16" t="str">
        <f>IF(A722="","",TEXT(Dec!$D$2,"yyyy"))</f>
        <v/>
      </c>
    </row>
    <row r="723" spans="1:18" x14ac:dyDescent="0.25">
      <c r="A723" t="str">
        <f>IF(nonscoring!I31="aw",nonscoring!A31,"")</f>
        <v/>
      </c>
      <c r="B723" t="str">
        <f>IF(A723="","",IF(AND(nonscoring!H31&gt;"+2.0",LEFT(nonscoring!H31,1)="+"),"w",""))</f>
        <v/>
      </c>
      <c r="C723" t="str">
        <f>IF(OR(A723="",nonscoring!H31=""),"","("&amp;nonscoring!H31&amp;")")</f>
        <v/>
      </c>
      <c r="D723" t="str">
        <f>IF(A723="","",nonscoring!G31)</f>
        <v/>
      </c>
      <c r="E723" t="str">
        <f t="shared" si="0"/>
        <v/>
      </c>
      <c r="G723" t="str">
        <f>IF(A723="","",LEFT(nonscoring!D31,FIND(" ",nonscoring!D31)-1))</f>
        <v/>
      </c>
      <c r="H723" t="str">
        <f>IF(A723="","",RIGHT(nonscoring!D31,LEN(nonscoring!D31)-FIND(" ",nonscoring!D31)))</f>
        <v/>
      </c>
      <c r="I723" t="str">
        <f>IF(A723="","",nonscoring!E31)</f>
        <v/>
      </c>
      <c r="J723" t="str">
        <f>IF(A723="","",nonscoring!F31)</f>
        <v/>
      </c>
      <c r="K723" t="str">
        <f>IF(A723="","",nonscoring!B31)</f>
        <v/>
      </c>
      <c r="L723" t="str">
        <f>IF(A723="","",IF(RIGHT(Results!X617,1)="B","B",""))</f>
        <v/>
      </c>
      <c r="O723" t="str">
        <f>IF(A723="","",Dec!$B$2)</f>
        <v/>
      </c>
      <c r="P723" s="15" t="str">
        <f>IF(A723="","",TEXT(Dec!$D$2,"dd-mmm"))</f>
        <v/>
      </c>
      <c r="R723" s="16" t="str">
        <f>IF(A723="","",TEXT(Dec!$D$2,"yyyy"))</f>
        <v/>
      </c>
    </row>
    <row r="724" spans="1:18" x14ac:dyDescent="0.25">
      <c r="A724" t="str">
        <f>IF(nonscoring!I32="aw",nonscoring!A32,"")</f>
        <v/>
      </c>
      <c r="B724" t="str">
        <f>IF(A724="","",IF(AND(nonscoring!H32&gt;"+2.0",LEFT(nonscoring!H32,1)="+"),"w",""))</f>
        <v/>
      </c>
      <c r="C724" t="str">
        <f>IF(OR(A724="",nonscoring!H32=""),"","("&amp;nonscoring!H32&amp;")")</f>
        <v/>
      </c>
      <c r="D724" t="str">
        <f>IF(A724="","",nonscoring!G32)</f>
        <v/>
      </c>
      <c r="E724" t="str">
        <f t="shared" si="0"/>
        <v/>
      </c>
      <c r="G724" t="str">
        <f>IF(A724="","",LEFT(nonscoring!D32,FIND(" ",nonscoring!D32)-1))</f>
        <v/>
      </c>
      <c r="H724" t="str">
        <f>IF(A724="","",RIGHT(nonscoring!D32,LEN(nonscoring!D32)-FIND(" ",nonscoring!D32)))</f>
        <v/>
      </c>
      <c r="I724" t="str">
        <f>IF(A724="","",nonscoring!E32)</f>
        <v/>
      </c>
      <c r="J724" t="str">
        <f>IF(A724="","",nonscoring!F32)</f>
        <v/>
      </c>
      <c r="K724" t="str">
        <f>IF(A724="","",nonscoring!B32)</f>
        <v/>
      </c>
      <c r="L724" t="str">
        <f>IF(A724="","",IF(RIGHT(Results!X619,1)="B","B",""))</f>
        <v/>
      </c>
      <c r="O724" t="str">
        <f>IF(A724="","",Dec!$B$2)</f>
        <v/>
      </c>
      <c r="P724" s="15" t="str">
        <f>IF(A724="","",TEXT(Dec!$D$2,"dd-mmm"))</f>
        <v/>
      </c>
      <c r="R724" s="16" t="str">
        <f>IF(A724="","",TEXT(Dec!$D$2,"yyyy"))</f>
        <v/>
      </c>
    </row>
    <row r="725" spans="1:18" x14ac:dyDescent="0.25">
      <c r="A725" t="str">
        <f>IF(nonscoring!I33="aw",nonscoring!A33,"")</f>
        <v/>
      </c>
      <c r="B725" t="str">
        <f>IF(A725="","",IF(AND(nonscoring!H33&gt;"+2.0",LEFT(nonscoring!H33,1)="+"),"w",""))</f>
        <v/>
      </c>
      <c r="C725" t="str">
        <f>IF(OR(A725="",nonscoring!H33=""),"","("&amp;nonscoring!H33&amp;")")</f>
        <v/>
      </c>
      <c r="D725" t="str">
        <f>IF(A725="","",nonscoring!G33)</f>
        <v/>
      </c>
      <c r="E725" t="str">
        <f t="shared" si="0"/>
        <v/>
      </c>
      <c r="G725" t="str">
        <f>IF(A725="","",LEFT(nonscoring!D33,FIND(" ",nonscoring!D33)-1))</f>
        <v/>
      </c>
      <c r="H725" t="str">
        <f>IF(A725="","",RIGHT(nonscoring!D33,LEN(nonscoring!D33)-FIND(" ",nonscoring!D33)))</f>
        <v/>
      </c>
      <c r="I725" t="str">
        <f>IF(A725="","",nonscoring!E33)</f>
        <v/>
      </c>
      <c r="J725" t="str">
        <f>IF(A725="","",nonscoring!F33)</f>
        <v/>
      </c>
      <c r="K725" t="str">
        <f>IF(A725="","",nonscoring!B33)</f>
        <v/>
      </c>
      <c r="L725" t="str">
        <f>IF(A725="","",IF(RIGHT(Results!X620,1)="B","B",""))</f>
        <v/>
      </c>
      <c r="O725" t="str">
        <f>IF(A725="","",Dec!$B$2)</f>
        <v/>
      </c>
      <c r="P725" s="15" t="str">
        <f>IF(A725="","",TEXT(Dec!$D$2,"dd-mmm"))</f>
        <v/>
      </c>
      <c r="R725" s="16" t="str">
        <f>IF(A725="","",TEXT(Dec!$D$2,"yyyy"))</f>
        <v/>
      </c>
    </row>
    <row r="726" spans="1:18" x14ac:dyDescent="0.25">
      <c r="A726" t="str">
        <f>IF(nonscoring!I34="aw",nonscoring!A34,"")</f>
        <v/>
      </c>
      <c r="B726" t="str">
        <f>IF(A726="","",IF(AND(nonscoring!H34&gt;"+2.0",LEFT(nonscoring!H34,1)="+"),"w",""))</f>
        <v/>
      </c>
      <c r="C726" t="str">
        <f>IF(OR(A726="",nonscoring!H34=""),"","("&amp;nonscoring!H34&amp;")")</f>
        <v/>
      </c>
      <c r="D726" t="str">
        <f>IF(A726="","",nonscoring!G34)</f>
        <v/>
      </c>
      <c r="E726" t="str">
        <f t="shared" si="0"/>
        <v/>
      </c>
      <c r="G726" t="str">
        <f>IF(A726="","",LEFT(nonscoring!D34,FIND(" ",nonscoring!D34)-1))</f>
        <v/>
      </c>
      <c r="H726" t="str">
        <f>IF(A726="","",RIGHT(nonscoring!D34,LEN(nonscoring!D34)-FIND(" ",nonscoring!D34)))</f>
        <v/>
      </c>
      <c r="I726" t="str">
        <f>IF(A726="","",nonscoring!E34)</f>
        <v/>
      </c>
      <c r="J726" t="str">
        <f>IF(A726="","",nonscoring!F34)</f>
        <v/>
      </c>
      <c r="K726" t="str">
        <f>IF(A726="","",nonscoring!B34)</f>
        <v/>
      </c>
      <c r="L726" t="str">
        <f>IF(A726="","",IF(RIGHT(Results!X621,1)="B","B",""))</f>
        <v/>
      </c>
      <c r="O726" t="str">
        <f>IF(A726="","",Dec!$B$2)</f>
        <v/>
      </c>
      <c r="P726" s="15" t="str">
        <f>IF(A726="","",TEXT(Dec!$D$2,"dd-mmm"))</f>
        <v/>
      </c>
      <c r="R726" s="16" t="str">
        <f>IF(A726="","",TEXT(Dec!$D$2,"yyyy"))</f>
        <v/>
      </c>
    </row>
    <row r="727" spans="1:18" x14ac:dyDescent="0.25">
      <c r="A727" t="str">
        <f>IF(nonscoring!I35="aw",nonscoring!A35,"")</f>
        <v/>
      </c>
      <c r="B727" t="str">
        <f>IF(A727="","",IF(AND(nonscoring!H35&gt;"+2.0",LEFT(nonscoring!H35,1)="+"),"w",""))</f>
        <v/>
      </c>
      <c r="C727" t="str">
        <f>IF(OR(A727="",nonscoring!H35=""),"","("&amp;nonscoring!H35&amp;")")</f>
        <v/>
      </c>
      <c r="D727" t="str">
        <f>IF(A727="","",nonscoring!G35)</f>
        <v/>
      </c>
      <c r="E727" t="str">
        <f t="shared" si="0"/>
        <v/>
      </c>
      <c r="G727" t="str">
        <f>IF(A727="","",LEFT(nonscoring!D35,FIND(" ",nonscoring!D35)-1))</f>
        <v/>
      </c>
      <c r="H727" t="str">
        <f>IF(A727="","",RIGHT(nonscoring!D35,LEN(nonscoring!D35)-FIND(" ",nonscoring!D35)))</f>
        <v/>
      </c>
      <c r="I727" t="str">
        <f>IF(A727="","",nonscoring!E35)</f>
        <v/>
      </c>
      <c r="J727" t="str">
        <f>IF(A727="","",nonscoring!F35)</f>
        <v/>
      </c>
      <c r="K727" t="str">
        <f>IF(A727="","",nonscoring!B35)</f>
        <v/>
      </c>
      <c r="L727" t="str">
        <f>IF(A727="","",IF(RIGHT(Results!X622,1)="B","B",""))</f>
        <v/>
      </c>
      <c r="O727" t="str">
        <f>IF(A727="","",Dec!$B$2)</f>
        <v/>
      </c>
      <c r="P727" s="15" t="str">
        <f>IF(A727="","",TEXT(Dec!$D$2,"dd-mmm"))</f>
        <v/>
      </c>
      <c r="R727" s="16" t="str">
        <f>IF(A727="","",TEXT(Dec!$D$2,"yyyy"))</f>
        <v/>
      </c>
    </row>
    <row r="728" spans="1:18" x14ac:dyDescent="0.25">
      <c r="A728" t="str">
        <f>IF(nonscoring!I36="aw",nonscoring!A36,"")</f>
        <v/>
      </c>
      <c r="B728" t="str">
        <f>IF(A728="","",IF(AND(nonscoring!H36&gt;"+2.0",LEFT(nonscoring!H36,1)="+"),"w",""))</f>
        <v/>
      </c>
      <c r="C728" t="str">
        <f>IF(OR(A728="",nonscoring!H36=""),"","("&amp;nonscoring!H36&amp;")")</f>
        <v/>
      </c>
      <c r="D728" t="str">
        <f>IF(A728="","",nonscoring!G36)</f>
        <v/>
      </c>
      <c r="E728" t="str">
        <f t="shared" si="0"/>
        <v/>
      </c>
      <c r="G728" t="str">
        <f>IF(A728="","",LEFT(nonscoring!D36,FIND(" ",nonscoring!D36)-1))</f>
        <v/>
      </c>
      <c r="H728" t="str">
        <f>IF(A728="","",RIGHT(nonscoring!D36,LEN(nonscoring!D36)-FIND(" ",nonscoring!D36)))</f>
        <v/>
      </c>
      <c r="I728" t="str">
        <f>IF(A728="","",nonscoring!E36)</f>
        <v/>
      </c>
      <c r="J728" t="str">
        <f>IF(A728="","",nonscoring!F36)</f>
        <v/>
      </c>
      <c r="K728" t="str">
        <f>IF(A728="","",nonscoring!B36)</f>
        <v/>
      </c>
      <c r="L728" t="str">
        <f>IF(A728="","",IF(RIGHT(Results!X623,1)="B","B",""))</f>
        <v/>
      </c>
      <c r="O728" t="str">
        <f>IF(A728="","",Dec!$B$2)</f>
        <v/>
      </c>
      <c r="P728" s="15" t="str">
        <f>IF(A728="","",TEXT(Dec!$D$2,"dd-mmm"))</f>
        <v/>
      </c>
      <c r="R728" s="16" t="str">
        <f>IF(A728="","",TEXT(Dec!$D$2,"yyyy"))</f>
        <v/>
      </c>
    </row>
    <row r="729" spans="1:18" x14ac:dyDescent="0.25">
      <c r="A729" t="str">
        <f>IF(nonscoring!I37="aw",nonscoring!A37,"")</f>
        <v/>
      </c>
      <c r="B729" t="str">
        <f>IF(A729="","",IF(AND(nonscoring!H37&gt;"+2.0",LEFT(nonscoring!H37,1)="+"),"w",""))</f>
        <v/>
      </c>
      <c r="C729" t="str">
        <f>IF(OR(A729="",nonscoring!H37=""),"","("&amp;nonscoring!H37&amp;")")</f>
        <v/>
      </c>
      <c r="D729" t="str">
        <f>IF(A729="","",nonscoring!G37)</f>
        <v/>
      </c>
      <c r="E729" t="str">
        <f t="shared" si="0"/>
        <v/>
      </c>
      <c r="G729" t="str">
        <f>IF(A729="","",LEFT(nonscoring!D37,FIND(" ",nonscoring!D37)-1))</f>
        <v/>
      </c>
      <c r="H729" t="str">
        <f>IF(A729="","",RIGHT(nonscoring!D37,LEN(nonscoring!D37)-FIND(" ",nonscoring!D37)))</f>
        <v/>
      </c>
      <c r="I729" t="str">
        <f>IF(A729="","",nonscoring!E37)</f>
        <v/>
      </c>
      <c r="J729" t="str">
        <f>IF(A729="","",nonscoring!F37)</f>
        <v/>
      </c>
      <c r="K729" t="str">
        <f>IF(A729="","",nonscoring!B37)</f>
        <v/>
      </c>
      <c r="L729" t="str">
        <f>IF(A729="","",IF(RIGHT(Results!X624,1)="B","B",""))</f>
        <v/>
      </c>
      <c r="O729" t="str">
        <f>IF(A729="","",Dec!$B$2)</f>
        <v/>
      </c>
      <c r="P729" s="15" t="str">
        <f>IF(A729="","",TEXT(Dec!$D$2,"dd-mmm"))</f>
        <v/>
      </c>
      <c r="R729" s="16" t="str">
        <f>IF(A729="","",TEXT(Dec!$D$2,"yyyy"))</f>
        <v/>
      </c>
    </row>
    <row r="730" spans="1:18" x14ac:dyDescent="0.25">
      <c r="A730" t="str">
        <f>IF(nonscoring!I38="aw",nonscoring!A38,"")</f>
        <v/>
      </c>
      <c r="B730" t="str">
        <f>IF(A730="","",IF(AND(nonscoring!H38&gt;"+2.0",LEFT(nonscoring!H38,1)="+"),"w",""))</f>
        <v/>
      </c>
      <c r="C730" t="str">
        <f>IF(OR(A730="",nonscoring!H38=""),"","("&amp;nonscoring!H38&amp;")")</f>
        <v/>
      </c>
      <c r="D730" t="str">
        <f>IF(A730="","",nonscoring!G38)</f>
        <v/>
      </c>
      <c r="E730" t="str">
        <f t="shared" si="0"/>
        <v/>
      </c>
      <c r="G730" t="str">
        <f>IF(A730="","",LEFT(nonscoring!D38,FIND(" ",nonscoring!D38)-1))</f>
        <v/>
      </c>
      <c r="H730" t="str">
        <f>IF(A730="","",RIGHT(nonscoring!D38,LEN(nonscoring!D38)-FIND(" ",nonscoring!D38)))</f>
        <v/>
      </c>
      <c r="I730" t="str">
        <f>IF(A730="","",nonscoring!E38)</f>
        <v/>
      </c>
      <c r="J730" t="str">
        <f>IF(A730="","",nonscoring!F38)</f>
        <v/>
      </c>
      <c r="K730" t="str">
        <f>IF(A730="","",nonscoring!B38)</f>
        <v/>
      </c>
      <c r="L730" t="str">
        <f>IF(A730="","",IF(RIGHT(Results!X625,1)="B","B",""))</f>
        <v/>
      </c>
      <c r="O730" t="str">
        <f>IF(A730="","",Dec!$B$2)</f>
        <v/>
      </c>
      <c r="P730" s="15" t="str">
        <f>IF(A730="","",TEXT(Dec!$D$2,"dd-mmm"))</f>
        <v/>
      </c>
      <c r="R730" s="16" t="str">
        <f>IF(A730="","",TEXT(Dec!$D$2,"yyyy"))</f>
        <v/>
      </c>
    </row>
    <row r="731" spans="1:18" x14ac:dyDescent="0.25">
      <c r="A731" t="str">
        <f>IF(nonscoring!I39="aw",nonscoring!A39,"")</f>
        <v/>
      </c>
      <c r="B731" t="str">
        <f>IF(A731="","",IF(AND(nonscoring!H39&gt;"+2.0",LEFT(nonscoring!H39,1)="+"),"w",""))</f>
        <v/>
      </c>
      <c r="C731" t="str">
        <f>IF(OR(A731="",nonscoring!H39=""),"","("&amp;nonscoring!H39&amp;")")</f>
        <v/>
      </c>
      <c r="D731" t="str">
        <f>IF(A731="","",nonscoring!G39)</f>
        <v/>
      </c>
      <c r="E731" t="str">
        <f t="shared" si="0"/>
        <v/>
      </c>
      <c r="G731" t="str">
        <f>IF(A731="","",LEFT(nonscoring!D39,FIND(" ",nonscoring!D39)-1))</f>
        <v/>
      </c>
      <c r="H731" t="str">
        <f>IF(A731="","",RIGHT(nonscoring!D39,LEN(nonscoring!D39)-FIND(" ",nonscoring!D39)))</f>
        <v/>
      </c>
      <c r="I731" t="str">
        <f>IF(A731="","",nonscoring!E39)</f>
        <v/>
      </c>
      <c r="J731" t="str">
        <f>IF(A731="","",nonscoring!F39)</f>
        <v/>
      </c>
      <c r="K731" t="str">
        <f>IF(A731="","",nonscoring!B39)</f>
        <v/>
      </c>
      <c r="L731" t="str">
        <f>IF(A731="","",IF(RIGHT(Results!X626,1)="B","B",""))</f>
        <v/>
      </c>
      <c r="O731" t="str">
        <f>IF(A731="","",Dec!$B$2)</f>
        <v/>
      </c>
      <c r="P731" s="15" t="str">
        <f>IF(A731="","",TEXT(Dec!$D$2,"dd-mmm"))</f>
        <v/>
      </c>
      <c r="R731" s="16" t="str">
        <f>IF(A731="","",TEXT(Dec!$D$2,"yyyy"))</f>
        <v/>
      </c>
    </row>
    <row r="732" spans="1:18" x14ac:dyDescent="0.25">
      <c r="A732" t="str">
        <f>IF(nonscoring!I40="aw",nonscoring!A40,"")</f>
        <v/>
      </c>
      <c r="B732" t="str">
        <f>IF(A732="","",IF(AND(nonscoring!H40&gt;"+2.0",LEFT(nonscoring!H40,1)="+"),"w",""))</f>
        <v/>
      </c>
      <c r="C732" t="str">
        <f>IF(OR(A732="",nonscoring!H40=""),"","("&amp;nonscoring!H40&amp;")")</f>
        <v/>
      </c>
      <c r="D732" t="str">
        <f>IF(A732="","",nonscoring!G40)</f>
        <v/>
      </c>
      <c r="E732" t="str">
        <f t="shared" si="0"/>
        <v/>
      </c>
      <c r="G732" t="str">
        <f>IF(A732="","",LEFT(nonscoring!D40,FIND(" ",nonscoring!D40)-1))</f>
        <v/>
      </c>
      <c r="H732" t="str">
        <f>IF(A732="","",RIGHT(nonscoring!D40,LEN(nonscoring!D40)-FIND(" ",nonscoring!D40)))</f>
        <v/>
      </c>
      <c r="I732" t="str">
        <f>IF(A732="","",nonscoring!E40)</f>
        <v/>
      </c>
      <c r="J732" t="str">
        <f>IF(A732="","",nonscoring!F40)</f>
        <v/>
      </c>
      <c r="K732" t="str">
        <f>IF(A732="","",nonscoring!B40)</f>
        <v/>
      </c>
      <c r="L732" t="str">
        <f>IF(A732="","",IF(RIGHT(Results!X627,1)="B","B",""))</f>
        <v/>
      </c>
      <c r="O732" t="str">
        <f>IF(A732="","",Dec!$B$2)</f>
        <v/>
      </c>
      <c r="P732" s="15" t="str">
        <f>IF(A732="","",TEXT(Dec!$D$2,"dd-mmm"))</f>
        <v/>
      </c>
      <c r="R732" s="16" t="str">
        <f>IF(A732="","",TEXT(Dec!$D$2,"yyyy"))</f>
        <v/>
      </c>
    </row>
    <row r="733" spans="1:18" x14ac:dyDescent="0.25">
      <c r="A733" t="str">
        <f>IF(nonscoring!I41="aw",nonscoring!A41,"")</f>
        <v/>
      </c>
      <c r="B733" t="str">
        <f>IF(A733="","",IF(AND(nonscoring!H41&gt;"+2.0",LEFT(nonscoring!H41,1)="+"),"w",""))</f>
        <v/>
      </c>
      <c r="C733" t="str">
        <f>IF(OR(A733="",nonscoring!H41=""),"","("&amp;nonscoring!H41&amp;")")</f>
        <v/>
      </c>
      <c r="D733" t="str">
        <f>IF(A733="","",nonscoring!G41)</f>
        <v/>
      </c>
      <c r="E733" t="str">
        <f t="shared" si="0"/>
        <v/>
      </c>
      <c r="G733" t="str">
        <f>IF(A733="","",LEFT(nonscoring!D41,FIND(" ",nonscoring!D41)-1))</f>
        <v/>
      </c>
      <c r="H733" t="str">
        <f>IF(A733="","",RIGHT(nonscoring!D41,LEN(nonscoring!D41)-FIND(" ",nonscoring!D41)))</f>
        <v/>
      </c>
      <c r="I733" t="str">
        <f>IF(A733="","",nonscoring!E41)</f>
        <v/>
      </c>
      <c r="J733" t="str">
        <f>IF(A733="","",nonscoring!F41)</f>
        <v/>
      </c>
      <c r="K733" t="str">
        <f>IF(A733="","",nonscoring!B41)</f>
        <v/>
      </c>
      <c r="L733" t="str">
        <f>IF(A733="","",IF(RIGHT(Results!X628,1)="B","B",""))</f>
        <v/>
      </c>
      <c r="O733" t="str">
        <f>IF(A733="","",Dec!$B$2)</f>
        <v/>
      </c>
      <c r="P733" s="15" t="str">
        <f>IF(A733="","",TEXT(Dec!$D$2,"dd-mmm"))</f>
        <v/>
      </c>
      <c r="R733" s="16" t="str">
        <f>IF(A733="","",TEXT(Dec!$D$2,"yyyy"))</f>
        <v/>
      </c>
    </row>
    <row r="734" spans="1:18" x14ac:dyDescent="0.25">
      <c r="A734" t="str">
        <f>IF(nonscoring!I42="aw",nonscoring!A42,"")</f>
        <v/>
      </c>
      <c r="B734" t="str">
        <f>IF(A734="","",IF(AND(nonscoring!H42&gt;"+2.0",LEFT(nonscoring!H42,1)="+"),"w",""))</f>
        <v/>
      </c>
      <c r="C734" t="str">
        <f>IF(OR(A734="",nonscoring!H42=""),"","("&amp;nonscoring!H42&amp;")")</f>
        <v/>
      </c>
      <c r="D734" t="str">
        <f>IF(A734="","",nonscoring!G42)</f>
        <v/>
      </c>
      <c r="E734" t="str">
        <f t="shared" si="0"/>
        <v/>
      </c>
      <c r="G734" t="str">
        <f>IF(A734="","",LEFT(nonscoring!D42,FIND(" ",nonscoring!D42)-1))</f>
        <v/>
      </c>
      <c r="H734" t="str">
        <f>IF(A734="","",RIGHT(nonscoring!D42,LEN(nonscoring!D42)-FIND(" ",nonscoring!D42)))</f>
        <v/>
      </c>
      <c r="I734" t="str">
        <f>IF(A734="","",nonscoring!E42)</f>
        <v/>
      </c>
      <c r="J734" t="str">
        <f>IF(A734="","",nonscoring!F42)</f>
        <v/>
      </c>
      <c r="K734" t="str">
        <f>IF(A734="","",nonscoring!B42)</f>
        <v/>
      </c>
      <c r="L734" t="str">
        <f>IF(A734="","",IF(RIGHT(Results!X630,1)="B","B",""))</f>
        <v/>
      </c>
      <c r="O734" t="str">
        <f>IF(A734="","",Dec!$B$2)</f>
        <v/>
      </c>
      <c r="P734" s="15" t="str">
        <f>IF(A734="","",TEXT(Dec!$D$2,"dd-mmm"))</f>
        <v/>
      </c>
      <c r="R734" s="16" t="str">
        <f>IF(A734="","",TEXT(Dec!$D$2,"yyyy"))</f>
        <v/>
      </c>
    </row>
    <row r="735" spans="1:18" x14ac:dyDescent="0.25">
      <c r="A735" t="str">
        <f>IF(nonscoring!I43="aw",nonscoring!A43,"")</f>
        <v/>
      </c>
      <c r="B735" t="str">
        <f>IF(A735="","",IF(AND(nonscoring!H43&gt;"+2.0",LEFT(nonscoring!H43,1)="+"),"w",""))</f>
        <v/>
      </c>
      <c r="C735" t="str">
        <f>IF(OR(A735="",nonscoring!H43=""),"","("&amp;nonscoring!H43&amp;")")</f>
        <v/>
      </c>
      <c r="D735" t="str">
        <f>IF(A735="","",nonscoring!G43)</f>
        <v/>
      </c>
      <c r="E735" t="str">
        <f t="shared" si="0"/>
        <v/>
      </c>
      <c r="G735" t="str">
        <f>IF(A735="","",LEFT(nonscoring!D43,FIND(" ",nonscoring!D43)-1))</f>
        <v/>
      </c>
      <c r="H735" t="str">
        <f>IF(A735="","",RIGHT(nonscoring!D43,LEN(nonscoring!D43)-FIND(" ",nonscoring!D43)))</f>
        <v/>
      </c>
      <c r="I735" t="str">
        <f>IF(A735="","",nonscoring!E43)</f>
        <v/>
      </c>
      <c r="J735" t="str">
        <f>IF(A735="","",nonscoring!F43)</f>
        <v/>
      </c>
      <c r="K735" t="str">
        <f>IF(A735="","",nonscoring!B43)</f>
        <v/>
      </c>
      <c r="L735" t="str">
        <f>IF(A735="","",IF(RIGHT(Results!X631,1)="B","B",""))</f>
        <v/>
      </c>
      <c r="O735" t="str">
        <f>IF(A735="","",Dec!$B$2)</f>
        <v/>
      </c>
      <c r="P735" s="15" t="str">
        <f>IF(A735="","",TEXT(Dec!$D$2,"dd-mmm"))</f>
        <v/>
      </c>
      <c r="R735" s="16" t="str">
        <f>IF(A735="","",TEXT(Dec!$D$2,"yyyy"))</f>
        <v/>
      </c>
    </row>
    <row r="736" spans="1:18" x14ac:dyDescent="0.25">
      <c r="A736" t="str">
        <f>IF(nonscoring!I44="aw",nonscoring!A44,"")</f>
        <v/>
      </c>
      <c r="B736" t="str">
        <f>IF(A736="","",IF(AND(nonscoring!H44&gt;"+2.0",LEFT(nonscoring!H44,1)="+"),"w",""))</f>
        <v/>
      </c>
      <c r="C736" t="str">
        <f>IF(OR(A736="",nonscoring!H44=""),"","("&amp;nonscoring!H44&amp;")")</f>
        <v/>
      </c>
      <c r="D736" t="str">
        <f>IF(A736="","",nonscoring!G44)</f>
        <v/>
      </c>
      <c r="E736" t="str">
        <f t="shared" si="0"/>
        <v/>
      </c>
      <c r="G736" t="str">
        <f>IF(A736="","",LEFT(nonscoring!D44,FIND(" ",nonscoring!D44)-1))</f>
        <v/>
      </c>
      <c r="H736" t="str">
        <f>IF(A736="","",RIGHT(nonscoring!D44,LEN(nonscoring!D44)-FIND(" ",nonscoring!D44)))</f>
        <v/>
      </c>
      <c r="I736" t="str">
        <f>IF(A736="","",nonscoring!E44)</f>
        <v/>
      </c>
      <c r="J736" t="str">
        <f>IF(A736="","",nonscoring!F44)</f>
        <v/>
      </c>
      <c r="K736" t="str">
        <f>IF(A736="","",nonscoring!B44)</f>
        <v/>
      </c>
      <c r="L736" t="str">
        <f>IF(A736="","",IF(RIGHT(Results!X632,1)="B","B",""))</f>
        <v/>
      </c>
      <c r="O736" t="str">
        <f>IF(A736="","",Dec!$B$2)</f>
        <v/>
      </c>
      <c r="P736" s="15" t="str">
        <f>IF(A736="","",TEXT(Dec!$D$2,"dd-mmm"))</f>
        <v/>
      </c>
      <c r="R736" s="16" t="str">
        <f>IF(A736="","",TEXT(Dec!$D$2,"yyyy"))</f>
        <v/>
      </c>
    </row>
    <row r="737" spans="1:18" x14ac:dyDescent="0.25">
      <c r="A737" t="str">
        <f>IF(nonscoring!I45="aw",nonscoring!A45,"")</f>
        <v/>
      </c>
      <c r="B737" t="str">
        <f>IF(A737="","",IF(AND(nonscoring!H45&gt;"+2.0",LEFT(nonscoring!H45,1)="+"),"w",""))</f>
        <v/>
      </c>
      <c r="C737" t="str">
        <f>IF(OR(A737="",nonscoring!H45=""),"","("&amp;nonscoring!H45&amp;")")</f>
        <v/>
      </c>
      <c r="D737" t="str">
        <f>IF(A737="","",nonscoring!G45)</f>
        <v/>
      </c>
      <c r="E737" t="str">
        <f t="shared" si="0"/>
        <v/>
      </c>
      <c r="G737" t="str">
        <f>IF(A737="","",LEFT(nonscoring!D45,FIND(" ",nonscoring!D45)-1))</f>
        <v/>
      </c>
      <c r="H737" t="str">
        <f>IF(A737="","",RIGHT(nonscoring!D45,LEN(nonscoring!D45)-FIND(" ",nonscoring!D45)))</f>
        <v/>
      </c>
      <c r="I737" t="str">
        <f>IF(A737="","",nonscoring!E45)</f>
        <v/>
      </c>
      <c r="J737" t="str">
        <f>IF(A737="","",nonscoring!F45)</f>
        <v/>
      </c>
      <c r="K737" t="str">
        <f>IF(A737="","",nonscoring!B45)</f>
        <v/>
      </c>
      <c r="L737" t="str">
        <f>IF(A737="","",IF(RIGHT(Results!X633,1)="B","B",""))</f>
        <v/>
      </c>
      <c r="O737" t="str">
        <f>IF(A737="","",Dec!$B$2)</f>
        <v/>
      </c>
      <c r="P737" s="15" t="str">
        <f>IF(A737="","",TEXT(Dec!$D$2,"dd-mmm"))</f>
        <v/>
      </c>
      <c r="R737" s="16" t="str">
        <f>IF(A737="","",TEXT(Dec!$D$2,"yyyy"))</f>
        <v/>
      </c>
    </row>
    <row r="738" spans="1:18" x14ac:dyDescent="0.25">
      <c r="A738" t="str">
        <f>IF(nonscoring!I46="aw",nonscoring!A46,"")</f>
        <v/>
      </c>
      <c r="B738" t="str">
        <f>IF(A738="","",IF(AND(nonscoring!H46&gt;"+2.0",LEFT(nonscoring!H46,1)="+"),"w",""))</f>
        <v/>
      </c>
      <c r="C738" t="str">
        <f>IF(OR(A738="",nonscoring!H46=""),"","("&amp;nonscoring!H46&amp;")")</f>
        <v/>
      </c>
      <c r="D738" t="str">
        <f>IF(A738="","",nonscoring!G46)</f>
        <v/>
      </c>
      <c r="E738" t="str">
        <f t="shared" si="0"/>
        <v/>
      </c>
      <c r="G738" t="str">
        <f>IF(A738="","",LEFT(nonscoring!D46,FIND(" ",nonscoring!D46)-1))</f>
        <v/>
      </c>
      <c r="H738" t="str">
        <f>IF(A738="","",RIGHT(nonscoring!D46,LEN(nonscoring!D46)-FIND(" ",nonscoring!D46)))</f>
        <v/>
      </c>
      <c r="I738" t="str">
        <f>IF(A738="","",nonscoring!E46)</f>
        <v/>
      </c>
      <c r="J738" t="str">
        <f>IF(A738="","",nonscoring!F46)</f>
        <v/>
      </c>
      <c r="K738" t="str">
        <f>IF(A738="","",nonscoring!B46)</f>
        <v/>
      </c>
      <c r="L738" t="str">
        <f>IF(A738="","",IF(RIGHT(Results!X634,1)="B","B",""))</f>
        <v/>
      </c>
      <c r="O738" t="str">
        <f>IF(A738="","",Dec!$B$2)</f>
        <v/>
      </c>
      <c r="P738" s="15" t="str">
        <f>IF(A738="","",TEXT(Dec!$D$2,"dd-mmm"))</f>
        <v/>
      </c>
      <c r="R738" s="16" t="str">
        <f>IF(A738="","",TEXT(Dec!$D$2,"yyyy"))</f>
        <v/>
      </c>
    </row>
    <row r="739" spans="1:18" x14ac:dyDescent="0.25">
      <c r="A739" t="str">
        <f>IF(nonscoring!I47="aw",nonscoring!A47,"")</f>
        <v/>
      </c>
      <c r="B739" t="str">
        <f>IF(A739="","",IF(AND(nonscoring!H47&gt;"+2.0",LEFT(nonscoring!H47,1)="+"),"w",""))</f>
        <v/>
      </c>
      <c r="C739" t="str">
        <f>IF(OR(A739="",nonscoring!H47=""),"","("&amp;nonscoring!H47&amp;")")</f>
        <v/>
      </c>
      <c r="D739" t="str">
        <f>IF(A739="","",nonscoring!G47)</f>
        <v/>
      </c>
      <c r="E739" t="str">
        <f t="shared" si="0"/>
        <v/>
      </c>
      <c r="G739" t="str">
        <f>IF(A739="","",LEFT(nonscoring!D47,FIND(" ",nonscoring!D47)-1))</f>
        <v/>
      </c>
      <c r="H739" t="str">
        <f>IF(A739="","",RIGHT(nonscoring!D47,LEN(nonscoring!D47)-FIND(" ",nonscoring!D47)))</f>
        <v/>
      </c>
      <c r="I739" t="str">
        <f>IF(A739="","",nonscoring!E47)</f>
        <v/>
      </c>
      <c r="J739" t="str">
        <f>IF(A739="","",nonscoring!F47)</f>
        <v/>
      </c>
      <c r="K739" t="str">
        <f>IF(A739="","",nonscoring!B47)</f>
        <v/>
      </c>
      <c r="L739" t="str">
        <f>IF(A739="","",IF(RIGHT(Results!X635,1)="B","B",""))</f>
        <v/>
      </c>
      <c r="O739" t="str">
        <f>IF(A739="","",Dec!$B$2)</f>
        <v/>
      </c>
      <c r="P739" s="15" t="str">
        <f>IF(A739="","",TEXT(Dec!$D$2,"dd-mmm"))</f>
        <v/>
      </c>
      <c r="R739" s="16" t="str">
        <f>IF(A739="","",TEXT(Dec!$D$2,"yyyy"))</f>
        <v/>
      </c>
    </row>
    <row r="740" spans="1:18" x14ac:dyDescent="0.25">
      <c r="A740" t="str">
        <f>IF(nonscoring!I48="aw",nonscoring!A48,"")</f>
        <v/>
      </c>
      <c r="B740" t="str">
        <f>IF(A740="","",IF(AND(nonscoring!H48&gt;"+2.0",LEFT(nonscoring!H48,1)="+"),"w",""))</f>
        <v/>
      </c>
      <c r="C740" t="str">
        <f>IF(OR(A740="",nonscoring!H48=""),"","("&amp;nonscoring!H48&amp;")")</f>
        <v/>
      </c>
      <c r="D740" t="str">
        <f>IF(A740="","",nonscoring!G48)</f>
        <v/>
      </c>
      <c r="E740" t="str">
        <f t="shared" si="0"/>
        <v/>
      </c>
      <c r="G740" t="str">
        <f>IF(A740="","",LEFT(nonscoring!D48,FIND(" ",nonscoring!D48)-1))</f>
        <v/>
      </c>
      <c r="H740" t="str">
        <f>IF(A740="","",RIGHT(nonscoring!D48,LEN(nonscoring!D48)-FIND(" ",nonscoring!D48)))</f>
        <v/>
      </c>
      <c r="I740" t="str">
        <f>IF(A740="","",nonscoring!E48)</f>
        <v/>
      </c>
      <c r="J740" t="str">
        <f>IF(A740="","",nonscoring!F48)</f>
        <v/>
      </c>
      <c r="K740" t="str">
        <f>IF(A740="","",nonscoring!B48)</f>
        <v/>
      </c>
      <c r="L740" t="str">
        <f>IF(A740="","",IF(RIGHT(Results!X636,1)="B","B",""))</f>
        <v/>
      </c>
      <c r="O740" t="str">
        <f>IF(A740="","",Dec!$B$2)</f>
        <v/>
      </c>
      <c r="P740" s="15" t="str">
        <f>IF(A740="","",TEXT(Dec!$D$2,"dd-mmm"))</f>
        <v/>
      </c>
      <c r="R740" s="16" t="str">
        <f>IF(A740="","",TEXT(Dec!$D$2,"yyyy"))</f>
        <v/>
      </c>
    </row>
    <row r="741" spans="1:18" x14ac:dyDescent="0.25">
      <c r="A741" t="str">
        <f>IF(nonscoring!I49="aw",nonscoring!A49,"")</f>
        <v/>
      </c>
      <c r="B741" t="str">
        <f>IF(A741="","",IF(AND(nonscoring!H49&gt;"+2.0",LEFT(nonscoring!H49,1)="+"),"w",""))</f>
        <v/>
      </c>
      <c r="C741" t="str">
        <f>IF(OR(A741="",nonscoring!H49=""),"","("&amp;nonscoring!H49&amp;")")</f>
        <v/>
      </c>
      <c r="D741" t="str">
        <f>IF(A741="","",nonscoring!G49)</f>
        <v/>
      </c>
      <c r="E741" t="str">
        <f t="shared" si="0"/>
        <v/>
      </c>
      <c r="G741" t="str">
        <f>IF(A741="","",LEFT(nonscoring!D49,FIND(" ",nonscoring!D49)-1))</f>
        <v/>
      </c>
      <c r="H741" t="str">
        <f>IF(A741="","",RIGHT(nonscoring!D49,LEN(nonscoring!D49)-FIND(" ",nonscoring!D49)))</f>
        <v/>
      </c>
      <c r="I741" t="str">
        <f>IF(A741="","",nonscoring!E49)</f>
        <v/>
      </c>
      <c r="J741" t="str">
        <f>IF(A741="","",nonscoring!F49)</f>
        <v/>
      </c>
      <c r="K741" t="str">
        <f>IF(A741="","",nonscoring!B49)</f>
        <v/>
      </c>
      <c r="L741" t="str">
        <f>IF(A741="","",IF(RIGHT(Results!X637,1)="B","B",""))</f>
        <v/>
      </c>
      <c r="O741" t="str">
        <f>IF(A741="","",Dec!$B$2)</f>
        <v/>
      </c>
      <c r="P741" s="15" t="str">
        <f>IF(A741="","",TEXT(Dec!$D$2,"dd-mmm"))</f>
        <v/>
      </c>
      <c r="R741" s="16" t="str">
        <f>IF(A741="","",TEXT(Dec!$D$2,"yyyy"))</f>
        <v/>
      </c>
    </row>
    <row r="742" spans="1:18" x14ac:dyDescent="0.25">
      <c r="A742" t="str">
        <f>IF(nonscoring!I50="aw",nonscoring!A50,"")</f>
        <v/>
      </c>
      <c r="B742" t="str">
        <f>IF(A742="","",IF(AND(nonscoring!H50&gt;"+2.0",LEFT(nonscoring!H50,1)="+"),"w",""))</f>
        <v/>
      </c>
      <c r="C742" t="str">
        <f>IF(OR(A742="",nonscoring!H50=""),"","("&amp;nonscoring!H50&amp;")")</f>
        <v/>
      </c>
      <c r="D742" t="str">
        <f>IF(A742="","",nonscoring!G50)</f>
        <v/>
      </c>
      <c r="E742" t="str">
        <f t="shared" si="0"/>
        <v/>
      </c>
      <c r="G742" t="str">
        <f>IF(A742="","",LEFT(nonscoring!D50,FIND(" ",nonscoring!D50)-1))</f>
        <v/>
      </c>
      <c r="H742" t="str">
        <f>IF(A742="","",RIGHT(nonscoring!D50,LEN(nonscoring!D50)-FIND(" ",nonscoring!D50)))</f>
        <v/>
      </c>
      <c r="I742" t="str">
        <f>IF(A742="","",nonscoring!E50)</f>
        <v/>
      </c>
      <c r="J742" t="str">
        <f>IF(A742="","",nonscoring!F50)</f>
        <v/>
      </c>
      <c r="K742" t="str">
        <f>IF(A742="","",nonscoring!B50)</f>
        <v/>
      </c>
      <c r="L742" t="str">
        <f>IF(A742="","",IF(RIGHT(Results!X638,1)="B","B",""))</f>
        <v/>
      </c>
      <c r="O742" t="str">
        <f>IF(A742="","",Dec!$B$2)</f>
        <v/>
      </c>
      <c r="P742" s="15" t="str">
        <f>IF(A742="","",TEXT(Dec!$D$2,"dd-mmm"))</f>
        <v/>
      </c>
      <c r="R742" s="16" t="str">
        <f>IF(A742="","",TEXT(Dec!$D$2,"yyyy"))</f>
        <v/>
      </c>
    </row>
    <row r="743" spans="1:18" x14ac:dyDescent="0.25">
      <c r="A743" t="str">
        <f>IF(nonscoring!I51="aw",nonscoring!A51,"")</f>
        <v/>
      </c>
      <c r="B743" t="str">
        <f>IF(A743="","",IF(AND(nonscoring!H51&gt;"+2.0",LEFT(nonscoring!H51,1)="+"),"w",""))</f>
        <v/>
      </c>
      <c r="C743" t="str">
        <f>IF(OR(A743="",nonscoring!H51=""),"","("&amp;nonscoring!H51&amp;")")</f>
        <v/>
      </c>
      <c r="D743" t="str">
        <f>IF(A743="","",nonscoring!G51)</f>
        <v/>
      </c>
      <c r="E743" t="str">
        <f t="shared" si="0"/>
        <v/>
      </c>
      <c r="G743" t="str">
        <f>IF(A743="","",LEFT(nonscoring!D51,FIND(" ",nonscoring!D51)-1))</f>
        <v/>
      </c>
      <c r="H743" t="str">
        <f>IF(A743="","",RIGHT(nonscoring!D51,LEN(nonscoring!D51)-FIND(" ",nonscoring!D51)))</f>
        <v/>
      </c>
      <c r="I743" t="str">
        <f>IF(A743="","",nonscoring!E51)</f>
        <v/>
      </c>
      <c r="J743" t="str">
        <f>IF(A743="","",nonscoring!F51)</f>
        <v/>
      </c>
      <c r="K743" t="str">
        <f>IF(A743="","",nonscoring!B51)</f>
        <v/>
      </c>
      <c r="L743" t="str">
        <f>IF(A743="","",IF(RIGHT(Results!X639,1)="B","B",""))</f>
        <v/>
      </c>
      <c r="O743" t="str">
        <f>IF(A743="","",Dec!$B$2)</f>
        <v/>
      </c>
      <c r="P743" s="15" t="str">
        <f>IF(A743="","",TEXT(Dec!$D$2,"dd-mmm"))</f>
        <v/>
      </c>
      <c r="R743" s="16" t="str">
        <f>IF(A743="","",TEXT(Dec!$D$2,"yyyy"))</f>
        <v/>
      </c>
    </row>
    <row r="744" spans="1:18" x14ac:dyDescent="0.25">
      <c r="A744" t="str">
        <f>IF(nonscoring!I52="aw",nonscoring!A52,"")</f>
        <v/>
      </c>
      <c r="B744" t="str">
        <f>IF(A744="","",IF(AND(nonscoring!H52&gt;"+2.0",LEFT(nonscoring!H52,1)="+"),"w",""))</f>
        <v/>
      </c>
      <c r="C744" t="str">
        <f>IF(OR(A744="",nonscoring!H52=""),"","("&amp;nonscoring!H52&amp;")")</f>
        <v/>
      </c>
      <c r="D744" t="str">
        <f>IF(A744="","",nonscoring!G52)</f>
        <v/>
      </c>
      <c r="E744" t="str">
        <f t="shared" si="0"/>
        <v/>
      </c>
      <c r="G744" t="str">
        <f>IF(A744="","",LEFT(nonscoring!D52,FIND(" ",nonscoring!D52)-1))</f>
        <v/>
      </c>
      <c r="H744" t="str">
        <f>IF(A744="","",RIGHT(nonscoring!D52,LEN(nonscoring!D52)-FIND(" ",nonscoring!D52)))</f>
        <v/>
      </c>
      <c r="I744" t="str">
        <f>IF(A744="","",nonscoring!E52)</f>
        <v/>
      </c>
      <c r="J744" t="str">
        <f>IF(A744="","",nonscoring!F52)</f>
        <v/>
      </c>
      <c r="K744" t="str">
        <f>IF(A744="","",nonscoring!B52)</f>
        <v/>
      </c>
      <c r="L744" t="str">
        <f>IF(A744="","",IF(RIGHT(Results!X640,1)="B","B",""))</f>
        <v/>
      </c>
      <c r="O744" t="str">
        <f>IF(A744="","",Dec!$B$2)</f>
        <v/>
      </c>
      <c r="P744" s="15" t="str">
        <f>IF(A744="","",TEXT(Dec!$D$2,"dd-mmm"))</f>
        <v/>
      </c>
      <c r="R744" s="16" t="str">
        <f>IF(A744="","",TEXT(Dec!$D$2,"yyyy"))</f>
        <v/>
      </c>
    </row>
    <row r="745" spans="1:18" x14ac:dyDescent="0.25">
      <c r="A745" t="str">
        <f>IF(nonscoring!I53="aw",nonscoring!A53,"")</f>
        <v/>
      </c>
      <c r="B745" t="str">
        <f>IF(A745="","",IF(AND(nonscoring!H53&gt;"+2.0",LEFT(nonscoring!H53,1)="+"),"w",""))</f>
        <v/>
      </c>
      <c r="C745" t="str">
        <f>IF(OR(A745="",nonscoring!H53=""),"","("&amp;nonscoring!H53&amp;")")</f>
        <v/>
      </c>
      <c r="D745" t="str">
        <f>IF(A745="","",nonscoring!G53)</f>
        <v/>
      </c>
      <c r="E745" t="str">
        <f t="shared" si="0"/>
        <v/>
      </c>
      <c r="G745" t="str">
        <f>IF(A745="","",LEFT(nonscoring!D53,FIND(" ",nonscoring!D53)-1))</f>
        <v/>
      </c>
      <c r="H745" t="str">
        <f>IF(A745="","",RIGHT(nonscoring!D53,LEN(nonscoring!D53)-FIND(" ",nonscoring!D53)))</f>
        <v/>
      </c>
      <c r="I745" t="str">
        <f>IF(A745="","",nonscoring!E53)</f>
        <v/>
      </c>
      <c r="J745" t="str">
        <f>IF(A745="","",nonscoring!F53)</f>
        <v/>
      </c>
      <c r="K745" t="str">
        <f>IF(A745="","",nonscoring!B53)</f>
        <v/>
      </c>
      <c r="L745" t="str">
        <f>IF(A745="","",IF(RIGHT(Results!X641,1)="B","B",""))</f>
        <v/>
      </c>
      <c r="O745" t="str">
        <f>IF(A745="","",Dec!$B$2)</f>
        <v/>
      </c>
      <c r="P745" s="15" t="str">
        <f>IF(A745="","",TEXT(Dec!$D$2,"dd-mmm"))</f>
        <v/>
      </c>
      <c r="R745" s="16" t="str">
        <f>IF(A745="","",TEXT(Dec!$D$2,"yyyy"))</f>
        <v/>
      </c>
    </row>
    <row r="746" spans="1:18" x14ac:dyDescent="0.25">
      <c r="A746" t="str">
        <f>IF(nonscoring!I55="aw",nonscoring!A55,"")</f>
        <v/>
      </c>
      <c r="B746" t="str">
        <f>IF(A746="","",IF(AND(nonscoring!H55&gt;"+2.0",LEFT(nonscoring!H55,1)="+"),"w",""))</f>
        <v/>
      </c>
      <c r="C746" t="str">
        <f>IF(OR(A746="",nonscoring!H55=""),"","("&amp;nonscoring!H55&amp;")")</f>
        <v/>
      </c>
      <c r="D746" t="str">
        <f>IF(A746="","",nonscoring!G55)</f>
        <v/>
      </c>
      <c r="E746" t="str">
        <f t="shared" si="0"/>
        <v/>
      </c>
      <c r="G746" t="str">
        <f>IF(A746="","",LEFT(nonscoring!D55,FIND(" ",nonscoring!D55)-1))</f>
        <v/>
      </c>
      <c r="H746" t="str">
        <f>IF(A746="","",RIGHT(nonscoring!D55,LEN(nonscoring!D55)-FIND(" ",nonscoring!D55)))</f>
        <v/>
      </c>
      <c r="I746" t="str">
        <f>IF(A746="","",nonscoring!E55)</f>
        <v/>
      </c>
      <c r="J746" t="str">
        <f>IF(A746="","",nonscoring!F55)</f>
        <v/>
      </c>
      <c r="K746" t="str">
        <f>IF(A746="","",nonscoring!B55)</f>
        <v/>
      </c>
      <c r="L746" t="str">
        <f>IF(A746="","",IF(RIGHT(Results!X643,1)="B","B",""))</f>
        <v/>
      </c>
      <c r="O746" t="str">
        <f>IF(A746="","",Dec!$B$2)</f>
        <v/>
      </c>
      <c r="P746" s="15" t="str">
        <f>IF(A746="","",TEXT(Dec!$D$2,"dd-mmm"))</f>
        <v/>
      </c>
      <c r="R746" s="16" t="str">
        <f>IF(A746="","",TEXT(Dec!$D$2,"yyyy"))</f>
        <v/>
      </c>
    </row>
    <row r="747" spans="1:18" x14ac:dyDescent="0.25">
      <c r="A747" t="str">
        <f>IF(nonscoring!I56="aw",nonscoring!A56,"")</f>
        <v/>
      </c>
      <c r="B747" t="str">
        <f>IF(A747="","",IF(AND(nonscoring!H56&gt;"+2.0",LEFT(nonscoring!H56,1)="+"),"w",""))</f>
        <v/>
      </c>
      <c r="C747" t="str">
        <f>IF(OR(A747="",nonscoring!H56=""),"","("&amp;nonscoring!H56&amp;")")</f>
        <v/>
      </c>
      <c r="D747" t="str">
        <f>IF(A747="","",nonscoring!G56)</f>
        <v/>
      </c>
      <c r="E747" t="str">
        <f t="shared" si="0"/>
        <v/>
      </c>
      <c r="G747" t="str">
        <f>IF(A747="","",LEFT(nonscoring!D56,FIND(" ",nonscoring!D56)-1))</f>
        <v/>
      </c>
      <c r="H747" t="str">
        <f>IF(A747="","",RIGHT(nonscoring!D56,LEN(nonscoring!D56)-FIND(" ",nonscoring!D56)))</f>
        <v/>
      </c>
      <c r="I747" t="str">
        <f>IF(A747="","",nonscoring!E56)</f>
        <v/>
      </c>
      <c r="J747" t="str">
        <f>IF(A747="","",nonscoring!F56)</f>
        <v/>
      </c>
      <c r="K747" t="str">
        <f>IF(A747="","",nonscoring!B56)</f>
        <v/>
      </c>
      <c r="L747" t="str">
        <f>IF(A747="","",IF(RIGHT(Results!X644,1)="B","B",""))</f>
        <v/>
      </c>
      <c r="O747" t="str">
        <f>IF(A747="","",Dec!$B$2)</f>
        <v/>
      </c>
      <c r="P747" s="15" t="str">
        <f>IF(A747="","",TEXT(Dec!$D$2,"dd-mmm"))</f>
        <v/>
      </c>
      <c r="R747" s="16" t="str">
        <f>IF(A747="","",TEXT(Dec!$D$2,"yyyy"))</f>
        <v/>
      </c>
    </row>
    <row r="748" spans="1:18" x14ac:dyDescent="0.25">
      <c r="A748" t="str">
        <f>IF(nonscoring!I57="aw",nonscoring!A57,"")</f>
        <v/>
      </c>
      <c r="B748" t="str">
        <f>IF(A748="","",IF(AND(nonscoring!H57&gt;"+2.0",LEFT(nonscoring!H57,1)="+"),"w",""))</f>
        <v/>
      </c>
      <c r="C748" t="str">
        <f>IF(OR(A748="",nonscoring!H57=""),"","("&amp;nonscoring!H57&amp;")")</f>
        <v/>
      </c>
      <c r="D748" t="str">
        <f>IF(A748="","",nonscoring!G57)</f>
        <v/>
      </c>
      <c r="E748" t="str">
        <f t="shared" si="0"/>
        <v/>
      </c>
      <c r="G748" t="str">
        <f>IF(A748="","",LEFT(nonscoring!D57,FIND(" ",nonscoring!D57)-1))</f>
        <v/>
      </c>
      <c r="H748" t="str">
        <f>IF(A748="","",RIGHT(nonscoring!D57,LEN(nonscoring!D57)-FIND(" ",nonscoring!D57)))</f>
        <v/>
      </c>
      <c r="I748" t="str">
        <f>IF(A748="","",nonscoring!E57)</f>
        <v/>
      </c>
      <c r="J748" t="str">
        <f>IF(A748="","",nonscoring!F57)</f>
        <v/>
      </c>
      <c r="K748" t="str">
        <f>IF(A748="","",nonscoring!B57)</f>
        <v/>
      </c>
      <c r="L748" t="str">
        <f>IF(A748="","",IF(RIGHT(Results!X645,1)="B","B",""))</f>
        <v/>
      </c>
      <c r="O748" t="str">
        <f>IF(A748="","",Dec!$B$2)</f>
        <v/>
      </c>
      <c r="P748" s="15" t="str">
        <f>IF(A748="","",TEXT(Dec!$D$2,"dd-mmm"))</f>
        <v/>
      </c>
      <c r="R748" s="16" t="str">
        <f>IF(A748="","",TEXT(Dec!$D$2,"yyyy"))</f>
        <v/>
      </c>
    </row>
  </sheetData>
  <phoneticPr fontId="7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61113-A8DE-4530-B6ED-174040B9A256}">
  <sheetPr codeName="Sheet1"/>
  <dimension ref="A1:R278"/>
  <sheetViews>
    <sheetView topLeftCell="A17" workbookViewId="0">
      <selection activeCell="C109" sqref="C109:G125"/>
    </sheetView>
  </sheetViews>
  <sheetFormatPr defaultRowHeight="12.5" x14ac:dyDescent="0.25"/>
  <cols>
    <col min="1" max="1" width="10.54296875" style="12" customWidth="1"/>
    <col min="2" max="3" width="4.81640625" style="28" customWidth="1"/>
    <col min="4" max="4" width="28.81640625" style="28" customWidth="1"/>
    <col min="5" max="5" width="5.7265625" style="28" customWidth="1"/>
    <col min="6" max="6" width="28" style="28" customWidth="1"/>
    <col min="7" max="7" width="10.54296875" style="27" customWidth="1"/>
    <col min="8" max="8" width="6" style="27" customWidth="1"/>
    <col min="9" max="9" width="9.1796875" style="42" customWidth="1"/>
    <col min="10" max="10" width="18.453125" style="22" customWidth="1"/>
    <col min="11" max="14" width="9.1796875" style="22" customWidth="1"/>
  </cols>
  <sheetData>
    <row r="1" spans="1:14" x14ac:dyDescent="0.25">
      <c r="B1" s="34"/>
      <c r="C1" s="34"/>
      <c r="F1" s="24" t="str">
        <f>Dec!D4</f>
        <v>Brighton</v>
      </c>
      <c r="G1" s="25"/>
      <c r="H1" s="25"/>
    </row>
    <row r="2" spans="1:14" x14ac:dyDescent="0.25">
      <c r="F2" s="24" t="str">
        <f>Dec!D5</f>
        <v>Crawley</v>
      </c>
      <c r="G2" s="28"/>
      <c r="H2" s="28"/>
    </row>
    <row r="3" spans="1:14" x14ac:dyDescent="0.25">
      <c r="F3" s="24" t="str">
        <f>Dec!D6</f>
        <v>Chichester</v>
      </c>
      <c r="G3" s="28"/>
      <c r="H3" s="28"/>
    </row>
    <row r="4" spans="1:14" ht="13" x14ac:dyDescent="0.3">
      <c r="D4" s="35" t="s">
        <v>164</v>
      </c>
      <c r="F4" s="24" t="str">
        <f>Dec!D7</f>
        <v>Eastbourne</v>
      </c>
      <c r="G4" s="28"/>
      <c r="H4" s="28"/>
    </row>
    <row r="5" spans="1:14" x14ac:dyDescent="0.25">
      <c r="A5" s="12" t="s">
        <v>14</v>
      </c>
      <c r="C5" s="28" t="s">
        <v>165</v>
      </c>
      <c r="D5" s="28" t="s">
        <v>166</v>
      </c>
      <c r="E5" s="28" t="s">
        <v>31</v>
      </c>
      <c r="F5" s="28" t="s">
        <v>167</v>
      </c>
      <c r="G5" s="28" t="s">
        <v>168</v>
      </c>
      <c r="H5" s="28" t="s">
        <v>163</v>
      </c>
      <c r="I5" s="42" t="s">
        <v>169</v>
      </c>
    </row>
    <row r="6" spans="1:14" ht="14.5" customHeight="1" x14ac:dyDescent="0.35">
      <c r="A6" s="106" t="s">
        <v>572</v>
      </c>
      <c r="B6" s="107" t="s">
        <v>626</v>
      </c>
      <c r="C6" s="107" t="s">
        <v>1036</v>
      </c>
      <c r="D6" s="108" t="s">
        <v>627</v>
      </c>
      <c r="E6" s="108" t="s">
        <v>428</v>
      </c>
      <c r="F6" s="108" t="s">
        <v>206</v>
      </c>
      <c r="G6" s="109" t="s">
        <v>686</v>
      </c>
      <c r="H6" s="110" t="s">
        <v>1042</v>
      </c>
      <c r="I6" s="111" t="s">
        <v>192</v>
      </c>
    </row>
    <row r="7" spans="1:14" ht="14.5" x14ac:dyDescent="0.35">
      <c r="A7" s="106" t="s">
        <v>572</v>
      </c>
      <c r="B7" s="112">
        <v>342</v>
      </c>
      <c r="C7" s="112">
        <v>2</v>
      </c>
      <c r="D7" s="90" t="s">
        <v>293</v>
      </c>
      <c r="E7" s="113" t="s">
        <v>176</v>
      </c>
      <c r="F7" s="113" t="s">
        <v>206</v>
      </c>
      <c r="G7" s="109" t="s">
        <v>687</v>
      </c>
      <c r="H7" s="110" t="s">
        <v>1042</v>
      </c>
      <c r="I7" s="90" t="s">
        <v>192</v>
      </c>
      <c r="J7" t="s">
        <v>166</v>
      </c>
      <c r="K7" t="s">
        <v>167</v>
      </c>
      <c r="L7" t="s">
        <v>415</v>
      </c>
      <c r="M7" t="s">
        <v>416</v>
      </c>
      <c r="N7" t="s">
        <v>417</v>
      </c>
    </row>
    <row r="8" spans="1:14" ht="14.5" x14ac:dyDescent="0.35">
      <c r="A8" s="106" t="s">
        <v>572</v>
      </c>
      <c r="B8" s="112">
        <v>264</v>
      </c>
      <c r="C8" s="112">
        <v>3</v>
      </c>
      <c r="D8" s="102" t="s">
        <v>477</v>
      </c>
      <c r="E8" s="113" t="s">
        <v>176</v>
      </c>
      <c r="F8" s="113" t="s">
        <v>208</v>
      </c>
      <c r="G8" s="109" t="s">
        <v>688</v>
      </c>
      <c r="H8" s="110" t="s">
        <v>1042</v>
      </c>
      <c r="I8" s="90" t="s">
        <v>192</v>
      </c>
      <c r="J8" s="90" t="s">
        <v>418</v>
      </c>
      <c r="K8" t="s">
        <v>419</v>
      </c>
      <c r="L8" t="s">
        <v>192</v>
      </c>
      <c r="M8" t="s">
        <v>176</v>
      </c>
      <c r="N8">
        <v>139</v>
      </c>
    </row>
    <row r="9" spans="1:14" ht="14.5" x14ac:dyDescent="0.35">
      <c r="A9" s="114" t="s">
        <v>173</v>
      </c>
      <c r="B9" s="112">
        <v>233</v>
      </c>
      <c r="C9" s="112">
        <v>4</v>
      </c>
      <c r="D9" s="102" t="s">
        <v>439</v>
      </c>
      <c r="E9" s="90" t="s">
        <v>428</v>
      </c>
      <c r="F9" s="90" t="s">
        <v>209</v>
      </c>
      <c r="G9" s="114" t="s">
        <v>689</v>
      </c>
      <c r="H9" s="110" t="s">
        <v>1042</v>
      </c>
      <c r="I9" s="90" t="s">
        <v>192</v>
      </c>
      <c r="J9" s="90" t="s">
        <v>420</v>
      </c>
      <c r="K9" t="s">
        <v>419</v>
      </c>
      <c r="L9" t="s">
        <v>192</v>
      </c>
      <c r="M9" t="s">
        <v>176</v>
      </c>
      <c r="N9">
        <v>141</v>
      </c>
    </row>
    <row r="10" spans="1:14" ht="14.5" x14ac:dyDescent="0.35">
      <c r="A10" s="114" t="s">
        <v>173</v>
      </c>
      <c r="B10" s="112">
        <v>272</v>
      </c>
      <c r="C10" s="112">
        <v>5</v>
      </c>
      <c r="D10" s="102" t="s">
        <v>447</v>
      </c>
      <c r="E10" s="90" t="s">
        <v>428</v>
      </c>
      <c r="F10" s="92" t="s">
        <v>204</v>
      </c>
      <c r="G10" s="114" t="s">
        <v>689</v>
      </c>
      <c r="H10" s="110" t="s">
        <v>1042</v>
      </c>
      <c r="I10" s="90" t="s">
        <v>192</v>
      </c>
      <c r="J10" s="91" t="s">
        <v>421</v>
      </c>
      <c r="K10" t="s">
        <v>419</v>
      </c>
      <c r="L10" t="s">
        <v>192</v>
      </c>
      <c r="M10" t="s">
        <v>176</v>
      </c>
      <c r="N10">
        <v>150</v>
      </c>
    </row>
    <row r="11" spans="1:14" ht="14.5" x14ac:dyDescent="0.35">
      <c r="A11" s="114" t="s">
        <v>173</v>
      </c>
      <c r="B11" s="112">
        <v>281</v>
      </c>
      <c r="C11" s="112">
        <v>6</v>
      </c>
      <c r="D11" s="102" t="s">
        <v>455</v>
      </c>
      <c r="E11" s="113" t="s">
        <v>176</v>
      </c>
      <c r="F11" s="90" t="s">
        <v>210</v>
      </c>
      <c r="G11" s="114" t="s">
        <v>690</v>
      </c>
      <c r="H11" s="110" t="s">
        <v>1042</v>
      </c>
      <c r="I11" s="90" t="s">
        <v>192</v>
      </c>
      <c r="J11" s="91" t="s">
        <v>422</v>
      </c>
      <c r="K11" t="s">
        <v>419</v>
      </c>
      <c r="L11" t="s">
        <v>192</v>
      </c>
      <c r="M11" t="s">
        <v>176</v>
      </c>
      <c r="N11">
        <v>151</v>
      </c>
    </row>
    <row r="12" spans="1:14" ht="14.5" x14ac:dyDescent="0.35">
      <c r="A12" s="114" t="s">
        <v>173</v>
      </c>
      <c r="B12" s="112">
        <v>237</v>
      </c>
      <c r="C12" s="112">
        <v>7</v>
      </c>
      <c r="D12" s="102" t="s">
        <v>440</v>
      </c>
      <c r="E12" s="90" t="s">
        <v>428</v>
      </c>
      <c r="F12" s="90" t="s">
        <v>209</v>
      </c>
      <c r="G12" s="114" t="s">
        <v>691</v>
      </c>
      <c r="H12" s="110" t="s">
        <v>1042</v>
      </c>
      <c r="I12" s="90" t="s">
        <v>192</v>
      </c>
      <c r="J12" s="91" t="s">
        <v>423</v>
      </c>
      <c r="K12" t="s">
        <v>419</v>
      </c>
      <c r="L12" t="s">
        <v>192</v>
      </c>
      <c r="M12" t="s">
        <v>176</v>
      </c>
      <c r="N12">
        <v>152</v>
      </c>
    </row>
    <row r="13" spans="1:14" ht="14.5" x14ac:dyDescent="0.35">
      <c r="A13" s="106" t="s">
        <v>572</v>
      </c>
      <c r="B13" s="107" t="s">
        <v>682</v>
      </c>
      <c r="C13" s="107" t="s">
        <v>1036</v>
      </c>
      <c r="D13" s="116" t="s">
        <v>486</v>
      </c>
      <c r="E13" s="108" t="s">
        <v>176</v>
      </c>
      <c r="F13" s="108" t="s">
        <v>202</v>
      </c>
      <c r="G13" s="109" t="s">
        <v>683</v>
      </c>
      <c r="H13" s="110" t="s">
        <v>1042</v>
      </c>
      <c r="I13" s="111" t="s">
        <v>192</v>
      </c>
      <c r="J13" s="91" t="s">
        <v>320</v>
      </c>
      <c r="K13" t="s">
        <v>419</v>
      </c>
      <c r="L13" t="s">
        <v>192</v>
      </c>
      <c r="M13" t="s">
        <v>176</v>
      </c>
      <c r="N13">
        <v>153</v>
      </c>
    </row>
    <row r="14" spans="1:14" ht="14.5" x14ac:dyDescent="0.35">
      <c r="A14" s="106" t="s">
        <v>572</v>
      </c>
      <c r="B14" s="112">
        <v>345</v>
      </c>
      <c r="C14" s="112">
        <v>2</v>
      </c>
      <c r="D14" s="102" t="s">
        <v>288</v>
      </c>
      <c r="E14" s="113" t="s">
        <v>176</v>
      </c>
      <c r="F14" s="113" t="s">
        <v>206</v>
      </c>
      <c r="G14" s="109" t="s">
        <v>594</v>
      </c>
      <c r="H14" s="110" t="s">
        <v>1042</v>
      </c>
      <c r="I14" s="90" t="s">
        <v>192</v>
      </c>
      <c r="J14" s="91" t="s">
        <v>310</v>
      </c>
      <c r="K14" t="s">
        <v>419</v>
      </c>
      <c r="L14" t="s">
        <v>424</v>
      </c>
      <c r="M14" t="s">
        <v>176</v>
      </c>
      <c r="N14">
        <v>154</v>
      </c>
    </row>
    <row r="15" spans="1:14" ht="14.5" x14ac:dyDescent="0.35">
      <c r="A15" s="106" t="s">
        <v>572</v>
      </c>
      <c r="B15" s="107" t="s">
        <v>618</v>
      </c>
      <c r="C15" s="107" t="s">
        <v>1037</v>
      </c>
      <c r="D15" s="116" t="s">
        <v>619</v>
      </c>
      <c r="E15" s="108" t="s">
        <v>428</v>
      </c>
      <c r="F15" s="108" t="s">
        <v>200</v>
      </c>
      <c r="G15" s="109" t="s">
        <v>669</v>
      </c>
      <c r="H15" s="110" t="s">
        <v>1042</v>
      </c>
      <c r="I15" s="111" t="s">
        <v>192</v>
      </c>
      <c r="J15" s="91" t="s">
        <v>425</v>
      </c>
      <c r="K15" t="s">
        <v>419</v>
      </c>
      <c r="L15" t="s">
        <v>424</v>
      </c>
      <c r="M15" t="s">
        <v>176</v>
      </c>
      <c r="N15">
        <v>155</v>
      </c>
    </row>
    <row r="16" spans="1:14" ht="14.5" x14ac:dyDescent="0.35">
      <c r="A16" s="106" t="s">
        <v>572</v>
      </c>
      <c r="B16" s="107" t="s">
        <v>675</v>
      </c>
      <c r="C16" s="107" t="s">
        <v>1038</v>
      </c>
      <c r="D16" s="116" t="s">
        <v>1002</v>
      </c>
      <c r="E16" s="108" t="s">
        <v>428</v>
      </c>
      <c r="F16" s="108" t="s">
        <v>208</v>
      </c>
      <c r="G16" s="109" t="s">
        <v>676</v>
      </c>
      <c r="H16" s="110" t="s">
        <v>1042</v>
      </c>
      <c r="I16" s="111" t="s">
        <v>192</v>
      </c>
      <c r="J16" s="91" t="s">
        <v>426</v>
      </c>
      <c r="K16" t="s">
        <v>419</v>
      </c>
      <c r="L16" t="s">
        <v>424</v>
      </c>
      <c r="M16" t="s">
        <v>176</v>
      </c>
      <c r="N16">
        <v>156</v>
      </c>
    </row>
    <row r="17" spans="1:14" ht="14.5" x14ac:dyDescent="0.35">
      <c r="A17" s="106" t="s">
        <v>572</v>
      </c>
      <c r="B17" s="112">
        <v>244</v>
      </c>
      <c r="C17" s="112">
        <v>5</v>
      </c>
      <c r="D17" s="102" t="s">
        <v>399</v>
      </c>
      <c r="E17" s="90" t="s">
        <v>176</v>
      </c>
      <c r="F17" s="90" t="s">
        <v>207</v>
      </c>
      <c r="G17" s="109" t="s">
        <v>678</v>
      </c>
      <c r="H17" s="110" t="s">
        <v>1042</v>
      </c>
      <c r="I17" s="90" t="s">
        <v>192</v>
      </c>
      <c r="J17" s="91" t="s">
        <v>427</v>
      </c>
      <c r="K17" t="s">
        <v>419</v>
      </c>
      <c r="L17" t="s">
        <v>424</v>
      </c>
      <c r="M17" t="s">
        <v>428</v>
      </c>
      <c r="N17">
        <v>157</v>
      </c>
    </row>
    <row r="18" spans="1:14" ht="14.5" x14ac:dyDescent="0.35">
      <c r="A18" s="114" t="s">
        <v>173</v>
      </c>
      <c r="B18" s="112">
        <v>283</v>
      </c>
      <c r="C18" s="112">
        <v>6</v>
      </c>
      <c r="D18" s="102" t="s">
        <v>458</v>
      </c>
      <c r="E18" s="113" t="s">
        <v>176</v>
      </c>
      <c r="F18" s="90" t="s">
        <v>203</v>
      </c>
      <c r="G18" s="114" t="s">
        <v>680</v>
      </c>
      <c r="H18" s="110" t="s">
        <v>1042</v>
      </c>
      <c r="I18" s="90" t="s">
        <v>192</v>
      </c>
      <c r="J18" s="91" t="s">
        <v>429</v>
      </c>
      <c r="K18" t="s">
        <v>419</v>
      </c>
      <c r="L18" t="s">
        <v>424</v>
      </c>
      <c r="M18" t="s">
        <v>428</v>
      </c>
      <c r="N18">
        <v>158</v>
      </c>
    </row>
    <row r="19" spans="1:14" ht="14.5" x14ac:dyDescent="0.35">
      <c r="A19" s="114" t="s">
        <v>173</v>
      </c>
      <c r="B19" s="112">
        <v>151</v>
      </c>
      <c r="C19" s="112">
        <v>1</v>
      </c>
      <c r="D19" s="102" t="s">
        <v>422</v>
      </c>
      <c r="E19" s="113" t="s">
        <v>176</v>
      </c>
      <c r="F19" s="113" t="s">
        <v>200</v>
      </c>
      <c r="G19" s="114" t="s">
        <v>661</v>
      </c>
      <c r="H19" s="117" t="s">
        <v>1043</v>
      </c>
      <c r="I19" s="113" t="s">
        <v>192</v>
      </c>
      <c r="J19" s="91" t="s">
        <v>299</v>
      </c>
      <c r="K19" t="s">
        <v>430</v>
      </c>
      <c r="L19" s="90" t="s">
        <v>192</v>
      </c>
      <c r="M19" t="s">
        <v>176</v>
      </c>
      <c r="N19">
        <v>200</v>
      </c>
    </row>
    <row r="20" spans="1:14" ht="14.5" x14ac:dyDescent="0.35">
      <c r="A20" s="104">
        <v>75</v>
      </c>
      <c r="B20" s="107" t="s">
        <v>528</v>
      </c>
      <c r="C20" s="107" t="s">
        <v>1039</v>
      </c>
      <c r="D20" s="100" t="s">
        <v>494</v>
      </c>
      <c r="E20" s="108" t="s">
        <v>176</v>
      </c>
      <c r="F20" s="108" t="s">
        <v>202</v>
      </c>
      <c r="G20" s="109" t="s">
        <v>664</v>
      </c>
      <c r="H20" s="117" t="s">
        <v>1043</v>
      </c>
      <c r="I20" s="100" t="s">
        <v>192</v>
      </c>
      <c r="J20" s="91" t="s">
        <v>431</v>
      </c>
      <c r="K20" t="s">
        <v>430</v>
      </c>
      <c r="L20" s="90" t="s">
        <v>192</v>
      </c>
      <c r="M20" t="s">
        <v>176</v>
      </c>
      <c r="N20">
        <v>203</v>
      </c>
    </row>
    <row r="21" spans="1:14" ht="14.5" x14ac:dyDescent="0.35">
      <c r="A21" s="106" t="s">
        <v>572</v>
      </c>
      <c r="B21" s="112">
        <v>299</v>
      </c>
      <c r="C21" s="112">
        <v>3</v>
      </c>
      <c r="D21" s="90" t="s">
        <v>476</v>
      </c>
      <c r="E21" s="113" t="s">
        <v>176</v>
      </c>
      <c r="F21" s="113" t="s">
        <v>208</v>
      </c>
      <c r="G21" s="109" t="s">
        <v>665</v>
      </c>
      <c r="H21" s="117" t="s">
        <v>1043</v>
      </c>
      <c r="I21" s="90" t="s">
        <v>192</v>
      </c>
      <c r="J21" s="91" t="s">
        <v>297</v>
      </c>
      <c r="K21" t="s">
        <v>430</v>
      </c>
      <c r="L21" s="90" t="s">
        <v>192</v>
      </c>
      <c r="M21" t="s">
        <v>176</v>
      </c>
      <c r="N21">
        <v>205</v>
      </c>
    </row>
    <row r="22" spans="1:14" ht="14.5" x14ac:dyDescent="0.35">
      <c r="A22" s="114" t="s">
        <v>173</v>
      </c>
      <c r="B22" s="112">
        <v>150</v>
      </c>
      <c r="C22" s="112">
        <v>4</v>
      </c>
      <c r="D22" s="102" t="s">
        <v>421</v>
      </c>
      <c r="E22" s="113" t="s">
        <v>176</v>
      </c>
      <c r="F22" s="113" t="s">
        <v>200</v>
      </c>
      <c r="G22" s="114" t="s">
        <v>666</v>
      </c>
      <c r="H22" s="117" t="s">
        <v>1043</v>
      </c>
      <c r="I22" s="113" t="s">
        <v>192</v>
      </c>
      <c r="J22" s="91" t="s">
        <v>432</v>
      </c>
      <c r="K22" t="s">
        <v>430</v>
      </c>
      <c r="L22" s="90" t="s">
        <v>192</v>
      </c>
      <c r="M22" t="s">
        <v>176</v>
      </c>
      <c r="N22">
        <v>206</v>
      </c>
    </row>
    <row r="23" spans="1:14" ht="14.5" x14ac:dyDescent="0.35">
      <c r="A23" s="114" t="s">
        <v>173</v>
      </c>
      <c r="B23" s="112">
        <v>139</v>
      </c>
      <c r="C23" s="112">
        <v>5</v>
      </c>
      <c r="D23" s="90" t="s">
        <v>418</v>
      </c>
      <c r="E23" s="113" t="s">
        <v>176</v>
      </c>
      <c r="F23" s="113" t="s">
        <v>200</v>
      </c>
      <c r="G23" s="114" t="s">
        <v>668</v>
      </c>
      <c r="H23" s="117" t="s">
        <v>1043</v>
      </c>
      <c r="I23" s="113" t="s">
        <v>192</v>
      </c>
      <c r="J23" s="90" t="s">
        <v>296</v>
      </c>
      <c r="K23" t="s">
        <v>430</v>
      </c>
      <c r="L23" s="90" t="s">
        <v>192</v>
      </c>
      <c r="M23" t="s">
        <v>176</v>
      </c>
      <c r="N23">
        <v>213</v>
      </c>
    </row>
    <row r="24" spans="1:14" ht="14.5" x14ac:dyDescent="0.35">
      <c r="A24" s="106" t="s">
        <v>572</v>
      </c>
      <c r="B24" s="107" t="s">
        <v>622</v>
      </c>
      <c r="C24" s="107" t="s">
        <v>1040</v>
      </c>
      <c r="D24" s="108" t="s">
        <v>623</v>
      </c>
      <c r="E24" s="108" t="s">
        <v>1048</v>
      </c>
      <c r="F24" s="108" t="s">
        <v>206</v>
      </c>
      <c r="G24" s="109" t="s">
        <v>671</v>
      </c>
      <c r="H24" s="117" t="s">
        <v>1043</v>
      </c>
      <c r="I24" s="111" t="s">
        <v>192</v>
      </c>
      <c r="J24" s="90" t="s">
        <v>281</v>
      </c>
      <c r="K24" t="s">
        <v>430</v>
      </c>
      <c r="L24" s="90" t="s">
        <v>424</v>
      </c>
      <c r="M24" t="s">
        <v>176</v>
      </c>
      <c r="N24">
        <v>215</v>
      </c>
    </row>
    <row r="25" spans="1:14" ht="14.5" x14ac:dyDescent="0.35">
      <c r="A25" s="106" t="s">
        <v>572</v>
      </c>
      <c r="B25" s="112">
        <v>327</v>
      </c>
      <c r="C25" s="112">
        <v>7</v>
      </c>
      <c r="D25" s="90" t="s">
        <v>290</v>
      </c>
      <c r="E25" s="113" t="s">
        <v>176</v>
      </c>
      <c r="F25" s="113" t="s">
        <v>206</v>
      </c>
      <c r="G25" s="109" t="s">
        <v>560</v>
      </c>
      <c r="H25" s="117" t="s">
        <v>1043</v>
      </c>
      <c r="I25" s="90" t="s">
        <v>192</v>
      </c>
      <c r="J25" s="90" t="s">
        <v>433</v>
      </c>
      <c r="K25" t="s">
        <v>430</v>
      </c>
      <c r="L25" s="90" t="s">
        <v>424</v>
      </c>
      <c r="M25" t="s">
        <v>176</v>
      </c>
      <c r="N25">
        <v>216</v>
      </c>
    </row>
    <row r="26" spans="1:14" ht="14.5" x14ac:dyDescent="0.35">
      <c r="A26" s="106" t="s">
        <v>572</v>
      </c>
      <c r="B26" s="107" t="s">
        <v>585</v>
      </c>
      <c r="C26" s="107" t="s">
        <v>1036</v>
      </c>
      <c r="D26" s="108" t="s">
        <v>586</v>
      </c>
      <c r="E26" s="108" t="s">
        <v>428</v>
      </c>
      <c r="F26" s="108" t="s">
        <v>206</v>
      </c>
      <c r="G26" s="109" t="s">
        <v>653</v>
      </c>
      <c r="H26" s="110" t="s">
        <v>1044</v>
      </c>
      <c r="I26" s="111" t="s">
        <v>424</v>
      </c>
      <c r="J26" s="90" t="s">
        <v>284</v>
      </c>
      <c r="K26" s="90" t="s">
        <v>430</v>
      </c>
      <c r="L26" s="90" t="s">
        <v>424</v>
      </c>
      <c r="M26" s="90" t="s">
        <v>176</v>
      </c>
      <c r="N26">
        <v>217</v>
      </c>
    </row>
    <row r="27" spans="1:14" ht="14.5" x14ac:dyDescent="0.35">
      <c r="A27" s="106" t="s">
        <v>572</v>
      </c>
      <c r="B27" s="112">
        <v>295</v>
      </c>
      <c r="C27" s="112">
        <v>2</v>
      </c>
      <c r="D27" s="90" t="s">
        <v>405</v>
      </c>
      <c r="E27" s="90" t="s">
        <v>176</v>
      </c>
      <c r="F27" s="90" t="s">
        <v>208</v>
      </c>
      <c r="G27" s="109" t="s">
        <v>654</v>
      </c>
      <c r="H27" s="110" t="s">
        <v>1044</v>
      </c>
      <c r="I27" s="90" t="s">
        <v>424</v>
      </c>
      <c r="J27" s="90" t="s">
        <v>434</v>
      </c>
      <c r="K27" s="90" t="s">
        <v>430</v>
      </c>
      <c r="L27" s="90" t="s">
        <v>424</v>
      </c>
      <c r="M27" s="90" t="s">
        <v>428</v>
      </c>
      <c r="N27">
        <v>218</v>
      </c>
    </row>
    <row r="28" spans="1:14" ht="14.5" x14ac:dyDescent="0.35">
      <c r="A28" s="104">
        <v>75</v>
      </c>
      <c r="B28" s="107" t="s">
        <v>545</v>
      </c>
      <c r="C28" s="107" t="s">
        <v>1037</v>
      </c>
      <c r="D28" s="100" t="s">
        <v>480</v>
      </c>
      <c r="E28" s="108" t="s">
        <v>176</v>
      </c>
      <c r="F28" s="108" t="s">
        <v>202</v>
      </c>
      <c r="G28" s="109" t="s">
        <v>655</v>
      </c>
      <c r="H28" s="110" t="s">
        <v>1044</v>
      </c>
      <c r="I28" s="100" t="s">
        <v>424</v>
      </c>
      <c r="J28" s="90" t="s">
        <v>435</v>
      </c>
      <c r="K28" s="90" t="s">
        <v>430</v>
      </c>
      <c r="L28" s="90" t="s">
        <v>424</v>
      </c>
      <c r="M28" t="s">
        <v>428</v>
      </c>
      <c r="N28">
        <v>222</v>
      </c>
    </row>
    <row r="29" spans="1:14" ht="14.5" x14ac:dyDescent="0.35">
      <c r="A29" s="114" t="s">
        <v>173</v>
      </c>
      <c r="B29" s="112">
        <v>156</v>
      </c>
      <c r="C29" s="112">
        <v>4</v>
      </c>
      <c r="D29" s="102" t="s">
        <v>426</v>
      </c>
      <c r="E29" s="113" t="s">
        <v>176</v>
      </c>
      <c r="F29" s="113" t="s">
        <v>200</v>
      </c>
      <c r="G29" s="114" t="s">
        <v>656</v>
      </c>
      <c r="H29" s="110" t="s">
        <v>1044</v>
      </c>
      <c r="I29" s="113" t="s">
        <v>424</v>
      </c>
      <c r="J29" s="90" t="s">
        <v>436</v>
      </c>
      <c r="K29" s="90" t="s">
        <v>437</v>
      </c>
      <c r="L29" s="90" t="s">
        <v>424</v>
      </c>
      <c r="M29" s="90" t="s">
        <v>428</v>
      </c>
      <c r="N29">
        <v>226</v>
      </c>
    </row>
    <row r="30" spans="1:14" ht="14.5" x14ac:dyDescent="0.35">
      <c r="A30" s="114" t="s">
        <v>173</v>
      </c>
      <c r="B30" s="112">
        <v>267</v>
      </c>
      <c r="C30" s="112">
        <v>5</v>
      </c>
      <c r="D30" s="90" t="s">
        <v>441</v>
      </c>
      <c r="E30" s="90" t="s">
        <v>428</v>
      </c>
      <c r="F30" s="90" t="s">
        <v>204</v>
      </c>
      <c r="G30" s="114" t="s">
        <v>659</v>
      </c>
      <c r="H30" s="110" t="s">
        <v>1044</v>
      </c>
      <c r="I30" s="90" t="s">
        <v>424</v>
      </c>
      <c r="J30" s="90" t="s">
        <v>438</v>
      </c>
      <c r="K30" s="90" t="s">
        <v>437</v>
      </c>
      <c r="L30" s="90" t="s">
        <v>424</v>
      </c>
      <c r="M30" s="90" t="s">
        <v>428</v>
      </c>
      <c r="N30">
        <v>230</v>
      </c>
    </row>
    <row r="31" spans="1:14" ht="14.5" x14ac:dyDescent="0.35">
      <c r="A31" s="114" t="s">
        <v>173</v>
      </c>
      <c r="B31" s="112">
        <v>278</v>
      </c>
      <c r="C31" s="112">
        <v>6</v>
      </c>
      <c r="D31" s="90" t="s">
        <v>452</v>
      </c>
      <c r="E31" s="113" t="s">
        <v>176</v>
      </c>
      <c r="F31" s="90" t="s">
        <v>210</v>
      </c>
      <c r="G31" s="114" t="s">
        <v>660</v>
      </c>
      <c r="H31" s="110" t="s">
        <v>1044</v>
      </c>
      <c r="I31" s="90" t="s">
        <v>424</v>
      </c>
      <c r="J31" s="90" t="s">
        <v>439</v>
      </c>
      <c r="K31" s="90" t="s">
        <v>437</v>
      </c>
      <c r="L31" s="90" t="s">
        <v>424</v>
      </c>
      <c r="M31" s="90" t="s">
        <v>428</v>
      </c>
      <c r="N31">
        <v>233</v>
      </c>
    </row>
    <row r="32" spans="1:14" ht="14.5" x14ac:dyDescent="0.35">
      <c r="A32" s="106" t="s">
        <v>572</v>
      </c>
      <c r="B32" s="112">
        <v>266</v>
      </c>
      <c r="C32" s="112">
        <v>7</v>
      </c>
      <c r="D32" s="90" t="s">
        <v>478</v>
      </c>
      <c r="E32" s="113" t="s">
        <v>176</v>
      </c>
      <c r="F32" s="113" t="s">
        <v>208</v>
      </c>
      <c r="G32" s="109" t="s">
        <v>685</v>
      </c>
      <c r="H32" s="110" t="s">
        <v>1044</v>
      </c>
      <c r="I32" s="90" t="s">
        <v>424</v>
      </c>
      <c r="J32" s="90" t="s">
        <v>440</v>
      </c>
      <c r="K32" s="90" t="s">
        <v>437</v>
      </c>
      <c r="L32" s="90" t="s">
        <v>192</v>
      </c>
      <c r="M32" s="90" t="s">
        <v>428</v>
      </c>
      <c r="N32">
        <v>237</v>
      </c>
    </row>
    <row r="33" spans="1:14" ht="14.5" x14ac:dyDescent="0.35">
      <c r="A33" s="104">
        <v>75</v>
      </c>
      <c r="B33" s="107" t="s">
        <v>547</v>
      </c>
      <c r="C33" s="107" t="s">
        <v>1036</v>
      </c>
      <c r="D33" s="100" t="s">
        <v>483</v>
      </c>
      <c r="E33" s="108" t="s">
        <v>176</v>
      </c>
      <c r="F33" s="108" t="s">
        <v>202</v>
      </c>
      <c r="G33" s="109" t="s">
        <v>692</v>
      </c>
      <c r="H33" s="110" t="s">
        <v>1045</v>
      </c>
      <c r="I33" s="100" t="s">
        <v>424</v>
      </c>
      <c r="J33" s="90" t="s">
        <v>441</v>
      </c>
      <c r="K33" s="90" t="s">
        <v>442</v>
      </c>
      <c r="L33" s="90" t="s">
        <v>424</v>
      </c>
      <c r="M33" s="90" t="s">
        <v>428</v>
      </c>
      <c r="N33">
        <v>267</v>
      </c>
    </row>
    <row r="34" spans="1:14" ht="14.5" x14ac:dyDescent="0.35">
      <c r="A34" s="106" t="s">
        <v>572</v>
      </c>
      <c r="B34" s="107" t="s">
        <v>624</v>
      </c>
      <c r="C34" s="107" t="s">
        <v>1039</v>
      </c>
      <c r="D34" s="108" t="s">
        <v>625</v>
      </c>
      <c r="E34" s="108" t="s">
        <v>428</v>
      </c>
      <c r="F34" s="108" t="s">
        <v>206</v>
      </c>
      <c r="G34" s="109" t="s">
        <v>693</v>
      </c>
      <c r="H34" s="110" t="s">
        <v>1045</v>
      </c>
      <c r="I34" s="111" t="s">
        <v>1049</v>
      </c>
      <c r="J34" s="90" t="s">
        <v>443</v>
      </c>
      <c r="K34" s="90" t="s">
        <v>442</v>
      </c>
      <c r="L34" s="90" t="s">
        <v>424</v>
      </c>
      <c r="M34" s="90" t="s">
        <v>428</v>
      </c>
      <c r="N34">
        <v>268</v>
      </c>
    </row>
    <row r="35" spans="1:14" ht="14.5" x14ac:dyDescent="0.35">
      <c r="A35" s="114" t="s">
        <v>173</v>
      </c>
      <c r="B35" s="112">
        <v>158</v>
      </c>
      <c r="C35" s="112">
        <v>3</v>
      </c>
      <c r="D35" s="102" t="s">
        <v>429</v>
      </c>
      <c r="E35" s="113" t="s">
        <v>428</v>
      </c>
      <c r="F35" s="113" t="s">
        <v>200</v>
      </c>
      <c r="G35" s="114" t="s">
        <v>694</v>
      </c>
      <c r="H35" s="110" t="s">
        <v>1045</v>
      </c>
      <c r="I35" s="113" t="s">
        <v>424</v>
      </c>
      <c r="J35" s="90" t="s">
        <v>444</v>
      </c>
      <c r="K35" s="90" t="s">
        <v>442</v>
      </c>
      <c r="L35" s="90" t="s">
        <v>424</v>
      </c>
      <c r="M35" s="90" t="s">
        <v>428</v>
      </c>
      <c r="N35">
        <v>269</v>
      </c>
    </row>
    <row r="36" spans="1:14" ht="14.5" x14ac:dyDescent="0.35">
      <c r="A36" s="106" t="s">
        <v>572</v>
      </c>
      <c r="B36" s="107" t="s">
        <v>579</v>
      </c>
      <c r="C36" s="107" t="s">
        <v>1038</v>
      </c>
      <c r="D36" s="108" t="s">
        <v>580</v>
      </c>
      <c r="E36" s="108"/>
      <c r="F36" s="108" t="s">
        <v>210</v>
      </c>
      <c r="G36" s="109" t="s">
        <v>695</v>
      </c>
      <c r="H36" s="110" t="s">
        <v>1045</v>
      </c>
      <c r="I36" s="111" t="s">
        <v>1049</v>
      </c>
      <c r="J36" s="90" t="s">
        <v>445</v>
      </c>
      <c r="K36" s="90" t="s">
        <v>442</v>
      </c>
      <c r="L36" s="90" t="s">
        <v>424</v>
      </c>
      <c r="M36" t="s">
        <v>428</v>
      </c>
      <c r="N36">
        <v>270</v>
      </c>
    </row>
    <row r="37" spans="1:14" ht="14.5" x14ac:dyDescent="0.35">
      <c r="A37" s="114" t="s">
        <v>173</v>
      </c>
      <c r="B37" s="112">
        <v>268</v>
      </c>
      <c r="C37" s="112">
        <v>5</v>
      </c>
      <c r="D37" s="90" t="s">
        <v>443</v>
      </c>
      <c r="E37" s="90" t="s">
        <v>428</v>
      </c>
      <c r="F37" s="90" t="s">
        <v>204</v>
      </c>
      <c r="G37" s="114" t="s">
        <v>696</v>
      </c>
      <c r="H37" s="110" t="s">
        <v>1045</v>
      </c>
      <c r="I37" s="90" t="s">
        <v>424</v>
      </c>
      <c r="J37" s="90" t="s">
        <v>446</v>
      </c>
      <c r="K37" s="92" t="s">
        <v>442</v>
      </c>
      <c r="L37" s="90" t="s">
        <v>192</v>
      </c>
      <c r="M37" s="90" t="s">
        <v>428</v>
      </c>
      <c r="N37">
        <v>271</v>
      </c>
    </row>
    <row r="38" spans="1:14" ht="14.5" x14ac:dyDescent="0.35">
      <c r="A38" s="106" t="s">
        <v>572</v>
      </c>
      <c r="B38" s="112">
        <v>298</v>
      </c>
      <c r="C38" s="112">
        <v>6</v>
      </c>
      <c r="D38" s="90" t="s">
        <v>471</v>
      </c>
      <c r="E38" s="90" t="s">
        <v>428</v>
      </c>
      <c r="F38" s="90" t="s">
        <v>209</v>
      </c>
      <c r="G38" s="109" t="s">
        <v>697</v>
      </c>
      <c r="H38" s="110" t="s">
        <v>1045</v>
      </c>
      <c r="I38" s="90" t="s">
        <v>424</v>
      </c>
      <c r="J38" s="90" t="s">
        <v>447</v>
      </c>
      <c r="K38" s="92" t="s">
        <v>442</v>
      </c>
      <c r="L38" s="90" t="s">
        <v>192</v>
      </c>
      <c r="M38" s="90" t="s">
        <v>428</v>
      </c>
      <c r="N38">
        <v>272</v>
      </c>
    </row>
    <row r="39" spans="1:14" ht="14.5" x14ac:dyDescent="0.35">
      <c r="A39" s="114" t="s">
        <v>173</v>
      </c>
      <c r="B39" s="112">
        <v>217</v>
      </c>
      <c r="C39" s="112">
        <v>1</v>
      </c>
      <c r="D39" s="90" t="s">
        <v>284</v>
      </c>
      <c r="E39" s="90" t="s">
        <v>176</v>
      </c>
      <c r="F39" s="90" t="s">
        <v>206</v>
      </c>
      <c r="G39" s="114" t="s">
        <v>895</v>
      </c>
      <c r="H39" s="117" t="s">
        <v>1046</v>
      </c>
      <c r="I39" s="90" t="s">
        <v>424</v>
      </c>
      <c r="J39" s="90" t="s">
        <v>448</v>
      </c>
      <c r="K39" s="92" t="s">
        <v>442</v>
      </c>
      <c r="L39" s="90" t="s">
        <v>192</v>
      </c>
      <c r="M39" s="90" t="s">
        <v>428</v>
      </c>
      <c r="N39">
        <v>273</v>
      </c>
    </row>
    <row r="40" spans="1:14" ht="14.5" x14ac:dyDescent="0.35">
      <c r="A40" s="114" t="s">
        <v>173</v>
      </c>
      <c r="B40" s="112">
        <v>226</v>
      </c>
      <c r="C40" s="112">
        <v>2</v>
      </c>
      <c r="D40" s="90" t="s">
        <v>436</v>
      </c>
      <c r="E40" s="90" t="s">
        <v>428</v>
      </c>
      <c r="F40" s="90" t="s">
        <v>209</v>
      </c>
      <c r="G40" s="114" t="s">
        <v>695</v>
      </c>
      <c r="H40" s="117" t="s">
        <v>1046</v>
      </c>
      <c r="I40" s="90" t="s">
        <v>424</v>
      </c>
      <c r="J40" s="90" t="s">
        <v>449</v>
      </c>
      <c r="K40" s="92" t="s">
        <v>442</v>
      </c>
      <c r="L40" s="90" t="s">
        <v>192</v>
      </c>
      <c r="M40" t="s">
        <v>428</v>
      </c>
      <c r="N40">
        <v>274</v>
      </c>
    </row>
    <row r="41" spans="1:14" ht="14.5" x14ac:dyDescent="0.35">
      <c r="A41" s="106" t="s">
        <v>572</v>
      </c>
      <c r="B41" s="112">
        <v>334</v>
      </c>
      <c r="C41" s="112">
        <v>3</v>
      </c>
      <c r="D41" s="90" t="s">
        <v>473</v>
      </c>
      <c r="E41" s="113" t="s">
        <v>428</v>
      </c>
      <c r="F41" s="113" t="s">
        <v>200</v>
      </c>
      <c r="G41" s="109" t="s">
        <v>695</v>
      </c>
      <c r="H41" s="117" t="s">
        <v>1046</v>
      </c>
      <c r="I41" s="113" t="s">
        <v>424</v>
      </c>
      <c r="J41" s="90" t="s">
        <v>450</v>
      </c>
      <c r="K41" s="90" t="s">
        <v>442</v>
      </c>
      <c r="L41" s="90" t="s">
        <v>424</v>
      </c>
      <c r="M41" s="90" t="s">
        <v>428</v>
      </c>
      <c r="N41">
        <v>275</v>
      </c>
    </row>
    <row r="42" spans="1:14" ht="14.5" x14ac:dyDescent="0.35">
      <c r="A42" s="104">
        <v>75</v>
      </c>
      <c r="B42" s="107" t="s">
        <v>540</v>
      </c>
      <c r="C42" s="107" t="s">
        <v>1038</v>
      </c>
      <c r="D42" s="100" t="s">
        <v>487</v>
      </c>
      <c r="E42" s="108" t="s">
        <v>176</v>
      </c>
      <c r="F42" s="108" t="s">
        <v>202</v>
      </c>
      <c r="G42" s="109" t="s">
        <v>898</v>
      </c>
      <c r="H42" s="117" t="s">
        <v>1046</v>
      </c>
      <c r="I42" s="100" t="s">
        <v>424</v>
      </c>
      <c r="J42" s="90" t="s">
        <v>450</v>
      </c>
      <c r="K42" s="90" t="s">
        <v>442</v>
      </c>
      <c r="L42" s="90" t="s">
        <v>192</v>
      </c>
      <c r="M42" s="90" t="s">
        <v>428</v>
      </c>
      <c r="N42">
        <v>276</v>
      </c>
    </row>
    <row r="43" spans="1:14" ht="14.5" x14ac:dyDescent="0.35">
      <c r="A43" s="114" t="s">
        <v>173</v>
      </c>
      <c r="B43" s="112">
        <v>157</v>
      </c>
      <c r="C43" s="112">
        <v>5</v>
      </c>
      <c r="D43" s="102" t="s">
        <v>427</v>
      </c>
      <c r="E43" s="113" t="s">
        <v>428</v>
      </c>
      <c r="F43" s="113" t="s">
        <v>200</v>
      </c>
      <c r="G43" s="114" t="s">
        <v>666</v>
      </c>
      <c r="H43" s="117" t="s">
        <v>1046</v>
      </c>
      <c r="I43" s="113" t="s">
        <v>424</v>
      </c>
      <c r="J43" s="90" t="s">
        <v>451</v>
      </c>
      <c r="K43" s="90" t="s">
        <v>442</v>
      </c>
      <c r="L43" s="90" t="s">
        <v>424</v>
      </c>
      <c r="M43" s="90" t="s">
        <v>176</v>
      </c>
      <c r="N43">
        <v>277</v>
      </c>
    </row>
    <row r="44" spans="1:14" ht="14.5" x14ac:dyDescent="0.35">
      <c r="A44" s="106" t="s">
        <v>572</v>
      </c>
      <c r="B44" s="107" t="s">
        <v>575</v>
      </c>
      <c r="C44" s="107" t="s">
        <v>1040</v>
      </c>
      <c r="D44" s="108" t="s">
        <v>576</v>
      </c>
      <c r="E44" s="108"/>
      <c r="F44" s="108" t="s">
        <v>210</v>
      </c>
      <c r="G44" s="109" t="s">
        <v>899</v>
      </c>
      <c r="H44" s="117" t="s">
        <v>1046</v>
      </c>
      <c r="I44" s="111" t="s">
        <v>424</v>
      </c>
      <c r="J44" s="90" t="s">
        <v>452</v>
      </c>
      <c r="K44" s="90" t="s">
        <v>453</v>
      </c>
      <c r="L44" s="90" t="s">
        <v>424</v>
      </c>
      <c r="M44" t="s">
        <v>176</v>
      </c>
      <c r="N44">
        <v>278</v>
      </c>
    </row>
    <row r="45" spans="1:14" ht="14.5" x14ac:dyDescent="0.35">
      <c r="A45" s="114" t="s">
        <v>173</v>
      </c>
      <c r="B45" s="112">
        <v>218</v>
      </c>
      <c r="C45" s="112">
        <v>1</v>
      </c>
      <c r="D45" s="90" t="s">
        <v>434</v>
      </c>
      <c r="E45" s="90" t="s">
        <v>428</v>
      </c>
      <c r="F45" s="90" t="s">
        <v>206</v>
      </c>
      <c r="G45" s="114" t="s">
        <v>900</v>
      </c>
      <c r="H45" s="117" t="s">
        <v>1042</v>
      </c>
      <c r="I45" s="90" t="s">
        <v>424</v>
      </c>
      <c r="J45" s="90" t="s">
        <v>454</v>
      </c>
      <c r="K45" s="90" t="s">
        <v>453</v>
      </c>
      <c r="L45" s="90" t="s">
        <v>424</v>
      </c>
      <c r="M45" t="s">
        <v>176</v>
      </c>
      <c r="N45">
        <v>279</v>
      </c>
    </row>
    <row r="46" spans="1:14" ht="14.5" x14ac:dyDescent="0.35">
      <c r="A46" s="104">
        <v>75</v>
      </c>
      <c r="B46" s="107" t="s">
        <v>544</v>
      </c>
      <c r="C46" s="107" t="s">
        <v>1039</v>
      </c>
      <c r="D46" s="100" t="s">
        <v>490</v>
      </c>
      <c r="E46" s="108"/>
      <c r="F46" s="108" t="s">
        <v>202</v>
      </c>
      <c r="G46" s="109" t="s">
        <v>901</v>
      </c>
      <c r="H46" s="117" t="s">
        <v>1042</v>
      </c>
      <c r="I46" s="100" t="s">
        <v>424</v>
      </c>
      <c r="J46" s="90" t="s">
        <v>345</v>
      </c>
      <c r="K46" s="90" t="s">
        <v>453</v>
      </c>
      <c r="L46" s="90" t="s">
        <v>192</v>
      </c>
      <c r="M46" t="s">
        <v>176</v>
      </c>
      <c r="N46">
        <v>280</v>
      </c>
    </row>
    <row r="47" spans="1:14" ht="14.5" x14ac:dyDescent="0.35">
      <c r="A47" s="114" t="s">
        <v>173</v>
      </c>
      <c r="B47" s="112">
        <v>216</v>
      </c>
      <c r="C47" s="112">
        <v>3</v>
      </c>
      <c r="D47" s="90" t="s">
        <v>433</v>
      </c>
      <c r="E47" s="113" t="s">
        <v>176</v>
      </c>
      <c r="F47" s="113" t="s">
        <v>206</v>
      </c>
      <c r="G47" s="114" t="s">
        <v>902</v>
      </c>
      <c r="H47" s="117" t="s">
        <v>1042</v>
      </c>
      <c r="I47" s="90" t="s">
        <v>424</v>
      </c>
      <c r="J47" s="90" t="s">
        <v>455</v>
      </c>
      <c r="K47" s="90" t="s">
        <v>453</v>
      </c>
      <c r="L47" s="90" t="s">
        <v>192</v>
      </c>
      <c r="M47" t="s">
        <v>176</v>
      </c>
      <c r="N47">
        <v>281</v>
      </c>
    </row>
    <row r="48" spans="1:14" ht="14.5" x14ac:dyDescent="0.35">
      <c r="A48" s="106" t="s">
        <v>572</v>
      </c>
      <c r="B48" s="112">
        <v>297</v>
      </c>
      <c r="C48" s="112">
        <v>4</v>
      </c>
      <c r="D48" s="90" t="s">
        <v>470</v>
      </c>
      <c r="E48" s="90" t="s">
        <v>428</v>
      </c>
      <c r="F48" s="90" t="s">
        <v>209</v>
      </c>
      <c r="G48" s="109" t="s">
        <v>903</v>
      </c>
      <c r="H48" s="117" t="s">
        <v>1042</v>
      </c>
      <c r="I48" s="90" t="s">
        <v>424</v>
      </c>
      <c r="J48" s="90" t="s">
        <v>456</v>
      </c>
      <c r="K48" s="90" t="s">
        <v>457</v>
      </c>
      <c r="L48" s="90" t="s">
        <v>192</v>
      </c>
      <c r="M48" t="s">
        <v>176</v>
      </c>
      <c r="N48">
        <v>282</v>
      </c>
    </row>
    <row r="49" spans="1:14" ht="14.5" x14ac:dyDescent="0.35">
      <c r="A49" s="106" t="s">
        <v>572</v>
      </c>
      <c r="B49" s="107" t="s">
        <v>577</v>
      </c>
      <c r="C49" s="107" t="s">
        <v>1041</v>
      </c>
      <c r="D49" s="108" t="s">
        <v>578</v>
      </c>
      <c r="E49" s="108"/>
      <c r="F49" s="108" t="s">
        <v>210</v>
      </c>
      <c r="G49" s="109" t="s">
        <v>904</v>
      </c>
      <c r="H49" s="117" t="s">
        <v>1042</v>
      </c>
      <c r="I49" s="111" t="s">
        <v>424</v>
      </c>
      <c r="J49" s="90" t="s">
        <v>458</v>
      </c>
      <c r="K49" s="90" t="s">
        <v>457</v>
      </c>
      <c r="L49" s="90" t="s">
        <v>192</v>
      </c>
      <c r="M49" t="s">
        <v>176</v>
      </c>
      <c r="N49">
        <v>283</v>
      </c>
    </row>
    <row r="50" spans="1:14" ht="14.5" x14ac:dyDescent="0.35">
      <c r="A50" s="104">
        <v>75</v>
      </c>
      <c r="B50" s="107" t="s">
        <v>543</v>
      </c>
      <c r="C50" s="107" t="s">
        <v>1036</v>
      </c>
      <c r="D50" s="100" t="s">
        <v>489</v>
      </c>
      <c r="E50" s="108" t="s">
        <v>176</v>
      </c>
      <c r="F50" s="108" t="s">
        <v>202</v>
      </c>
      <c r="G50" s="109" t="s">
        <v>613</v>
      </c>
      <c r="H50" s="110" t="s">
        <v>1047</v>
      </c>
      <c r="I50" s="100" t="s">
        <v>424</v>
      </c>
      <c r="J50" s="90" t="s">
        <v>459</v>
      </c>
      <c r="K50" s="90" t="s">
        <v>457</v>
      </c>
      <c r="L50" s="90" t="s">
        <v>192</v>
      </c>
      <c r="M50" t="s">
        <v>176</v>
      </c>
      <c r="N50">
        <v>284</v>
      </c>
    </row>
    <row r="51" spans="1:14" ht="14.5" x14ac:dyDescent="0.35">
      <c r="A51" s="104">
        <v>75</v>
      </c>
      <c r="B51" s="107" t="s">
        <v>542</v>
      </c>
      <c r="C51" s="107" t="s">
        <v>1039</v>
      </c>
      <c r="D51" s="100" t="s">
        <v>488</v>
      </c>
      <c r="E51" s="108" t="s">
        <v>176</v>
      </c>
      <c r="F51" s="108" t="s">
        <v>202</v>
      </c>
      <c r="G51" s="109" t="s">
        <v>905</v>
      </c>
      <c r="H51" s="110" t="s">
        <v>1047</v>
      </c>
      <c r="I51" s="100" t="s">
        <v>424</v>
      </c>
      <c r="J51" s="90" t="s">
        <v>460</v>
      </c>
      <c r="K51" s="90" t="s">
        <v>457</v>
      </c>
      <c r="L51" s="90" t="s">
        <v>192</v>
      </c>
      <c r="M51" t="s">
        <v>176</v>
      </c>
      <c r="N51">
        <v>285</v>
      </c>
    </row>
    <row r="52" spans="1:14" ht="14.5" x14ac:dyDescent="0.35">
      <c r="A52" s="114" t="s">
        <v>173</v>
      </c>
      <c r="B52" s="112">
        <v>215</v>
      </c>
      <c r="C52" s="112">
        <v>3</v>
      </c>
      <c r="D52" s="90" t="s">
        <v>281</v>
      </c>
      <c r="E52" s="113" t="s">
        <v>176</v>
      </c>
      <c r="F52" s="113" t="s">
        <v>206</v>
      </c>
      <c r="G52" s="114" t="s">
        <v>906</v>
      </c>
      <c r="H52" s="110" t="s">
        <v>1047</v>
      </c>
      <c r="I52" s="90" t="s">
        <v>424</v>
      </c>
      <c r="J52" s="90" t="s">
        <v>461</v>
      </c>
      <c r="K52" s="90" t="s">
        <v>457</v>
      </c>
      <c r="L52" s="90" t="s">
        <v>424</v>
      </c>
      <c r="M52" t="s">
        <v>176</v>
      </c>
      <c r="N52">
        <v>286</v>
      </c>
    </row>
    <row r="53" spans="1:14" ht="14.5" x14ac:dyDescent="0.35">
      <c r="A53" s="106" t="s">
        <v>572</v>
      </c>
      <c r="B53" s="107" t="s">
        <v>907</v>
      </c>
      <c r="C53" s="107" t="s">
        <v>1038</v>
      </c>
      <c r="D53" s="108" t="s">
        <v>1050</v>
      </c>
      <c r="E53" s="108" t="s">
        <v>176</v>
      </c>
      <c r="F53" s="108" t="s">
        <v>200</v>
      </c>
      <c r="G53" s="109" t="s">
        <v>908</v>
      </c>
      <c r="H53" s="110" t="s">
        <v>1047</v>
      </c>
      <c r="I53" s="111" t="s">
        <v>424</v>
      </c>
      <c r="J53" s="90" t="s">
        <v>376</v>
      </c>
      <c r="K53" s="90" t="s">
        <v>462</v>
      </c>
      <c r="L53" s="90" t="s">
        <v>192</v>
      </c>
      <c r="M53" t="s">
        <v>176</v>
      </c>
      <c r="N53">
        <v>287</v>
      </c>
    </row>
    <row r="54" spans="1:14" ht="14.5" x14ac:dyDescent="0.35">
      <c r="A54" s="106">
        <v>100</v>
      </c>
      <c r="B54" s="107"/>
      <c r="C54" s="107"/>
      <c r="D54" s="108" t="s">
        <v>474</v>
      </c>
      <c r="E54" s="108" t="s">
        <v>176</v>
      </c>
      <c r="F54" s="108" t="s">
        <v>207</v>
      </c>
      <c r="G54" s="109" t="s">
        <v>1059</v>
      </c>
      <c r="H54" s="110" t="s">
        <v>1060</v>
      </c>
      <c r="I54" s="111"/>
      <c r="J54" s="90"/>
      <c r="K54" s="90"/>
      <c r="L54" s="90"/>
      <c r="M54"/>
      <c r="N54"/>
    </row>
    <row r="55" spans="1:14" ht="14.5" x14ac:dyDescent="0.35">
      <c r="A55" s="124" t="s">
        <v>573</v>
      </c>
      <c r="B55" s="112">
        <v>329</v>
      </c>
      <c r="C55" s="112">
        <v>1</v>
      </c>
      <c r="D55" s="102" t="s">
        <v>472</v>
      </c>
      <c r="E55" s="113" t="s">
        <v>428</v>
      </c>
      <c r="F55" s="113" t="s">
        <v>200</v>
      </c>
      <c r="G55" s="109" t="s">
        <v>910</v>
      </c>
      <c r="H55" s="109" t="s">
        <v>911</v>
      </c>
      <c r="I55" s="127" t="s">
        <v>192</v>
      </c>
      <c r="J55" s="90" t="s">
        <v>463</v>
      </c>
      <c r="K55" s="93" t="s">
        <v>462</v>
      </c>
      <c r="L55" s="90" t="s">
        <v>464</v>
      </c>
      <c r="M55" t="s">
        <v>176</v>
      </c>
      <c r="N55">
        <v>288</v>
      </c>
    </row>
    <row r="56" spans="1:14" ht="14.5" x14ac:dyDescent="0.35">
      <c r="A56" s="114" t="s">
        <v>573</v>
      </c>
      <c r="B56" s="112">
        <v>203</v>
      </c>
      <c r="C56" s="112">
        <v>2</v>
      </c>
      <c r="D56" s="102" t="s">
        <v>431</v>
      </c>
      <c r="E56" s="113" t="s">
        <v>176</v>
      </c>
      <c r="F56" s="113" t="s">
        <v>206</v>
      </c>
      <c r="G56" s="114" t="s">
        <v>912</v>
      </c>
      <c r="H56" s="114" t="s">
        <v>913</v>
      </c>
      <c r="I56" s="90" t="s">
        <v>192</v>
      </c>
      <c r="J56" s="90" t="s">
        <v>465</v>
      </c>
      <c r="K56" s="90" t="s">
        <v>462</v>
      </c>
      <c r="L56" s="90" t="s">
        <v>192</v>
      </c>
      <c r="M56" t="s">
        <v>428</v>
      </c>
      <c r="N56">
        <v>289</v>
      </c>
    </row>
    <row r="57" spans="1:14" ht="14.5" x14ac:dyDescent="0.35">
      <c r="A57" s="129" t="s">
        <v>573</v>
      </c>
      <c r="B57" s="107" t="s">
        <v>618</v>
      </c>
      <c r="C57" s="107" t="s">
        <v>1037</v>
      </c>
      <c r="D57" s="116" t="s">
        <v>619</v>
      </c>
      <c r="E57" s="108" t="s">
        <v>428</v>
      </c>
      <c r="F57" s="108" t="s">
        <v>200</v>
      </c>
      <c r="G57" s="126" t="s">
        <v>914</v>
      </c>
      <c r="H57" s="126" t="s">
        <v>915</v>
      </c>
      <c r="I57" s="42" t="s">
        <v>192</v>
      </c>
      <c r="J57" s="90" t="s">
        <v>466</v>
      </c>
      <c r="K57" s="90" t="s">
        <v>462</v>
      </c>
      <c r="L57" s="90" t="s">
        <v>424</v>
      </c>
      <c r="M57" t="s">
        <v>428</v>
      </c>
      <c r="N57">
        <v>290</v>
      </c>
    </row>
    <row r="58" spans="1:14" ht="14.5" x14ac:dyDescent="0.35">
      <c r="A58" s="114" t="s">
        <v>573</v>
      </c>
      <c r="B58" s="112">
        <v>273</v>
      </c>
      <c r="C58" s="112">
        <v>4</v>
      </c>
      <c r="D58" s="90" t="s">
        <v>448</v>
      </c>
      <c r="E58" s="90" t="s">
        <v>428</v>
      </c>
      <c r="F58" s="90" t="s">
        <v>204</v>
      </c>
      <c r="G58" s="114" t="s">
        <v>916</v>
      </c>
      <c r="H58" s="114" t="s">
        <v>917</v>
      </c>
      <c r="I58" s="90" t="s">
        <v>192</v>
      </c>
      <c r="J58" s="90" t="s">
        <v>467</v>
      </c>
      <c r="K58" s="93" t="s">
        <v>462</v>
      </c>
      <c r="L58" s="90" t="s">
        <v>424</v>
      </c>
      <c r="M58" t="s">
        <v>428</v>
      </c>
      <c r="N58">
        <v>291</v>
      </c>
    </row>
    <row r="59" spans="1:14" ht="14.5" x14ac:dyDescent="0.35">
      <c r="A59" s="123" t="s">
        <v>573</v>
      </c>
      <c r="B59" s="112">
        <v>287</v>
      </c>
      <c r="C59" s="112">
        <v>5</v>
      </c>
      <c r="D59" s="102" t="s">
        <v>376</v>
      </c>
      <c r="E59" s="113" t="s">
        <v>176</v>
      </c>
      <c r="F59" s="90" t="s">
        <v>368</v>
      </c>
      <c r="G59" s="114" t="s">
        <v>918</v>
      </c>
      <c r="H59" s="114" t="s">
        <v>919</v>
      </c>
      <c r="I59" s="102" t="s">
        <v>192</v>
      </c>
      <c r="J59" s="90" t="s">
        <v>468</v>
      </c>
      <c r="K59" s="90" t="s">
        <v>462</v>
      </c>
      <c r="L59" s="90" t="s">
        <v>192</v>
      </c>
      <c r="M59" t="s">
        <v>428</v>
      </c>
      <c r="N59">
        <v>292</v>
      </c>
    </row>
    <row r="60" spans="1:14" ht="14.5" x14ac:dyDescent="0.35">
      <c r="A60" s="123" t="s">
        <v>573</v>
      </c>
      <c r="B60" s="112">
        <v>292</v>
      </c>
      <c r="C60" s="112">
        <v>6</v>
      </c>
      <c r="D60" s="102" t="s">
        <v>468</v>
      </c>
      <c r="E60" s="113" t="s">
        <v>428</v>
      </c>
      <c r="F60" s="90" t="s">
        <v>368</v>
      </c>
      <c r="G60" s="114" t="s">
        <v>920</v>
      </c>
      <c r="H60" s="114" t="s">
        <v>921</v>
      </c>
      <c r="I60" s="102" t="s">
        <v>192</v>
      </c>
      <c r="J60" s="90" t="s">
        <v>402</v>
      </c>
      <c r="K60" s="90" t="s">
        <v>469</v>
      </c>
      <c r="L60" s="90" t="s">
        <v>424</v>
      </c>
      <c r="M60" s="90" t="s">
        <v>176</v>
      </c>
      <c r="N60">
        <v>293</v>
      </c>
    </row>
    <row r="61" spans="1:14" ht="14.5" x14ac:dyDescent="0.35">
      <c r="A61" s="123" t="s">
        <v>573</v>
      </c>
      <c r="B61" s="112">
        <v>285</v>
      </c>
      <c r="C61" s="112">
        <v>7</v>
      </c>
      <c r="D61" s="102" t="s">
        <v>460</v>
      </c>
      <c r="E61" s="113" t="s">
        <v>176</v>
      </c>
      <c r="F61" s="90" t="s">
        <v>203</v>
      </c>
      <c r="G61" s="114" t="s">
        <v>922</v>
      </c>
      <c r="H61" s="114" t="s">
        <v>921</v>
      </c>
      <c r="I61" s="102" t="s">
        <v>192</v>
      </c>
      <c r="J61" s="90" t="s">
        <v>404</v>
      </c>
      <c r="K61" s="90" t="s">
        <v>469</v>
      </c>
      <c r="L61" s="90" t="s">
        <v>424</v>
      </c>
      <c r="M61" s="90" t="s">
        <v>176</v>
      </c>
      <c r="N61">
        <v>294</v>
      </c>
    </row>
    <row r="62" spans="1:14" ht="14.5" x14ac:dyDescent="0.35">
      <c r="A62" s="114" t="s">
        <v>573</v>
      </c>
      <c r="B62" s="112">
        <v>274</v>
      </c>
      <c r="C62" s="112">
        <v>8</v>
      </c>
      <c r="D62" s="90" t="s">
        <v>449</v>
      </c>
      <c r="E62" s="113" t="s">
        <v>428</v>
      </c>
      <c r="F62" s="90" t="s">
        <v>204</v>
      </c>
      <c r="G62" s="114" t="s">
        <v>923</v>
      </c>
      <c r="H62" s="114" t="s">
        <v>924</v>
      </c>
      <c r="I62" s="90" t="s">
        <v>192</v>
      </c>
      <c r="J62" s="90" t="s">
        <v>405</v>
      </c>
      <c r="K62" s="90" t="s">
        <v>469</v>
      </c>
      <c r="L62" s="90" t="s">
        <v>424</v>
      </c>
      <c r="M62" s="90" t="s">
        <v>176</v>
      </c>
      <c r="N62">
        <v>295</v>
      </c>
    </row>
    <row r="63" spans="1:14" ht="14.5" x14ac:dyDescent="0.35">
      <c r="A63" s="129" t="s">
        <v>573</v>
      </c>
      <c r="B63" s="24" t="s">
        <v>925</v>
      </c>
      <c r="C63" s="24" t="s">
        <v>278</v>
      </c>
      <c r="D63" s="24" t="s">
        <v>1015</v>
      </c>
      <c r="E63" s="28" t="s">
        <v>428</v>
      </c>
      <c r="F63" s="24" t="s">
        <v>200</v>
      </c>
      <c r="G63" s="126" t="s">
        <v>926</v>
      </c>
      <c r="H63" s="126" t="s">
        <v>927</v>
      </c>
      <c r="I63" s="42" t="s">
        <v>192</v>
      </c>
      <c r="J63" s="90" t="s">
        <v>401</v>
      </c>
      <c r="K63" s="90" t="s">
        <v>469</v>
      </c>
      <c r="L63" s="90" t="s">
        <v>424</v>
      </c>
      <c r="M63" s="90" t="s">
        <v>176</v>
      </c>
      <c r="N63">
        <v>296</v>
      </c>
    </row>
    <row r="64" spans="1:14" ht="14.5" x14ac:dyDescent="0.35">
      <c r="A64" s="129" t="s">
        <v>573</v>
      </c>
      <c r="B64" s="24" t="s">
        <v>928</v>
      </c>
      <c r="C64" s="24" t="s">
        <v>275</v>
      </c>
      <c r="D64" s="28" t="s">
        <v>1008</v>
      </c>
      <c r="E64" s="28" t="s">
        <v>428</v>
      </c>
      <c r="F64" s="28" t="s">
        <v>206</v>
      </c>
      <c r="G64" s="126" t="s">
        <v>929</v>
      </c>
      <c r="H64" s="126" t="s">
        <v>930</v>
      </c>
      <c r="I64" s="42" t="s">
        <v>192</v>
      </c>
      <c r="J64" s="90" t="s">
        <v>470</v>
      </c>
      <c r="K64" s="90" t="s">
        <v>437</v>
      </c>
      <c r="L64" s="90" t="s">
        <v>424</v>
      </c>
      <c r="M64" s="90" t="s">
        <v>428</v>
      </c>
      <c r="N64">
        <v>297</v>
      </c>
    </row>
    <row r="65" spans="1:14" ht="14.5" x14ac:dyDescent="0.35">
      <c r="A65" s="114" t="s">
        <v>573</v>
      </c>
      <c r="B65" s="112">
        <v>205</v>
      </c>
      <c r="C65" s="112">
        <v>11</v>
      </c>
      <c r="D65" s="102" t="s">
        <v>297</v>
      </c>
      <c r="E65" s="113" t="s">
        <v>176</v>
      </c>
      <c r="F65" s="113" t="s">
        <v>206</v>
      </c>
      <c r="G65" s="114" t="s">
        <v>931</v>
      </c>
      <c r="H65" s="114" t="s">
        <v>932</v>
      </c>
      <c r="I65" s="90" t="s">
        <v>192</v>
      </c>
      <c r="J65" s="90" t="s">
        <v>471</v>
      </c>
      <c r="K65" s="90" t="s">
        <v>437</v>
      </c>
      <c r="L65" s="90" t="s">
        <v>424</v>
      </c>
      <c r="M65" s="90" t="s">
        <v>428</v>
      </c>
      <c r="N65">
        <v>298</v>
      </c>
    </row>
    <row r="66" spans="1:14" ht="14.5" x14ac:dyDescent="0.35">
      <c r="A66" s="123" t="s">
        <v>573</v>
      </c>
      <c r="B66" s="112">
        <v>289</v>
      </c>
      <c r="C66" s="112">
        <v>12</v>
      </c>
      <c r="D66" s="102" t="s">
        <v>465</v>
      </c>
      <c r="E66" s="113" t="s">
        <v>428</v>
      </c>
      <c r="F66" s="92" t="s">
        <v>368</v>
      </c>
      <c r="G66" s="114" t="s">
        <v>933</v>
      </c>
      <c r="H66" s="114" t="s">
        <v>934</v>
      </c>
      <c r="I66" s="102" t="s">
        <v>192</v>
      </c>
      <c r="J66" s="90" t="s">
        <v>290</v>
      </c>
      <c r="K66" t="s">
        <v>430</v>
      </c>
      <c r="L66" s="90" t="s">
        <v>192</v>
      </c>
      <c r="M66" t="s">
        <v>176</v>
      </c>
      <c r="N66">
        <v>327</v>
      </c>
    </row>
    <row r="67" spans="1:14" ht="14.5" x14ac:dyDescent="0.35">
      <c r="A67" s="114" t="s">
        <v>573</v>
      </c>
      <c r="B67" s="112">
        <v>200</v>
      </c>
      <c r="C67" s="112">
        <v>13</v>
      </c>
      <c r="D67" s="102" t="s">
        <v>299</v>
      </c>
      <c r="E67" s="113" t="s">
        <v>176</v>
      </c>
      <c r="F67" s="113" t="s">
        <v>206</v>
      </c>
      <c r="G67" s="114" t="s">
        <v>935</v>
      </c>
      <c r="H67" s="114" t="s">
        <v>936</v>
      </c>
      <c r="I67" s="90" t="s">
        <v>192</v>
      </c>
      <c r="J67" s="90" t="s">
        <v>472</v>
      </c>
      <c r="K67" t="s">
        <v>419</v>
      </c>
      <c r="L67" t="s">
        <v>192</v>
      </c>
      <c r="M67" t="s">
        <v>428</v>
      </c>
      <c r="N67">
        <v>329</v>
      </c>
    </row>
    <row r="68" spans="1:14" ht="14.5" x14ac:dyDescent="0.35">
      <c r="A68" s="129" t="s">
        <v>573</v>
      </c>
      <c r="B68" s="24" t="s">
        <v>1035</v>
      </c>
      <c r="C68" s="24" t="s">
        <v>1052</v>
      </c>
      <c r="D68" s="28" t="s">
        <v>439</v>
      </c>
      <c r="E68" s="28" t="s">
        <v>428</v>
      </c>
      <c r="F68" s="24" t="s">
        <v>209</v>
      </c>
      <c r="G68" s="126" t="s">
        <v>937</v>
      </c>
      <c r="H68" s="126" t="s">
        <v>938</v>
      </c>
      <c r="I68" s="42" t="s">
        <v>192</v>
      </c>
      <c r="J68" s="90" t="s">
        <v>473</v>
      </c>
      <c r="K68" t="s">
        <v>419</v>
      </c>
      <c r="L68" t="s">
        <v>424</v>
      </c>
      <c r="M68" t="s">
        <v>428</v>
      </c>
      <c r="N68">
        <v>334</v>
      </c>
    </row>
    <row r="69" spans="1:14" ht="14.5" x14ac:dyDescent="0.35">
      <c r="A69" s="129" t="s">
        <v>573</v>
      </c>
      <c r="B69" s="24" t="s">
        <v>939</v>
      </c>
      <c r="C69" s="24" t="s">
        <v>1053</v>
      </c>
      <c r="D69" s="24" t="s">
        <v>440</v>
      </c>
      <c r="E69" s="28" t="s">
        <v>428</v>
      </c>
      <c r="F69" s="24" t="s">
        <v>209</v>
      </c>
      <c r="G69" s="126" t="s">
        <v>940</v>
      </c>
      <c r="H69" s="126" t="s">
        <v>941</v>
      </c>
      <c r="I69" s="42" t="s">
        <v>192</v>
      </c>
      <c r="J69" s="90" t="s">
        <v>293</v>
      </c>
      <c r="K69" t="s">
        <v>430</v>
      </c>
      <c r="L69" s="90" t="s">
        <v>192</v>
      </c>
      <c r="M69" t="s">
        <v>176</v>
      </c>
      <c r="N69">
        <v>342</v>
      </c>
    </row>
    <row r="70" spans="1:14" ht="14.5" x14ac:dyDescent="0.35">
      <c r="A70" s="104">
        <v>600</v>
      </c>
      <c r="B70" s="107" t="s">
        <v>549</v>
      </c>
      <c r="C70" s="107" t="s">
        <v>1036</v>
      </c>
      <c r="D70" s="100" t="s">
        <v>496</v>
      </c>
      <c r="E70" s="108" t="s">
        <v>176</v>
      </c>
      <c r="F70" s="108" t="s">
        <v>202</v>
      </c>
      <c r="G70" s="109" t="s">
        <v>942</v>
      </c>
      <c r="H70" s="110" t="s">
        <v>684</v>
      </c>
      <c r="I70" s="100" t="s">
        <v>424</v>
      </c>
      <c r="J70" s="90" t="s">
        <v>288</v>
      </c>
      <c r="K70" t="s">
        <v>430</v>
      </c>
      <c r="L70" s="90" t="s">
        <v>192</v>
      </c>
      <c r="M70" t="s">
        <v>176</v>
      </c>
      <c r="N70">
        <v>345</v>
      </c>
    </row>
    <row r="71" spans="1:14" ht="14.5" x14ac:dyDescent="0.35">
      <c r="A71" s="129" t="s">
        <v>573</v>
      </c>
      <c r="B71" s="24" t="s">
        <v>907</v>
      </c>
      <c r="C71" s="24" t="s">
        <v>1039</v>
      </c>
      <c r="D71" s="28" t="s">
        <v>1051</v>
      </c>
      <c r="E71" s="28" t="s">
        <v>176</v>
      </c>
      <c r="F71" s="28" t="s">
        <v>200</v>
      </c>
      <c r="G71" s="126" t="s">
        <v>943</v>
      </c>
      <c r="H71" s="23" t="s">
        <v>658</v>
      </c>
      <c r="I71" s="42" t="s">
        <v>424</v>
      </c>
      <c r="J71" s="90" t="s">
        <v>474</v>
      </c>
      <c r="K71" s="90" t="s">
        <v>475</v>
      </c>
      <c r="L71" s="90" t="s">
        <v>192</v>
      </c>
      <c r="M71" s="90" t="s">
        <v>176</v>
      </c>
      <c r="N71">
        <v>239</v>
      </c>
    </row>
    <row r="72" spans="1:14" ht="14.5" x14ac:dyDescent="0.35">
      <c r="A72" s="129" t="s">
        <v>573</v>
      </c>
      <c r="B72" s="24" t="s">
        <v>944</v>
      </c>
      <c r="C72" s="24" t="s">
        <v>1037</v>
      </c>
      <c r="D72" s="24" t="s">
        <v>426</v>
      </c>
      <c r="E72" s="28" t="s">
        <v>176</v>
      </c>
      <c r="F72" s="24" t="s">
        <v>200</v>
      </c>
      <c r="G72" s="126" t="s">
        <v>945</v>
      </c>
      <c r="H72" s="23" t="s">
        <v>674</v>
      </c>
      <c r="I72" s="42" t="s">
        <v>424</v>
      </c>
      <c r="J72" s="90" t="s">
        <v>399</v>
      </c>
      <c r="K72" s="90" t="s">
        <v>475</v>
      </c>
      <c r="L72" s="90" t="s">
        <v>192</v>
      </c>
      <c r="M72" s="90" t="s">
        <v>176</v>
      </c>
      <c r="N72">
        <v>244</v>
      </c>
    </row>
    <row r="73" spans="1:14" ht="15" customHeight="1" thickBot="1" x14ac:dyDescent="0.4">
      <c r="A73" s="129" t="s">
        <v>573</v>
      </c>
      <c r="B73" s="24" t="s">
        <v>946</v>
      </c>
      <c r="C73" s="24" t="s">
        <v>1038</v>
      </c>
      <c r="D73" s="24" t="s">
        <v>473</v>
      </c>
      <c r="E73" s="28" t="s">
        <v>428</v>
      </c>
      <c r="F73" s="24" t="s">
        <v>200</v>
      </c>
      <c r="G73" s="126" t="s">
        <v>947</v>
      </c>
      <c r="H73" s="23" t="s">
        <v>677</v>
      </c>
      <c r="I73" s="42" t="s">
        <v>424</v>
      </c>
      <c r="J73" s="94" t="s">
        <v>476</v>
      </c>
      <c r="K73" t="s">
        <v>469</v>
      </c>
      <c r="L73" s="90" t="s">
        <v>192</v>
      </c>
      <c r="M73" t="s">
        <v>176</v>
      </c>
      <c r="N73">
        <v>299</v>
      </c>
    </row>
    <row r="74" spans="1:14" ht="15" thickBot="1" x14ac:dyDescent="0.4">
      <c r="A74" s="131" t="s">
        <v>573</v>
      </c>
      <c r="B74" s="24" t="s">
        <v>948</v>
      </c>
      <c r="C74" s="24" t="s">
        <v>1041</v>
      </c>
      <c r="D74" s="130" t="s">
        <v>452</v>
      </c>
      <c r="E74" s="28" t="s">
        <v>176</v>
      </c>
      <c r="F74" s="24" t="s">
        <v>210</v>
      </c>
      <c r="G74" s="126" t="s">
        <v>949</v>
      </c>
      <c r="H74" s="23" t="s">
        <v>679</v>
      </c>
      <c r="I74" s="103" t="s">
        <v>424</v>
      </c>
      <c r="J74" s="94" t="s">
        <v>477</v>
      </c>
      <c r="K74" t="s">
        <v>469</v>
      </c>
      <c r="L74" s="90" t="s">
        <v>192</v>
      </c>
      <c r="M74" t="s">
        <v>176</v>
      </c>
      <c r="N74">
        <v>264</v>
      </c>
    </row>
    <row r="75" spans="1:14" ht="15" thickBot="1" x14ac:dyDescent="0.4">
      <c r="A75" s="118" t="s">
        <v>573</v>
      </c>
      <c r="B75" s="112">
        <v>291</v>
      </c>
      <c r="C75" s="112">
        <v>6</v>
      </c>
      <c r="D75" s="101" t="s">
        <v>467</v>
      </c>
      <c r="E75" s="113" t="s">
        <v>428</v>
      </c>
      <c r="F75" s="92" t="s">
        <v>368</v>
      </c>
      <c r="G75" s="114" t="s">
        <v>950</v>
      </c>
      <c r="H75" s="115" t="s">
        <v>681</v>
      </c>
      <c r="I75" s="101" t="s">
        <v>424</v>
      </c>
      <c r="J75" s="94" t="s">
        <v>478</v>
      </c>
      <c r="K75" t="s">
        <v>469</v>
      </c>
      <c r="L75" s="90" t="s">
        <v>424</v>
      </c>
      <c r="M75" t="s">
        <v>176</v>
      </c>
      <c r="N75">
        <v>266</v>
      </c>
    </row>
    <row r="76" spans="1:14" ht="15" customHeight="1" thickBot="1" x14ac:dyDescent="0.4">
      <c r="A76" s="131" t="s">
        <v>573</v>
      </c>
      <c r="B76" s="24" t="s">
        <v>951</v>
      </c>
      <c r="C76" s="24" t="s">
        <v>1054</v>
      </c>
      <c r="D76" s="130" t="s">
        <v>471</v>
      </c>
      <c r="E76" s="28" t="s">
        <v>428</v>
      </c>
      <c r="F76" s="24" t="s">
        <v>209</v>
      </c>
      <c r="G76" s="126" t="s">
        <v>952</v>
      </c>
      <c r="H76" s="23" t="s">
        <v>897</v>
      </c>
      <c r="I76" s="103" t="s">
        <v>424</v>
      </c>
      <c r="J76" s="95" t="s">
        <v>486</v>
      </c>
      <c r="K76" s="96">
        <v>75</v>
      </c>
      <c r="L76" s="95" t="s">
        <v>192</v>
      </c>
    </row>
    <row r="77" spans="1:14" ht="15" customHeight="1" thickBot="1" x14ac:dyDescent="0.4">
      <c r="A77" s="119" t="s">
        <v>573</v>
      </c>
      <c r="B77" s="112">
        <v>294</v>
      </c>
      <c r="C77" s="112">
        <v>8</v>
      </c>
      <c r="D77" s="101" t="s">
        <v>404</v>
      </c>
      <c r="E77" s="90" t="s">
        <v>176</v>
      </c>
      <c r="F77" s="90" t="s">
        <v>208</v>
      </c>
      <c r="G77" s="109" t="s">
        <v>953</v>
      </c>
      <c r="H77" s="110" t="s">
        <v>954</v>
      </c>
      <c r="I77" s="101" t="s">
        <v>424</v>
      </c>
      <c r="J77" s="95" t="s">
        <v>487</v>
      </c>
      <c r="K77" s="96">
        <v>75</v>
      </c>
      <c r="L77" s="95" t="s">
        <v>424</v>
      </c>
    </row>
    <row r="78" spans="1:14" ht="15" customHeight="1" thickBot="1" x14ac:dyDescent="0.4">
      <c r="A78" s="118" t="s">
        <v>573</v>
      </c>
      <c r="B78" s="112">
        <v>222</v>
      </c>
      <c r="C78" s="112">
        <v>9</v>
      </c>
      <c r="D78" s="101" t="s">
        <v>435</v>
      </c>
      <c r="E78" s="113" t="s">
        <v>428</v>
      </c>
      <c r="F78" s="113" t="s">
        <v>206</v>
      </c>
      <c r="G78" s="114" t="s">
        <v>955</v>
      </c>
      <c r="H78" s="115" t="s">
        <v>896</v>
      </c>
      <c r="I78" s="101" t="s">
        <v>424</v>
      </c>
      <c r="J78" s="95" t="s">
        <v>488</v>
      </c>
      <c r="K78" s="96">
        <v>75</v>
      </c>
      <c r="L78" s="95" t="s">
        <v>424</v>
      </c>
    </row>
    <row r="79" spans="1:14" ht="15" customHeight="1" thickBot="1" x14ac:dyDescent="0.4">
      <c r="A79" s="131" t="s">
        <v>573</v>
      </c>
      <c r="B79" s="24" t="s">
        <v>956</v>
      </c>
      <c r="C79" s="24" t="s">
        <v>275</v>
      </c>
      <c r="D79" s="130" t="s">
        <v>433</v>
      </c>
      <c r="E79" s="28" t="s">
        <v>176</v>
      </c>
      <c r="F79" s="24" t="s">
        <v>206</v>
      </c>
      <c r="G79" s="126" t="s">
        <v>957</v>
      </c>
      <c r="H79" s="23" t="s">
        <v>958</v>
      </c>
      <c r="I79" s="103" t="s">
        <v>424</v>
      </c>
      <c r="J79" s="95" t="s">
        <v>489</v>
      </c>
      <c r="K79" s="96">
        <v>75</v>
      </c>
      <c r="L79" s="95" t="s">
        <v>424</v>
      </c>
    </row>
    <row r="80" spans="1:14" ht="15" customHeight="1" thickBot="1" x14ac:dyDescent="0.4">
      <c r="A80" s="131" t="s">
        <v>573</v>
      </c>
      <c r="B80" s="107" t="s">
        <v>579</v>
      </c>
      <c r="C80" s="107" t="s">
        <v>276</v>
      </c>
      <c r="D80" s="121" t="s">
        <v>580</v>
      </c>
      <c r="E80" s="108"/>
      <c r="F80" s="108" t="s">
        <v>210</v>
      </c>
      <c r="G80" s="126" t="s">
        <v>959</v>
      </c>
      <c r="H80" s="23" t="s">
        <v>960</v>
      </c>
      <c r="I80" s="103" t="s">
        <v>424</v>
      </c>
      <c r="J80" s="95" t="s">
        <v>490</v>
      </c>
      <c r="K80" s="96">
        <v>75</v>
      </c>
      <c r="L80" s="95" t="s">
        <v>424</v>
      </c>
    </row>
    <row r="81" spans="1:12" ht="15" customHeight="1" thickBot="1" x14ac:dyDescent="0.4">
      <c r="A81" s="131" t="s">
        <v>573</v>
      </c>
      <c r="B81" s="24" t="s">
        <v>961</v>
      </c>
      <c r="C81" s="24" t="s">
        <v>277</v>
      </c>
      <c r="D81" s="130" t="s">
        <v>470</v>
      </c>
      <c r="E81" s="28" t="s">
        <v>428</v>
      </c>
      <c r="F81" s="24" t="s">
        <v>209</v>
      </c>
      <c r="G81" s="126" t="s">
        <v>962</v>
      </c>
      <c r="H81" s="23" t="s">
        <v>963</v>
      </c>
      <c r="I81" s="103" t="s">
        <v>424</v>
      </c>
      <c r="J81" s="95" t="s">
        <v>480</v>
      </c>
      <c r="K81" s="96">
        <v>75</v>
      </c>
      <c r="L81" s="95" t="s">
        <v>424</v>
      </c>
    </row>
    <row r="82" spans="1:12" ht="15" customHeight="1" thickBot="1" x14ac:dyDescent="0.4">
      <c r="A82" s="118" t="s">
        <v>573</v>
      </c>
      <c r="B82" s="112">
        <v>154</v>
      </c>
      <c r="C82" s="112">
        <v>1</v>
      </c>
      <c r="D82" s="101" t="s">
        <v>310</v>
      </c>
      <c r="E82" s="113" t="s">
        <v>176</v>
      </c>
      <c r="F82" s="113" t="s">
        <v>200</v>
      </c>
      <c r="G82" s="114" t="s">
        <v>964</v>
      </c>
      <c r="H82" s="117" t="s">
        <v>662</v>
      </c>
      <c r="I82" s="120" t="s">
        <v>424</v>
      </c>
      <c r="J82" s="95" t="s">
        <v>491</v>
      </c>
      <c r="K82" s="96">
        <v>75</v>
      </c>
      <c r="L82" s="95" t="s">
        <v>424</v>
      </c>
    </row>
    <row r="83" spans="1:12" ht="15" customHeight="1" thickBot="1" x14ac:dyDescent="0.4">
      <c r="A83" s="131" t="s">
        <v>573</v>
      </c>
      <c r="B83" s="24" t="s">
        <v>965</v>
      </c>
      <c r="C83" s="24" t="s">
        <v>1039</v>
      </c>
      <c r="D83" s="130" t="s">
        <v>429</v>
      </c>
      <c r="E83" s="28" t="s">
        <v>428</v>
      </c>
      <c r="F83" s="24" t="s">
        <v>200</v>
      </c>
      <c r="G83" s="126" t="s">
        <v>966</v>
      </c>
      <c r="H83" s="23" t="s">
        <v>663</v>
      </c>
      <c r="I83" s="103" t="s">
        <v>424</v>
      </c>
      <c r="J83" s="95" t="s">
        <v>483</v>
      </c>
      <c r="K83" s="96">
        <v>75</v>
      </c>
      <c r="L83" s="95" t="s">
        <v>424</v>
      </c>
    </row>
    <row r="84" spans="1:12" ht="15" customHeight="1" thickBot="1" x14ac:dyDescent="0.4">
      <c r="A84" s="131" t="s">
        <v>573</v>
      </c>
      <c r="B84" s="24" t="s">
        <v>967</v>
      </c>
      <c r="C84" s="24" t="s">
        <v>1037</v>
      </c>
      <c r="D84" s="130" t="s">
        <v>434</v>
      </c>
      <c r="E84" s="28" t="s">
        <v>428</v>
      </c>
      <c r="F84" s="24" t="s">
        <v>206</v>
      </c>
      <c r="G84" s="126" t="s">
        <v>968</v>
      </c>
      <c r="H84" s="23" t="s">
        <v>657</v>
      </c>
      <c r="I84" s="103" t="s">
        <v>424</v>
      </c>
      <c r="J84" s="95" t="s">
        <v>492</v>
      </c>
      <c r="K84" s="96">
        <v>75</v>
      </c>
      <c r="L84" s="95" t="s">
        <v>424</v>
      </c>
    </row>
    <row r="85" spans="1:12" ht="15" customHeight="1" thickBot="1" x14ac:dyDescent="0.4">
      <c r="A85" s="118" t="s">
        <v>573</v>
      </c>
      <c r="B85" s="112">
        <v>290</v>
      </c>
      <c r="C85" s="112">
        <v>4</v>
      </c>
      <c r="D85" s="101" t="s">
        <v>466</v>
      </c>
      <c r="E85" s="113" t="s">
        <v>428</v>
      </c>
      <c r="F85" s="92" t="s">
        <v>368</v>
      </c>
      <c r="G85" s="114" t="s">
        <v>969</v>
      </c>
      <c r="H85" s="115" t="s">
        <v>667</v>
      </c>
      <c r="I85" s="101" t="s">
        <v>424</v>
      </c>
      <c r="J85" s="95" t="s">
        <v>493</v>
      </c>
      <c r="K85" s="96">
        <v>600</v>
      </c>
      <c r="L85" s="95" t="s">
        <v>192</v>
      </c>
    </row>
    <row r="86" spans="1:12" ht="15" customHeight="1" thickBot="1" x14ac:dyDescent="0.4">
      <c r="A86" s="131" t="s">
        <v>573</v>
      </c>
      <c r="B86" s="24" t="s">
        <v>970</v>
      </c>
      <c r="C86" s="24" t="s">
        <v>1041</v>
      </c>
      <c r="D86" s="130" t="s">
        <v>436</v>
      </c>
      <c r="E86" s="28" t="s">
        <v>428</v>
      </c>
      <c r="F86" s="24" t="s">
        <v>209</v>
      </c>
      <c r="G86" s="126" t="s">
        <v>971</v>
      </c>
      <c r="H86" s="23" t="s">
        <v>670</v>
      </c>
      <c r="I86" s="103" t="s">
        <v>424</v>
      </c>
      <c r="J86" s="95" t="s">
        <v>494</v>
      </c>
      <c r="K86" s="96">
        <v>600</v>
      </c>
      <c r="L86" s="95" t="s">
        <v>192</v>
      </c>
    </row>
    <row r="87" spans="1:12" ht="15" customHeight="1" thickBot="1" x14ac:dyDescent="0.4">
      <c r="A87" s="105">
        <v>600</v>
      </c>
      <c r="B87" s="107" t="s">
        <v>570</v>
      </c>
      <c r="C87" s="107" t="s">
        <v>1040</v>
      </c>
      <c r="D87" s="99" t="s">
        <v>497</v>
      </c>
      <c r="E87" s="108" t="s">
        <v>176</v>
      </c>
      <c r="F87" s="108" t="s">
        <v>202</v>
      </c>
      <c r="G87" s="109" t="s">
        <v>972</v>
      </c>
      <c r="H87" s="110" t="s">
        <v>672</v>
      </c>
      <c r="I87" s="99" t="s">
        <v>424</v>
      </c>
      <c r="J87" s="95" t="s">
        <v>495</v>
      </c>
      <c r="K87" s="96">
        <v>600</v>
      </c>
      <c r="L87" s="95" t="s">
        <v>192</v>
      </c>
    </row>
    <row r="88" spans="1:12" ht="15" customHeight="1" thickBot="1" x14ac:dyDescent="0.4">
      <c r="A88" s="119" t="s">
        <v>573</v>
      </c>
      <c r="B88" s="107" t="s">
        <v>581</v>
      </c>
      <c r="C88" s="107" t="s">
        <v>1054</v>
      </c>
      <c r="D88" s="121" t="s">
        <v>582</v>
      </c>
      <c r="E88" s="108"/>
      <c r="F88" s="108" t="s">
        <v>210</v>
      </c>
      <c r="G88" s="109" t="s">
        <v>973</v>
      </c>
      <c r="H88" s="110" t="s">
        <v>673</v>
      </c>
      <c r="I88" s="122" t="s">
        <v>424</v>
      </c>
      <c r="J88" s="95" t="s">
        <v>496</v>
      </c>
      <c r="K88" s="96">
        <v>600</v>
      </c>
      <c r="L88" s="95" t="s">
        <v>424</v>
      </c>
    </row>
    <row r="89" spans="1:12" ht="15" customHeight="1" thickBot="1" x14ac:dyDescent="0.4">
      <c r="A89" s="118" t="s">
        <v>573</v>
      </c>
      <c r="B89" s="112">
        <v>270</v>
      </c>
      <c r="C89" s="112">
        <v>8</v>
      </c>
      <c r="D89" s="101" t="s">
        <v>445</v>
      </c>
      <c r="E89" s="113" t="s">
        <v>428</v>
      </c>
      <c r="F89" s="90" t="s">
        <v>204</v>
      </c>
      <c r="G89" s="114" t="s">
        <v>974</v>
      </c>
      <c r="H89" s="115" t="s">
        <v>975</v>
      </c>
      <c r="I89" s="101" t="s">
        <v>424</v>
      </c>
      <c r="J89" s="95" t="s">
        <v>497</v>
      </c>
      <c r="K89" s="96">
        <v>600</v>
      </c>
      <c r="L89" s="95" t="s">
        <v>424</v>
      </c>
    </row>
    <row r="90" spans="1:12" ht="15" customHeight="1" thickBot="1" x14ac:dyDescent="0.4">
      <c r="A90" s="119" t="s">
        <v>573</v>
      </c>
      <c r="B90" s="107" t="s">
        <v>583</v>
      </c>
      <c r="C90" s="107" t="s">
        <v>278</v>
      </c>
      <c r="D90" s="121" t="s">
        <v>584</v>
      </c>
      <c r="E90" s="108"/>
      <c r="F90" s="108" t="s">
        <v>210</v>
      </c>
      <c r="G90" s="109" t="s">
        <v>976</v>
      </c>
      <c r="H90" s="110" t="s">
        <v>978</v>
      </c>
      <c r="I90" s="122" t="s">
        <v>424</v>
      </c>
      <c r="J90" s="95" t="s">
        <v>498</v>
      </c>
      <c r="K90" s="95" t="s">
        <v>1</v>
      </c>
      <c r="L90" s="95" t="s">
        <v>192</v>
      </c>
    </row>
    <row r="91" spans="1:12" ht="15" customHeight="1" thickBot="1" x14ac:dyDescent="0.4">
      <c r="A91" s="119" t="s">
        <v>573</v>
      </c>
      <c r="B91" s="107" t="s">
        <v>577</v>
      </c>
      <c r="C91" s="107" t="s">
        <v>275</v>
      </c>
      <c r="D91" s="121" t="s">
        <v>578</v>
      </c>
      <c r="E91" s="108"/>
      <c r="F91" s="108" t="s">
        <v>210</v>
      </c>
      <c r="G91" s="109" t="s">
        <v>977</v>
      </c>
      <c r="H91" s="110" t="s">
        <v>979</v>
      </c>
      <c r="I91" s="122" t="s">
        <v>424</v>
      </c>
      <c r="J91" s="95" t="s">
        <v>487</v>
      </c>
      <c r="K91" s="95" t="s">
        <v>1</v>
      </c>
      <c r="L91" s="95" t="s">
        <v>424</v>
      </c>
    </row>
    <row r="92" spans="1:12" ht="15" customHeight="1" thickBot="1" x14ac:dyDescent="0.4">
      <c r="A92" s="125" t="s">
        <v>1</v>
      </c>
      <c r="B92" s="24" t="s">
        <v>542</v>
      </c>
      <c r="C92" s="24" t="s">
        <v>1036</v>
      </c>
      <c r="D92" s="24" t="s">
        <v>488</v>
      </c>
      <c r="E92" s="28" t="s">
        <v>176</v>
      </c>
      <c r="F92" s="24" t="s">
        <v>202</v>
      </c>
      <c r="G92" s="23" t="s">
        <v>993</v>
      </c>
      <c r="H92" s="23" t="s">
        <v>424</v>
      </c>
      <c r="J92" s="95" t="s">
        <v>488</v>
      </c>
      <c r="K92" s="95" t="s">
        <v>1</v>
      </c>
      <c r="L92" s="95" t="s">
        <v>424</v>
      </c>
    </row>
    <row r="93" spans="1:12" ht="15" customHeight="1" thickBot="1" x14ac:dyDescent="0.4">
      <c r="A93" s="125" t="s">
        <v>1</v>
      </c>
      <c r="B93" s="24" t="s">
        <v>585</v>
      </c>
      <c r="C93" s="24" t="s">
        <v>1039</v>
      </c>
      <c r="D93" s="24" t="s">
        <v>586</v>
      </c>
      <c r="E93" s="28" t="s">
        <v>428</v>
      </c>
      <c r="F93" s="24" t="s">
        <v>206</v>
      </c>
      <c r="G93" s="23" t="s">
        <v>988</v>
      </c>
      <c r="H93" s="23" t="s">
        <v>424</v>
      </c>
      <c r="J93" s="95" t="s">
        <v>490</v>
      </c>
      <c r="K93" s="95" t="s">
        <v>1</v>
      </c>
      <c r="L93" s="95" t="s">
        <v>424</v>
      </c>
    </row>
    <row r="94" spans="1:12" ht="15" thickBot="1" x14ac:dyDescent="0.4">
      <c r="A94" s="125" t="s">
        <v>1</v>
      </c>
      <c r="B94" s="24" t="s">
        <v>548</v>
      </c>
      <c r="C94" s="24" t="s">
        <v>1037</v>
      </c>
      <c r="D94" s="24" t="s">
        <v>492</v>
      </c>
      <c r="F94" s="24" t="s">
        <v>202</v>
      </c>
      <c r="G94" s="23" t="s">
        <v>984</v>
      </c>
      <c r="H94" s="23" t="s">
        <v>424</v>
      </c>
      <c r="J94" s="95" t="s">
        <v>496</v>
      </c>
      <c r="K94" s="95" t="s">
        <v>1</v>
      </c>
      <c r="L94" s="95" t="s">
        <v>424</v>
      </c>
    </row>
    <row r="95" spans="1:12" ht="15" thickBot="1" x14ac:dyDescent="0.4">
      <c r="A95" s="125" t="s">
        <v>1</v>
      </c>
      <c r="B95" s="24" t="s">
        <v>624</v>
      </c>
      <c r="C95" s="24" t="s">
        <v>1038</v>
      </c>
      <c r="D95" s="24" t="s">
        <v>625</v>
      </c>
      <c r="E95" s="28" t="s">
        <v>428</v>
      </c>
      <c r="F95" s="24" t="s">
        <v>206</v>
      </c>
      <c r="G95" s="23" t="s">
        <v>987</v>
      </c>
      <c r="H95" s="23" t="s">
        <v>424</v>
      </c>
      <c r="J95" s="95" t="s">
        <v>499</v>
      </c>
      <c r="K95" s="95" t="s">
        <v>1</v>
      </c>
      <c r="L95" s="95" t="s">
        <v>424</v>
      </c>
    </row>
    <row r="96" spans="1:12" ht="12.65" customHeight="1" x14ac:dyDescent="0.25">
      <c r="A96" s="125" t="s">
        <v>1</v>
      </c>
      <c r="B96" s="24" t="s">
        <v>549</v>
      </c>
      <c r="C96" s="24" t="s">
        <v>1041</v>
      </c>
      <c r="D96" s="24" t="s">
        <v>496</v>
      </c>
      <c r="E96" s="28" t="s">
        <v>176</v>
      </c>
      <c r="F96" s="24" t="s">
        <v>202</v>
      </c>
      <c r="G96" s="23" t="s">
        <v>640</v>
      </c>
      <c r="H96" s="23" t="s">
        <v>424</v>
      </c>
    </row>
    <row r="97" spans="1:15" ht="12.65" customHeight="1" x14ac:dyDescent="0.35">
      <c r="A97" s="125" t="s">
        <v>1</v>
      </c>
      <c r="B97" s="24" t="s">
        <v>982</v>
      </c>
      <c r="C97" s="24" t="s">
        <v>1040</v>
      </c>
      <c r="D97" s="24" t="s">
        <v>444</v>
      </c>
      <c r="F97" s="24" t="s">
        <v>204</v>
      </c>
      <c r="G97" s="23" t="s">
        <v>983</v>
      </c>
      <c r="H97" s="23" t="s">
        <v>424</v>
      </c>
      <c r="J97" s="12"/>
      <c r="K97" s="112">
        <v>139</v>
      </c>
      <c r="L97" s="112">
        <v>5</v>
      </c>
      <c r="M97" s="102" t="s">
        <v>418</v>
      </c>
      <c r="N97" s="113" t="s">
        <v>176</v>
      </c>
      <c r="O97" s="113" t="s">
        <v>200</v>
      </c>
    </row>
    <row r="98" spans="1:15" ht="12.65" customHeight="1" x14ac:dyDescent="0.35">
      <c r="A98" s="125" t="s">
        <v>1</v>
      </c>
      <c r="B98" s="24" t="s">
        <v>991</v>
      </c>
      <c r="C98" s="24" t="s">
        <v>1054</v>
      </c>
      <c r="D98" s="24" t="s">
        <v>427</v>
      </c>
      <c r="F98" s="24" t="s">
        <v>200</v>
      </c>
      <c r="G98" s="23" t="s">
        <v>992</v>
      </c>
      <c r="H98" s="23" t="s">
        <v>424</v>
      </c>
      <c r="J98" s="12"/>
      <c r="K98" s="112">
        <v>150</v>
      </c>
      <c r="L98" s="112">
        <v>4</v>
      </c>
      <c r="M98" s="102" t="s">
        <v>421</v>
      </c>
      <c r="N98" s="113" t="s">
        <v>176</v>
      </c>
      <c r="O98" s="113" t="s">
        <v>200</v>
      </c>
    </row>
    <row r="99" spans="1:15" ht="12.65" customHeight="1" x14ac:dyDescent="0.35">
      <c r="A99" s="125" t="s">
        <v>1</v>
      </c>
      <c r="B99" s="24" t="s">
        <v>544</v>
      </c>
      <c r="C99" s="24" t="s">
        <v>1055</v>
      </c>
      <c r="D99" s="24" t="s">
        <v>490</v>
      </c>
      <c r="F99" s="24" t="s">
        <v>202</v>
      </c>
      <c r="G99" s="23" t="s">
        <v>985</v>
      </c>
      <c r="H99" s="23" t="s">
        <v>424</v>
      </c>
      <c r="J99" s="12"/>
      <c r="K99" s="112">
        <v>151</v>
      </c>
      <c r="L99" s="112">
        <v>1</v>
      </c>
      <c r="M99" s="102" t="s">
        <v>422</v>
      </c>
      <c r="N99" s="113" t="s">
        <v>176</v>
      </c>
      <c r="O99" s="113" t="s">
        <v>200</v>
      </c>
    </row>
    <row r="100" spans="1:15" ht="12.65" customHeight="1" x14ac:dyDescent="0.35">
      <c r="A100" s="125" t="s">
        <v>1</v>
      </c>
      <c r="B100" s="24" t="s">
        <v>1000</v>
      </c>
      <c r="C100" s="24" t="s">
        <v>278</v>
      </c>
      <c r="D100" s="24" t="s">
        <v>443</v>
      </c>
      <c r="E100" s="28" t="s">
        <v>428</v>
      </c>
      <c r="F100" s="24" t="s">
        <v>204</v>
      </c>
      <c r="G100" s="23" t="s">
        <v>1001</v>
      </c>
      <c r="H100" s="23" t="s">
        <v>424</v>
      </c>
      <c r="J100" s="12"/>
      <c r="K100" s="112">
        <v>154</v>
      </c>
      <c r="L100" s="112">
        <v>1</v>
      </c>
      <c r="M100" s="102" t="s">
        <v>310</v>
      </c>
      <c r="N100" s="113" t="s">
        <v>176</v>
      </c>
      <c r="O100" s="113" t="s">
        <v>200</v>
      </c>
    </row>
    <row r="101" spans="1:15" ht="12.65" customHeight="1" x14ac:dyDescent="0.35">
      <c r="A101" s="125" t="s">
        <v>1</v>
      </c>
      <c r="B101" s="24" t="s">
        <v>999</v>
      </c>
      <c r="C101" s="24" t="s">
        <v>275</v>
      </c>
      <c r="D101" s="24" t="s">
        <v>435</v>
      </c>
      <c r="E101" s="28" t="s">
        <v>428</v>
      </c>
      <c r="F101" s="24" t="s">
        <v>206</v>
      </c>
      <c r="G101" s="23" t="s">
        <v>650</v>
      </c>
      <c r="H101" s="23" t="s">
        <v>424</v>
      </c>
      <c r="J101" s="12"/>
      <c r="K101" s="112">
        <v>156</v>
      </c>
      <c r="L101" s="112">
        <v>4</v>
      </c>
      <c r="M101" s="102" t="s">
        <v>426</v>
      </c>
      <c r="N101" s="113" t="s">
        <v>176</v>
      </c>
      <c r="O101" s="113" t="s">
        <v>200</v>
      </c>
    </row>
    <row r="102" spans="1:15" ht="12.65" customHeight="1" x14ac:dyDescent="0.35">
      <c r="A102" s="125" t="s">
        <v>1</v>
      </c>
      <c r="B102" s="24" t="s">
        <v>605</v>
      </c>
      <c r="C102" s="24" t="s">
        <v>276</v>
      </c>
      <c r="D102" s="24" t="s">
        <v>351</v>
      </c>
      <c r="F102" s="24" t="s">
        <v>203</v>
      </c>
      <c r="G102" s="23" t="s">
        <v>650</v>
      </c>
      <c r="H102" s="23" t="s">
        <v>424</v>
      </c>
      <c r="J102" s="12"/>
      <c r="K102" s="112">
        <v>157</v>
      </c>
      <c r="L102" s="112">
        <v>5</v>
      </c>
      <c r="M102" s="102" t="s">
        <v>427</v>
      </c>
      <c r="N102" s="113" t="s">
        <v>428</v>
      </c>
      <c r="O102" s="113" t="s">
        <v>200</v>
      </c>
    </row>
    <row r="103" spans="1:15" ht="12.65" customHeight="1" x14ac:dyDescent="0.35">
      <c r="A103" s="125" t="s">
        <v>1</v>
      </c>
      <c r="B103" s="24" t="s">
        <v>989</v>
      </c>
      <c r="C103" s="24" t="s">
        <v>277</v>
      </c>
      <c r="D103" s="24" t="s">
        <v>441</v>
      </c>
      <c r="F103" s="24" t="s">
        <v>204</v>
      </c>
      <c r="G103" s="23" t="s">
        <v>990</v>
      </c>
      <c r="H103" s="23" t="s">
        <v>424</v>
      </c>
      <c r="J103" s="12"/>
      <c r="K103" s="112">
        <v>158</v>
      </c>
      <c r="L103" s="112">
        <v>3</v>
      </c>
      <c r="M103" s="102" t="s">
        <v>429</v>
      </c>
      <c r="N103" s="113" t="s">
        <v>428</v>
      </c>
      <c r="O103" s="113" t="s">
        <v>200</v>
      </c>
    </row>
    <row r="104" spans="1:15" ht="12.65" customHeight="1" x14ac:dyDescent="0.35">
      <c r="A104" s="125" t="s">
        <v>1</v>
      </c>
      <c r="B104" s="24" t="s">
        <v>573</v>
      </c>
      <c r="C104" s="24" t="s">
        <v>1056</v>
      </c>
      <c r="D104" s="24" t="s">
        <v>574</v>
      </c>
      <c r="E104" s="28" t="s">
        <v>176</v>
      </c>
      <c r="F104" s="24" t="s">
        <v>210</v>
      </c>
      <c r="G104" s="23" t="s">
        <v>994</v>
      </c>
      <c r="H104" s="23" t="s">
        <v>424</v>
      </c>
      <c r="J104" s="12"/>
      <c r="K104" s="112">
        <v>200</v>
      </c>
      <c r="L104" s="112">
        <v>13</v>
      </c>
      <c r="M104" s="102" t="s">
        <v>299</v>
      </c>
      <c r="N104" s="113" t="s">
        <v>176</v>
      </c>
      <c r="O104" s="113" t="s">
        <v>206</v>
      </c>
    </row>
    <row r="105" spans="1:15" ht="12.65" customHeight="1" x14ac:dyDescent="0.35">
      <c r="A105" s="125" t="s">
        <v>1</v>
      </c>
      <c r="B105" s="24" t="s">
        <v>980</v>
      </c>
      <c r="C105" s="24" t="s">
        <v>1052</v>
      </c>
      <c r="D105" s="24" t="s">
        <v>445</v>
      </c>
      <c r="F105" s="24" t="s">
        <v>204</v>
      </c>
      <c r="G105" s="23" t="s">
        <v>981</v>
      </c>
      <c r="H105" s="23" t="s">
        <v>424</v>
      </c>
      <c r="J105" s="12"/>
      <c r="K105" s="112">
        <v>203</v>
      </c>
      <c r="L105" s="112">
        <v>2</v>
      </c>
      <c r="M105" s="102" t="s">
        <v>431</v>
      </c>
      <c r="N105" s="113" t="s">
        <v>176</v>
      </c>
      <c r="O105" s="113" t="s">
        <v>206</v>
      </c>
    </row>
    <row r="106" spans="1:15" ht="14.5" x14ac:dyDescent="0.35">
      <c r="A106" s="125" t="s">
        <v>1</v>
      </c>
      <c r="B106" s="24" t="s">
        <v>575</v>
      </c>
      <c r="C106" s="24" t="s">
        <v>1053</v>
      </c>
      <c r="D106" s="24" t="s">
        <v>576</v>
      </c>
      <c r="F106" s="24" t="s">
        <v>210</v>
      </c>
      <c r="G106" s="23" t="s">
        <v>998</v>
      </c>
      <c r="H106" s="23" t="s">
        <v>424</v>
      </c>
      <c r="J106" s="12"/>
      <c r="K106" s="112">
        <v>205</v>
      </c>
      <c r="L106" s="112">
        <v>11</v>
      </c>
      <c r="M106" s="102" t="s">
        <v>297</v>
      </c>
      <c r="N106" s="113" t="s">
        <v>176</v>
      </c>
      <c r="O106" s="113" t="s">
        <v>206</v>
      </c>
    </row>
    <row r="107" spans="1:15" ht="14.5" x14ac:dyDescent="0.35">
      <c r="A107" s="125" t="s">
        <v>1</v>
      </c>
      <c r="B107" s="24" t="s">
        <v>540</v>
      </c>
      <c r="C107" s="24" t="s">
        <v>1057</v>
      </c>
      <c r="D107" s="24" t="s">
        <v>487</v>
      </c>
      <c r="E107" s="28" t="s">
        <v>176</v>
      </c>
      <c r="F107" s="24" t="s">
        <v>202</v>
      </c>
      <c r="G107" s="23" t="s">
        <v>986</v>
      </c>
      <c r="H107" s="23" t="s">
        <v>424</v>
      </c>
      <c r="J107" s="12"/>
      <c r="K107" s="112">
        <v>215</v>
      </c>
      <c r="L107" s="112">
        <v>3</v>
      </c>
      <c r="M107" s="90" t="s">
        <v>281</v>
      </c>
      <c r="N107" s="113" t="s">
        <v>176</v>
      </c>
      <c r="O107" s="113" t="s">
        <v>206</v>
      </c>
    </row>
    <row r="108" spans="1:15" ht="14.5" x14ac:dyDescent="0.35">
      <c r="A108" s="125" t="s">
        <v>1</v>
      </c>
      <c r="B108" s="24" t="s">
        <v>995</v>
      </c>
      <c r="C108" s="24" t="s">
        <v>1058</v>
      </c>
      <c r="D108" s="24" t="s">
        <v>996</v>
      </c>
      <c r="F108" s="24" t="s">
        <v>208</v>
      </c>
      <c r="G108" s="23" t="s">
        <v>997</v>
      </c>
      <c r="H108" s="23" t="s">
        <v>424</v>
      </c>
      <c r="J108" s="12"/>
      <c r="K108" s="112">
        <v>216</v>
      </c>
      <c r="L108" s="112">
        <v>3</v>
      </c>
      <c r="M108" s="90" t="s">
        <v>433</v>
      </c>
      <c r="N108" s="113" t="s">
        <v>176</v>
      </c>
      <c r="O108" s="113" t="s">
        <v>206</v>
      </c>
    </row>
    <row r="109" spans="1:15" ht="14.5" x14ac:dyDescent="0.35">
      <c r="A109" s="125" t="s">
        <v>1</v>
      </c>
      <c r="B109" s="24" t="s">
        <v>909</v>
      </c>
      <c r="C109" s="24" t="s">
        <v>1036</v>
      </c>
      <c r="D109" s="24" t="s">
        <v>472</v>
      </c>
      <c r="F109" s="24" t="s">
        <v>200</v>
      </c>
      <c r="G109" s="23" t="s">
        <v>833</v>
      </c>
      <c r="H109" s="23" t="s">
        <v>192</v>
      </c>
      <c r="J109" s="12"/>
      <c r="K109" s="112">
        <v>217</v>
      </c>
      <c r="L109" s="112">
        <v>1</v>
      </c>
      <c r="M109" s="90" t="s">
        <v>284</v>
      </c>
      <c r="N109" s="90" t="s">
        <v>176</v>
      </c>
      <c r="O109" s="90" t="s">
        <v>206</v>
      </c>
    </row>
    <row r="110" spans="1:15" ht="14.5" x14ac:dyDescent="0.35">
      <c r="A110" s="125" t="s">
        <v>1</v>
      </c>
      <c r="B110" s="24" t="s">
        <v>675</v>
      </c>
      <c r="C110" s="24" t="s">
        <v>1039</v>
      </c>
      <c r="D110" s="24" t="s">
        <v>1002</v>
      </c>
      <c r="E110" s="28" t="s">
        <v>428</v>
      </c>
      <c r="F110" s="24" t="s">
        <v>208</v>
      </c>
      <c r="G110" s="23" t="s">
        <v>1003</v>
      </c>
      <c r="H110" s="23" t="s">
        <v>192</v>
      </c>
      <c r="J110" s="12"/>
      <c r="K110" s="112">
        <v>218</v>
      </c>
      <c r="L110" s="112">
        <v>1</v>
      </c>
      <c r="M110" s="90" t="s">
        <v>434</v>
      </c>
      <c r="N110" s="90" t="s">
        <v>428</v>
      </c>
      <c r="O110" s="90" t="s">
        <v>206</v>
      </c>
    </row>
    <row r="111" spans="1:15" ht="14.5" x14ac:dyDescent="0.35">
      <c r="A111" s="125" t="s">
        <v>1</v>
      </c>
      <c r="B111" s="24" t="s">
        <v>1010</v>
      </c>
      <c r="C111" s="24" t="s">
        <v>1037</v>
      </c>
      <c r="D111" s="24" t="s">
        <v>422</v>
      </c>
      <c r="E111" s="28" t="s">
        <v>176</v>
      </c>
      <c r="F111" s="24" t="s">
        <v>200</v>
      </c>
      <c r="G111" s="23" t="s">
        <v>837</v>
      </c>
      <c r="H111" s="23" t="s">
        <v>192</v>
      </c>
      <c r="J111" s="12"/>
      <c r="K111" s="112">
        <v>222</v>
      </c>
      <c r="L111" s="112">
        <v>9</v>
      </c>
      <c r="M111" s="102" t="s">
        <v>435</v>
      </c>
      <c r="N111" s="113" t="s">
        <v>428</v>
      </c>
      <c r="O111" s="113" t="s">
        <v>206</v>
      </c>
    </row>
    <row r="112" spans="1:15" ht="14.5" x14ac:dyDescent="0.35">
      <c r="A112" s="125" t="s">
        <v>1</v>
      </c>
      <c r="B112" s="24" t="s">
        <v>1023</v>
      </c>
      <c r="C112" s="24" t="s">
        <v>1038</v>
      </c>
      <c r="D112" s="24" t="s">
        <v>296</v>
      </c>
      <c r="E112" s="28" t="s">
        <v>176</v>
      </c>
      <c r="F112" s="24" t="s">
        <v>206</v>
      </c>
      <c r="G112" s="23" t="s">
        <v>1024</v>
      </c>
      <c r="H112" s="23" t="s">
        <v>192</v>
      </c>
      <c r="J112" s="12"/>
      <c r="K112" s="112">
        <v>226</v>
      </c>
      <c r="L112" s="112">
        <v>2</v>
      </c>
      <c r="M112" s="90" t="s">
        <v>436</v>
      </c>
      <c r="N112" s="90" t="s">
        <v>428</v>
      </c>
      <c r="O112" s="90" t="s">
        <v>209</v>
      </c>
    </row>
    <row r="113" spans="1:15" ht="14.5" x14ac:dyDescent="0.35">
      <c r="A113" s="125" t="s">
        <v>1</v>
      </c>
      <c r="B113" s="24" t="s">
        <v>626</v>
      </c>
      <c r="C113" s="24" t="s">
        <v>1041</v>
      </c>
      <c r="D113" s="24" t="s">
        <v>1025</v>
      </c>
      <c r="E113" s="28" t="s">
        <v>428</v>
      </c>
      <c r="F113" s="24" t="s">
        <v>206</v>
      </c>
      <c r="G113" s="23" t="s">
        <v>114</v>
      </c>
      <c r="H113" s="23" t="s">
        <v>192</v>
      </c>
      <c r="J113" s="12"/>
      <c r="K113" s="112">
        <v>233</v>
      </c>
      <c r="L113" s="112">
        <v>4</v>
      </c>
      <c r="M113" s="102" t="s">
        <v>439</v>
      </c>
      <c r="N113" s="90" t="s">
        <v>428</v>
      </c>
      <c r="O113" s="90" t="s">
        <v>209</v>
      </c>
    </row>
    <row r="114" spans="1:15" ht="14.5" x14ac:dyDescent="0.35">
      <c r="A114" s="125" t="s">
        <v>1</v>
      </c>
      <c r="B114" s="24" t="s">
        <v>1017</v>
      </c>
      <c r="C114" s="24" t="s">
        <v>1040</v>
      </c>
      <c r="D114" s="24" t="s">
        <v>423</v>
      </c>
      <c r="F114" s="24" t="s">
        <v>200</v>
      </c>
      <c r="G114" s="23" t="s">
        <v>1018</v>
      </c>
      <c r="H114" s="23" t="s">
        <v>192</v>
      </c>
      <c r="J114" s="12"/>
      <c r="K114" s="112">
        <v>237</v>
      </c>
      <c r="L114" s="112">
        <v>7</v>
      </c>
      <c r="M114" s="102" t="s">
        <v>440</v>
      </c>
      <c r="N114" s="90" t="s">
        <v>428</v>
      </c>
      <c r="O114" s="90" t="s">
        <v>209</v>
      </c>
    </row>
    <row r="115" spans="1:15" ht="14.5" x14ac:dyDescent="0.35">
      <c r="A115" s="125" t="s">
        <v>1</v>
      </c>
      <c r="B115" s="24" t="s">
        <v>1013</v>
      </c>
      <c r="C115" s="24" t="s">
        <v>1054</v>
      </c>
      <c r="D115" s="24" t="s">
        <v>320</v>
      </c>
      <c r="E115" s="28" t="s">
        <v>176</v>
      </c>
      <c r="F115" s="24" t="s">
        <v>200</v>
      </c>
      <c r="G115" s="23" t="s">
        <v>1014</v>
      </c>
      <c r="H115" s="23" t="s">
        <v>192</v>
      </c>
      <c r="J115" s="12"/>
      <c r="K115" s="112">
        <v>244</v>
      </c>
      <c r="L115" s="112">
        <v>5</v>
      </c>
      <c r="M115" s="102" t="s">
        <v>399</v>
      </c>
      <c r="N115" s="90" t="s">
        <v>176</v>
      </c>
      <c r="O115" s="90" t="s">
        <v>207</v>
      </c>
    </row>
    <row r="116" spans="1:15" ht="14.5" x14ac:dyDescent="0.35">
      <c r="A116" s="125" t="s">
        <v>1</v>
      </c>
      <c r="B116" s="24" t="s">
        <v>618</v>
      </c>
      <c r="C116" s="24" t="s">
        <v>1055</v>
      </c>
      <c r="D116" s="24" t="s">
        <v>619</v>
      </c>
      <c r="E116" s="28" t="s">
        <v>428</v>
      </c>
      <c r="F116" s="24" t="s">
        <v>200</v>
      </c>
      <c r="G116" s="23" t="s">
        <v>1014</v>
      </c>
      <c r="H116" s="23" t="s">
        <v>192</v>
      </c>
      <c r="J116" s="12"/>
      <c r="K116" s="112">
        <v>264</v>
      </c>
      <c r="L116" s="112">
        <v>3</v>
      </c>
      <c r="M116" s="102" t="s">
        <v>477</v>
      </c>
      <c r="N116" s="113" t="s">
        <v>176</v>
      </c>
      <c r="O116" s="113" t="s">
        <v>208</v>
      </c>
    </row>
    <row r="117" spans="1:15" ht="15" customHeight="1" x14ac:dyDescent="0.35">
      <c r="A117" s="125" t="s">
        <v>1</v>
      </c>
      <c r="B117" s="24" t="s">
        <v>1011</v>
      </c>
      <c r="C117" s="24" t="s">
        <v>278</v>
      </c>
      <c r="D117" s="24" t="s">
        <v>421</v>
      </c>
      <c r="E117" s="28" t="s">
        <v>176</v>
      </c>
      <c r="F117" s="24" t="s">
        <v>200</v>
      </c>
      <c r="G117" s="23" t="s">
        <v>1012</v>
      </c>
      <c r="H117" s="23" t="s">
        <v>192</v>
      </c>
      <c r="J117" s="12"/>
      <c r="K117" s="112">
        <v>266</v>
      </c>
      <c r="L117" s="112">
        <v>7</v>
      </c>
      <c r="M117" s="90" t="s">
        <v>478</v>
      </c>
      <c r="N117" s="113" t="s">
        <v>176</v>
      </c>
      <c r="O117" s="113" t="s">
        <v>208</v>
      </c>
    </row>
    <row r="118" spans="1:15" ht="15" customHeight="1" x14ac:dyDescent="0.35">
      <c r="A118" s="125" t="s">
        <v>1</v>
      </c>
      <c r="B118" s="24" t="s">
        <v>925</v>
      </c>
      <c r="C118" s="24" t="s">
        <v>275</v>
      </c>
      <c r="D118" s="24" t="s">
        <v>1015</v>
      </c>
      <c r="E118" s="28" t="s">
        <v>428</v>
      </c>
      <c r="F118" s="24" t="s">
        <v>200</v>
      </c>
      <c r="G118" s="23" t="s">
        <v>1016</v>
      </c>
      <c r="H118" s="23" t="s">
        <v>192</v>
      </c>
      <c r="J118" s="12"/>
      <c r="K118" s="112">
        <v>267</v>
      </c>
      <c r="L118" s="112">
        <v>5</v>
      </c>
      <c r="M118" s="90" t="s">
        <v>441</v>
      </c>
      <c r="N118" s="90" t="s">
        <v>428</v>
      </c>
      <c r="O118" s="90" t="s">
        <v>204</v>
      </c>
    </row>
    <row r="119" spans="1:15" ht="15" customHeight="1" x14ac:dyDescent="0.35">
      <c r="A119" s="125" t="s">
        <v>1</v>
      </c>
      <c r="B119" s="24" t="s">
        <v>1019</v>
      </c>
      <c r="C119" s="24" t="s">
        <v>276</v>
      </c>
      <c r="D119" s="24" t="s">
        <v>458</v>
      </c>
      <c r="F119" s="24" t="s">
        <v>203</v>
      </c>
      <c r="G119" s="23" t="s">
        <v>985</v>
      </c>
      <c r="H119" s="23" t="s">
        <v>192</v>
      </c>
      <c r="J119" s="12"/>
      <c r="K119" s="112">
        <v>268</v>
      </c>
      <c r="L119" s="112">
        <v>5</v>
      </c>
      <c r="M119" s="90" t="s">
        <v>443</v>
      </c>
      <c r="N119" s="90" t="s">
        <v>428</v>
      </c>
      <c r="O119" s="90" t="s">
        <v>204</v>
      </c>
    </row>
    <row r="120" spans="1:15" ht="15" customHeight="1" x14ac:dyDescent="0.35">
      <c r="A120" s="125" t="s">
        <v>1</v>
      </c>
      <c r="B120" s="24" t="s">
        <v>1004</v>
      </c>
      <c r="C120" s="24" t="s">
        <v>277</v>
      </c>
      <c r="D120" s="24" t="s">
        <v>477</v>
      </c>
      <c r="F120" s="24" t="s">
        <v>208</v>
      </c>
      <c r="G120" s="23" t="s">
        <v>1005</v>
      </c>
      <c r="H120" s="23" t="s">
        <v>192</v>
      </c>
      <c r="J120" s="12"/>
      <c r="K120" s="112">
        <v>270</v>
      </c>
      <c r="L120" s="112">
        <v>8</v>
      </c>
      <c r="M120" s="102" t="s">
        <v>445</v>
      </c>
      <c r="N120" s="113" t="s">
        <v>428</v>
      </c>
      <c r="O120" s="90" t="s">
        <v>204</v>
      </c>
    </row>
    <row r="121" spans="1:15" ht="15" customHeight="1" x14ac:dyDescent="0.35">
      <c r="A121" s="125" t="s">
        <v>1</v>
      </c>
      <c r="B121" s="24" t="s">
        <v>1026</v>
      </c>
      <c r="C121" s="24" t="s">
        <v>1056</v>
      </c>
      <c r="D121" s="24" t="s">
        <v>362</v>
      </c>
      <c r="E121" s="28" t="s">
        <v>176</v>
      </c>
      <c r="F121" s="24" t="s">
        <v>203</v>
      </c>
      <c r="G121" s="23" t="s">
        <v>1027</v>
      </c>
      <c r="H121" s="23" t="s">
        <v>192</v>
      </c>
      <c r="J121" s="12"/>
      <c r="K121" s="112">
        <v>272</v>
      </c>
      <c r="L121" s="112">
        <v>5</v>
      </c>
      <c r="M121" s="102" t="s">
        <v>447</v>
      </c>
      <c r="N121" s="90" t="s">
        <v>428</v>
      </c>
      <c r="O121" s="92" t="s">
        <v>204</v>
      </c>
    </row>
    <row r="122" spans="1:15" ht="15" customHeight="1" x14ac:dyDescent="0.35">
      <c r="A122" s="125" t="s">
        <v>1</v>
      </c>
      <c r="B122" s="24" t="s">
        <v>1006</v>
      </c>
      <c r="C122" s="24" t="s">
        <v>1052</v>
      </c>
      <c r="D122" s="24" t="s">
        <v>460</v>
      </c>
      <c r="E122" s="28" t="s">
        <v>428</v>
      </c>
      <c r="F122" s="24" t="s">
        <v>203</v>
      </c>
      <c r="G122" s="23" t="s">
        <v>1007</v>
      </c>
      <c r="H122" s="23" t="s">
        <v>192</v>
      </c>
      <c r="J122" s="12"/>
      <c r="K122" s="112">
        <v>273</v>
      </c>
      <c r="L122" s="112">
        <v>4</v>
      </c>
      <c r="M122" s="90" t="s">
        <v>448</v>
      </c>
      <c r="N122" s="90" t="s">
        <v>428</v>
      </c>
      <c r="O122" s="90" t="s">
        <v>204</v>
      </c>
    </row>
    <row r="123" spans="1:15" ht="15" customHeight="1" x14ac:dyDescent="0.35">
      <c r="A123" s="125" t="s">
        <v>1</v>
      </c>
      <c r="B123" s="24" t="s">
        <v>1020</v>
      </c>
      <c r="C123" s="24" t="s">
        <v>1053</v>
      </c>
      <c r="D123" s="24" t="s">
        <v>345</v>
      </c>
      <c r="E123" s="28" t="s">
        <v>176</v>
      </c>
      <c r="F123" s="24" t="s">
        <v>210</v>
      </c>
      <c r="G123" s="23" t="s">
        <v>1021</v>
      </c>
      <c r="H123" s="23" t="s">
        <v>192</v>
      </c>
      <c r="J123" s="12"/>
      <c r="K123" s="112">
        <v>274</v>
      </c>
      <c r="L123" s="112">
        <v>8</v>
      </c>
      <c r="M123" s="90" t="s">
        <v>449</v>
      </c>
      <c r="N123" s="113" t="s">
        <v>428</v>
      </c>
      <c r="O123" s="90" t="s">
        <v>204</v>
      </c>
    </row>
    <row r="124" spans="1:15" ht="15" customHeight="1" x14ac:dyDescent="0.35">
      <c r="A124" s="125" t="s">
        <v>1</v>
      </c>
      <c r="B124" s="24" t="s">
        <v>1022</v>
      </c>
      <c r="C124" s="24" t="s">
        <v>1057</v>
      </c>
      <c r="D124" s="24" t="s">
        <v>455</v>
      </c>
      <c r="E124" s="28" t="s">
        <v>176</v>
      </c>
      <c r="F124" s="24" t="s">
        <v>210</v>
      </c>
      <c r="G124" s="23" t="s">
        <v>1021</v>
      </c>
      <c r="H124" s="23" t="s">
        <v>192</v>
      </c>
      <c r="J124" s="12"/>
      <c r="K124" s="112">
        <v>278</v>
      </c>
      <c r="L124" s="112">
        <v>6</v>
      </c>
      <c r="M124" s="90" t="s">
        <v>452</v>
      </c>
      <c r="N124" s="113" t="s">
        <v>176</v>
      </c>
      <c r="O124" s="90" t="s">
        <v>210</v>
      </c>
    </row>
    <row r="125" spans="1:15" ht="15" customHeight="1" x14ac:dyDescent="0.35">
      <c r="A125" s="125" t="s">
        <v>1</v>
      </c>
      <c r="B125" s="24" t="s">
        <v>928</v>
      </c>
      <c r="C125" s="24" t="s">
        <v>1058</v>
      </c>
      <c r="D125" s="24" t="s">
        <v>1008</v>
      </c>
      <c r="E125" s="28" t="s">
        <v>428</v>
      </c>
      <c r="F125" s="24" t="s">
        <v>206</v>
      </c>
      <c r="G125" s="23" t="s">
        <v>1009</v>
      </c>
      <c r="H125" s="23" t="s">
        <v>192</v>
      </c>
      <c r="J125" s="12"/>
      <c r="K125" s="112">
        <v>281</v>
      </c>
      <c r="L125" s="112">
        <v>6</v>
      </c>
      <c r="M125" s="102" t="s">
        <v>455</v>
      </c>
      <c r="N125" s="113" t="s">
        <v>176</v>
      </c>
      <c r="O125" s="90" t="s">
        <v>210</v>
      </c>
    </row>
    <row r="126" spans="1:15" ht="15" customHeight="1" x14ac:dyDescent="0.35">
      <c r="J126" s="12"/>
      <c r="K126" s="112">
        <v>283</v>
      </c>
      <c r="L126" s="112">
        <v>6</v>
      </c>
      <c r="M126" s="102" t="s">
        <v>458</v>
      </c>
      <c r="N126" s="113" t="s">
        <v>176</v>
      </c>
      <c r="O126" s="90" t="s">
        <v>203</v>
      </c>
    </row>
    <row r="127" spans="1:15" ht="15" customHeight="1" x14ac:dyDescent="0.35">
      <c r="J127" s="12"/>
      <c r="K127" s="112">
        <v>285</v>
      </c>
      <c r="L127" s="112">
        <v>7</v>
      </c>
      <c r="M127" s="102" t="s">
        <v>460</v>
      </c>
      <c r="N127" s="113" t="s">
        <v>176</v>
      </c>
      <c r="O127" s="90" t="s">
        <v>203</v>
      </c>
    </row>
    <row r="128" spans="1:15" ht="14.5" x14ac:dyDescent="0.35">
      <c r="J128" s="12"/>
      <c r="K128" s="112">
        <v>287</v>
      </c>
      <c r="L128" s="112">
        <v>5</v>
      </c>
      <c r="M128" s="102" t="s">
        <v>376</v>
      </c>
      <c r="N128" s="113" t="s">
        <v>176</v>
      </c>
      <c r="O128" s="90" t="s">
        <v>368</v>
      </c>
    </row>
    <row r="129" spans="10:15" ht="12.65" customHeight="1" x14ac:dyDescent="0.35">
      <c r="J129" s="12"/>
      <c r="K129" s="112">
        <v>289</v>
      </c>
      <c r="L129" s="112">
        <v>12</v>
      </c>
      <c r="M129" s="102" t="s">
        <v>465</v>
      </c>
      <c r="N129" s="113" t="s">
        <v>428</v>
      </c>
      <c r="O129" s="92" t="s">
        <v>368</v>
      </c>
    </row>
    <row r="130" spans="10:15" ht="12.65" customHeight="1" x14ac:dyDescent="0.35">
      <c r="J130" s="12"/>
      <c r="K130" s="112">
        <v>290</v>
      </c>
      <c r="L130" s="112">
        <v>4</v>
      </c>
      <c r="M130" s="102" t="s">
        <v>466</v>
      </c>
      <c r="N130" s="113" t="s">
        <v>428</v>
      </c>
      <c r="O130" s="92" t="s">
        <v>368</v>
      </c>
    </row>
    <row r="131" spans="10:15" ht="12.65" customHeight="1" x14ac:dyDescent="0.35">
      <c r="J131" s="12"/>
      <c r="K131" s="112">
        <v>291</v>
      </c>
      <c r="L131" s="112">
        <v>6</v>
      </c>
      <c r="M131" s="102" t="s">
        <v>467</v>
      </c>
      <c r="N131" s="113" t="s">
        <v>428</v>
      </c>
      <c r="O131" s="92" t="s">
        <v>368</v>
      </c>
    </row>
    <row r="132" spans="10:15" ht="12.65" customHeight="1" x14ac:dyDescent="0.35">
      <c r="J132" s="12"/>
      <c r="K132" s="112">
        <v>292</v>
      </c>
      <c r="L132" s="112">
        <v>6</v>
      </c>
      <c r="M132" s="102" t="s">
        <v>468</v>
      </c>
      <c r="N132" s="113" t="s">
        <v>428</v>
      </c>
      <c r="O132" s="90" t="s">
        <v>368</v>
      </c>
    </row>
    <row r="133" spans="10:15" ht="12.65" customHeight="1" x14ac:dyDescent="0.35">
      <c r="J133" s="12"/>
      <c r="K133" s="112">
        <v>294</v>
      </c>
      <c r="L133" s="112">
        <v>8</v>
      </c>
      <c r="M133" s="102" t="s">
        <v>404</v>
      </c>
      <c r="N133" s="90" t="s">
        <v>176</v>
      </c>
      <c r="O133" s="90" t="s">
        <v>208</v>
      </c>
    </row>
    <row r="134" spans="10:15" ht="12.65" customHeight="1" x14ac:dyDescent="0.35">
      <c r="J134" s="12"/>
      <c r="K134" s="112">
        <v>295</v>
      </c>
      <c r="L134" s="112">
        <v>2</v>
      </c>
      <c r="M134" s="90" t="s">
        <v>405</v>
      </c>
      <c r="N134" s="90" t="s">
        <v>176</v>
      </c>
      <c r="O134" s="90" t="s">
        <v>208</v>
      </c>
    </row>
    <row r="135" spans="10:15" ht="12.65" customHeight="1" x14ac:dyDescent="0.35">
      <c r="J135" s="12"/>
      <c r="K135" s="112">
        <v>297</v>
      </c>
      <c r="L135" s="112">
        <v>4</v>
      </c>
      <c r="M135" s="90" t="s">
        <v>470</v>
      </c>
      <c r="N135" s="90" t="s">
        <v>428</v>
      </c>
      <c r="O135" s="90" t="s">
        <v>209</v>
      </c>
    </row>
    <row r="136" spans="10:15" ht="12.65" customHeight="1" x14ac:dyDescent="0.35">
      <c r="J136" s="12"/>
      <c r="K136" s="112">
        <v>298</v>
      </c>
      <c r="L136" s="112">
        <v>6</v>
      </c>
      <c r="M136" s="90" t="s">
        <v>471</v>
      </c>
      <c r="N136" s="90" t="s">
        <v>428</v>
      </c>
      <c r="O136" s="90" t="s">
        <v>209</v>
      </c>
    </row>
    <row r="137" spans="10:15" ht="12.65" customHeight="1" x14ac:dyDescent="0.35">
      <c r="J137" s="12"/>
      <c r="K137" s="112">
        <v>299</v>
      </c>
      <c r="L137" s="112">
        <v>3</v>
      </c>
      <c r="M137" s="90" t="s">
        <v>476</v>
      </c>
      <c r="N137" s="113" t="s">
        <v>176</v>
      </c>
      <c r="O137" s="113" t="s">
        <v>208</v>
      </c>
    </row>
    <row r="138" spans="10:15" ht="14.5" x14ac:dyDescent="0.35">
      <c r="J138" s="12"/>
      <c r="K138" s="112">
        <v>327</v>
      </c>
      <c r="L138" s="112">
        <v>7</v>
      </c>
      <c r="M138" s="90" t="s">
        <v>290</v>
      </c>
      <c r="N138" s="113" t="s">
        <v>176</v>
      </c>
      <c r="O138" s="113" t="s">
        <v>206</v>
      </c>
    </row>
    <row r="139" spans="10:15" ht="12.65" customHeight="1" x14ac:dyDescent="0.35">
      <c r="J139" s="12"/>
      <c r="K139" s="112">
        <v>329</v>
      </c>
      <c r="L139" s="112">
        <v>1</v>
      </c>
      <c r="M139" s="102" t="s">
        <v>472</v>
      </c>
      <c r="N139" s="113" t="s">
        <v>428</v>
      </c>
      <c r="O139" s="113" t="s">
        <v>200</v>
      </c>
    </row>
    <row r="140" spans="10:15" ht="12.65" customHeight="1" x14ac:dyDescent="0.35">
      <c r="J140" s="12"/>
      <c r="K140" s="112">
        <v>334</v>
      </c>
      <c r="L140" s="112">
        <v>3</v>
      </c>
      <c r="M140" s="102" t="s">
        <v>473</v>
      </c>
      <c r="N140" s="113" t="s">
        <v>428</v>
      </c>
      <c r="O140" s="113" t="s">
        <v>200</v>
      </c>
    </row>
    <row r="141" spans="10:15" ht="12.65" customHeight="1" x14ac:dyDescent="0.35">
      <c r="J141" s="12"/>
      <c r="K141" s="112">
        <v>342</v>
      </c>
      <c r="L141" s="112">
        <v>2</v>
      </c>
      <c r="M141" s="90" t="s">
        <v>293</v>
      </c>
      <c r="N141" s="113" t="s">
        <v>176</v>
      </c>
      <c r="O141" s="113" t="s">
        <v>206</v>
      </c>
    </row>
    <row r="142" spans="10:15" ht="12.65" customHeight="1" x14ac:dyDescent="0.35">
      <c r="J142" s="12"/>
      <c r="K142" s="112">
        <v>345</v>
      </c>
      <c r="L142" s="112">
        <v>2</v>
      </c>
      <c r="M142" s="102" t="s">
        <v>288</v>
      </c>
      <c r="N142" s="113" t="s">
        <v>176</v>
      </c>
      <c r="O142" s="113" t="s">
        <v>206</v>
      </c>
    </row>
    <row r="143" spans="10:15" x14ac:dyDescent="0.25">
      <c r="J143" s="12"/>
      <c r="K143" s="24" t="s">
        <v>944</v>
      </c>
      <c r="L143" s="24" t="s">
        <v>1037</v>
      </c>
      <c r="M143" s="137" t="s">
        <v>426</v>
      </c>
      <c r="N143" s="28" t="s">
        <v>176</v>
      </c>
      <c r="O143" s="24" t="s">
        <v>200</v>
      </c>
    </row>
    <row r="144" spans="10:15" x14ac:dyDescent="0.25">
      <c r="J144" s="12"/>
      <c r="K144" s="24" t="s">
        <v>965</v>
      </c>
      <c r="L144" s="24" t="s">
        <v>1039</v>
      </c>
      <c r="M144" s="137" t="s">
        <v>429</v>
      </c>
      <c r="N144" s="28" t="s">
        <v>428</v>
      </c>
      <c r="O144" s="24" t="s">
        <v>200</v>
      </c>
    </row>
    <row r="145" spans="10:15" x14ac:dyDescent="0.25">
      <c r="J145" s="12"/>
      <c r="K145" s="24" t="s">
        <v>956</v>
      </c>
      <c r="L145" s="24" t="s">
        <v>275</v>
      </c>
      <c r="M145" s="137" t="s">
        <v>433</v>
      </c>
      <c r="N145" s="28" t="s">
        <v>176</v>
      </c>
      <c r="O145" s="24" t="s">
        <v>206</v>
      </c>
    </row>
    <row r="146" spans="10:15" x14ac:dyDescent="0.25">
      <c r="J146" s="12"/>
      <c r="K146" s="24" t="s">
        <v>967</v>
      </c>
      <c r="L146" s="24" t="s">
        <v>1037</v>
      </c>
      <c r="M146" s="137" t="s">
        <v>434</v>
      </c>
      <c r="N146" s="28" t="s">
        <v>428</v>
      </c>
      <c r="O146" s="24" t="s">
        <v>206</v>
      </c>
    </row>
    <row r="147" spans="10:15" x14ac:dyDescent="0.25">
      <c r="J147" s="12"/>
      <c r="K147" s="24" t="s">
        <v>970</v>
      </c>
      <c r="L147" s="24" t="s">
        <v>1041</v>
      </c>
      <c r="M147" s="137" t="s">
        <v>436</v>
      </c>
      <c r="N147" s="28" t="s">
        <v>428</v>
      </c>
      <c r="O147" s="24" t="s">
        <v>209</v>
      </c>
    </row>
    <row r="148" spans="10:15" x14ac:dyDescent="0.25">
      <c r="J148" s="12"/>
      <c r="K148" s="24" t="s">
        <v>1035</v>
      </c>
      <c r="L148" s="24" t="s">
        <v>1052</v>
      </c>
      <c r="M148" s="28" t="s">
        <v>439</v>
      </c>
      <c r="N148" s="28" t="s">
        <v>428</v>
      </c>
      <c r="O148" s="24" t="s">
        <v>209</v>
      </c>
    </row>
    <row r="149" spans="10:15" x14ac:dyDescent="0.25">
      <c r="J149" s="12"/>
      <c r="K149" s="24" t="s">
        <v>939</v>
      </c>
      <c r="L149" s="24" t="s">
        <v>1053</v>
      </c>
      <c r="M149" s="24" t="s">
        <v>440</v>
      </c>
      <c r="N149" s="28" t="s">
        <v>428</v>
      </c>
      <c r="O149" s="24" t="s">
        <v>209</v>
      </c>
    </row>
    <row r="150" spans="10:15" x14ac:dyDescent="0.25">
      <c r="J150" s="12"/>
      <c r="K150" s="24" t="s">
        <v>948</v>
      </c>
      <c r="L150" s="24" t="s">
        <v>1041</v>
      </c>
      <c r="M150" s="137" t="s">
        <v>452</v>
      </c>
      <c r="N150" s="28" t="s">
        <v>176</v>
      </c>
      <c r="O150" s="24" t="s">
        <v>210</v>
      </c>
    </row>
    <row r="151" spans="10:15" x14ac:dyDescent="0.25">
      <c r="J151" s="12"/>
      <c r="K151" s="24" t="s">
        <v>961</v>
      </c>
      <c r="L151" s="24" t="s">
        <v>277</v>
      </c>
      <c r="M151" s="137" t="s">
        <v>470</v>
      </c>
      <c r="N151" s="28" t="s">
        <v>428</v>
      </c>
      <c r="O151" s="24" t="s">
        <v>209</v>
      </c>
    </row>
    <row r="152" spans="10:15" x14ac:dyDescent="0.25">
      <c r="J152" s="12"/>
      <c r="K152" s="24" t="s">
        <v>951</v>
      </c>
      <c r="L152" s="24" t="s">
        <v>1054</v>
      </c>
      <c r="M152" s="137" t="s">
        <v>471</v>
      </c>
      <c r="N152" s="28" t="s">
        <v>428</v>
      </c>
      <c r="O152" s="24" t="s">
        <v>209</v>
      </c>
    </row>
    <row r="153" spans="10:15" ht="14.5" x14ac:dyDescent="0.35">
      <c r="J153" s="12"/>
      <c r="K153" s="107" t="s">
        <v>682</v>
      </c>
      <c r="L153" s="107" t="s">
        <v>1036</v>
      </c>
      <c r="M153" s="116" t="s">
        <v>486</v>
      </c>
      <c r="N153" s="108" t="s">
        <v>176</v>
      </c>
      <c r="O153" s="108" t="s">
        <v>202</v>
      </c>
    </row>
    <row r="154" spans="10:15" ht="43.5" x14ac:dyDescent="0.35">
      <c r="J154" s="12"/>
      <c r="K154" s="107" t="s">
        <v>528</v>
      </c>
      <c r="L154" s="107" t="s">
        <v>1039</v>
      </c>
      <c r="M154" s="100" t="s">
        <v>494</v>
      </c>
      <c r="N154" s="108" t="s">
        <v>176</v>
      </c>
      <c r="O154" s="108" t="s">
        <v>202</v>
      </c>
    </row>
    <row r="155" spans="10:15" ht="29" x14ac:dyDescent="0.35">
      <c r="J155" s="12"/>
      <c r="K155" s="107" t="s">
        <v>540</v>
      </c>
      <c r="L155" s="107" t="s">
        <v>1038</v>
      </c>
      <c r="M155" s="100" t="s">
        <v>487</v>
      </c>
      <c r="N155" s="108" t="s">
        <v>176</v>
      </c>
      <c r="O155" s="108" t="s">
        <v>202</v>
      </c>
    </row>
    <row r="156" spans="10:15" ht="29" x14ac:dyDescent="0.35">
      <c r="J156" s="12"/>
      <c r="K156" s="107" t="s">
        <v>542</v>
      </c>
      <c r="L156" s="107" t="s">
        <v>1039</v>
      </c>
      <c r="M156" s="100" t="s">
        <v>488</v>
      </c>
      <c r="N156" s="108" t="s">
        <v>176</v>
      </c>
      <c r="O156" s="108" t="s">
        <v>202</v>
      </c>
    </row>
    <row r="157" spans="10:15" ht="43.5" x14ac:dyDescent="0.35">
      <c r="J157" s="12"/>
      <c r="K157" s="107" t="s">
        <v>543</v>
      </c>
      <c r="L157" s="107" t="s">
        <v>1036</v>
      </c>
      <c r="M157" s="100" t="s">
        <v>489</v>
      </c>
      <c r="N157" s="108" t="s">
        <v>176</v>
      </c>
      <c r="O157" s="108" t="s">
        <v>202</v>
      </c>
    </row>
    <row r="158" spans="10:15" ht="14.5" x14ac:dyDescent="0.35">
      <c r="J158" s="12"/>
      <c r="K158" s="107" t="s">
        <v>544</v>
      </c>
      <c r="L158" s="107" t="s">
        <v>1039</v>
      </c>
      <c r="M158" s="100" t="s">
        <v>490</v>
      </c>
      <c r="N158" s="108"/>
      <c r="O158" s="108" t="s">
        <v>202</v>
      </c>
    </row>
    <row r="159" spans="10:15" ht="29" x14ac:dyDescent="0.35">
      <c r="J159" s="12"/>
      <c r="K159" s="107" t="s">
        <v>545</v>
      </c>
      <c r="L159" s="107" t="s">
        <v>1037</v>
      </c>
      <c r="M159" s="100" t="s">
        <v>480</v>
      </c>
      <c r="N159" s="108" t="s">
        <v>176</v>
      </c>
      <c r="O159" s="108" t="s">
        <v>202</v>
      </c>
    </row>
    <row r="160" spans="10:15" ht="29" x14ac:dyDescent="0.35">
      <c r="J160" s="12"/>
      <c r="K160" s="107" t="s">
        <v>547</v>
      </c>
      <c r="L160" s="107" t="s">
        <v>1036</v>
      </c>
      <c r="M160" s="100" t="s">
        <v>483</v>
      </c>
      <c r="N160" s="108" t="s">
        <v>176</v>
      </c>
      <c r="O160" s="108" t="s">
        <v>202</v>
      </c>
    </row>
    <row r="161" spans="10:15" ht="29" x14ac:dyDescent="0.35">
      <c r="J161" s="12"/>
      <c r="K161" s="107" t="s">
        <v>549</v>
      </c>
      <c r="L161" s="107" t="s">
        <v>1036</v>
      </c>
      <c r="M161" s="100" t="s">
        <v>496</v>
      </c>
      <c r="N161" s="108" t="s">
        <v>176</v>
      </c>
      <c r="O161" s="108" t="s">
        <v>202</v>
      </c>
    </row>
    <row r="162" spans="10:15" ht="29" x14ac:dyDescent="0.35">
      <c r="J162" s="12"/>
      <c r="K162" s="107" t="s">
        <v>570</v>
      </c>
      <c r="L162" s="107" t="s">
        <v>1040</v>
      </c>
      <c r="M162" s="100" t="s">
        <v>497</v>
      </c>
      <c r="N162" s="108" t="s">
        <v>176</v>
      </c>
      <c r="O162" s="108" t="s">
        <v>202</v>
      </c>
    </row>
    <row r="163" spans="10:15" ht="13" thickBot="1" x14ac:dyDescent="0.3">
      <c r="J163" s="12"/>
      <c r="K163" s="24" t="s">
        <v>946</v>
      </c>
      <c r="L163" s="24" t="s">
        <v>1038</v>
      </c>
      <c r="M163" s="137" t="s">
        <v>473</v>
      </c>
      <c r="N163" s="28" t="s">
        <v>428</v>
      </c>
      <c r="O163" s="24" t="s">
        <v>200</v>
      </c>
    </row>
    <row r="164" spans="10:15" ht="15" thickBot="1" x14ac:dyDescent="0.4">
      <c r="J164" s="12"/>
      <c r="K164" s="107" t="s">
        <v>618</v>
      </c>
      <c r="L164" s="107" t="s">
        <v>1037</v>
      </c>
      <c r="M164" s="121" t="s">
        <v>619</v>
      </c>
      <c r="N164" s="108" t="s">
        <v>428</v>
      </c>
      <c r="O164" s="108" t="s">
        <v>200</v>
      </c>
    </row>
    <row r="165" spans="10:15" ht="15" thickBot="1" x14ac:dyDescent="0.4">
      <c r="J165" s="12"/>
      <c r="K165" s="107" t="s">
        <v>618</v>
      </c>
      <c r="L165" s="107" t="s">
        <v>1037</v>
      </c>
      <c r="M165" s="121" t="s">
        <v>619</v>
      </c>
      <c r="N165" s="108" t="s">
        <v>428</v>
      </c>
      <c r="O165" s="108" t="s">
        <v>200</v>
      </c>
    </row>
    <row r="166" spans="10:15" ht="15" thickBot="1" x14ac:dyDescent="0.4">
      <c r="J166" s="12"/>
      <c r="K166" s="107" t="s">
        <v>622</v>
      </c>
      <c r="L166" s="107" t="s">
        <v>1040</v>
      </c>
      <c r="M166" s="121" t="s">
        <v>623</v>
      </c>
      <c r="N166" s="108" t="s">
        <v>1048</v>
      </c>
      <c r="O166" s="108" t="s">
        <v>206</v>
      </c>
    </row>
    <row r="167" spans="10:15" ht="15" thickBot="1" x14ac:dyDescent="0.4">
      <c r="J167" s="12"/>
      <c r="K167" s="107" t="s">
        <v>624</v>
      </c>
      <c r="L167" s="107" t="s">
        <v>1039</v>
      </c>
      <c r="M167" s="121" t="s">
        <v>625</v>
      </c>
      <c r="N167" s="108" t="s">
        <v>428</v>
      </c>
      <c r="O167" s="108" t="s">
        <v>206</v>
      </c>
    </row>
    <row r="168" spans="10:15" ht="15" thickBot="1" x14ac:dyDescent="0.4">
      <c r="J168" s="12"/>
      <c r="K168" s="107" t="s">
        <v>577</v>
      </c>
      <c r="L168" s="107" t="s">
        <v>1041</v>
      </c>
      <c r="M168" s="121" t="s">
        <v>578</v>
      </c>
      <c r="N168" s="108"/>
      <c r="O168" s="108" t="s">
        <v>210</v>
      </c>
    </row>
    <row r="169" spans="10:15" ht="15" thickBot="1" x14ac:dyDescent="0.4">
      <c r="J169" s="12"/>
      <c r="K169" s="107" t="s">
        <v>577</v>
      </c>
      <c r="L169" s="107" t="s">
        <v>275</v>
      </c>
      <c r="M169" s="121" t="s">
        <v>578</v>
      </c>
      <c r="N169" s="108"/>
      <c r="O169" s="108" t="s">
        <v>210</v>
      </c>
    </row>
    <row r="170" spans="10:15" ht="15" customHeight="1" thickBot="1" x14ac:dyDescent="0.4">
      <c r="J170" s="12"/>
      <c r="K170" s="107" t="s">
        <v>579</v>
      </c>
      <c r="L170" s="107" t="s">
        <v>1038</v>
      </c>
      <c r="M170" s="121" t="s">
        <v>580</v>
      </c>
      <c r="N170" s="108"/>
      <c r="O170" s="108" t="s">
        <v>210</v>
      </c>
    </row>
    <row r="171" spans="10:15" ht="15" thickBot="1" x14ac:dyDescent="0.4">
      <c r="J171" s="12"/>
      <c r="K171" s="107" t="s">
        <v>579</v>
      </c>
      <c r="L171" s="107" t="s">
        <v>276</v>
      </c>
      <c r="M171" s="121" t="s">
        <v>580</v>
      </c>
      <c r="N171" s="108"/>
      <c r="O171" s="108" t="s">
        <v>210</v>
      </c>
    </row>
    <row r="172" spans="10:15" ht="15" thickBot="1" x14ac:dyDescent="0.4">
      <c r="J172" s="12"/>
      <c r="K172" s="107" t="s">
        <v>575</v>
      </c>
      <c r="L172" s="107" t="s">
        <v>1040</v>
      </c>
      <c r="M172" s="121" t="s">
        <v>576</v>
      </c>
      <c r="N172" s="108"/>
      <c r="O172" s="108" t="s">
        <v>210</v>
      </c>
    </row>
    <row r="173" spans="10:15" ht="15" customHeight="1" thickBot="1" x14ac:dyDescent="0.4">
      <c r="J173" s="12"/>
      <c r="K173" s="107" t="s">
        <v>581</v>
      </c>
      <c r="L173" s="107" t="s">
        <v>1054</v>
      </c>
      <c r="M173" s="121" t="s">
        <v>582</v>
      </c>
      <c r="N173" s="108"/>
      <c r="O173" s="108" t="s">
        <v>210</v>
      </c>
    </row>
    <row r="174" spans="10:15" ht="15" customHeight="1" thickBot="1" x14ac:dyDescent="0.4">
      <c r="J174" s="12"/>
      <c r="K174" s="107" t="s">
        <v>583</v>
      </c>
      <c r="L174" s="107" t="s">
        <v>278</v>
      </c>
      <c r="M174" s="121" t="s">
        <v>584</v>
      </c>
      <c r="N174" s="108"/>
      <c r="O174" s="108" t="s">
        <v>210</v>
      </c>
    </row>
    <row r="175" spans="10:15" ht="15" customHeight="1" thickBot="1" x14ac:dyDescent="0.4">
      <c r="J175" s="12"/>
      <c r="K175" s="107" t="s">
        <v>626</v>
      </c>
      <c r="L175" s="107" t="s">
        <v>1036</v>
      </c>
      <c r="M175" s="121" t="s">
        <v>627</v>
      </c>
      <c r="N175" s="108" t="s">
        <v>428</v>
      </c>
      <c r="O175" s="108" t="s">
        <v>206</v>
      </c>
    </row>
    <row r="176" spans="10:15" ht="15" customHeight="1" thickBot="1" x14ac:dyDescent="0.4">
      <c r="J176" s="12"/>
      <c r="K176" s="107" t="s">
        <v>585</v>
      </c>
      <c r="L176" s="107" t="s">
        <v>1036</v>
      </c>
      <c r="M176" s="121" t="s">
        <v>586</v>
      </c>
      <c r="N176" s="108" t="s">
        <v>428</v>
      </c>
      <c r="O176" s="108" t="s">
        <v>206</v>
      </c>
    </row>
    <row r="177" spans="10:15" ht="15" customHeight="1" thickBot="1" x14ac:dyDescent="0.4">
      <c r="J177" s="12"/>
      <c r="K177" s="107" t="s">
        <v>675</v>
      </c>
      <c r="L177" s="107" t="s">
        <v>1038</v>
      </c>
      <c r="M177" s="121" t="s">
        <v>1002</v>
      </c>
      <c r="N177" s="108" t="s">
        <v>428</v>
      </c>
      <c r="O177" s="108" t="s">
        <v>208</v>
      </c>
    </row>
    <row r="178" spans="10:15" ht="15" customHeight="1" thickBot="1" x14ac:dyDescent="0.4">
      <c r="J178" s="12"/>
      <c r="K178" s="107" t="s">
        <v>907</v>
      </c>
      <c r="L178" s="107" t="s">
        <v>1038</v>
      </c>
      <c r="M178" s="121" t="s">
        <v>1050</v>
      </c>
      <c r="N178" s="108" t="s">
        <v>176</v>
      </c>
      <c r="O178" s="108" t="s">
        <v>200</v>
      </c>
    </row>
    <row r="179" spans="10:15" ht="15" customHeight="1" thickBot="1" x14ac:dyDescent="0.3">
      <c r="J179" s="12"/>
      <c r="K179" s="24" t="s">
        <v>907</v>
      </c>
      <c r="L179" s="24" t="s">
        <v>1039</v>
      </c>
      <c r="M179" s="138" t="s">
        <v>1051</v>
      </c>
      <c r="N179" s="28" t="s">
        <v>176</v>
      </c>
      <c r="O179" s="28" t="s">
        <v>200</v>
      </c>
    </row>
    <row r="180" spans="10:15" ht="15" customHeight="1" thickBot="1" x14ac:dyDescent="0.3">
      <c r="J180" s="12"/>
      <c r="K180" s="24" t="s">
        <v>925</v>
      </c>
      <c r="L180" s="24" t="s">
        <v>278</v>
      </c>
      <c r="M180" s="130" t="s">
        <v>1015</v>
      </c>
      <c r="N180" s="28" t="s">
        <v>428</v>
      </c>
      <c r="O180" s="24" t="s">
        <v>200</v>
      </c>
    </row>
    <row r="181" spans="10:15" ht="15" customHeight="1" thickBot="1" x14ac:dyDescent="0.3">
      <c r="J181" s="12"/>
      <c r="K181" s="24" t="s">
        <v>928</v>
      </c>
      <c r="L181" s="24" t="s">
        <v>275</v>
      </c>
      <c r="M181" s="138" t="s">
        <v>1008</v>
      </c>
      <c r="N181" s="28" t="s">
        <v>428</v>
      </c>
      <c r="O181" s="28" t="s">
        <v>206</v>
      </c>
    </row>
    <row r="182" spans="10:15" ht="15" customHeight="1" x14ac:dyDescent="0.25"/>
    <row r="183" spans="10:15" ht="12.75" customHeight="1" x14ac:dyDescent="0.25"/>
    <row r="184" spans="10:15" ht="12.75" customHeight="1" x14ac:dyDescent="0.25"/>
    <row r="188" spans="10:15" ht="12.75" customHeight="1" x14ac:dyDescent="0.25"/>
    <row r="189" spans="10:15" ht="12.75" customHeight="1" x14ac:dyDescent="0.25"/>
    <row r="191" spans="10:15" ht="12.75" customHeight="1" x14ac:dyDescent="0.25"/>
    <row r="192" spans="10:15" ht="12.75" customHeight="1" x14ac:dyDescent="0.25"/>
    <row r="193" ht="13.5" customHeight="1" x14ac:dyDescent="0.25"/>
    <row r="194" ht="13.5" customHeight="1" x14ac:dyDescent="0.25"/>
    <row r="196" ht="13.5" customHeight="1" x14ac:dyDescent="0.25"/>
    <row r="199" ht="13.5" customHeight="1" x14ac:dyDescent="0.25"/>
    <row r="201" ht="13.5" customHeight="1" x14ac:dyDescent="0.25"/>
    <row r="203" ht="13.5" customHeight="1" x14ac:dyDescent="0.25"/>
    <row r="204" ht="13.5" customHeight="1" x14ac:dyDescent="0.25"/>
    <row r="206" ht="13.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27" spans="10:18" ht="13" thickBot="1" x14ac:dyDescent="0.3"/>
    <row r="228" spans="10:18" ht="15" thickBot="1" x14ac:dyDescent="0.4">
      <c r="J228" s="118"/>
      <c r="K228" s="112">
        <v>141</v>
      </c>
      <c r="L228" s="112"/>
      <c r="M228" s="101" t="s">
        <v>420</v>
      </c>
      <c r="N228" s="113" t="s">
        <v>176</v>
      </c>
      <c r="O228" s="113" t="s">
        <v>200</v>
      </c>
      <c r="P228" s="114"/>
      <c r="Q228" s="117"/>
      <c r="R228" s="120" t="s">
        <v>192</v>
      </c>
    </row>
    <row r="229" spans="10:18" ht="15" thickBot="1" x14ac:dyDescent="0.4">
      <c r="J229" s="118"/>
      <c r="K229" s="112">
        <v>152</v>
      </c>
      <c r="L229" s="112"/>
      <c r="M229" s="101" t="s">
        <v>423</v>
      </c>
      <c r="N229" s="113" t="s">
        <v>176</v>
      </c>
      <c r="O229" s="113" t="s">
        <v>200</v>
      </c>
      <c r="P229" s="114"/>
      <c r="Q229" s="117"/>
      <c r="R229" s="120" t="s">
        <v>192</v>
      </c>
    </row>
    <row r="230" spans="10:18" ht="14.5" x14ac:dyDescent="0.35">
      <c r="J230" s="123"/>
      <c r="K230" s="112">
        <v>153</v>
      </c>
      <c r="L230" s="112"/>
      <c r="M230" s="102" t="s">
        <v>320</v>
      </c>
      <c r="N230" s="113" t="s">
        <v>176</v>
      </c>
      <c r="O230" s="113" t="s">
        <v>200</v>
      </c>
      <c r="P230" s="114"/>
      <c r="Q230" s="117"/>
      <c r="R230" s="127" t="s">
        <v>192</v>
      </c>
    </row>
    <row r="231" spans="10:18" ht="14.5" x14ac:dyDescent="0.35">
      <c r="J231" s="123"/>
      <c r="K231" s="112">
        <v>155</v>
      </c>
      <c r="L231" s="112"/>
      <c r="M231" s="102" t="s">
        <v>425</v>
      </c>
      <c r="N231" s="113" t="s">
        <v>176</v>
      </c>
      <c r="O231" s="113" t="s">
        <v>200</v>
      </c>
      <c r="P231" s="114"/>
      <c r="Q231" s="117"/>
      <c r="R231" s="127" t="s">
        <v>424</v>
      </c>
    </row>
    <row r="232" spans="10:18" ht="14.5" x14ac:dyDescent="0.35">
      <c r="J232" s="123"/>
      <c r="K232" s="112">
        <v>206</v>
      </c>
      <c r="L232" s="112"/>
      <c r="M232" s="102" t="s">
        <v>432</v>
      </c>
      <c r="N232" s="113" t="s">
        <v>176</v>
      </c>
      <c r="O232" s="113" t="s">
        <v>206</v>
      </c>
      <c r="P232" s="114"/>
      <c r="Q232" s="117"/>
      <c r="R232" s="102" t="s">
        <v>192</v>
      </c>
    </row>
    <row r="233" spans="10:18" ht="14.5" x14ac:dyDescent="0.35">
      <c r="J233" s="123"/>
      <c r="K233" s="112">
        <v>213</v>
      </c>
      <c r="L233" s="112"/>
      <c r="M233" s="102" t="s">
        <v>296</v>
      </c>
      <c r="N233" s="113" t="s">
        <v>176</v>
      </c>
      <c r="O233" s="113" t="s">
        <v>206</v>
      </c>
      <c r="P233" s="114"/>
      <c r="Q233" s="117"/>
      <c r="R233" s="102" t="s">
        <v>192</v>
      </c>
    </row>
    <row r="234" spans="10:18" ht="14.5" x14ac:dyDescent="0.35">
      <c r="J234" s="123"/>
      <c r="K234" s="112">
        <v>230</v>
      </c>
      <c r="L234" s="112"/>
      <c r="M234" s="102" t="s">
        <v>438</v>
      </c>
      <c r="N234" s="90" t="s">
        <v>428</v>
      </c>
      <c r="O234" s="90" t="s">
        <v>209</v>
      </c>
      <c r="P234" s="114"/>
      <c r="Q234" s="115"/>
      <c r="R234" s="102" t="s">
        <v>424</v>
      </c>
    </row>
    <row r="235" spans="10:18" ht="14.5" x14ac:dyDescent="0.35">
      <c r="J235" s="123"/>
      <c r="K235" s="112">
        <v>269</v>
      </c>
      <c r="L235" s="112"/>
      <c r="M235" s="102" t="s">
        <v>444</v>
      </c>
      <c r="N235" s="90" t="s">
        <v>428</v>
      </c>
      <c r="O235" s="90" t="s">
        <v>204</v>
      </c>
      <c r="P235" s="114"/>
      <c r="Q235" s="115"/>
      <c r="R235" s="102" t="s">
        <v>424</v>
      </c>
    </row>
    <row r="236" spans="10:18" ht="14.5" x14ac:dyDescent="0.35">
      <c r="J236" s="123"/>
      <c r="K236" s="112">
        <v>271</v>
      </c>
      <c r="L236" s="112"/>
      <c r="M236" s="102" t="s">
        <v>446</v>
      </c>
      <c r="N236" s="90" t="s">
        <v>428</v>
      </c>
      <c r="O236" s="90" t="s">
        <v>204</v>
      </c>
      <c r="P236" s="114"/>
      <c r="Q236" s="115"/>
      <c r="R236" s="102" t="s">
        <v>192</v>
      </c>
    </row>
    <row r="237" spans="10:18" ht="14.5" x14ac:dyDescent="0.35">
      <c r="J237" s="123"/>
      <c r="K237" s="112">
        <v>275</v>
      </c>
      <c r="L237" s="112"/>
      <c r="M237" s="102" t="s">
        <v>450</v>
      </c>
      <c r="N237" s="90" t="s">
        <v>428</v>
      </c>
      <c r="O237" s="90" t="s">
        <v>204</v>
      </c>
      <c r="P237" s="114"/>
      <c r="Q237" s="115"/>
      <c r="R237" s="102" t="s">
        <v>424</v>
      </c>
    </row>
    <row r="238" spans="10:18" ht="14.5" x14ac:dyDescent="0.35">
      <c r="J238" s="123"/>
      <c r="K238" s="112">
        <v>276</v>
      </c>
      <c r="L238" s="112"/>
      <c r="M238" s="102" t="s">
        <v>450</v>
      </c>
      <c r="N238" s="90" t="s">
        <v>428</v>
      </c>
      <c r="O238" s="90" t="s">
        <v>204</v>
      </c>
      <c r="P238" s="114"/>
      <c r="Q238" s="115"/>
      <c r="R238" s="102" t="s">
        <v>192</v>
      </c>
    </row>
    <row r="239" spans="10:18" ht="14.5" x14ac:dyDescent="0.35">
      <c r="J239" s="123"/>
      <c r="K239" s="112">
        <v>277</v>
      </c>
      <c r="L239" s="112"/>
      <c r="M239" s="102" t="s">
        <v>451</v>
      </c>
      <c r="N239" s="90" t="s">
        <v>176</v>
      </c>
      <c r="O239" s="90" t="s">
        <v>204</v>
      </c>
      <c r="P239" s="114"/>
      <c r="Q239" s="115"/>
      <c r="R239" s="102" t="s">
        <v>424</v>
      </c>
    </row>
    <row r="240" spans="10:18" ht="14.5" x14ac:dyDescent="0.35">
      <c r="J240" s="123"/>
      <c r="K240" s="112">
        <v>279</v>
      </c>
      <c r="L240" s="112"/>
      <c r="M240" s="102" t="s">
        <v>454</v>
      </c>
      <c r="N240" s="113" t="s">
        <v>176</v>
      </c>
      <c r="O240" s="90" t="s">
        <v>210</v>
      </c>
      <c r="P240" s="114"/>
      <c r="Q240" s="115"/>
      <c r="R240" s="102" t="s">
        <v>424</v>
      </c>
    </row>
    <row r="241" spans="10:18" ht="14.5" x14ac:dyDescent="0.35">
      <c r="J241" s="123"/>
      <c r="K241" s="112">
        <v>280</v>
      </c>
      <c r="L241" s="112"/>
      <c r="M241" s="102" t="s">
        <v>345</v>
      </c>
      <c r="N241" s="113" t="s">
        <v>176</v>
      </c>
      <c r="O241" s="90" t="s">
        <v>210</v>
      </c>
      <c r="P241" s="114"/>
      <c r="Q241" s="115"/>
      <c r="R241" s="102" t="s">
        <v>192</v>
      </c>
    </row>
    <row r="242" spans="10:18" ht="14.5" x14ac:dyDescent="0.35">
      <c r="J242" s="123"/>
      <c r="K242" s="112">
        <v>282</v>
      </c>
      <c r="L242" s="112"/>
      <c r="M242" s="102" t="s">
        <v>456</v>
      </c>
      <c r="N242" s="113" t="s">
        <v>176</v>
      </c>
      <c r="O242" s="90" t="s">
        <v>203</v>
      </c>
      <c r="P242" s="114"/>
      <c r="Q242" s="115"/>
      <c r="R242" s="102" t="s">
        <v>192</v>
      </c>
    </row>
    <row r="243" spans="10:18" ht="14.5" x14ac:dyDescent="0.35">
      <c r="J243" s="123"/>
      <c r="K243" s="112">
        <v>284</v>
      </c>
      <c r="L243" s="112"/>
      <c r="M243" s="102" t="s">
        <v>459</v>
      </c>
      <c r="N243" s="113" t="s">
        <v>176</v>
      </c>
      <c r="O243" s="90" t="s">
        <v>203</v>
      </c>
      <c r="P243" s="114"/>
      <c r="Q243" s="115"/>
      <c r="R243" s="102" t="s">
        <v>192</v>
      </c>
    </row>
    <row r="244" spans="10:18" ht="14.5" x14ac:dyDescent="0.35">
      <c r="J244" s="123"/>
      <c r="K244" s="112">
        <v>286</v>
      </c>
      <c r="L244" s="112"/>
      <c r="M244" s="102" t="s">
        <v>461</v>
      </c>
      <c r="N244" s="113" t="s">
        <v>176</v>
      </c>
      <c r="O244" s="90" t="s">
        <v>203</v>
      </c>
      <c r="P244" s="114"/>
      <c r="Q244" s="115"/>
      <c r="R244" s="102" t="s">
        <v>424</v>
      </c>
    </row>
    <row r="245" spans="10:18" ht="14.5" x14ac:dyDescent="0.35">
      <c r="J245" s="123"/>
      <c r="K245" s="112">
        <v>288</v>
      </c>
      <c r="L245" s="112"/>
      <c r="M245" s="102" t="s">
        <v>463</v>
      </c>
      <c r="N245" s="113" t="s">
        <v>176</v>
      </c>
      <c r="O245" s="92" t="s">
        <v>368</v>
      </c>
      <c r="P245" s="114"/>
      <c r="Q245" s="115"/>
      <c r="R245" s="102" t="s">
        <v>464</v>
      </c>
    </row>
    <row r="246" spans="10:18" ht="14.5" x14ac:dyDescent="0.35">
      <c r="J246" s="124"/>
      <c r="K246" s="112">
        <v>293</v>
      </c>
      <c r="L246" s="112"/>
      <c r="M246" s="102" t="s">
        <v>402</v>
      </c>
      <c r="N246" s="90" t="s">
        <v>176</v>
      </c>
      <c r="O246" s="90" t="s">
        <v>368</v>
      </c>
      <c r="P246" s="109"/>
      <c r="Q246" s="110"/>
      <c r="R246" s="102" t="s">
        <v>424</v>
      </c>
    </row>
    <row r="247" spans="10:18" ht="14.5" x14ac:dyDescent="0.35">
      <c r="J247" s="124"/>
      <c r="K247" s="112">
        <v>296</v>
      </c>
      <c r="L247" s="112"/>
      <c r="M247" s="102" t="s">
        <v>401</v>
      </c>
      <c r="N247" s="90" t="s">
        <v>176</v>
      </c>
      <c r="O247" s="90" t="s">
        <v>208</v>
      </c>
      <c r="P247" s="109"/>
      <c r="Q247" s="110"/>
      <c r="R247" s="102" t="s">
        <v>424</v>
      </c>
    </row>
    <row r="248" spans="10:18" ht="14.5" x14ac:dyDescent="0.35">
      <c r="J248" s="124"/>
      <c r="K248" s="112">
        <v>239</v>
      </c>
      <c r="L248" s="112"/>
      <c r="M248" s="102" t="s">
        <v>474</v>
      </c>
      <c r="N248" s="90" t="s">
        <v>176</v>
      </c>
      <c r="O248" s="90" t="s">
        <v>207</v>
      </c>
      <c r="P248" s="109"/>
      <c r="Q248" s="110"/>
      <c r="R248" s="102" t="s">
        <v>192</v>
      </c>
    </row>
    <row r="249" spans="10:18" ht="29" x14ac:dyDescent="0.35">
      <c r="J249" s="104">
        <v>75</v>
      </c>
      <c r="K249" s="107" t="s">
        <v>524</v>
      </c>
      <c r="L249" s="107"/>
      <c r="M249" s="100" t="s">
        <v>486</v>
      </c>
      <c r="N249" s="108"/>
      <c r="O249" s="108" t="s">
        <v>202</v>
      </c>
      <c r="P249" s="109"/>
      <c r="Q249" s="110"/>
      <c r="R249" s="100" t="s">
        <v>192</v>
      </c>
    </row>
    <row r="250" spans="10:18" ht="29" x14ac:dyDescent="0.35">
      <c r="J250" s="104">
        <v>75</v>
      </c>
      <c r="K250" s="107" t="s">
        <v>546</v>
      </c>
      <c r="L250" s="107"/>
      <c r="M250" s="100" t="s">
        <v>491</v>
      </c>
      <c r="N250" s="108"/>
      <c r="O250" s="108" t="s">
        <v>202</v>
      </c>
      <c r="P250" s="109"/>
      <c r="Q250" s="110"/>
      <c r="R250" s="100" t="s">
        <v>424</v>
      </c>
    </row>
    <row r="251" spans="10:18" ht="29" x14ac:dyDescent="0.35">
      <c r="J251" s="104">
        <v>75</v>
      </c>
      <c r="K251" s="107" t="s">
        <v>548</v>
      </c>
      <c r="L251" s="107"/>
      <c r="M251" s="100" t="s">
        <v>492</v>
      </c>
      <c r="N251" s="108"/>
      <c r="O251" s="108" t="s">
        <v>202</v>
      </c>
      <c r="P251" s="109"/>
      <c r="Q251" s="110"/>
      <c r="R251" s="100" t="s">
        <v>424</v>
      </c>
    </row>
    <row r="252" spans="10:18" ht="29" x14ac:dyDescent="0.35">
      <c r="J252" s="104">
        <v>600</v>
      </c>
      <c r="K252" s="107" t="s">
        <v>527</v>
      </c>
      <c r="L252" s="107"/>
      <c r="M252" s="100" t="s">
        <v>493</v>
      </c>
      <c r="N252" s="108"/>
      <c r="O252" s="108" t="s">
        <v>202</v>
      </c>
      <c r="P252" s="109"/>
      <c r="Q252" s="110"/>
      <c r="R252" s="100" t="s">
        <v>192</v>
      </c>
    </row>
    <row r="253" spans="10:18" ht="43.5" x14ac:dyDescent="0.35">
      <c r="J253" s="104">
        <v>600</v>
      </c>
      <c r="K253" s="107" t="s">
        <v>528</v>
      </c>
      <c r="L253" s="107"/>
      <c r="M253" s="100" t="s">
        <v>494</v>
      </c>
      <c r="N253" s="108"/>
      <c r="O253" s="108" t="s">
        <v>202</v>
      </c>
      <c r="P253" s="109"/>
      <c r="Q253" s="110"/>
      <c r="R253" s="100" t="s">
        <v>192</v>
      </c>
    </row>
    <row r="254" spans="10:18" ht="29" x14ac:dyDescent="0.35">
      <c r="J254" s="104">
        <v>600</v>
      </c>
      <c r="K254" s="107" t="s">
        <v>539</v>
      </c>
      <c r="L254" s="107"/>
      <c r="M254" s="100" t="s">
        <v>495</v>
      </c>
      <c r="N254" s="108"/>
      <c r="O254" s="108" t="s">
        <v>202</v>
      </c>
      <c r="P254" s="109"/>
      <c r="Q254" s="110"/>
      <c r="R254" s="100" t="s">
        <v>192</v>
      </c>
    </row>
    <row r="255" spans="10:18" ht="43.5" x14ac:dyDescent="0.35">
      <c r="J255" s="104" t="s">
        <v>1</v>
      </c>
      <c r="K255" s="107" t="s">
        <v>541</v>
      </c>
      <c r="L255" s="107"/>
      <c r="M255" s="100" t="s">
        <v>498</v>
      </c>
      <c r="N255" s="108"/>
      <c r="O255" s="108" t="s">
        <v>202</v>
      </c>
      <c r="P255" s="109"/>
      <c r="Q255" s="110"/>
      <c r="R255" s="100" t="s">
        <v>192</v>
      </c>
    </row>
    <row r="256" spans="10:18" ht="29" x14ac:dyDescent="0.35">
      <c r="J256" s="104" t="s">
        <v>1</v>
      </c>
      <c r="K256" s="107" t="s">
        <v>540</v>
      </c>
      <c r="L256" s="107"/>
      <c r="M256" s="100" t="s">
        <v>487</v>
      </c>
      <c r="N256" s="108"/>
      <c r="O256" s="108" t="s">
        <v>202</v>
      </c>
      <c r="P256" s="109"/>
      <c r="Q256" s="110"/>
      <c r="R256" s="100" t="s">
        <v>424</v>
      </c>
    </row>
    <row r="257" spans="10:18" ht="29" x14ac:dyDescent="0.35">
      <c r="J257" s="104" t="s">
        <v>1</v>
      </c>
      <c r="K257" s="107" t="s">
        <v>542</v>
      </c>
      <c r="L257" s="107"/>
      <c r="M257" s="100" t="s">
        <v>488</v>
      </c>
      <c r="N257" s="108"/>
      <c r="O257" s="108" t="s">
        <v>202</v>
      </c>
      <c r="P257" s="109"/>
      <c r="Q257" s="110"/>
      <c r="R257" s="100" t="s">
        <v>424</v>
      </c>
    </row>
    <row r="258" spans="10:18" ht="15" thickBot="1" x14ac:dyDescent="0.4">
      <c r="J258" s="104" t="s">
        <v>1</v>
      </c>
      <c r="K258" s="107" t="s">
        <v>544</v>
      </c>
      <c r="L258" s="107"/>
      <c r="M258" s="100" t="s">
        <v>490</v>
      </c>
      <c r="N258" s="108"/>
      <c r="O258" s="108" t="s">
        <v>202</v>
      </c>
      <c r="P258" s="109"/>
      <c r="Q258" s="110"/>
      <c r="R258" s="100" t="s">
        <v>424</v>
      </c>
    </row>
    <row r="259" spans="10:18" ht="29.5" thickBot="1" x14ac:dyDescent="0.4">
      <c r="J259" s="105" t="s">
        <v>1</v>
      </c>
      <c r="K259" s="107" t="s">
        <v>549</v>
      </c>
      <c r="L259" s="107"/>
      <c r="M259" s="99" t="s">
        <v>496</v>
      </c>
      <c r="N259" s="108"/>
      <c r="O259" s="108" t="s">
        <v>202</v>
      </c>
      <c r="P259" s="109"/>
      <c r="Q259" s="110"/>
      <c r="R259" s="99" t="s">
        <v>424</v>
      </c>
    </row>
    <row r="260" spans="10:18" ht="29" x14ac:dyDescent="0.35">
      <c r="J260" s="104" t="s">
        <v>1</v>
      </c>
      <c r="K260" s="107" t="s">
        <v>571</v>
      </c>
      <c r="L260" s="107"/>
      <c r="M260" s="100" t="s">
        <v>499</v>
      </c>
      <c r="N260" s="108"/>
      <c r="O260" s="108" t="s">
        <v>202</v>
      </c>
      <c r="P260" s="109"/>
      <c r="Q260" s="110"/>
      <c r="R260" s="100" t="s">
        <v>424</v>
      </c>
    </row>
    <row r="261" spans="10:18" ht="14.5" x14ac:dyDescent="0.35">
      <c r="J261" s="106" t="s">
        <v>572</v>
      </c>
      <c r="K261" s="107" t="s">
        <v>525</v>
      </c>
      <c r="L261" s="107"/>
      <c r="M261" s="108" t="s">
        <v>526</v>
      </c>
      <c r="N261" s="108"/>
      <c r="O261" s="108" t="s">
        <v>209</v>
      </c>
      <c r="P261" s="109"/>
      <c r="Q261" s="110"/>
      <c r="R261" s="111" t="s">
        <v>424</v>
      </c>
    </row>
    <row r="262" spans="10:18" ht="14.5" x14ac:dyDescent="0.35">
      <c r="J262" s="106" t="s">
        <v>573</v>
      </c>
      <c r="K262" s="107" t="s">
        <v>525</v>
      </c>
      <c r="L262" s="107"/>
      <c r="M262" s="108" t="s">
        <v>526</v>
      </c>
      <c r="N262" s="108"/>
      <c r="O262" s="108" t="s">
        <v>209</v>
      </c>
      <c r="P262" s="109"/>
      <c r="Q262" s="110"/>
      <c r="R262" s="111"/>
    </row>
    <row r="263" spans="10:18" ht="14.5" x14ac:dyDescent="0.35">
      <c r="J263" s="106" t="s">
        <v>572</v>
      </c>
      <c r="K263" s="107" t="s">
        <v>524</v>
      </c>
      <c r="L263" s="107"/>
      <c r="M263" s="108" t="s">
        <v>511</v>
      </c>
      <c r="N263" s="108"/>
      <c r="O263" s="108" t="s">
        <v>202</v>
      </c>
      <c r="P263" s="109"/>
      <c r="Q263" s="110"/>
      <c r="R263" s="111"/>
    </row>
    <row r="264" spans="10:18" ht="14.5" x14ac:dyDescent="0.35">
      <c r="J264" s="106" t="s">
        <v>1</v>
      </c>
      <c r="K264" s="107" t="s">
        <v>573</v>
      </c>
      <c r="L264" s="107"/>
      <c r="M264" s="108" t="s">
        <v>574</v>
      </c>
      <c r="N264" s="108"/>
      <c r="O264" s="108" t="s">
        <v>210</v>
      </c>
      <c r="P264" s="109"/>
      <c r="Q264" s="110"/>
      <c r="R264" s="111" t="s">
        <v>424</v>
      </c>
    </row>
    <row r="265" spans="10:18" ht="14.5" x14ac:dyDescent="0.35">
      <c r="J265" s="124" t="s">
        <v>1</v>
      </c>
      <c r="K265" s="107" t="s">
        <v>575</v>
      </c>
      <c r="L265" s="107"/>
      <c r="M265" s="116" t="s">
        <v>576</v>
      </c>
      <c r="N265" s="108"/>
      <c r="O265" s="108" t="s">
        <v>210</v>
      </c>
      <c r="P265" s="109"/>
      <c r="Q265" s="110"/>
      <c r="R265" s="128"/>
    </row>
    <row r="266" spans="10:18" ht="14.5" x14ac:dyDescent="0.35">
      <c r="J266" s="106" t="s">
        <v>573</v>
      </c>
      <c r="K266" s="107" t="s">
        <v>579</v>
      </c>
      <c r="L266" s="107"/>
      <c r="M266" s="108" t="s">
        <v>580</v>
      </c>
      <c r="N266" s="108"/>
      <c r="O266" s="108" t="s">
        <v>210</v>
      </c>
      <c r="P266" s="109"/>
      <c r="Q266" s="110"/>
      <c r="R266" s="111"/>
    </row>
    <row r="267" spans="10:18" ht="14.5" x14ac:dyDescent="0.35">
      <c r="J267" s="106" t="s">
        <v>572</v>
      </c>
      <c r="K267" s="107" t="s">
        <v>581</v>
      </c>
      <c r="L267" s="107"/>
      <c r="M267" s="108" t="s">
        <v>582</v>
      </c>
      <c r="N267" s="108"/>
      <c r="O267" s="108" t="s">
        <v>210</v>
      </c>
      <c r="P267" s="109"/>
      <c r="Q267" s="110"/>
      <c r="R267" s="111"/>
    </row>
    <row r="268" spans="10:18" ht="14.5" x14ac:dyDescent="0.35">
      <c r="J268" s="106" t="s">
        <v>1</v>
      </c>
      <c r="K268" s="107" t="s">
        <v>585</v>
      </c>
      <c r="L268" s="107"/>
      <c r="M268" s="108" t="s">
        <v>586</v>
      </c>
      <c r="N268" s="108"/>
      <c r="O268" s="108" t="s">
        <v>206</v>
      </c>
      <c r="P268" s="109"/>
      <c r="Q268" s="110"/>
      <c r="R268" s="111"/>
    </row>
    <row r="269" spans="10:18" ht="14.5" x14ac:dyDescent="0.35">
      <c r="J269" s="106" t="s">
        <v>1</v>
      </c>
      <c r="K269" s="107" t="s">
        <v>605</v>
      </c>
      <c r="L269" s="107"/>
      <c r="M269" s="108" t="s">
        <v>351</v>
      </c>
      <c r="N269" s="108"/>
      <c r="O269" s="108" t="s">
        <v>203</v>
      </c>
      <c r="P269" s="109"/>
      <c r="Q269" s="110"/>
      <c r="R269" s="111"/>
    </row>
    <row r="270" spans="10:18" ht="14.5" x14ac:dyDescent="0.35">
      <c r="J270" s="124" t="s">
        <v>1</v>
      </c>
      <c r="K270" s="107" t="s">
        <v>606</v>
      </c>
      <c r="L270" s="107"/>
      <c r="M270" s="116" t="s">
        <v>355</v>
      </c>
      <c r="N270" s="108"/>
      <c r="O270" s="108" t="s">
        <v>203</v>
      </c>
      <c r="P270" s="109"/>
      <c r="Q270" s="110"/>
      <c r="R270" s="128"/>
    </row>
    <row r="271" spans="10:18" ht="14.5" x14ac:dyDescent="0.35">
      <c r="J271" s="106" t="s">
        <v>1</v>
      </c>
      <c r="K271" s="107" t="s">
        <v>607</v>
      </c>
      <c r="L271" s="107"/>
      <c r="M271" s="108" t="s">
        <v>358</v>
      </c>
      <c r="N271" s="108"/>
      <c r="O271" s="108" t="s">
        <v>203</v>
      </c>
      <c r="P271" s="109"/>
      <c r="Q271" s="110"/>
      <c r="R271" s="111"/>
    </row>
    <row r="272" spans="10:18" ht="14.5" x14ac:dyDescent="0.35">
      <c r="J272" s="106" t="s">
        <v>573</v>
      </c>
      <c r="K272" s="107" t="s">
        <v>618</v>
      </c>
      <c r="L272" s="107"/>
      <c r="M272" s="108" t="s">
        <v>619</v>
      </c>
      <c r="N272" s="108"/>
      <c r="O272" s="113" t="s">
        <v>200</v>
      </c>
      <c r="P272" s="109"/>
      <c r="Q272" s="110"/>
      <c r="R272" s="111"/>
    </row>
    <row r="273" spans="10:18" ht="14.5" x14ac:dyDescent="0.35">
      <c r="J273" s="106" t="s">
        <v>572</v>
      </c>
      <c r="K273" s="107" t="s">
        <v>620</v>
      </c>
      <c r="L273" s="107"/>
      <c r="M273" s="108" t="s">
        <v>621</v>
      </c>
      <c r="N273" s="108"/>
      <c r="O273" s="113" t="s">
        <v>200</v>
      </c>
      <c r="P273" s="109"/>
      <c r="Q273" s="110"/>
      <c r="R273" s="111"/>
    </row>
    <row r="274" spans="10:18" ht="14.5" x14ac:dyDescent="0.35">
      <c r="J274" s="106" t="s">
        <v>1</v>
      </c>
      <c r="K274" s="107" t="s">
        <v>620</v>
      </c>
      <c r="L274" s="107"/>
      <c r="M274" s="108" t="s">
        <v>621</v>
      </c>
      <c r="N274" s="108"/>
      <c r="O274" s="113" t="s">
        <v>200</v>
      </c>
      <c r="P274" s="109"/>
      <c r="Q274" s="110"/>
      <c r="R274" s="111"/>
    </row>
    <row r="275" spans="10:18" ht="14.5" x14ac:dyDescent="0.35">
      <c r="J275" s="124" t="s">
        <v>1</v>
      </c>
      <c r="K275" s="107" t="s">
        <v>622</v>
      </c>
      <c r="L275" s="107"/>
      <c r="M275" s="116" t="s">
        <v>623</v>
      </c>
      <c r="N275" s="108"/>
      <c r="O275" s="108" t="s">
        <v>206</v>
      </c>
      <c r="P275" s="109"/>
      <c r="Q275" s="110"/>
      <c r="R275" s="128"/>
    </row>
    <row r="276" spans="10:18" ht="14.5" x14ac:dyDescent="0.35">
      <c r="J276" s="106" t="s">
        <v>1</v>
      </c>
      <c r="K276" s="107" t="s">
        <v>624</v>
      </c>
      <c r="L276" s="107"/>
      <c r="M276" s="108" t="s">
        <v>625</v>
      </c>
      <c r="N276" s="108"/>
      <c r="O276" s="108" t="s">
        <v>206</v>
      </c>
      <c r="P276" s="109"/>
      <c r="Q276" s="110"/>
      <c r="R276" s="111"/>
    </row>
    <row r="277" spans="10:18" ht="14.5" x14ac:dyDescent="0.35">
      <c r="J277" s="106" t="s">
        <v>1</v>
      </c>
      <c r="K277" s="107" t="s">
        <v>626</v>
      </c>
      <c r="L277" s="107"/>
      <c r="M277" s="108" t="s">
        <v>627</v>
      </c>
      <c r="N277" s="108"/>
      <c r="O277" s="108" t="s">
        <v>206</v>
      </c>
      <c r="P277" s="109"/>
      <c r="Q277" s="110"/>
      <c r="R277" s="111"/>
    </row>
    <row r="278" spans="10:18" ht="14.5" x14ac:dyDescent="0.35">
      <c r="J278" s="106" t="s">
        <v>463</v>
      </c>
      <c r="K278" s="107" t="s">
        <v>628</v>
      </c>
      <c r="L278" s="107"/>
      <c r="M278" s="108"/>
      <c r="N278" s="108"/>
      <c r="O278" s="108" t="s">
        <v>207</v>
      </c>
      <c r="P278" s="109"/>
      <c r="Q278" s="110"/>
      <c r="R278" s="111"/>
    </row>
  </sheetData>
  <phoneticPr fontId="7" type="noConversion"/>
  <dataValidations count="1">
    <dataValidation type="list" allowBlank="1" showInputMessage="1" showErrorMessage="1" sqref="A6:A56" xr:uid="{DAB7B7BA-5B32-4E7C-BA8A-7EC283DE924D}">
      <formula1>Event</formula1>
    </dataValidation>
  </dataValidations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Dec</vt:lpstr>
      <vt:lpstr>Results</vt:lpstr>
      <vt:lpstr>print</vt:lpstr>
      <vt:lpstr>aw</vt:lpstr>
      <vt:lpstr>nonscoring</vt:lpstr>
      <vt:lpstr>Age</vt:lpstr>
      <vt:lpstr>AWstandards</vt:lpstr>
      <vt:lpstr>Event</vt:lpstr>
      <vt:lpstr>F15A</vt:lpstr>
      <vt:lpstr>F15B</vt:lpstr>
      <vt:lpstr>FSA</vt:lpstr>
      <vt:lpstr>FSB</vt:lpstr>
      <vt:lpstr>Fteams</vt:lpstr>
      <vt:lpstr>Dec!Print_Area</vt:lpstr>
      <vt:lpstr>Results!Print_Area</vt:lpstr>
    </vt:vector>
  </TitlesOfParts>
  <Company>THE OPEN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 Bromilow</dc:creator>
  <cp:lastModifiedBy>Kate Matthews</cp:lastModifiedBy>
  <cp:lastPrinted>2019-08-31T08:03:21Z</cp:lastPrinted>
  <dcterms:created xsi:type="dcterms:W3CDTF">2002-05-16T09:38:47Z</dcterms:created>
  <dcterms:modified xsi:type="dcterms:W3CDTF">2024-09-06T09:14:04Z</dcterms:modified>
</cp:coreProperties>
</file>