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d.docs.live.net/3d4dc493e06d0628/Documents/Sussex Athletics/Results/2024/"/>
    </mc:Choice>
  </mc:AlternateContent>
  <xr:revisionPtr revIDLastSave="0" documentId="8_{5F4BF553-B286-4FEC-BB0C-E60FB5DB4E82}" xr6:coauthVersionLast="47" xr6:coauthVersionMax="47" xr10:uidLastSave="{00000000-0000-0000-0000-000000000000}"/>
  <bookViews>
    <workbookView xWindow="-110" yWindow="-110" windowWidth="19420" windowHeight="11500" tabRatio="597" firstSheet="1" activeTab="7" xr2:uid="{FAEEC0DC-70A7-4256-9501-597408A13D59}"/>
  </bookViews>
  <sheets>
    <sheet name="formulas" sheetId="7" state="hidden" r:id="rId1"/>
    <sheet name="setup" sheetId="5" r:id="rId2"/>
    <sheet name="DeclarationM" sheetId="1" r:id="rId3"/>
    <sheet name="DeclarationW" sheetId="10" r:id="rId4"/>
    <sheet name="NonScoringDec" sheetId="12" r:id="rId5"/>
    <sheet name="Results M" sheetId="3" r:id="rId6"/>
    <sheet name="Results W" sheetId="8" r:id="rId7"/>
    <sheet name="NonScoringRes" sheetId="13" r:id="rId8"/>
    <sheet name="Match Result" sheetId="6" r:id="rId9"/>
  </sheets>
  <definedNames>
    <definedName name="_xlnm.Print_Area" localSheetId="5">'Results M'!$A$1:$P$288</definedName>
    <definedName name="_xlnm.Print_Area" localSheetId="6">'Results W'!$A$1:$P$332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3" l="1"/>
  <c r="D25" i="13"/>
  <c r="K39" i="13"/>
  <c r="J39" i="13"/>
  <c r="I39" i="13"/>
  <c r="H39" i="13"/>
  <c r="K38" i="13"/>
  <c r="J38" i="13"/>
  <c r="I38" i="13"/>
  <c r="H38" i="13"/>
  <c r="K37" i="13"/>
  <c r="J37" i="13"/>
  <c r="I37" i="13"/>
  <c r="H37" i="13"/>
  <c r="K36" i="13"/>
  <c r="J36" i="13"/>
  <c r="I36" i="13"/>
  <c r="H36" i="13"/>
  <c r="K35" i="13"/>
  <c r="J35" i="13"/>
  <c r="I35" i="13"/>
  <c r="H35" i="13"/>
  <c r="K34" i="13"/>
  <c r="J34" i="13"/>
  <c r="I34" i="13"/>
  <c r="H34" i="13"/>
  <c r="K33" i="13"/>
  <c r="J33" i="13"/>
  <c r="I33" i="13"/>
  <c r="H33" i="13"/>
  <c r="K32" i="13"/>
  <c r="J32" i="13"/>
  <c r="I32" i="13"/>
  <c r="H32" i="13"/>
  <c r="K31" i="13"/>
  <c r="J31" i="13"/>
  <c r="I31" i="13"/>
  <c r="H31" i="13"/>
  <c r="K30" i="13"/>
  <c r="J30" i="13"/>
  <c r="I30" i="13"/>
  <c r="H30" i="13"/>
  <c r="K29" i="13"/>
  <c r="J29" i="13"/>
  <c r="I29" i="13"/>
  <c r="H29" i="13"/>
  <c r="K28" i="13"/>
  <c r="J28" i="13"/>
  <c r="I28" i="13"/>
  <c r="H28" i="13"/>
  <c r="K27" i="13"/>
  <c r="J27" i="13"/>
  <c r="I27" i="13"/>
  <c r="H27" i="13"/>
  <c r="K26" i="13"/>
  <c r="J26" i="13"/>
  <c r="I26" i="13"/>
  <c r="H26" i="13"/>
  <c r="K25" i="13"/>
  <c r="J25" i="13"/>
  <c r="I25" i="13"/>
  <c r="H25" i="13"/>
  <c r="K24" i="13"/>
  <c r="J24" i="13"/>
  <c r="I24" i="13"/>
  <c r="H24" i="13"/>
  <c r="K23" i="13"/>
  <c r="J23" i="13"/>
  <c r="I23" i="13"/>
  <c r="H23" i="13"/>
  <c r="K22" i="13"/>
  <c r="J22" i="13"/>
  <c r="I22" i="13"/>
  <c r="H22" i="13"/>
  <c r="K21" i="13"/>
  <c r="J21" i="13"/>
  <c r="I21" i="13"/>
  <c r="H21" i="13"/>
  <c r="K20" i="13"/>
  <c r="J20" i="13"/>
  <c r="I20" i="13"/>
  <c r="H20" i="13"/>
  <c r="K19" i="13"/>
  <c r="J19" i="13"/>
  <c r="I19" i="13"/>
  <c r="H19" i="13"/>
  <c r="K18" i="13"/>
  <c r="J18" i="13"/>
  <c r="I18" i="13"/>
  <c r="H18" i="13"/>
  <c r="K17" i="13"/>
  <c r="J17" i="13"/>
  <c r="I17" i="13"/>
  <c r="H17" i="13"/>
  <c r="K16" i="13"/>
  <c r="J16" i="13"/>
  <c r="I16" i="13"/>
  <c r="H16" i="13"/>
  <c r="K15" i="13"/>
  <c r="J15" i="13"/>
  <c r="I15" i="13"/>
  <c r="H15" i="13"/>
  <c r="K14" i="13"/>
  <c r="J14" i="13"/>
  <c r="I14" i="13"/>
  <c r="H14" i="13"/>
  <c r="K13" i="13"/>
  <c r="J13" i="13"/>
  <c r="I13" i="13"/>
  <c r="K12" i="13"/>
  <c r="J12" i="13"/>
  <c r="I12" i="13"/>
  <c r="K11" i="13"/>
  <c r="J11" i="13"/>
  <c r="I11" i="13"/>
  <c r="K10" i="13"/>
  <c r="J10" i="13"/>
  <c r="I10" i="13"/>
  <c r="K9" i="13"/>
  <c r="J9" i="13"/>
  <c r="I9" i="13"/>
  <c r="H9" i="13"/>
  <c r="K8" i="13"/>
  <c r="J8" i="13"/>
  <c r="I8" i="13"/>
  <c r="K7" i="13"/>
  <c r="J7" i="13"/>
  <c r="I7" i="13"/>
  <c r="A8" i="13"/>
  <c r="B8" i="13"/>
  <c r="C8" i="13"/>
  <c r="B9" i="13"/>
  <c r="C9" i="13"/>
  <c r="D9" i="13"/>
  <c r="A10" i="13"/>
  <c r="B10" i="13"/>
  <c r="C10" i="13"/>
  <c r="D10" i="13"/>
  <c r="B11" i="13"/>
  <c r="C11" i="13"/>
  <c r="D11" i="13"/>
  <c r="A12" i="13"/>
  <c r="B12" i="13"/>
  <c r="C12" i="13"/>
  <c r="D12" i="13"/>
  <c r="A13" i="13"/>
  <c r="B13" i="13"/>
  <c r="C13" i="13"/>
  <c r="D13" i="13"/>
  <c r="A14" i="13"/>
  <c r="B14" i="13"/>
  <c r="C14" i="13"/>
  <c r="D14" i="13"/>
  <c r="A15" i="13"/>
  <c r="B15" i="13"/>
  <c r="C15" i="13"/>
  <c r="D15" i="13"/>
  <c r="A16" i="13"/>
  <c r="B16" i="13"/>
  <c r="C16" i="13"/>
  <c r="D16" i="13"/>
  <c r="A17" i="13"/>
  <c r="B17" i="13"/>
  <c r="C17" i="13"/>
  <c r="D17" i="13"/>
  <c r="A18" i="13"/>
  <c r="B18" i="13"/>
  <c r="C18" i="13"/>
  <c r="D18" i="13"/>
  <c r="B19" i="13"/>
  <c r="C19" i="13"/>
  <c r="D19" i="13"/>
  <c r="A20" i="13"/>
  <c r="B20" i="13"/>
  <c r="C20" i="13"/>
  <c r="D20" i="13"/>
  <c r="A21" i="13"/>
  <c r="B21" i="13"/>
  <c r="C21" i="13"/>
  <c r="D21" i="13"/>
  <c r="A22" i="13"/>
  <c r="B22" i="13"/>
  <c r="C22" i="13"/>
  <c r="D22" i="13"/>
  <c r="A23" i="13"/>
  <c r="B23" i="13"/>
  <c r="C23" i="13"/>
  <c r="D23" i="13"/>
  <c r="A24" i="13"/>
  <c r="B24" i="13"/>
  <c r="C24" i="13"/>
  <c r="D24" i="13"/>
  <c r="A25" i="13"/>
  <c r="B25" i="13"/>
  <c r="C25" i="13"/>
  <c r="A26" i="13"/>
  <c r="B26" i="13"/>
  <c r="C26" i="13"/>
  <c r="D26" i="13"/>
  <c r="A27" i="13"/>
  <c r="B27" i="13"/>
  <c r="C27" i="13"/>
  <c r="D27" i="13"/>
  <c r="A28" i="13"/>
  <c r="B28" i="13"/>
  <c r="C28" i="13"/>
  <c r="D28" i="13"/>
  <c r="A29" i="13"/>
  <c r="B29" i="13"/>
  <c r="C29" i="13"/>
  <c r="D29" i="13"/>
  <c r="A30" i="13"/>
  <c r="B30" i="13"/>
  <c r="C30" i="13"/>
  <c r="D30" i="13"/>
  <c r="A31" i="13"/>
  <c r="B31" i="13"/>
  <c r="C31" i="13"/>
  <c r="D31" i="13"/>
  <c r="A32" i="13"/>
  <c r="B32" i="13"/>
  <c r="C32" i="13"/>
  <c r="D32" i="13"/>
  <c r="A33" i="13"/>
  <c r="B33" i="13"/>
  <c r="C33" i="13"/>
  <c r="D33" i="13"/>
  <c r="A34" i="13"/>
  <c r="B34" i="13"/>
  <c r="C34" i="13"/>
  <c r="D34" i="13"/>
  <c r="A35" i="13"/>
  <c r="B35" i="13"/>
  <c r="C35" i="13"/>
  <c r="D35" i="13"/>
  <c r="A36" i="13"/>
  <c r="B36" i="13"/>
  <c r="C36" i="13"/>
  <c r="D36" i="13"/>
  <c r="A37" i="13"/>
  <c r="B37" i="13"/>
  <c r="C37" i="13"/>
  <c r="D37" i="13"/>
  <c r="A38" i="13"/>
  <c r="B38" i="13"/>
  <c r="C38" i="13"/>
  <c r="D38" i="13"/>
  <c r="A39" i="13"/>
  <c r="B39" i="13"/>
  <c r="C39" i="13"/>
  <c r="D39" i="13"/>
  <c r="C7" i="13"/>
  <c r="B7" i="13"/>
  <c r="H3" i="12"/>
  <c r="H2" i="12" s="1"/>
  <c r="H3" i="10"/>
  <c r="AI4" i="10" s="1"/>
  <c r="AK6" i="10"/>
  <c r="AJ6" i="10"/>
  <c r="AI6" i="10"/>
  <c r="AH6" i="10"/>
  <c r="AF6" i="10"/>
  <c r="AC6" i="10"/>
  <c r="AB6" i="10"/>
  <c r="AA6" i="10"/>
  <c r="Z6" i="10"/>
  <c r="Y6" i="10"/>
  <c r="X6" i="10"/>
  <c r="W6" i="10"/>
  <c r="V6" i="10"/>
  <c r="U6" i="10"/>
  <c r="T6" i="10"/>
  <c r="S6" i="10"/>
  <c r="R6" i="10"/>
  <c r="Q6" i="10"/>
  <c r="P6" i="10"/>
  <c r="O6" i="10"/>
  <c r="N6" i="10"/>
  <c r="I6" i="10"/>
  <c r="H6" i="10"/>
  <c r="G6" i="10"/>
  <c r="F6" i="10"/>
  <c r="W4" i="10"/>
  <c r="K4" i="10"/>
  <c r="B31" i="10" a="1"/>
  <c r="B31" i="10" s="1"/>
  <c r="B30" i="10" a="1"/>
  <c r="B30" i="10" s="1"/>
  <c r="C29" i="10" a="1"/>
  <c r="C29" i="10" s="1"/>
  <c r="B29" i="10" a="1"/>
  <c r="B29" i="10" s="1"/>
  <c r="C28" i="10" a="1"/>
  <c r="C28" i="10" s="1"/>
  <c r="B28" i="10" a="1"/>
  <c r="B28" i="10" s="1"/>
  <c r="C27" i="10" a="1"/>
  <c r="C27" i="10" s="1"/>
  <c r="B27" i="10" a="1"/>
  <c r="B27" i="10" s="1"/>
  <c r="C26" i="10" a="1"/>
  <c r="C26" i="10" s="1"/>
  <c r="B26" i="10" a="1"/>
  <c r="B26" i="10" s="1"/>
  <c r="C25" i="10" a="1"/>
  <c r="C25" i="10" s="1"/>
  <c r="B25" i="10" a="1"/>
  <c r="B25" i="10" s="1"/>
  <c r="C24" i="10" a="1"/>
  <c r="C24" i="10" s="1"/>
  <c r="B24" i="10" a="1"/>
  <c r="B24" i="10" s="1"/>
  <c r="C23" i="10" a="1"/>
  <c r="C23" i="10" s="1"/>
  <c r="B23" i="10" a="1"/>
  <c r="B23" i="10" s="1"/>
  <c r="C22" i="10" a="1"/>
  <c r="C22" i="10" s="1"/>
  <c r="B22" i="10" a="1"/>
  <c r="B22" i="10" s="1"/>
  <c r="C21" i="10" a="1"/>
  <c r="C21" i="10" s="1"/>
  <c r="B21" i="10" a="1"/>
  <c r="B21" i="10" s="1"/>
  <c r="C20" i="10" a="1"/>
  <c r="C20" i="10" s="1"/>
  <c r="B20" i="10" a="1"/>
  <c r="B20" i="10" s="1"/>
  <c r="C19" i="10" a="1"/>
  <c r="C19" i="10" s="1"/>
  <c r="B19" i="10" a="1"/>
  <c r="B19" i="10" s="1"/>
  <c r="C18" i="10" a="1"/>
  <c r="C18" i="10" s="1"/>
  <c r="B18" i="10" a="1"/>
  <c r="B18" i="10" s="1"/>
  <c r="C17" i="10" a="1"/>
  <c r="C17" i="10" s="1"/>
  <c r="B17" i="10" a="1"/>
  <c r="B17" i="10" s="1"/>
  <c r="C16" i="10" a="1"/>
  <c r="C16" i="10" s="1"/>
  <c r="B16" i="10" a="1"/>
  <c r="B16" i="10" s="1"/>
  <c r="C15" i="10" a="1"/>
  <c r="C15" i="10" s="1"/>
  <c r="B15" i="10" a="1"/>
  <c r="B15" i="10" s="1"/>
  <c r="C14" i="10" a="1"/>
  <c r="C14" i="10" s="1"/>
  <c r="B14" i="10" a="1"/>
  <c r="B14" i="10" s="1"/>
  <c r="C13" i="10" a="1"/>
  <c r="C13" i="10" s="1"/>
  <c r="B13" i="10" a="1"/>
  <c r="B13" i="10" s="1"/>
  <c r="C12" i="10" a="1"/>
  <c r="C12" i="10" s="1"/>
  <c r="B12" i="10" a="1"/>
  <c r="B12" i="10" s="1"/>
  <c r="C11" i="10" a="1"/>
  <c r="C11" i="10" s="1"/>
  <c r="B11" i="10" a="1"/>
  <c r="B11" i="10" s="1"/>
  <c r="C10" i="10" a="1"/>
  <c r="C10" i="10" s="1"/>
  <c r="B10" i="10" a="1"/>
  <c r="B10" i="10" s="1"/>
  <c r="C9" i="10" a="1"/>
  <c r="C9" i="10" s="1"/>
  <c r="B9" i="10" a="1"/>
  <c r="B9" i="10" s="1"/>
  <c r="C8" i="10" a="1"/>
  <c r="C8" i="10" s="1"/>
  <c r="B8" i="10" a="1"/>
  <c r="B8" i="10" s="1"/>
  <c r="C7" i="10" a="1"/>
  <c r="C7" i="10" s="1"/>
  <c r="B7" i="10" a="1"/>
  <c r="B7" i="10" s="1"/>
  <c r="A10" i="10" a="1"/>
  <c r="A10" i="10" s="1"/>
  <c r="A11" i="10" a="1"/>
  <c r="A11" i="10" s="1"/>
  <c r="A14" i="10" a="1"/>
  <c r="A14" i="10" s="1"/>
  <c r="A15" i="10" a="1"/>
  <c r="A15" i="10" s="1"/>
  <c r="A18" i="10" a="1"/>
  <c r="A18" i="10" s="1"/>
  <c r="A19" i="10" a="1"/>
  <c r="A19" i="10" s="1"/>
  <c r="A22" i="10" a="1"/>
  <c r="A22" i="10" s="1"/>
  <c r="A23" i="10" a="1"/>
  <c r="A23" i="10" s="1"/>
  <c r="A26" i="10" a="1"/>
  <c r="A26" i="10" s="1"/>
  <c r="A27" i="10" a="1"/>
  <c r="A27" i="10" s="1"/>
  <c r="A30" i="10" a="1"/>
  <c r="A30" i="10" s="1"/>
  <c r="A31" i="10" a="1"/>
  <c r="A31" i="10" s="1"/>
  <c r="AK5" i="10"/>
  <c r="AJ5" i="10"/>
  <c r="AI5" i="10"/>
  <c r="AH5" i="10"/>
  <c r="AG5" i="10"/>
  <c r="AF5" i="10"/>
  <c r="AE5" i="10"/>
  <c r="AD5" i="10"/>
  <c r="AC5" i="10"/>
  <c r="AB5" i="10"/>
  <c r="AA5" i="10"/>
  <c r="Z5" i="10"/>
  <c r="Y5" i="10"/>
  <c r="X5" i="10"/>
  <c r="W5" i="10"/>
  <c r="V5" i="10"/>
  <c r="U5" i="10"/>
  <c r="T5" i="10"/>
  <c r="S5" i="10"/>
  <c r="R5" i="10"/>
  <c r="Q5" i="10"/>
  <c r="P5" i="10"/>
  <c r="O5" i="10"/>
  <c r="N5" i="10"/>
  <c r="M5" i="10"/>
  <c r="L5" i="10"/>
  <c r="K5" i="10"/>
  <c r="J5" i="10"/>
  <c r="I5" i="10"/>
  <c r="H5" i="10"/>
  <c r="G5" i="10"/>
  <c r="F5" i="10"/>
  <c r="AH4" i="10"/>
  <c r="AD4" i="10"/>
  <c r="AE6" i="10"/>
  <c r="Z4" i="10"/>
  <c r="V4" i="10"/>
  <c r="R4" i="10"/>
  <c r="N4" i="10"/>
  <c r="J4" i="10"/>
  <c r="M6" i="10"/>
  <c r="F4" i="10"/>
  <c r="H1" i="10"/>
  <c r="C17" i="3" a="1"/>
  <c r="C17" i="3"/>
  <c r="K4" i="1"/>
  <c r="G4" i="1"/>
  <c r="AI4" i="1"/>
  <c r="AE4" i="1"/>
  <c r="AA4" i="1"/>
  <c r="W4" i="1"/>
  <c r="S4" i="1"/>
  <c r="O4" i="1"/>
  <c r="G2" i="3"/>
  <c r="C28" i="3" a="1"/>
  <c r="C28" i="3" s="1"/>
  <c r="C29" i="3" a="1"/>
  <c r="C29" i="3" s="1"/>
  <c r="C30" i="3" a="1"/>
  <c r="C30" i="3" s="1"/>
  <c r="C31" i="3" a="1"/>
  <c r="C31" i="3" s="1"/>
  <c r="C32" i="3" a="1"/>
  <c r="C32" i="3" s="1"/>
  <c r="C33" i="3" a="1"/>
  <c r="C33" i="3" s="1"/>
  <c r="C34" i="3" a="1"/>
  <c r="C34" i="3" s="1"/>
  <c r="C35" i="3" a="1"/>
  <c r="C35" i="3" s="1"/>
  <c r="C39" i="3" a="1"/>
  <c r="C39" i="3"/>
  <c r="C40" i="3" a="1"/>
  <c r="C40" i="3"/>
  <c r="C41" i="3" a="1"/>
  <c r="C41" i="3"/>
  <c r="C42" i="3" a="1"/>
  <c r="C42" i="3"/>
  <c r="C43" i="3" a="1"/>
  <c r="C43" i="3"/>
  <c r="C44" i="3" a="1"/>
  <c r="C44" i="3"/>
  <c r="C45" i="3" a="1"/>
  <c r="C45" i="3"/>
  <c r="C46" i="3" a="1"/>
  <c r="C46" i="3"/>
  <c r="C50" i="3" a="1"/>
  <c r="C50" i="3"/>
  <c r="C51" i="3" a="1"/>
  <c r="C51" i="3"/>
  <c r="C52" i="3" a="1"/>
  <c r="C52" i="3"/>
  <c r="C53" i="3" a="1"/>
  <c r="C53" i="3"/>
  <c r="C54" i="3" a="1"/>
  <c r="C54" i="3"/>
  <c r="C55" i="3" a="1"/>
  <c r="C55" i="3"/>
  <c r="C56" i="3" a="1"/>
  <c r="C56" i="3"/>
  <c r="C57" i="3" a="1"/>
  <c r="C57" i="3"/>
  <c r="C61" i="3" a="1"/>
  <c r="C61" i="3"/>
  <c r="C62" i="3" a="1"/>
  <c r="C62" i="3"/>
  <c r="C63" i="3" a="1"/>
  <c r="C63" i="3"/>
  <c r="C64" i="3" a="1"/>
  <c r="C64" i="3"/>
  <c r="C65" i="3" a="1"/>
  <c r="C65" i="3"/>
  <c r="C66" i="3" a="1"/>
  <c r="C66" i="3"/>
  <c r="C67" i="3" a="1"/>
  <c r="C67" i="3"/>
  <c r="C68" i="3" a="1"/>
  <c r="C68" i="3"/>
  <c r="C72" i="3" a="1"/>
  <c r="C72" i="3"/>
  <c r="C73" i="3" a="1"/>
  <c r="C73" i="3"/>
  <c r="C74" i="3" a="1"/>
  <c r="C74" i="3"/>
  <c r="C75" i="3" a="1"/>
  <c r="C75" i="3"/>
  <c r="C76" i="3" a="1"/>
  <c r="C76" i="3"/>
  <c r="C77" i="3" a="1"/>
  <c r="C77" i="3"/>
  <c r="C78" i="3" a="1"/>
  <c r="C78" i="3"/>
  <c r="C79" i="3" a="1"/>
  <c r="C79" i="3"/>
  <c r="C83" i="3" a="1"/>
  <c r="C83" i="3"/>
  <c r="C84" i="3" a="1"/>
  <c r="C84" i="3"/>
  <c r="C85" i="3" a="1"/>
  <c r="C85" i="3"/>
  <c r="C86" i="3" a="1"/>
  <c r="C86" i="3"/>
  <c r="C87" i="3" a="1"/>
  <c r="C87" i="3"/>
  <c r="C88" i="3" a="1"/>
  <c r="C88" i="3"/>
  <c r="C89" i="3" a="1"/>
  <c r="C89" i="3"/>
  <c r="C90" i="3" a="1"/>
  <c r="C90" i="3"/>
  <c r="C24" i="3" a="1"/>
  <c r="C24" i="3"/>
  <c r="C23" i="3" a="1"/>
  <c r="C23" i="3"/>
  <c r="C22" i="3" a="1"/>
  <c r="C22" i="3"/>
  <c r="C21" i="3" a="1"/>
  <c r="C21" i="3"/>
  <c r="C20" i="3" a="1"/>
  <c r="C20" i="3"/>
  <c r="C19" i="3" a="1"/>
  <c r="C19" i="3"/>
  <c r="C18" i="3" a="1"/>
  <c r="C18" i="3"/>
  <c r="N4" i="1"/>
  <c r="Q6" i="1"/>
  <c r="N6" i="1"/>
  <c r="P6" i="1"/>
  <c r="O6"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B16" i="1" a="1"/>
  <c r="B16" i="1"/>
  <c r="C16" i="1" a="1"/>
  <c r="C16" i="1"/>
  <c r="D16" i="1" a="1"/>
  <c r="D16" i="1"/>
  <c r="E16" i="1" a="1"/>
  <c r="E16" i="1"/>
  <c r="B17" i="1" a="1"/>
  <c r="B17" i="1"/>
  <c r="C17" i="1" a="1"/>
  <c r="C17" i="1"/>
  <c r="D17" i="1" a="1"/>
  <c r="D17" i="1"/>
  <c r="E17" i="1" a="1"/>
  <c r="E17" i="1"/>
  <c r="B18" i="1" a="1"/>
  <c r="B18" i="1"/>
  <c r="C18" i="1" a="1"/>
  <c r="C18" i="1"/>
  <c r="D18" i="1" a="1"/>
  <c r="D18" i="1"/>
  <c r="E18" i="1" a="1"/>
  <c r="E18" i="1"/>
  <c r="B19" i="1" a="1"/>
  <c r="B19" i="1"/>
  <c r="C19" i="1" a="1"/>
  <c r="C19" i="1"/>
  <c r="D19" i="1" a="1"/>
  <c r="D19" i="1"/>
  <c r="E19" i="1" a="1"/>
  <c r="E19" i="1"/>
  <c r="B20" i="1" a="1"/>
  <c r="B20" i="1"/>
  <c r="C20" i="1" a="1"/>
  <c r="C20" i="1"/>
  <c r="D20" i="1" a="1"/>
  <c r="D20" i="1"/>
  <c r="E20" i="1" a="1"/>
  <c r="E20" i="1"/>
  <c r="B21" i="1" a="1"/>
  <c r="B21" i="1"/>
  <c r="C21" i="1" a="1"/>
  <c r="C21" i="1"/>
  <c r="D21" i="1" a="1"/>
  <c r="D21" i="1"/>
  <c r="E21" i="1" a="1"/>
  <c r="E21" i="1"/>
  <c r="B22" i="1" a="1"/>
  <c r="B22" i="1"/>
  <c r="C22" i="1" a="1"/>
  <c r="C22" i="1"/>
  <c r="D22" i="1" a="1"/>
  <c r="D22" i="1"/>
  <c r="E22" i="1" a="1"/>
  <c r="E22" i="1"/>
  <c r="B23" i="1" a="1"/>
  <c r="B23" i="1"/>
  <c r="C23" i="1" a="1"/>
  <c r="C23" i="1"/>
  <c r="D23" i="1" a="1"/>
  <c r="D23" i="1"/>
  <c r="E23" i="1" a="1"/>
  <c r="E23" i="1"/>
  <c r="B24" i="1" a="1"/>
  <c r="B24" i="1"/>
  <c r="C24" i="1" a="1"/>
  <c r="C24" i="1"/>
  <c r="D24" i="1" a="1"/>
  <c r="D24" i="1"/>
  <c r="E24" i="1" a="1"/>
  <c r="E24" i="1"/>
  <c r="B25" i="1" a="1"/>
  <c r="B25" i="1"/>
  <c r="C25" i="1" a="1"/>
  <c r="C25" i="1"/>
  <c r="D25" i="1" a="1"/>
  <c r="D25" i="1"/>
  <c r="E25" i="1" a="1"/>
  <c r="E25" i="1"/>
  <c r="B26" i="1" a="1"/>
  <c r="B26" i="1"/>
  <c r="C26" i="1" a="1"/>
  <c r="C26" i="1"/>
  <c r="D26" i="1" a="1"/>
  <c r="D26" i="1"/>
  <c r="E26" i="1" a="1"/>
  <c r="E26" i="1"/>
  <c r="B27" i="1" a="1"/>
  <c r="B27" i="1"/>
  <c r="C27" i="1" a="1"/>
  <c r="C27" i="1"/>
  <c r="D27" i="1" a="1"/>
  <c r="D27" i="1"/>
  <c r="E27" i="1" a="1"/>
  <c r="E27" i="1"/>
  <c r="B28" i="1" a="1"/>
  <c r="B28" i="1"/>
  <c r="C28" i="1" a="1"/>
  <c r="C28" i="1"/>
  <c r="D28" i="1" a="1"/>
  <c r="D28" i="1"/>
  <c r="E28" i="1" a="1"/>
  <c r="E28" i="1"/>
  <c r="B29" i="1" a="1"/>
  <c r="B29" i="1"/>
  <c r="C29" i="1" a="1"/>
  <c r="C29" i="1"/>
  <c r="D29" i="1" a="1"/>
  <c r="D29" i="1"/>
  <c r="E29" i="1" a="1"/>
  <c r="E29" i="1"/>
  <c r="B30" i="1" a="1"/>
  <c r="B30" i="1"/>
  <c r="C30" i="1" a="1"/>
  <c r="C30" i="1"/>
  <c r="D30" i="1" a="1"/>
  <c r="D30" i="1"/>
  <c r="E30" i="1" a="1"/>
  <c r="E30" i="1"/>
  <c r="B31" i="1" a="1"/>
  <c r="B31" i="1"/>
  <c r="C31" i="1" a="1"/>
  <c r="C31" i="1"/>
  <c r="D31" i="1" a="1"/>
  <c r="D31" i="1"/>
  <c r="E31" i="1" a="1"/>
  <c r="E31" i="1"/>
  <c r="B8" i="1" a="1"/>
  <c r="B8" i="1"/>
  <c r="C8" i="1" a="1"/>
  <c r="C8" i="1"/>
  <c r="D8" i="1" a="1"/>
  <c r="D8" i="1"/>
  <c r="E8" i="1" a="1"/>
  <c r="E8" i="1"/>
  <c r="B9" i="1" a="1"/>
  <c r="B9" i="1"/>
  <c r="C9" i="1" a="1"/>
  <c r="C9" i="1"/>
  <c r="D9" i="1" a="1"/>
  <c r="D9" i="1"/>
  <c r="E9" i="1" a="1"/>
  <c r="E9" i="1"/>
  <c r="B10" i="1" a="1"/>
  <c r="B10" i="1"/>
  <c r="C10" i="1" a="1"/>
  <c r="C10" i="1"/>
  <c r="D10" i="1" a="1"/>
  <c r="D10" i="1"/>
  <c r="E10" i="1" a="1"/>
  <c r="E10" i="1"/>
  <c r="B11" i="1" a="1"/>
  <c r="B11" i="1"/>
  <c r="C11" i="1" a="1"/>
  <c r="C11" i="1"/>
  <c r="D11" i="1" a="1"/>
  <c r="D11" i="1"/>
  <c r="E11" i="1" a="1"/>
  <c r="E11" i="1"/>
  <c r="B12" i="1" a="1"/>
  <c r="B12" i="1"/>
  <c r="C12" i="1" a="1"/>
  <c r="C12" i="1"/>
  <c r="D12" i="1" a="1"/>
  <c r="D12" i="1"/>
  <c r="E12" i="1" a="1"/>
  <c r="E12" i="1"/>
  <c r="B13" i="1" a="1"/>
  <c r="B13" i="1"/>
  <c r="C13" i="1" a="1"/>
  <c r="C13" i="1"/>
  <c r="D13" i="1" a="1"/>
  <c r="D13" i="1"/>
  <c r="E13" i="1" a="1"/>
  <c r="E13" i="1"/>
  <c r="B14" i="1" a="1"/>
  <c r="B14" i="1"/>
  <c r="C14" i="1" a="1"/>
  <c r="C14" i="1"/>
  <c r="D14" i="1" a="1"/>
  <c r="D14" i="1"/>
  <c r="E14" i="1" a="1"/>
  <c r="E14" i="1"/>
  <c r="B15" i="1" a="1"/>
  <c r="B15" i="1"/>
  <c r="C15" i="1" a="1"/>
  <c r="C15" i="1"/>
  <c r="D15" i="1" a="1"/>
  <c r="D15" i="1"/>
  <c r="E15" i="1" a="1"/>
  <c r="E15" i="1"/>
  <c r="E7" i="1" a="1"/>
  <c r="E7" i="1"/>
  <c r="D7" i="1" a="1"/>
  <c r="D7" i="1"/>
  <c r="C7" i="1" a="1"/>
  <c r="C7" i="1"/>
  <c r="B7" i="1" a="1"/>
  <c r="B7" i="1"/>
  <c r="A7" i="1" a="1"/>
  <c r="A7" i="1"/>
  <c r="C6" i="3" a="1"/>
  <c r="C6" i="3"/>
  <c r="G2" i="8"/>
  <c r="B25" i="8"/>
  <c r="I4" i="7"/>
  <c r="L22" i="7" s="1" a="1"/>
  <c r="L22" i="7" s="1"/>
  <c r="W29" i="7" a="1"/>
  <c r="W29" i="7" s="1"/>
  <c r="A31" i="1" a="1"/>
  <c r="A31" i="1"/>
  <c r="A30" i="1" a="1"/>
  <c r="A30" i="1"/>
  <c r="A29" i="1" a="1"/>
  <c r="A29" i="1"/>
  <c r="A28" i="1" a="1"/>
  <c r="A28" i="1"/>
  <c r="A27" i="1" a="1"/>
  <c r="A27" i="1"/>
  <c r="A26" i="1" a="1"/>
  <c r="A26" i="1"/>
  <c r="A25" i="1" a="1"/>
  <c r="A25" i="1"/>
  <c r="A24" i="1" a="1"/>
  <c r="A24" i="1"/>
  <c r="A23" i="1" a="1"/>
  <c r="A23" i="1"/>
  <c r="A22" i="1" a="1"/>
  <c r="A22" i="1"/>
  <c r="A21" i="1" a="1"/>
  <c r="A21" i="1"/>
  <c r="A20" i="1" a="1"/>
  <c r="A20" i="1"/>
  <c r="A19" i="1" a="1"/>
  <c r="A19" i="1"/>
  <c r="A18" i="1" a="1"/>
  <c r="A18" i="1"/>
  <c r="A17" i="1" a="1"/>
  <c r="A17" i="1"/>
  <c r="A16" i="1" a="1"/>
  <c r="A16" i="1"/>
  <c r="A15" i="1" a="1"/>
  <c r="A15" i="1"/>
  <c r="A14" i="1" a="1"/>
  <c r="A14" i="1"/>
  <c r="A13" i="1" a="1"/>
  <c r="A13" i="1"/>
  <c r="A12" i="1" a="1"/>
  <c r="A12" i="1"/>
  <c r="A11" i="1" a="1"/>
  <c r="A11" i="1"/>
  <c r="A10" i="1" a="1"/>
  <c r="A10" i="1"/>
  <c r="A9" i="1" a="1"/>
  <c r="A9" i="1"/>
  <c r="A8" i="1" a="1"/>
  <c r="A8" i="1"/>
  <c r="H2" i="1"/>
  <c r="C2" i="13"/>
  <c r="H1" i="1"/>
  <c r="F2" i="13"/>
  <c r="N18" i="5"/>
  <c r="M18" i="5"/>
  <c r="L18" i="5"/>
  <c r="K18" i="5"/>
  <c r="N17" i="5"/>
  <c r="M17" i="5"/>
  <c r="L17" i="5"/>
  <c r="K17" i="5"/>
  <c r="I49" i="7"/>
  <c r="H49" i="7"/>
  <c r="G49" i="7"/>
  <c r="F49" i="7"/>
  <c r="E49" i="7"/>
  <c r="D49" i="7"/>
  <c r="C49" i="7"/>
  <c r="B49" i="7"/>
  <c r="B48" i="7"/>
  <c r="I48" i="7"/>
  <c r="H48" i="7"/>
  <c r="G48" i="7"/>
  <c r="F48" i="7"/>
  <c r="E48" i="7"/>
  <c r="D48" i="7"/>
  <c r="C48" i="7"/>
  <c r="P14" i="6"/>
  <c r="P13" i="6"/>
  <c r="P12" i="6"/>
  <c r="P11" i="6"/>
  <c r="P10" i="6"/>
  <c r="P9" i="6"/>
  <c r="P8" i="6"/>
  <c r="P7" i="6"/>
  <c r="L8" i="6"/>
  <c r="L9" i="6"/>
  <c r="L10" i="6"/>
  <c r="L11" i="6"/>
  <c r="L12" i="6"/>
  <c r="L13" i="6"/>
  <c r="L14" i="6"/>
  <c r="L7" i="6"/>
  <c r="A39" i="7"/>
  <c r="A40" i="7"/>
  <c r="C442" i="8" a="1"/>
  <c r="C442" i="8"/>
  <c r="C441" i="8" a="1"/>
  <c r="C441" i="8"/>
  <c r="C440" i="8" a="1"/>
  <c r="C440" i="8"/>
  <c r="C439" i="8" a="1"/>
  <c r="C439" i="8"/>
  <c r="C438" i="8" a="1"/>
  <c r="C438" i="8"/>
  <c r="C437" i="8" a="1"/>
  <c r="C437" i="8"/>
  <c r="C436" i="8" a="1"/>
  <c r="C436" i="8"/>
  <c r="C435" i="8" a="1"/>
  <c r="C435" i="8"/>
  <c r="C431" i="8" a="1"/>
  <c r="C431" i="8"/>
  <c r="C430" i="8" a="1"/>
  <c r="C430" i="8"/>
  <c r="C429" i="8" a="1"/>
  <c r="C429" i="8"/>
  <c r="C428" i="8" a="1"/>
  <c r="C428" i="8"/>
  <c r="C427" i="8" a="1"/>
  <c r="C427" i="8"/>
  <c r="C426" i="8" a="1"/>
  <c r="C426" i="8"/>
  <c r="C425" i="8" a="1"/>
  <c r="C425" i="8"/>
  <c r="C424" i="8" a="1"/>
  <c r="C424" i="8"/>
  <c r="C420" i="8" a="1"/>
  <c r="C420" i="8"/>
  <c r="C419" i="8" a="1"/>
  <c r="C419" i="8"/>
  <c r="C418" i="8" a="1"/>
  <c r="C418" i="8"/>
  <c r="C417" i="8" a="1"/>
  <c r="C417" i="8"/>
  <c r="C416" i="8" a="1"/>
  <c r="C416" i="8"/>
  <c r="C415" i="8" a="1"/>
  <c r="C415" i="8"/>
  <c r="C414" i="8" a="1"/>
  <c r="C414" i="8"/>
  <c r="C413" i="8" a="1"/>
  <c r="C413" i="8"/>
  <c r="C409" i="8" a="1"/>
  <c r="C409" i="8"/>
  <c r="C408" i="8" a="1"/>
  <c r="C408" i="8"/>
  <c r="C407" i="8" a="1"/>
  <c r="C407" i="8"/>
  <c r="C406" i="8" a="1"/>
  <c r="C406" i="8"/>
  <c r="C405" i="8" a="1"/>
  <c r="C405" i="8"/>
  <c r="C404" i="8" a="1"/>
  <c r="C404" i="8"/>
  <c r="C403" i="8" a="1"/>
  <c r="C403" i="8"/>
  <c r="C402" i="8" a="1"/>
  <c r="C402" i="8"/>
  <c r="C398" i="8" a="1"/>
  <c r="C398" i="8"/>
  <c r="C397" i="8" a="1"/>
  <c r="C397" i="8"/>
  <c r="C396" i="8" a="1"/>
  <c r="C396" i="8"/>
  <c r="C395" i="8" a="1"/>
  <c r="C395" i="8"/>
  <c r="C394" i="8" a="1"/>
  <c r="C394" i="8"/>
  <c r="C393" i="8" a="1"/>
  <c r="C393" i="8"/>
  <c r="C392" i="8" a="1"/>
  <c r="C392" i="8"/>
  <c r="C391" i="8" a="1"/>
  <c r="C391" i="8"/>
  <c r="C387" i="8" a="1"/>
  <c r="C387" i="8"/>
  <c r="C386" i="8" a="1"/>
  <c r="C386" i="8"/>
  <c r="C385" i="8" a="1"/>
  <c r="C385" i="8"/>
  <c r="C384" i="8" a="1"/>
  <c r="C384" i="8"/>
  <c r="C383" i="8" a="1"/>
  <c r="C383" i="8"/>
  <c r="C382" i="8" a="1"/>
  <c r="C382" i="8"/>
  <c r="C381" i="8" a="1"/>
  <c r="C381" i="8"/>
  <c r="C380" i="8" a="1"/>
  <c r="C380" i="8"/>
  <c r="C376" i="8" a="1"/>
  <c r="C376" i="8"/>
  <c r="C375" i="8" a="1"/>
  <c r="C375" i="8"/>
  <c r="C374" i="8" a="1"/>
  <c r="C374" i="8"/>
  <c r="C373" i="8" a="1"/>
  <c r="C373" i="8"/>
  <c r="C372" i="8" a="1"/>
  <c r="C372" i="8"/>
  <c r="C371" i="8" a="1"/>
  <c r="C371" i="8"/>
  <c r="C370" i="8" a="1"/>
  <c r="C370" i="8"/>
  <c r="C369" i="8" a="1"/>
  <c r="C369" i="8"/>
  <c r="C365" i="8" a="1"/>
  <c r="C365" i="8"/>
  <c r="C364" i="8" a="1"/>
  <c r="C364" i="8"/>
  <c r="C363" i="8" a="1"/>
  <c r="C363" i="8"/>
  <c r="C362" i="8" a="1"/>
  <c r="C362" i="8"/>
  <c r="C361" i="8" a="1"/>
  <c r="C361" i="8"/>
  <c r="C360" i="8" a="1"/>
  <c r="C360" i="8"/>
  <c r="C359" i="8" a="1"/>
  <c r="C359" i="8"/>
  <c r="C358" i="8" a="1"/>
  <c r="C358" i="8"/>
  <c r="C354" i="8" a="1"/>
  <c r="C354" i="8"/>
  <c r="C353" i="8" a="1"/>
  <c r="C353" i="8"/>
  <c r="C352" i="8" a="1"/>
  <c r="C352" i="8"/>
  <c r="C351" i="8" a="1"/>
  <c r="C351" i="8"/>
  <c r="C350" i="8" a="1"/>
  <c r="C350" i="8"/>
  <c r="C349" i="8" a="1"/>
  <c r="C349" i="8"/>
  <c r="C348" i="8" a="1"/>
  <c r="C348" i="8"/>
  <c r="C347" i="8" a="1"/>
  <c r="C347" i="8"/>
  <c r="C343" i="8" a="1"/>
  <c r="C343" i="8"/>
  <c r="C342" i="8" a="1"/>
  <c r="C342" i="8"/>
  <c r="C341" i="8" a="1"/>
  <c r="C341" i="8"/>
  <c r="C340" i="8" a="1"/>
  <c r="C340" i="8"/>
  <c r="C339" i="8" a="1"/>
  <c r="C339" i="8"/>
  <c r="C338" i="8" a="1"/>
  <c r="C338" i="8"/>
  <c r="C337" i="8" a="1"/>
  <c r="C337" i="8"/>
  <c r="C336" i="8" a="1"/>
  <c r="C336" i="8"/>
  <c r="C332" i="8" a="1"/>
  <c r="C332" i="8"/>
  <c r="C331" i="8" a="1"/>
  <c r="C331" i="8"/>
  <c r="C330" i="8" a="1"/>
  <c r="C330" i="8"/>
  <c r="C329" i="8" a="1"/>
  <c r="C329" i="8"/>
  <c r="C328" i="8" a="1"/>
  <c r="C328" i="8"/>
  <c r="C327" i="8" a="1"/>
  <c r="C327" i="8"/>
  <c r="C326" i="8" a="1"/>
  <c r="C326" i="8"/>
  <c r="C325" i="8" a="1"/>
  <c r="C325" i="8"/>
  <c r="C321" i="8" a="1"/>
  <c r="C321" i="8"/>
  <c r="C320" i="8" a="1"/>
  <c r="C320" i="8"/>
  <c r="C319" i="8" a="1"/>
  <c r="C319" i="8"/>
  <c r="C318" i="8" a="1"/>
  <c r="C318" i="8"/>
  <c r="C317" i="8" a="1"/>
  <c r="C317" i="8"/>
  <c r="C316" i="8" a="1"/>
  <c r="C316" i="8"/>
  <c r="C315" i="8" a="1"/>
  <c r="C315" i="8"/>
  <c r="C314" i="8" a="1"/>
  <c r="C314" i="8"/>
  <c r="C310" i="8" a="1"/>
  <c r="C310" i="8"/>
  <c r="C309" i="8" a="1"/>
  <c r="C309" i="8"/>
  <c r="C308" i="8" a="1"/>
  <c r="C308" i="8"/>
  <c r="C307" i="8" a="1"/>
  <c r="C307" i="8"/>
  <c r="C306" i="8" a="1"/>
  <c r="C306" i="8"/>
  <c r="C305" i="8" a="1"/>
  <c r="C305" i="8"/>
  <c r="C304" i="8" a="1"/>
  <c r="C304" i="8"/>
  <c r="C303" i="8" a="1"/>
  <c r="C303" i="8"/>
  <c r="C299" i="8" a="1"/>
  <c r="C299" i="8"/>
  <c r="C298" i="8" a="1"/>
  <c r="C298" i="8"/>
  <c r="C297" i="8" a="1"/>
  <c r="C297" i="8"/>
  <c r="C296" i="8" a="1"/>
  <c r="C296" i="8"/>
  <c r="C295" i="8" a="1"/>
  <c r="C295" i="8"/>
  <c r="C294" i="8" a="1"/>
  <c r="C294" i="8"/>
  <c r="C293" i="8" a="1"/>
  <c r="C293" i="8"/>
  <c r="C292" i="8" a="1"/>
  <c r="C292" i="8"/>
  <c r="C288" i="8" a="1"/>
  <c r="C288" i="8"/>
  <c r="C287" i="8" a="1"/>
  <c r="C287" i="8"/>
  <c r="C286" i="8" a="1"/>
  <c r="C286" i="8"/>
  <c r="C285" i="8" a="1"/>
  <c r="C285" i="8"/>
  <c r="C284" i="8" a="1"/>
  <c r="C284" i="8"/>
  <c r="C283" i="8" a="1"/>
  <c r="C283" i="8"/>
  <c r="C282" i="8" a="1"/>
  <c r="C282" i="8"/>
  <c r="C281" i="8" a="1"/>
  <c r="C281" i="8"/>
  <c r="C277" i="8" a="1"/>
  <c r="C277" i="8"/>
  <c r="C276" i="8" a="1"/>
  <c r="C276" i="8"/>
  <c r="C275" i="8" a="1"/>
  <c r="C275" i="8"/>
  <c r="C274" i="8" a="1"/>
  <c r="C274" i="8"/>
  <c r="C273" i="8" a="1"/>
  <c r="C273" i="8"/>
  <c r="C272" i="8" a="1"/>
  <c r="C272" i="8"/>
  <c r="C271" i="8" a="1"/>
  <c r="C271" i="8"/>
  <c r="C270" i="8" a="1"/>
  <c r="C270" i="8"/>
  <c r="C266" i="8" a="1"/>
  <c r="C266" i="8"/>
  <c r="C265" i="8" a="1"/>
  <c r="C265" i="8"/>
  <c r="C264" i="8" a="1"/>
  <c r="C264" i="8"/>
  <c r="C263" i="8" a="1"/>
  <c r="C263" i="8"/>
  <c r="C262" i="8" a="1"/>
  <c r="C262" i="8"/>
  <c r="C261" i="8" a="1"/>
  <c r="C261" i="8"/>
  <c r="C260" i="8" a="1"/>
  <c r="C260" i="8"/>
  <c r="C259" i="8" a="1"/>
  <c r="C259" i="8"/>
  <c r="C255" i="8" a="1"/>
  <c r="C255" i="8"/>
  <c r="C254" i="8" a="1"/>
  <c r="C254" i="8"/>
  <c r="C253" i="8" a="1"/>
  <c r="C253" i="8"/>
  <c r="C252" i="8" a="1"/>
  <c r="C252" i="8"/>
  <c r="C251" i="8" a="1"/>
  <c r="C251" i="8"/>
  <c r="C250" i="8" a="1"/>
  <c r="C250" i="8"/>
  <c r="C249" i="8" a="1"/>
  <c r="C249" i="8"/>
  <c r="C248" i="8" a="1"/>
  <c r="C248" i="8"/>
  <c r="C244" i="8" a="1"/>
  <c r="C244" i="8"/>
  <c r="C243" i="8" a="1"/>
  <c r="C243" i="8"/>
  <c r="C242" i="8" a="1"/>
  <c r="C242" i="8"/>
  <c r="C241" i="8" a="1"/>
  <c r="C241" i="8"/>
  <c r="C240" i="8" a="1"/>
  <c r="C240" i="8"/>
  <c r="C239" i="8" a="1"/>
  <c r="C239" i="8"/>
  <c r="C238" i="8" a="1"/>
  <c r="C238" i="8"/>
  <c r="C237" i="8" a="1"/>
  <c r="C237" i="8"/>
  <c r="C233" i="8" a="1"/>
  <c r="C233" i="8"/>
  <c r="C232" i="8" a="1"/>
  <c r="C232" i="8"/>
  <c r="C231" i="8" a="1"/>
  <c r="C231" i="8"/>
  <c r="C230" i="8" a="1"/>
  <c r="C230" i="8"/>
  <c r="C229" i="8" a="1"/>
  <c r="C229" i="8"/>
  <c r="C228" i="8" a="1"/>
  <c r="C228" i="8"/>
  <c r="C227" i="8" a="1"/>
  <c r="C227" i="8"/>
  <c r="C226" i="8" a="1"/>
  <c r="C226" i="8"/>
  <c r="C222" i="8" a="1"/>
  <c r="C222" i="8"/>
  <c r="C221" i="8" a="1"/>
  <c r="C221" i="8"/>
  <c r="C220" i="8" a="1"/>
  <c r="C220" i="8"/>
  <c r="C219" i="8" a="1"/>
  <c r="C219" i="8"/>
  <c r="C218" i="8" a="1"/>
  <c r="C218" i="8"/>
  <c r="C217" i="8" a="1"/>
  <c r="C217" i="8"/>
  <c r="C216" i="8" a="1"/>
  <c r="C216" i="8"/>
  <c r="C215" i="8" a="1"/>
  <c r="C215" i="8"/>
  <c r="C211" i="8" a="1"/>
  <c r="C211" i="8"/>
  <c r="C210" i="8" a="1"/>
  <c r="C210" i="8"/>
  <c r="C209" i="8" a="1"/>
  <c r="C209" i="8"/>
  <c r="C208" i="8" a="1"/>
  <c r="C208" i="8"/>
  <c r="C207" i="8" a="1"/>
  <c r="C207" i="8"/>
  <c r="C206" i="8" a="1"/>
  <c r="C206" i="8"/>
  <c r="C205" i="8" a="1"/>
  <c r="C205" i="8"/>
  <c r="C204" i="8" a="1"/>
  <c r="C204" i="8"/>
  <c r="C200" i="8" a="1"/>
  <c r="C200" i="8"/>
  <c r="C199" i="8" a="1"/>
  <c r="C199" i="8"/>
  <c r="C198" i="8" a="1"/>
  <c r="C198" i="8"/>
  <c r="C197" i="8" a="1"/>
  <c r="C197" i="8"/>
  <c r="C196" i="8" a="1"/>
  <c r="C196" i="8"/>
  <c r="C195" i="8" a="1"/>
  <c r="C195" i="8"/>
  <c r="C194" i="8" a="1"/>
  <c r="C194" i="8"/>
  <c r="C193" i="8" a="1"/>
  <c r="C193" i="8"/>
  <c r="C189" i="8" a="1"/>
  <c r="C189" i="8"/>
  <c r="C188" i="8" a="1"/>
  <c r="C188" i="8"/>
  <c r="C187" i="8" a="1"/>
  <c r="C187" i="8"/>
  <c r="C186" i="8" a="1"/>
  <c r="C186" i="8"/>
  <c r="C185" i="8" a="1"/>
  <c r="C185" i="8"/>
  <c r="C184" i="8" a="1"/>
  <c r="C184" i="8"/>
  <c r="C183" i="8" a="1"/>
  <c r="C183" i="8"/>
  <c r="C182" i="8" a="1"/>
  <c r="C182" i="8"/>
  <c r="C178" i="8" a="1"/>
  <c r="C178" i="8"/>
  <c r="C177" i="8" a="1"/>
  <c r="C177" i="8"/>
  <c r="C176" i="8" a="1"/>
  <c r="C176" i="8"/>
  <c r="C175" i="8" a="1"/>
  <c r="C175" i="8"/>
  <c r="C174" i="8" a="1"/>
  <c r="C174" i="8"/>
  <c r="C173" i="8" a="1"/>
  <c r="C173" i="8"/>
  <c r="C172" i="8" a="1"/>
  <c r="C172" i="8"/>
  <c r="C171" i="8" a="1"/>
  <c r="C171" i="8"/>
  <c r="C167" i="8" a="1"/>
  <c r="C167" i="8"/>
  <c r="C166" i="8" a="1"/>
  <c r="C166" i="8"/>
  <c r="C165" i="8" a="1"/>
  <c r="C165" i="8"/>
  <c r="C164" i="8" a="1"/>
  <c r="C164" i="8"/>
  <c r="C163" i="8" a="1"/>
  <c r="C163" i="8"/>
  <c r="C162" i="8" a="1"/>
  <c r="C162" i="8"/>
  <c r="C161" i="8" a="1"/>
  <c r="C161" i="8"/>
  <c r="C160" i="8" a="1"/>
  <c r="C160" i="8"/>
  <c r="C156" i="8" a="1"/>
  <c r="C156" i="8"/>
  <c r="C155" i="8" a="1"/>
  <c r="C155" i="8"/>
  <c r="C154" i="8" a="1"/>
  <c r="C154" i="8"/>
  <c r="C153" i="8" a="1"/>
  <c r="C153" i="8"/>
  <c r="C152" i="8" a="1"/>
  <c r="C152" i="8"/>
  <c r="C151" i="8" a="1"/>
  <c r="C151" i="8"/>
  <c r="C150" i="8" a="1"/>
  <c r="C150" i="8"/>
  <c r="C149" i="8" a="1"/>
  <c r="C149" i="8"/>
  <c r="C145" i="8" a="1"/>
  <c r="C145" i="8"/>
  <c r="C144" i="8" a="1"/>
  <c r="C144" i="8"/>
  <c r="C143" i="8" a="1"/>
  <c r="C143" i="8"/>
  <c r="C142" i="8" a="1"/>
  <c r="C142" i="8"/>
  <c r="C141" i="8" a="1"/>
  <c r="C141" i="8"/>
  <c r="C140" i="8" a="1"/>
  <c r="C140" i="8"/>
  <c r="C139" i="8" a="1"/>
  <c r="C139" i="8"/>
  <c r="C138" i="8" a="1"/>
  <c r="C138" i="8"/>
  <c r="C134" i="8" a="1"/>
  <c r="C134" i="8"/>
  <c r="C133" i="8" a="1"/>
  <c r="C133" i="8"/>
  <c r="C132" i="8" a="1"/>
  <c r="C132" i="8"/>
  <c r="C131" i="8" a="1"/>
  <c r="C131" i="8"/>
  <c r="C130" i="8" a="1"/>
  <c r="C130" i="8"/>
  <c r="C129" i="8" a="1"/>
  <c r="C129" i="8"/>
  <c r="C128" i="8" a="1"/>
  <c r="C128" i="8"/>
  <c r="C127" i="8" a="1"/>
  <c r="C127" i="8"/>
  <c r="C123" i="8" a="1"/>
  <c r="C123" i="8"/>
  <c r="C122" i="8" a="1"/>
  <c r="C122" i="8"/>
  <c r="C121" i="8" a="1"/>
  <c r="C121" i="8"/>
  <c r="C120" i="8" a="1"/>
  <c r="C120" i="8"/>
  <c r="C119" i="8" a="1"/>
  <c r="C119" i="8"/>
  <c r="C118" i="8" a="1"/>
  <c r="C118" i="8"/>
  <c r="C117" i="8" a="1"/>
  <c r="C117" i="8"/>
  <c r="C116" i="8" a="1"/>
  <c r="C116" i="8"/>
  <c r="C112" i="8" a="1"/>
  <c r="C112" i="8"/>
  <c r="C111" i="8" a="1"/>
  <c r="C111" i="8"/>
  <c r="C110" i="8" a="1"/>
  <c r="C110" i="8"/>
  <c r="C109" i="8" a="1"/>
  <c r="C109" i="8"/>
  <c r="C108" i="8" a="1"/>
  <c r="C108" i="8"/>
  <c r="C107" i="8" a="1"/>
  <c r="C107" i="8"/>
  <c r="C106" i="8" a="1"/>
  <c r="C106" i="8"/>
  <c r="C105" i="8" a="1"/>
  <c r="C105" i="8"/>
  <c r="C101" i="8" a="1"/>
  <c r="C101" i="8"/>
  <c r="C100" i="8" a="1"/>
  <c r="C100" i="8"/>
  <c r="C99" i="8" a="1"/>
  <c r="C99" i="8"/>
  <c r="C98" i="8" a="1"/>
  <c r="C98" i="8"/>
  <c r="C97" i="8" a="1"/>
  <c r="C97" i="8"/>
  <c r="C96" i="8" a="1"/>
  <c r="C96" i="8"/>
  <c r="C95" i="8" a="1"/>
  <c r="C95" i="8"/>
  <c r="C94" i="8" a="1"/>
  <c r="C94" i="8"/>
  <c r="C90" i="8" a="1"/>
  <c r="C90" i="8"/>
  <c r="C89" i="8" a="1"/>
  <c r="C89" i="8"/>
  <c r="C88" i="8" a="1"/>
  <c r="C88" i="8"/>
  <c r="C87" i="8" a="1"/>
  <c r="C87" i="8"/>
  <c r="C86" i="8" a="1"/>
  <c r="C86" i="8"/>
  <c r="C85" i="8" a="1"/>
  <c r="C85" i="8"/>
  <c r="C84" i="8" a="1"/>
  <c r="C84" i="8"/>
  <c r="C83" i="8" a="1"/>
  <c r="C83" i="8"/>
  <c r="C79" i="8" a="1"/>
  <c r="C79" i="8"/>
  <c r="C78" i="8" a="1"/>
  <c r="C78" i="8"/>
  <c r="C77" i="8" a="1"/>
  <c r="C77" i="8"/>
  <c r="C76" i="8" a="1"/>
  <c r="C76" i="8"/>
  <c r="C75" i="8" a="1"/>
  <c r="C75" i="8"/>
  <c r="C74" i="8" a="1"/>
  <c r="C74" i="8"/>
  <c r="C73" i="8" a="1"/>
  <c r="C73" i="8"/>
  <c r="C72" i="8" a="1"/>
  <c r="C72" i="8"/>
  <c r="C68" i="8" a="1"/>
  <c r="C68" i="8"/>
  <c r="C67" i="8" a="1"/>
  <c r="C67" i="8"/>
  <c r="C66" i="8" a="1"/>
  <c r="C66" i="8"/>
  <c r="C65" i="8" a="1"/>
  <c r="C65" i="8"/>
  <c r="C64" i="8" a="1"/>
  <c r="C64" i="8"/>
  <c r="C63" i="8" a="1"/>
  <c r="C63" i="8"/>
  <c r="C62" i="8" a="1"/>
  <c r="C62" i="8"/>
  <c r="C61" i="8" a="1"/>
  <c r="C61" i="8"/>
  <c r="C57" i="8" a="1"/>
  <c r="C57" i="8"/>
  <c r="C56" i="8" a="1"/>
  <c r="C56" i="8"/>
  <c r="C55" i="8" a="1"/>
  <c r="C55" i="8"/>
  <c r="C54" i="8" a="1"/>
  <c r="C54" i="8"/>
  <c r="C53" i="8" a="1"/>
  <c r="C53" i="8"/>
  <c r="C52" i="8" a="1"/>
  <c r="C52" i="8"/>
  <c r="C51" i="8" a="1"/>
  <c r="C51" i="8"/>
  <c r="C50" i="8" a="1"/>
  <c r="C50" i="8"/>
  <c r="C46" i="8" a="1"/>
  <c r="C46" i="8"/>
  <c r="C45" i="8" a="1"/>
  <c r="C45" i="8"/>
  <c r="C44" i="8" a="1"/>
  <c r="C44" i="8"/>
  <c r="C43" i="8" a="1"/>
  <c r="C43" i="8"/>
  <c r="C42" i="8" a="1"/>
  <c r="C42" i="8"/>
  <c r="C41" i="8" a="1"/>
  <c r="C41" i="8"/>
  <c r="C40" i="8" a="1"/>
  <c r="C40" i="8"/>
  <c r="C39" i="8" a="1"/>
  <c r="C39" i="8"/>
  <c r="C35" i="8" a="1"/>
  <c r="C35" i="8"/>
  <c r="C34" i="8" a="1"/>
  <c r="C34" i="8"/>
  <c r="C33" i="8" a="1"/>
  <c r="C33" i="8"/>
  <c r="C32" i="8" a="1"/>
  <c r="C32" i="8"/>
  <c r="C31" i="8" a="1"/>
  <c r="C31" i="8"/>
  <c r="C30" i="8" a="1"/>
  <c r="C30" i="8"/>
  <c r="C29" i="8" a="1"/>
  <c r="C29" i="8"/>
  <c r="C28" i="8" a="1"/>
  <c r="C28" i="8"/>
  <c r="C24" i="8" a="1"/>
  <c r="C24" i="8"/>
  <c r="C23" i="8" a="1"/>
  <c r="C23" i="8"/>
  <c r="C22" i="8" a="1"/>
  <c r="C22" i="8"/>
  <c r="C21" i="8" a="1"/>
  <c r="C21" i="8"/>
  <c r="C20" i="8" a="1"/>
  <c r="C20" i="8"/>
  <c r="C19" i="8" a="1"/>
  <c r="C19" i="8"/>
  <c r="C18" i="8" a="1"/>
  <c r="C18" i="8"/>
  <c r="C17" i="8" a="1"/>
  <c r="C17" i="8"/>
  <c r="C13" i="8" a="1"/>
  <c r="C13" i="8"/>
  <c r="C12" i="8" a="1"/>
  <c r="C12" i="8"/>
  <c r="C11" i="8" a="1"/>
  <c r="C11" i="8"/>
  <c r="C10" i="8" a="1"/>
  <c r="C10" i="8"/>
  <c r="C9" i="8" a="1"/>
  <c r="C9" i="8"/>
  <c r="C8" i="8" a="1"/>
  <c r="C8" i="8"/>
  <c r="C7" i="8" a="1"/>
  <c r="C7" i="8"/>
  <c r="C6" i="8" a="1"/>
  <c r="C6" i="8"/>
  <c r="P2" i="8"/>
  <c r="O2" i="8"/>
  <c r="N2" i="8"/>
  <c r="M2" i="8"/>
  <c r="L2" i="8"/>
  <c r="K2" i="8"/>
  <c r="J2" i="8"/>
  <c r="I2" i="8"/>
  <c r="P2" i="3"/>
  <c r="O2" i="3"/>
  <c r="H47" i="7"/>
  <c r="N2" i="3"/>
  <c r="G38" i="7"/>
  <c r="M2" i="3"/>
  <c r="F41" i="7"/>
  <c r="L2" i="3"/>
  <c r="K2" i="3"/>
  <c r="D47" i="7"/>
  <c r="J2" i="3"/>
  <c r="I2" i="3"/>
  <c r="B47" i="7"/>
  <c r="C424" i="3" a="1"/>
  <c r="C424" i="3"/>
  <c r="C425" i="3" a="1"/>
  <c r="C425" i="3"/>
  <c r="C426" i="3" a="1"/>
  <c r="C426" i="3"/>
  <c r="C427" i="3" a="1"/>
  <c r="C427" i="3"/>
  <c r="C428" i="3" a="1"/>
  <c r="C428" i="3"/>
  <c r="C429" i="3" a="1"/>
  <c r="C429" i="3"/>
  <c r="C430" i="3" a="1"/>
  <c r="C430" i="3"/>
  <c r="C431" i="3" a="1"/>
  <c r="C431" i="3"/>
  <c r="C413" i="3" a="1"/>
  <c r="C413" i="3"/>
  <c r="C414" i="3" a="1"/>
  <c r="C414" i="3"/>
  <c r="C415" i="3" a="1"/>
  <c r="C415" i="3"/>
  <c r="C416" i="3" a="1"/>
  <c r="C416" i="3"/>
  <c r="C417" i="3" a="1"/>
  <c r="C417" i="3"/>
  <c r="C418" i="3" a="1"/>
  <c r="C418" i="3"/>
  <c r="C419" i="3" a="1"/>
  <c r="C419" i="3"/>
  <c r="C420" i="3" a="1"/>
  <c r="C420" i="3"/>
  <c r="C442" i="3" a="1"/>
  <c r="C442" i="3"/>
  <c r="C441" i="3" a="1"/>
  <c r="C441" i="3"/>
  <c r="C440" i="3" a="1"/>
  <c r="C440" i="3"/>
  <c r="C439" i="3" a="1"/>
  <c r="C439" i="3"/>
  <c r="C438" i="3" a="1"/>
  <c r="C438" i="3"/>
  <c r="C437" i="3" a="1"/>
  <c r="C437" i="3"/>
  <c r="C436" i="3" a="1"/>
  <c r="C436" i="3"/>
  <c r="C435" i="3" a="1"/>
  <c r="C435" i="3"/>
  <c r="C409" i="3" a="1"/>
  <c r="C409" i="3"/>
  <c r="C408" i="3" a="1"/>
  <c r="C408" i="3"/>
  <c r="C407" i="3" a="1"/>
  <c r="C407" i="3"/>
  <c r="C406" i="3" a="1"/>
  <c r="C406" i="3"/>
  <c r="C405" i="3" a="1"/>
  <c r="C405" i="3"/>
  <c r="C404" i="3" a="1"/>
  <c r="C404" i="3"/>
  <c r="C403" i="3" a="1"/>
  <c r="C403" i="3"/>
  <c r="C402" i="3" a="1"/>
  <c r="C402" i="3"/>
  <c r="C398" i="3" a="1"/>
  <c r="C398" i="3"/>
  <c r="C397" i="3" a="1"/>
  <c r="C397" i="3"/>
  <c r="C396" i="3" a="1"/>
  <c r="C396" i="3"/>
  <c r="C395" i="3" a="1"/>
  <c r="C395" i="3"/>
  <c r="C394" i="3" a="1"/>
  <c r="C394" i="3"/>
  <c r="C393" i="3" a="1"/>
  <c r="C393" i="3"/>
  <c r="C392" i="3" a="1"/>
  <c r="C392" i="3"/>
  <c r="C391" i="3" a="1"/>
  <c r="C391" i="3"/>
  <c r="C387" i="3" a="1"/>
  <c r="C387" i="3"/>
  <c r="C386" i="3" a="1"/>
  <c r="C386" i="3"/>
  <c r="C385" i="3" a="1"/>
  <c r="C385" i="3"/>
  <c r="C384" i="3" a="1"/>
  <c r="C384" i="3"/>
  <c r="C383" i="3" a="1"/>
  <c r="C383" i="3"/>
  <c r="C382" i="3" a="1"/>
  <c r="C382" i="3"/>
  <c r="C381" i="3" a="1"/>
  <c r="C381" i="3"/>
  <c r="C380" i="3" a="1"/>
  <c r="C380" i="3"/>
  <c r="C376" i="3" a="1"/>
  <c r="C376" i="3"/>
  <c r="C375" i="3" a="1"/>
  <c r="C375" i="3"/>
  <c r="C374" i="3" a="1"/>
  <c r="C374" i="3"/>
  <c r="C373" i="3" a="1"/>
  <c r="C373" i="3"/>
  <c r="C372" i="3" a="1"/>
  <c r="C372" i="3"/>
  <c r="C371" i="3" a="1"/>
  <c r="C371" i="3"/>
  <c r="C370" i="3" a="1"/>
  <c r="C370" i="3"/>
  <c r="C369" i="3" a="1"/>
  <c r="C369" i="3"/>
  <c r="C365" i="3" a="1"/>
  <c r="C365" i="3"/>
  <c r="C364" i="3" a="1"/>
  <c r="C364" i="3"/>
  <c r="C363" i="3" a="1"/>
  <c r="C363" i="3"/>
  <c r="C362" i="3" a="1"/>
  <c r="C362" i="3"/>
  <c r="C361" i="3" a="1"/>
  <c r="C361" i="3"/>
  <c r="C360" i="3" a="1"/>
  <c r="C360" i="3"/>
  <c r="C359" i="3" a="1"/>
  <c r="C359" i="3"/>
  <c r="C358" i="3" a="1"/>
  <c r="C358" i="3"/>
  <c r="C354" i="3" a="1"/>
  <c r="C354" i="3"/>
  <c r="C353" i="3" a="1"/>
  <c r="C353" i="3"/>
  <c r="C352" i="3" a="1"/>
  <c r="C352" i="3"/>
  <c r="C351" i="3" a="1"/>
  <c r="C351" i="3"/>
  <c r="C350" i="3" a="1"/>
  <c r="C350" i="3"/>
  <c r="C349" i="3" a="1"/>
  <c r="C349" i="3"/>
  <c r="C348" i="3" a="1"/>
  <c r="C348" i="3"/>
  <c r="C347" i="3" a="1"/>
  <c r="C347" i="3"/>
  <c r="C343" i="3" a="1"/>
  <c r="C343" i="3"/>
  <c r="C342" i="3" a="1"/>
  <c r="C342" i="3"/>
  <c r="C341" i="3" a="1"/>
  <c r="C341" i="3"/>
  <c r="C340" i="3" a="1"/>
  <c r="C340" i="3"/>
  <c r="C339" i="3" a="1"/>
  <c r="C339" i="3"/>
  <c r="C338" i="3" a="1"/>
  <c r="C338" i="3"/>
  <c r="C337" i="3" a="1"/>
  <c r="C337" i="3"/>
  <c r="C336" i="3" a="1"/>
  <c r="C336" i="3"/>
  <c r="C332" i="3" a="1"/>
  <c r="C332" i="3"/>
  <c r="C331" i="3" a="1"/>
  <c r="C331" i="3"/>
  <c r="C330" i="3" a="1"/>
  <c r="C330" i="3"/>
  <c r="C329" i="3" a="1"/>
  <c r="C329" i="3"/>
  <c r="C328" i="3" a="1"/>
  <c r="C328" i="3"/>
  <c r="C327" i="3" a="1"/>
  <c r="C327" i="3"/>
  <c r="C326" i="3" a="1"/>
  <c r="C326" i="3"/>
  <c r="C325" i="3" a="1"/>
  <c r="C325" i="3"/>
  <c r="C321" i="3" a="1"/>
  <c r="C321" i="3"/>
  <c r="C320" i="3" a="1"/>
  <c r="C320" i="3"/>
  <c r="C319" i="3" a="1"/>
  <c r="C319" i="3"/>
  <c r="C318" i="3" a="1"/>
  <c r="C318" i="3"/>
  <c r="C317" i="3" a="1"/>
  <c r="C317" i="3"/>
  <c r="C316" i="3" a="1"/>
  <c r="C316" i="3"/>
  <c r="C315" i="3" a="1"/>
  <c r="C315" i="3"/>
  <c r="C314" i="3" a="1"/>
  <c r="C314" i="3"/>
  <c r="C310" i="3" a="1"/>
  <c r="C310" i="3"/>
  <c r="C309" i="3" a="1"/>
  <c r="C309" i="3"/>
  <c r="C308" i="3" a="1"/>
  <c r="C308" i="3"/>
  <c r="C307" i="3" a="1"/>
  <c r="C307" i="3"/>
  <c r="C306" i="3" a="1"/>
  <c r="C306" i="3"/>
  <c r="C305" i="3" a="1"/>
  <c r="C305" i="3"/>
  <c r="C304" i="3" a="1"/>
  <c r="C304" i="3"/>
  <c r="C303" i="3" a="1"/>
  <c r="C303" i="3"/>
  <c r="C299" i="3" a="1"/>
  <c r="C299" i="3"/>
  <c r="C298" i="3" a="1"/>
  <c r="C298" i="3"/>
  <c r="C297" i="3" a="1"/>
  <c r="C297" i="3"/>
  <c r="C296" i="3" a="1"/>
  <c r="C296" i="3"/>
  <c r="C295" i="3" a="1"/>
  <c r="C295" i="3"/>
  <c r="C294" i="3" a="1"/>
  <c r="C294" i="3"/>
  <c r="C293" i="3" a="1"/>
  <c r="C293" i="3"/>
  <c r="C292" i="3" a="1"/>
  <c r="C292" i="3"/>
  <c r="C288" i="3" a="1"/>
  <c r="C288" i="3"/>
  <c r="C287" i="3" a="1"/>
  <c r="C287" i="3"/>
  <c r="C286" i="3" a="1"/>
  <c r="C286" i="3"/>
  <c r="C285" i="3" a="1"/>
  <c r="C285" i="3"/>
  <c r="C284" i="3" a="1"/>
  <c r="C284" i="3"/>
  <c r="C283" i="3" a="1"/>
  <c r="C283" i="3"/>
  <c r="C282" i="3" a="1"/>
  <c r="C282" i="3"/>
  <c r="C281" i="3" a="1"/>
  <c r="C281" i="3"/>
  <c r="C277" i="3" a="1"/>
  <c r="C277" i="3"/>
  <c r="C276" i="3" a="1"/>
  <c r="C276" i="3"/>
  <c r="C275" i="3" a="1"/>
  <c r="C275" i="3"/>
  <c r="C274" i="3" a="1"/>
  <c r="C274" i="3"/>
  <c r="C273" i="3" a="1"/>
  <c r="C273" i="3"/>
  <c r="C272" i="3" a="1"/>
  <c r="C272" i="3"/>
  <c r="C271" i="3" a="1"/>
  <c r="C271" i="3"/>
  <c r="C270" i="3" a="1"/>
  <c r="C270" i="3"/>
  <c r="C266" i="3" a="1"/>
  <c r="C266" i="3"/>
  <c r="C265" i="3" a="1"/>
  <c r="C265" i="3"/>
  <c r="C264" i="3" a="1"/>
  <c r="C264" i="3"/>
  <c r="C263" i="3" a="1"/>
  <c r="C263" i="3"/>
  <c r="C262" i="3" a="1"/>
  <c r="C262" i="3"/>
  <c r="C261" i="3" a="1"/>
  <c r="C261" i="3"/>
  <c r="C260" i="3" a="1"/>
  <c r="C260" i="3"/>
  <c r="C259" i="3" a="1"/>
  <c r="C259" i="3"/>
  <c r="C255" i="3" a="1"/>
  <c r="C255" i="3"/>
  <c r="C254" i="3" a="1"/>
  <c r="C254" i="3"/>
  <c r="C253" i="3" a="1"/>
  <c r="C253" i="3"/>
  <c r="C252" i="3" a="1"/>
  <c r="C252" i="3"/>
  <c r="C251" i="3" a="1"/>
  <c r="C251" i="3"/>
  <c r="C250" i="3" a="1"/>
  <c r="C250" i="3"/>
  <c r="C249" i="3" a="1"/>
  <c r="C249" i="3"/>
  <c r="C248" i="3" a="1"/>
  <c r="C248" i="3"/>
  <c r="C244" i="3" a="1"/>
  <c r="C244" i="3"/>
  <c r="C243" i="3" a="1"/>
  <c r="C243" i="3"/>
  <c r="C242" i="3" a="1"/>
  <c r="C242" i="3"/>
  <c r="C241" i="3" a="1"/>
  <c r="C241" i="3"/>
  <c r="C240" i="3" a="1"/>
  <c r="C240" i="3"/>
  <c r="C239" i="3" a="1"/>
  <c r="C239" i="3"/>
  <c r="C238" i="3" a="1"/>
  <c r="C238" i="3"/>
  <c r="C237" i="3" a="1"/>
  <c r="C237" i="3"/>
  <c r="C233" i="3" a="1"/>
  <c r="C233" i="3"/>
  <c r="C232" i="3" a="1"/>
  <c r="C232" i="3"/>
  <c r="C231" i="3" a="1"/>
  <c r="C231" i="3"/>
  <c r="C230" i="3" a="1"/>
  <c r="C230" i="3"/>
  <c r="C229" i="3" a="1"/>
  <c r="C229" i="3"/>
  <c r="C228" i="3" a="1"/>
  <c r="C228" i="3"/>
  <c r="C227" i="3" a="1"/>
  <c r="C227" i="3"/>
  <c r="C226" i="3" a="1"/>
  <c r="C226" i="3"/>
  <c r="C222" i="3" a="1"/>
  <c r="C222" i="3"/>
  <c r="C221" i="3" a="1"/>
  <c r="C221" i="3"/>
  <c r="C220" i="3" a="1"/>
  <c r="C220" i="3"/>
  <c r="C219" i="3" a="1"/>
  <c r="C219" i="3"/>
  <c r="C218" i="3" a="1"/>
  <c r="C218" i="3"/>
  <c r="C217" i="3" a="1"/>
  <c r="C217" i="3"/>
  <c r="C216" i="3" a="1"/>
  <c r="C216" i="3"/>
  <c r="C215" i="3" a="1"/>
  <c r="C215" i="3"/>
  <c r="C211" i="3" a="1"/>
  <c r="C211" i="3"/>
  <c r="C210" i="3" a="1"/>
  <c r="C210" i="3"/>
  <c r="C209" i="3" a="1"/>
  <c r="C209" i="3"/>
  <c r="C208" i="3" a="1"/>
  <c r="C208" i="3"/>
  <c r="C207" i="3" a="1"/>
  <c r="C207" i="3"/>
  <c r="C206" i="3" a="1"/>
  <c r="C206" i="3"/>
  <c r="C205" i="3" a="1"/>
  <c r="C205" i="3"/>
  <c r="C204" i="3" a="1"/>
  <c r="C204" i="3"/>
  <c r="C13" i="3" a="1"/>
  <c r="C13" i="3"/>
  <c r="C12" i="3" a="1"/>
  <c r="C12" i="3"/>
  <c r="C11" i="3" a="1"/>
  <c r="C11" i="3"/>
  <c r="C10" i="3" a="1"/>
  <c r="C10" i="3"/>
  <c r="C9" i="3" a="1"/>
  <c r="C9" i="3"/>
  <c r="C8" i="3" a="1"/>
  <c r="C8" i="3"/>
  <c r="C7" i="3" a="1"/>
  <c r="C7" i="3"/>
  <c r="C101" i="3" a="1"/>
  <c r="C101" i="3"/>
  <c r="C100" i="3" a="1"/>
  <c r="C100" i="3"/>
  <c r="C99" i="3" a="1"/>
  <c r="C99" i="3"/>
  <c r="C98" i="3" a="1"/>
  <c r="C98" i="3"/>
  <c r="C97" i="3" a="1"/>
  <c r="C97" i="3"/>
  <c r="C96" i="3" a="1"/>
  <c r="C96" i="3"/>
  <c r="C95" i="3" a="1"/>
  <c r="C95" i="3"/>
  <c r="C94" i="3" a="1"/>
  <c r="C94" i="3"/>
  <c r="C112" i="3" a="1"/>
  <c r="C112" i="3"/>
  <c r="C111" i="3" a="1"/>
  <c r="C111" i="3"/>
  <c r="C110" i="3" a="1"/>
  <c r="C110" i="3"/>
  <c r="C109" i="3" a="1"/>
  <c r="C109" i="3"/>
  <c r="C108" i="3" a="1"/>
  <c r="C108" i="3"/>
  <c r="C107" i="3" a="1"/>
  <c r="C107" i="3"/>
  <c r="C106" i="3" a="1"/>
  <c r="C106" i="3"/>
  <c r="C105" i="3" a="1"/>
  <c r="C105" i="3"/>
  <c r="C123" i="3" a="1"/>
  <c r="C123" i="3"/>
  <c r="C122" i="3" a="1"/>
  <c r="C122" i="3"/>
  <c r="C121" i="3" a="1"/>
  <c r="C121" i="3"/>
  <c r="C120" i="3" a="1"/>
  <c r="C120" i="3"/>
  <c r="C119" i="3" a="1"/>
  <c r="C119" i="3"/>
  <c r="C118" i="3" a="1"/>
  <c r="C118" i="3"/>
  <c r="C117" i="3" a="1"/>
  <c r="C117" i="3"/>
  <c r="C116" i="3" a="1"/>
  <c r="C116" i="3"/>
  <c r="C134" i="3" a="1"/>
  <c r="C134" i="3"/>
  <c r="C133" i="3" a="1"/>
  <c r="C133" i="3"/>
  <c r="C132" i="3" a="1"/>
  <c r="C132" i="3"/>
  <c r="C131" i="3" a="1"/>
  <c r="C131" i="3"/>
  <c r="C130" i="3" a="1"/>
  <c r="C130" i="3"/>
  <c r="C129" i="3" a="1"/>
  <c r="C129" i="3"/>
  <c r="C128" i="3" a="1"/>
  <c r="C128" i="3"/>
  <c r="C127" i="3" a="1"/>
  <c r="C127" i="3"/>
  <c r="C145" i="3" a="1"/>
  <c r="C145" i="3"/>
  <c r="C144" i="3" a="1"/>
  <c r="C144" i="3"/>
  <c r="C143" i="3" a="1"/>
  <c r="C143" i="3"/>
  <c r="C142" i="3" a="1"/>
  <c r="C142" i="3"/>
  <c r="C141" i="3" a="1"/>
  <c r="C141" i="3"/>
  <c r="C140" i="3" a="1"/>
  <c r="C140" i="3"/>
  <c r="C139" i="3" a="1"/>
  <c r="C139" i="3"/>
  <c r="C138" i="3" a="1"/>
  <c r="C138" i="3"/>
  <c r="C156" i="3" a="1"/>
  <c r="C156" i="3"/>
  <c r="C155" i="3" a="1"/>
  <c r="C155" i="3"/>
  <c r="C154" i="3" a="1"/>
  <c r="C154" i="3"/>
  <c r="C153" i="3" a="1"/>
  <c r="C153" i="3"/>
  <c r="C152" i="3" a="1"/>
  <c r="C152" i="3"/>
  <c r="C151" i="3" a="1"/>
  <c r="C151" i="3"/>
  <c r="C150" i="3" a="1"/>
  <c r="C150" i="3"/>
  <c r="C149" i="3" a="1"/>
  <c r="C149" i="3"/>
  <c r="C200" i="3" a="1"/>
  <c r="C200" i="3"/>
  <c r="C199" i="3" a="1"/>
  <c r="C199" i="3"/>
  <c r="C198" i="3" a="1"/>
  <c r="C198" i="3"/>
  <c r="C197" i="3" a="1"/>
  <c r="C197" i="3"/>
  <c r="C196" i="3" a="1"/>
  <c r="C196" i="3"/>
  <c r="C195" i="3" a="1"/>
  <c r="C195" i="3"/>
  <c r="C194" i="3" a="1"/>
  <c r="C194" i="3"/>
  <c r="C193" i="3" a="1"/>
  <c r="C193" i="3"/>
  <c r="C189" i="3" a="1"/>
  <c r="C189" i="3"/>
  <c r="C188" i="3" a="1"/>
  <c r="C188" i="3"/>
  <c r="C187" i="3" a="1"/>
  <c r="C187" i="3"/>
  <c r="C186" i="3" a="1"/>
  <c r="C186" i="3"/>
  <c r="C185" i="3" a="1"/>
  <c r="C185" i="3"/>
  <c r="C184" i="3" a="1"/>
  <c r="C184" i="3"/>
  <c r="C183" i="3" a="1"/>
  <c r="C183" i="3"/>
  <c r="C182" i="3" a="1"/>
  <c r="C182" i="3"/>
  <c r="C167" i="3" a="1"/>
  <c r="C167" i="3"/>
  <c r="C166" i="3" a="1"/>
  <c r="C166" i="3"/>
  <c r="C165" i="3" a="1"/>
  <c r="C165" i="3"/>
  <c r="C164" i="3" a="1"/>
  <c r="C164" i="3"/>
  <c r="C163" i="3" a="1"/>
  <c r="C163" i="3"/>
  <c r="C162" i="3" a="1"/>
  <c r="C162" i="3"/>
  <c r="C161" i="3" a="1"/>
  <c r="C161" i="3"/>
  <c r="C160" i="3" a="1"/>
  <c r="C160" i="3"/>
  <c r="C172" i="3" a="1"/>
  <c r="C172" i="3"/>
  <c r="C173" i="3" a="1"/>
  <c r="C173" i="3"/>
  <c r="C174" i="3" a="1"/>
  <c r="C174" i="3"/>
  <c r="C175" i="3" a="1"/>
  <c r="C175" i="3"/>
  <c r="C176" i="3" a="1"/>
  <c r="C176" i="3"/>
  <c r="C177" i="3" a="1"/>
  <c r="C177" i="3"/>
  <c r="C178" i="3" a="1"/>
  <c r="C178" i="3"/>
  <c r="C171" i="3" a="1"/>
  <c r="C171" i="3"/>
  <c r="AH4" i="1"/>
  <c r="AD4" i="1"/>
  <c r="AF6" i="1"/>
  <c r="Z4" i="1"/>
  <c r="V4" i="1"/>
  <c r="X6" i="1"/>
  <c r="R4" i="1"/>
  <c r="J4" i="1"/>
  <c r="L6" i="1"/>
  <c r="F4" i="1"/>
  <c r="F47" i="7"/>
  <c r="M10" i="7" a="1"/>
  <c r="M10" i="7" s="1"/>
  <c r="N29" i="7" a="1"/>
  <c r="N29" i="7" s="1"/>
  <c r="S24" i="7" a="1"/>
  <c r="S24" i="7" s="1"/>
  <c r="T17" i="7" a="1"/>
  <c r="T17" i="7" s="1"/>
  <c r="E2" i="6"/>
  <c r="E2" i="3"/>
  <c r="E2" i="8"/>
  <c r="G41" i="7"/>
  <c r="G47" i="7"/>
  <c r="B38" i="7"/>
  <c r="F38" i="7"/>
  <c r="B41" i="7"/>
  <c r="O28" i="8"/>
  <c r="E38" i="7"/>
  <c r="H41" i="7"/>
  <c r="E47" i="7"/>
  <c r="E41" i="7"/>
  <c r="I41" i="7"/>
  <c r="I38" i="7"/>
  <c r="I47" i="7"/>
  <c r="D41" i="7"/>
  <c r="D38" i="7"/>
  <c r="H38" i="7"/>
  <c r="M347" i="8"/>
  <c r="L391" i="8"/>
  <c r="N380" i="8"/>
  <c r="N358" i="3"/>
  <c r="M303" i="3"/>
  <c r="P402" i="3"/>
  <c r="J336" i="3"/>
  <c r="M391" i="3"/>
  <c r="L435" i="3"/>
  <c r="N424" i="3"/>
  <c r="N50" i="8"/>
  <c r="J17" i="8"/>
  <c r="N138" i="8"/>
  <c r="N83" i="8"/>
  <c r="P72" i="8"/>
  <c r="J61" i="8"/>
  <c r="I226" i="8"/>
  <c r="K9" i="7" a="1"/>
  <c r="K9" i="7" s="1"/>
  <c r="M23" i="7" a="1"/>
  <c r="M23" i="7" s="1"/>
  <c r="L28" i="7" a="1"/>
  <c r="L28" i="7" s="1"/>
  <c r="G4" i="10"/>
  <c r="N50" i="3"/>
  <c r="K50" i="3"/>
  <c r="O50" i="3"/>
  <c r="I50" i="3"/>
  <c r="L50" i="3"/>
  <c r="P50" i="3"/>
  <c r="M50" i="3"/>
  <c r="I39" i="3"/>
  <c r="M39" i="3"/>
  <c r="K413" i="8"/>
  <c r="P413" i="8"/>
  <c r="I237" i="8"/>
  <c r="N237" i="8"/>
  <c r="I369" i="8"/>
  <c r="L369" i="8"/>
  <c r="N369" i="8"/>
  <c r="M369" i="8"/>
  <c r="P369" i="8"/>
  <c r="K369" i="8"/>
  <c r="O369" i="8"/>
  <c r="I281" i="8"/>
  <c r="O281" i="8"/>
  <c r="P281" i="8"/>
  <c r="M281" i="8"/>
  <c r="K281" i="8"/>
  <c r="N281" i="8"/>
  <c r="L281" i="8"/>
  <c r="N160" i="3"/>
  <c r="O160" i="3"/>
  <c r="L182" i="3"/>
  <c r="O72" i="3"/>
  <c r="P72" i="3"/>
  <c r="I149" i="3"/>
  <c r="N6" i="3"/>
  <c r="K336" i="3"/>
  <c r="L358" i="3"/>
  <c r="O391" i="3"/>
  <c r="L347" i="3"/>
  <c r="M369" i="3"/>
  <c r="I380" i="3"/>
  <c r="K248" i="8"/>
  <c r="K380" i="3"/>
  <c r="AG6" i="10"/>
  <c r="L325" i="8"/>
  <c r="L380" i="8"/>
  <c r="M402" i="8"/>
  <c r="K314" i="3"/>
  <c r="P116" i="3"/>
  <c r="AD6" i="10"/>
  <c r="H1" i="12"/>
  <c r="C2" i="3"/>
  <c r="C2" i="8"/>
  <c r="C2" i="6"/>
  <c r="H2" i="10"/>
  <c r="A29" i="10" a="1"/>
  <c r="A29" i="10"/>
  <c r="A25" i="10" a="1"/>
  <c r="A25" i="10"/>
  <c r="A21" i="10" a="1"/>
  <c r="A21" i="10" s="1"/>
  <c r="A17" i="10" a="1"/>
  <c r="A17" i="10"/>
  <c r="A13" i="10" a="1"/>
  <c r="A13" i="10"/>
  <c r="A9" i="10" a="1"/>
  <c r="A9" i="10"/>
  <c r="D7" i="10" a="1"/>
  <c r="D7" i="10" s="1"/>
  <c r="D8" i="10" a="1"/>
  <c r="D8" i="10"/>
  <c r="D9" i="10" a="1"/>
  <c r="D9" i="10"/>
  <c r="D10" i="10" a="1"/>
  <c r="D10" i="10"/>
  <c r="D11" i="10" a="1"/>
  <c r="D11" i="10" s="1"/>
  <c r="D12" i="10" a="1"/>
  <c r="D12" i="10"/>
  <c r="D13" i="10" a="1"/>
  <c r="D13" i="10"/>
  <c r="D14" i="10" a="1"/>
  <c r="D14" i="10"/>
  <c r="D15" i="10" a="1"/>
  <c r="D15" i="10" s="1"/>
  <c r="D16" i="10" a="1"/>
  <c r="D16" i="10"/>
  <c r="D17" i="10" a="1"/>
  <c r="D17" i="10"/>
  <c r="D18" i="10" a="1"/>
  <c r="D18" i="10"/>
  <c r="D19" i="10" a="1"/>
  <c r="D19" i="10" s="1"/>
  <c r="D20" i="10" a="1"/>
  <c r="D20" i="10"/>
  <c r="D21" i="10" a="1"/>
  <c r="D21" i="10"/>
  <c r="D22" i="10" a="1"/>
  <c r="D22" i="10"/>
  <c r="D23" i="10" a="1"/>
  <c r="D23" i="10" s="1"/>
  <c r="D24" i="10" a="1"/>
  <c r="D24" i="10"/>
  <c r="D25" i="10" a="1"/>
  <c r="D25" i="10"/>
  <c r="D26" i="10" a="1"/>
  <c r="D26" i="10"/>
  <c r="D27" i="10" a="1"/>
  <c r="D27" i="10" s="1"/>
  <c r="D28" i="10" a="1"/>
  <c r="D28" i="10"/>
  <c r="D29" i="10" a="1"/>
  <c r="D29" i="10"/>
  <c r="D30" i="10" a="1"/>
  <c r="D30" i="10"/>
  <c r="D31" i="10" a="1"/>
  <c r="D31" i="10" s="1"/>
  <c r="O4" i="10"/>
  <c r="AE4" i="10"/>
  <c r="A7" i="10" a="1"/>
  <c r="A7" i="10"/>
  <c r="A28" i="10" a="1"/>
  <c r="A28" i="10"/>
  <c r="A24" i="10" a="1"/>
  <c r="A24" i="10" s="1"/>
  <c r="A20" i="10" a="1"/>
  <c r="A20" i="10"/>
  <c r="A16" i="10" a="1"/>
  <c r="A16" i="10"/>
  <c r="A12" i="10" a="1"/>
  <c r="A12" i="10"/>
  <c r="A8" i="10" a="1"/>
  <c r="A8" i="10" s="1"/>
  <c r="E7" i="10" a="1"/>
  <c r="E7" i="10"/>
  <c r="E8" i="10" a="1"/>
  <c r="E8" i="10"/>
  <c r="E9" i="10" a="1"/>
  <c r="E9" i="10"/>
  <c r="E10" i="10" a="1"/>
  <c r="E10" i="10" s="1"/>
  <c r="E11" i="10" a="1"/>
  <c r="E11" i="10"/>
  <c r="E12" i="10" a="1"/>
  <c r="E12" i="10"/>
  <c r="E13" i="10" a="1"/>
  <c r="E13" i="10"/>
  <c r="E14" i="10" a="1"/>
  <c r="E14" i="10" s="1"/>
  <c r="E15" i="10" a="1"/>
  <c r="E15" i="10"/>
  <c r="E16" i="10" a="1"/>
  <c r="E16" i="10"/>
  <c r="E17" i="10" a="1"/>
  <c r="E17" i="10"/>
  <c r="E18" i="10" a="1"/>
  <c r="E18" i="10" s="1"/>
  <c r="E19" i="10" a="1"/>
  <c r="E19" i="10"/>
  <c r="E20" i="10" a="1"/>
  <c r="E20" i="10"/>
  <c r="E21" i="10" a="1"/>
  <c r="E21" i="10"/>
  <c r="E22" i="10" a="1"/>
  <c r="E22" i="10" s="1"/>
  <c r="E23" i="10" a="1"/>
  <c r="E23" i="10"/>
  <c r="E24" i="10" a="1"/>
  <c r="E24" i="10"/>
  <c r="E25" i="10" a="1"/>
  <c r="E25" i="10"/>
  <c r="E26" i="10" a="1"/>
  <c r="E26" i="10" s="1"/>
  <c r="E27" i="10" a="1"/>
  <c r="E27" i="10"/>
  <c r="E28" i="10" a="1"/>
  <c r="E28" i="10"/>
  <c r="E29" i="10" a="1"/>
  <c r="E29" i="10" s="1"/>
  <c r="E30" i="10" a="1"/>
  <c r="E30" i="10" s="1"/>
  <c r="E31" i="10" a="1"/>
  <c r="E31" i="10"/>
  <c r="S4" i="10"/>
  <c r="C41" i="7"/>
  <c r="C47" i="7"/>
  <c r="J39" i="3"/>
  <c r="J391" i="3"/>
  <c r="J303" i="3"/>
  <c r="J270" i="3"/>
  <c r="J358" i="3"/>
  <c r="J424" i="3"/>
  <c r="J248" i="3"/>
  <c r="J347" i="3"/>
  <c r="J369" i="3"/>
  <c r="J325" i="3"/>
  <c r="J402" i="3"/>
  <c r="J413" i="3"/>
  <c r="I6" i="8"/>
  <c r="P6" i="8"/>
  <c r="O6" i="8"/>
  <c r="N6" i="8"/>
  <c r="M6" i="8"/>
  <c r="L6" i="8"/>
  <c r="K6" i="8"/>
  <c r="M17" i="8"/>
  <c r="O17" i="8"/>
  <c r="K17" i="8"/>
  <c r="P17" i="8"/>
  <c r="I17" i="8"/>
  <c r="L17" i="8"/>
  <c r="N28" i="8"/>
  <c r="P28" i="8"/>
  <c r="K28" i="8"/>
  <c r="O39" i="8"/>
  <c r="L39" i="8"/>
  <c r="M39" i="8"/>
  <c r="M61" i="8"/>
  <c r="L61" i="8"/>
  <c r="O61" i="8"/>
  <c r="N61" i="8"/>
  <c r="I61" i="8"/>
  <c r="P61" i="8"/>
  <c r="N39" i="3"/>
  <c r="L39" i="3"/>
  <c r="K39" i="3"/>
  <c r="P39" i="3"/>
  <c r="O39" i="3"/>
  <c r="I358" i="3"/>
  <c r="N17" i="8"/>
  <c r="M28" i="8"/>
  <c r="J380" i="3"/>
  <c r="N193" i="3"/>
  <c r="L193" i="3"/>
  <c r="P105" i="3"/>
  <c r="M6" i="3"/>
  <c r="P237" i="3"/>
  <c r="N303" i="3"/>
  <c r="P303" i="3"/>
  <c r="K303" i="3"/>
  <c r="O303" i="3"/>
  <c r="L303" i="3"/>
  <c r="I303" i="3"/>
  <c r="O325" i="3"/>
  <c r="N325" i="3"/>
  <c r="K325" i="3"/>
  <c r="M325" i="3"/>
  <c r="I325" i="3"/>
  <c r="L325" i="3"/>
  <c r="P325" i="3"/>
  <c r="O116" i="3"/>
  <c r="J314" i="3"/>
  <c r="J435" i="3"/>
  <c r="I39" i="8"/>
  <c r="K61" i="8"/>
  <c r="C38" i="7"/>
  <c r="N347" i="3"/>
  <c r="I347" i="3"/>
  <c r="O347" i="3"/>
  <c r="K347" i="3"/>
  <c r="P347" i="3"/>
  <c r="P358" i="3"/>
  <c r="O358" i="3"/>
  <c r="M358" i="3"/>
  <c r="N369" i="3"/>
  <c r="O369" i="3"/>
  <c r="I369" i="3"/>
  <c r="K369" i="3"/>
  <c r="L369" i="3"/>
  <c r="P369" i="3"/>
  <c r="O380" i="3"/>
  <c r="M380" i="3"/>
  <c r="N380" i="3"/>
  <c r="L380" i="3"/>
  <c r="K391" i="3"/>
  <c r="N391" i="3"/>
  <c r="P391" i="3"/>
  <c r="I391" i="3"/>
  <c r="K402" i="3"/>
  <c r="O402" i="3"/>
  <c r="M402" i="3"/>
  <c r="P435" i="3"/>
  <c r="N435" i="3"/>
  <c r="I435" i="3"/>
  <c r="O435" i="3"/>
  <c r="M435" i="3"/>
  <c r="K435" i="3"/>
  <c r="I413" i="3"/>
  <c r="O413" i="3"/>
  <c r="M413" i="3"/>
  <c r="K413" i="3"/>
  <c r="N413" i="3"/>
  <c r="L413" i="3"/>
  <c r="L424" i="3"/>
  <c r="P424" i="3"/>
  <c r="M424" i="3"/>
  <c r="O424" i="3"/>
  <c r="J281" i="8"/>
  <c r="J325" i="8"/>
  <c r="J39" i="8"/>
  <c r="J28" i="8"/>
  <c r="J171" i="8"/>
  <c r="J413" i="8"/>
  <c r="J50" i="8"/>
  <c r="J369" i="8"/>
  <c r="J402" i="8"/>
  <c r="J259" i="8"/>
  <c r="J182" i="8"/>
  <c r="J6" i="8"/>
  <c r="L50" i="8"/>
  <c r="I50" i="8"/>
  <c r="O50" i="8"/>
  <c r="K50" i="8"/>
  <c r="P50" i="8"/>
  <c r="M50" i="8"/>
  <c r="I72" i="8"/>
  <c r="M72" i="8"/>
  <c r="N72" i="8"/>
  <c r="L72" i="8"/>
  <c r="O72" i="8"/>
  <c r="K72" i="8"/>
  <c r="O116" i="8"/>
  <c r="P116" i="8"/>
  <c r="I325" i="8"/>
  <c r="P325" i="8"/>
  <c r="K325" i="8"/>
  <c r="N413" i="8"/>
  <c r="O413" i="8"/>
  <c r="L413" i="8"/>
  <c r="M413" i="8"/>
  <c r="I413" i="8"/>
  <c r="P380" i="3"/>
  <c r="K424" i="3"/>
  <c r="N325" i="8"/>
  <c r="L402" i="3"/>
  <c r="J72" i="8"/>
  <c r="K358" i="3"/>
  <c r="J50" i="3"/>
  <c r="M347" i="3"/>
  <c r="J292" i="3"/>
  <c r="K39" i="8"/>
  <c r="N402" i="3"/>
  <c r="N39" i="8"/>
  <c r="L28" i="8"/>
  <c r="L391" i="3"/>
  <c r="P39" i="8"/>
  <c r="I28" i="8"/>
  <c r="O325" i="8"/>
  <c r="I402" i="3"/>
  <c r="P413" i="3"/>
  <c r="I424" i="3"/>
  <c r="M325" i="8"/>
  <c r="P138" i="3"/>
  <c r="O94" i="3"/>
  <c r="P94" i="3"/>
  <c r="O314" i="3"/>
  <c r="P314" i="3"/>
  <c r="N314" i="3"/>
  <c r="L314" i="3"/>
  <c r="M314" i="3"/>
  <c r="I314" i="3"/>
  <c r="O336" i="3"/>
  <c r="P336" i="3"/>
  <c r="N336" i="3"/>
  <c r="L336" i="3"/>
  <c r="M336" i="3"/>
  <c r="I336" i="3"/>
  <c r="L116" i="8"/>
  <c r="P204" i="8"/>
  <c r="L292" i="8"/>
  <c r="J391" i="8"/>
  <c r="K171" i="3"/>
  <c r="P149" i="3"/>
  <c r="L138" i="3"/>
  <c r="P127" i="3"/>
  <c r="L116" i="3"/>
  <c r="O105" i="3"/>
  <c r="L94" i="3"/>
  <c r="L6" i="3"/>
  <c r="J215" i="3"/>
  <c r="J226" i="3"/>
  <c r="M83" i="8"/>
  <c r="P94" i="8"/>
  <c r="K138" i="8"/>
  <c r="J435" i="8"/>
  <c r="L72" i="3"/>
  <c r="K6" i="10"/>
  <c r="L6" i="10"/>
  <c r="L160" i="3"/>
  <c r="M160" i="3"/>
  <c r="J193" i="3"/>
  <c r="P193" i="3"/>
  <c r="I248" i="3"/>
  <c r="N248" i="3"/>
  <c r="O248" i="3"/>
  <c r="P248" i="3"/>
  <c r="L259" i="3"/>
  <c r="K259" i="3"/>
  <c r="I259" i="3"/>
  <c r="J259" i="3"/>
  <c r="M259" i="3"/>
  <c r="I270" i="3"/>
  <c r="N270" i="3"/>
  <c r="O270" i="3"/>
  <c r="P270" i="3"/>
  <c r="I292" i="3"/>
  <c r="N292" i="3"/>
  <c r="O292" i="3"/>
  <c r="P292" i="3"/>
  <c r="K105" i="8"/>
  <c r="J105" i="8"/>
  <c r="P105" i="8"/>
  <c r="O105" i="8"/>
  <c r="I105" i="8"/>
  <c r="L105" i="8"/>
  <c r="N127" i="8"/>
  <c r="J127" i="8"/>
  <c r="M127" i="8"/>
  <c r="O127" i="8"/>
  <c r="P127" i="8"/>
  <c r="I127" i="8"/>
  <c r="L127" i="8"/>
  <c r="K127" i="8"/>
  <c r="N171" i="8"/>
  <c r="K171" i="8"/>
  <c r="O171" i="8"/>
  <c r="I171" i="8"/>
  <c r="L171" i="8"/>
  <c r="P171" i="8"/>
  <c r="O182" i="8"/>
  <c r="I182" i="8"/>
  <c r="N182" i="8"/>
  <c r="M182" i="8"/>
  <c r="L182" i="8"/>
  <c r="I193" i="8"/>
  <c r="K193" i="8"/>
  <c r="M193" i="8"/>
  <c r="N193" i="8"/>
  <c r="L215" i="8"/>
  <c r="O215" i="8"/>
  <c r="K215" i="8"/>
  <c r="P215" i="8"/>
  <c r="I215" i="8"/>
  <c r="N226" i="8"/>
  <c r="K226" i="8"/>
  <c r="P226" i="8"/>
  <c r="J226" i="8"/>
  <c r="O226" i="8"/>
  <c r="M226" i="8"/>
  <c r="M237" i="8"/>
  <c r="J237" i="8"/>
  <c r="L237" i="8"/>
  <c r="O237" i="8"/>
  <c r="K237" i="8"/>
  <c r="P248" i="8"/>
  <c r="I248" i="8"/>
  <c r="O248" i="8"/>
  <c r="O259" i="8"/>
  <c r="P259" i="8"/>
  <c r="L259" i="8"/>
  <c r="M259" i="8"/>
  <c r="N259" i="8"/>
  <c r="I259" i="8"/>
  <c r="K259" i="8"/>
  <c r="J270" i="8"/>
  <c r="I270" i="8"/>
  <c r="M270" i="8"/>
  <c r="P270" i="8"/>
  <c r="L270" i="8"/>
  <c r="K270" i="8"/>
  <c r="L303" i="8"/>
  <c r="N303" i="8"/>
  <c r="P303" i="8"/>
  <c r="K303" i="8"/>
  <c r="J303" i="8"/>
  <c r="O303" i="8"/>
  <c r="I303" i="8"/>
  <c r="K314" i="8"/>
  <c r="M314" i="8"/>
  <c r="O314" i="8"/>
  <c r="P314" i="8"/>
  <c r="I314" i="8"/>
  <c r="J314" i="8"/>
  <c r="M248" i="8"/>
  <c r="K72" i="3"/>
  <c r="J72" i="3"/>
  <c r="K94" i="3"/>
  <c r="J94" i="3"/>
  <c r="K116" i="3"/>
  <c r="J116" i="3"/>
  <c r="K138" i="3"/>
  <c r="J138" i="3"/>
  <c r="M193" i="3"/>
  <c r="P160" i="3"/>
  <c r="N259" i="3"/>
  <c r="N215" i="3"/>
  <c r="M171" i="3"/>
  <c r="L292" i="3"/>
  <c r="L270" i="3"/>
  <c r="L248" i="3"/>
  <c r="L347" i="8"/>
  <c r="N215" i="8"/>
  <c r="N314" i="8"/>
  <c r="N116" i="8"/>
  <c r="L402" i="8"/>
  <c r="I391" i="8"/>
  <c r="J248" i="8"/>
  <c r="N270" i="8"/>
  <c r="P237" i="8"/>
  <c r="L248" i="8"/>
  <c r="L127" i="3"/>
  <c r="M127" i="3"/>
  <c r="I127" i="3"/>
  <c r="O127" i="3"/>
  <c r="N127" i="3"/>
  <c r="K127" i="3"/>
  <c r="I204" i="3"/>
  <c r="N204" i="3"/>
  <c r="J204" i="3"/>
  <c r="K204" i="3"/>
  <c r="O204" i="3"/>
  <c r="P204" i="3"/>
  <c r="O215" i="3"/>
  <c r="K215" i="3"/>
  <c r="I215" i="3"/>
  <c r="L215" i="3"/>
  <c r="M215" i="3"/>
  <c r="I226" i="3"/>
  <c r="N226" i="3"/>
  <c r="L226" i="3"/>
  <c r="P226" i="3"/>
  <c r="O226" i="3"/>
  <c r="M226" i="3"/>
  <c r="K226" i="3"/>
  <c r="J237" i="3"/>
  <c r="L237" i="3"/>
  <c r="K237" i="3"/>
  <c r="M237" i="3"/>
  <c r="M281" i="3"/>
  <c r="J281" i="3"/>
  <c r="K281" i="3"/>
  <c r="L281" i="3"/>
  <c r="I281" i="3"/>
  <c r="O281" i="3"/>
  <c r="J160" i="8"/>
  <c r="K160" i="8"/>
  <c r="I160" i="8"/>
  <c r="M160" i="8"/>
  <c r="L160" i="8"/>
  <c r="P160" i="8"/>
  <c r="K336" i="8"/>
  <c r="I336" i="8"/>
  <c r="J336" i="8"/>
  <c r="L336" i="8"/>
  <c r="O336" i="8"/>
  <c r="M336" i="8"/>
  <c r="I347" i="8"/>
  <c r="K347" i="8"/>
  <c r="P347" i="8"/>
  <c r="O347" i="8"/>
  <c r="J347" i="8"/>
  <c r="O358" i="8"/>
  <c r="K358" i="8"/>
  <c r="L358" i="8"/>
  <c r="I358" i="8"/>
  <c r="N358" i="8"/>
  <c r="N72" i="3"/>
  <c r="I72" i="3"/>
  <c r="N94" i="3"/>
  <c r="I94" i="3"/>
  <c r="N116" i="3"/>
  <c r="I116" i="3"/>
  <c r="N138" i="3"/>
  <c r="I138" i="3"/>
  <c r="K193" i="3"/>
  <c r="J160" i="3"/>
  <c r="O237" i="3"/>
  <c r="P259" i="3"/>
  <c r="P215" i="3"/>
  <c r="K292" i="3"/>
  <c r="K270" i="3"/>
  <c r="K248" i="3"/>
  <c r="M204" i="3"/>
  <c r="O193" i="3"/>
  <c r="P182" i="8"/>
  <c r="P336" i="8"/>
  <c r="O193" i="8"/>
  <c r="M303" i="8"/>
  <c r="N160" i="8"/>
  <c r="M105" i="8"/>
  <c r="M358" i="8"/>
  <c r="O270" i="8"/>
  <c r="L226" i="8"/>
  <c r="L314" i="8"/>
  <c r="P358" i="8"/>
  <c r="L193" i="8"/>
  <c r="N347" i="8"/>
  <c r="J127" i="3"/>
  <c r="O160" i="8"/>
  <c r="I193" i="3"/>
  <c r="I6" i="3"/>
  <c r="M171" i="8"/>
  <c r="N171" i="3"/>
  <c r="L171" i="3"/>
  <c r="O171" i="3"/>
  <c r="P171" i="3"/>
  <c r="I182" i="3"/>
  <c r="N182" i="3"/>
  <c r="J182" i="3"/>
  <c r="K182" i="3"/>
  <c r="O182" i="3"/>
  <c r="P182" i="3"/>
  <c r="O149" i="3"/>
  <c r="M149" i="3"/>
  <c r="N149" i="3"/>
  <c r="L149" i="3"/>
  <c r="J149" i="3"/>
  <c r="K149" i="3"/>
  <c r="M105" i="3"/>
  <c r="L105" i="3"/>
  <c r="I105" i="3"/>
  <c r="N105" i="3"/>
  <c r="K105" i="3"/>
  <c r="J6" i="3"/>
  <c r="K6" i="3"/>
  <c r="P6" i="3"/>
  <c r="K83" i="8"/>
  <c r="P83" i="8"/>
  <c r="I83" i="8"/>
  <c r="L83" i="8"/>
  <c r="J83" i="8"/>
  <c r="N94" i="8"/>
  <c r="L94" i="8"/>
  <c r="O94" i="8"/>
  <c r="K94" i="8"/>
  <c r="I94" i="8"/>
  <c r="M94" i="8"/>
  <c r="I116" i="8"/>
  <c r="M116" i="8"/>
  <c r="K116" i="8"/>
  <c r="O138" i="8"/>
  <c r="P138" i="8"/>
  <c r="L138" i="8"/>
  <c r="J138" i="8"/>
  <c r="I138" i="8"/>
  <c r="M138" i="8"/>
  <c r="I149" i="8"/>
  <c r="L149" i="8"/>
  <c r="K149" i="8"/>
  <c r="N149" i="8"/>
  <c r="P149" i="8"/>
  <c r="M149" i="8"/>
  <c r="J149" i="8"/>
  <c r="K204" i="8"/>
  <c r="L204" i="8"/>
  <c r="M204" i="8"/>
  <c r="O204" i="8"/>
  <c r="N204" i="8"/>
  <c r="I204" i="8"/>
  <c r="M292" i="8"/>
  <c r="J292" i="8"/>
  <c r="N292" i="8"/>
  <c r="I292" i="8"/>
  <c r="P292" i="8"/>
  <c r="K292" i="8"/>
  <c r="J380" i="8"/>
  <c r="M380" i="8"/>
  <c r="O380" i="8"/>
  <c r="K380" i="8"/>
  <c r="I380" i="8"/>
  <c r="P380" i="8"/>
  <c r="K391" i="8"/>
  <c r="O391" i="8"/>
  <c r="P391" i="8"/>
  <c r="M391" i="8"/>
  <c r="N391" i="8"/>
  <c r="N402" i="8"/>
  <c r="K402" i="8"/>
  <c r="P402" i="8"/>
  <c r="I402" i="8"/>
  <c r="O402" i="8"/>
  <c r="I424" i="8"/>
  <c r="N424" i="8"/>
  <c r="L424" i="8"/>
  <c r="K424" i="8"/>
  <c r="P424" i="8"/>
  <c r="J424" i="8"/>
  <c r="O424" i="8"/>
  <c r="M435" i="8"/>
  <c r="O435" i="8"/>
  <c r="I435" i="8"/>
  <c r="K435" i="8"/>
  <c r="N435" i="8"/>
  <c r="P435" i="8"/>
  <c r="L435" i="8"/>
  <c r="M72" i="3"/>
  <c r="M94" i="3"/>
  <c r="M116" i="3"/>
  <c r="M138" i="3"/>
  <c r="O138" i="3"/>
  <c r="K160" i="3"/>
  <c r="I160" i="3"/>
  <c r="J171" i="3"/>
  <c r="N237" i="3"/>
  <c r="O6" i="3"/>
  <c r="M292" i="3"/>
  <c r="M270" i="3"/>
  <c r="M248" i="3"/>
  <c r="L204" i="3"/>
  <c r="M182" i="3"/>
  <c r="I171" i="3"/>
  <c r="N281" i="3"/>
  <c r="K182" i="8"/>
  <c r="J358" i="8"/>
  <c r="O292" i="8"/>
  <c r="O149" i="8"/>
  <c r="P281" i="3"/>
  <c r="N105" i="8"/>
  <c r="M424" i="8"/>
  <c r="N336" i="8"/>
  <c r="J94" i="8"/>
  <c r="P193" i="8"/>
  <c r="J116" i="8"/>
  <c r="O83" i="8"/>
  <c r="M215" i="8"/>
  <c r="J105" i="3"/>
  <c r="J193" i="8"/>
  <c r="J215" i="8"/>
  <c r="I237" i="3"/>
  <c r="O259" i="3"/>
  <c r="J204" i="8"/>
  <c r="N248" i="8"/>
  <c r="J6" i="10"/>
  <c r="M83" i="3"/>
  <c r="I83" i="3"/>
  <c r="J83" i="3"/>
  <c r="N83" i="3"/>
  <c r="K83" i="3"/>
  <c r="O83" i="3"/>
  <c r="P83" i="3"/>
  <c r="L83" i="3"/>
  <c r="I61" i="3"/>
  <c r="M61" i="3"/>
  <c r="L61" i="3"/>
  <c r="N61" i="3"/>
  <c r="O61" i="3"/>
  <c r="K61" i="3"/>
  <c r="J61" i="3"/>
  <c r="P61" i="3"/>
  <c r="N17" i="3"/>
  <c r="O17" i="3"/>
  <c r="P17" i="3"/>
  <c r="I17" i="3"/>
  <c r="J17" i="3"/>
  <c r="M17" i="3"/>
  <c r="L17" i="3"/>
  <c r="K17" i="3"/>
  <c r="L19" i="7" a="1"/>
  <c r="L19" i="7"/>
  <c r="J9" i="7" a="1"/>
  <c r="J9" i="7"/>
  <c r="M30" i="7" a="1"/>
  <c r="M30" i="7" s="1"/>
  <c r="N17" i="7" a="1"/>
  <c r="N17" i="7" s="1"/>
  <c r="J29" i="7" a="1"/>
  <c r="J29" i="7"/>
  <c r="K16" i="7" a="1"/>
  <c r="K16" i="7"/>
  <c r="L27" i="7" a="1"/>
  <c r="L27" i="7" s="1"/>
  <c r="M14" i="7" a="1"/>
  <c r="M14" i="7" s="1"/>
  <c r="V28" i="7" a="1"/>
  <c r="V28" i="7"/>
  <c r="L7" i="7" a="1"/>
  <c r="L7" i="7"/>
  <c r="L9" i="7" a="1"/>
  <c r="L9" i="7" s="1"/>
  <c r="L11" i="7" a="1"/>
  <c r="L11" i="7" s="1"/>
  <c r="K13" i="7" a="1"/>
  <c r="K13" i="7"/>
  <c r="J11" i="7" a="1"/>
  <c r="J11" i="7"/>
  <c r="J15" i="7" a="1"/>
  <c r="J15" i="7" s="1"/>
  <c r="M16" i="7" a="1"/>
  <c r="M16" i="7" s="1"/>
  <c r="K18" i="7" a="1"/>
  <c r="K18" i="7" s="1"/>
  <c r="N19" i="7" a="1"/>
  <c r="N19" i="7"/>
  <c r="L21" i="7" a="1"/>
  <c r="L21" i="7" s="1"/>
  <c r="J23" i="7" a="1"/>
  <c r="J23" i="7" s="1"/>
  <c r="M24" i="7" a="1"/>
  <c r="M24" i="7" s="1"/>
  <c r="K26" i="7" a="1"/>
  <c r="K26" i="7"/>
  <c r="N27" i="7" a="1"/>
  <c r="N27" i="7" s="1"/>
  <c r="L29" i="7" a="1"/>
  <c r="L29" i="7" s="1"/>
  <c r="J31" i="7" a="1"/>
  <c r="J31" i="7" s="1"/>
  <c r="M32" i="7" a="1"/>
  <c r="M32" i="7"/>
  <c r="N8" i="7" a="1"/>
  <c r="N8" i="7" s="1"/>
  <c r="K32" i="7" a="1"/>
  <c r="K32" i="7" s="1"/>
  <c r="N25" i="7" a="1"/>
  <c r="N25" i="7" s="1"/>
  <c r="K24" i="7" a="1"/>
  <c r="K24" i="7"/>
  <c r="M12" i="7" a="1"/>
  <c r="M12" i="7" s="1"/>
  <c r="M22" i="7" a="1"/>
  <c r="M22" i="7" s="1"/>
  <c r="N10" i="7" a="1"/>
  <c r="N10" i="7" s="1"/>
  <c r="J21" i="7" a="1"/>
  <c r="J21" i="7" s="1"/>
  <c r="U7" i="7" a="1"/>
  <c r="U7" i="7" s="1"/>
  <c r="S25" i="7" a="1"/>
  <c r="S25" i="7" s="1"/>
  <c r="L8" i="7" a="1"/>
  <c r="L8" i="7" s="1"/>
  <c r="L10" i="7" a="1"/>
  <c r="L10" i="7" s="1"/>
  <c r="K12" i="7" a="1"/>
  <c r="K12" i="7" s="1"/>
  <c r="J7" i="7" a="1"/>
  <c r="J7" i="7" s="1"/>
  <c r="K14" i="7" a="1"/>
  <c r="K14" i="7" s="1"/>
  <c r="N15" i="7" a="1"/>
  <c r="N15" i="7" s="1"/>
  <c r="L17" i="7" a="1"/>
  <c r="L17" i="7" s="1"/>
  <c r="J19" i="7" a="1"/>
  <c r="J19" i="7" s="1"/>
  <c r="M20" i="7" a="1"/>
  <c r="M20" i="7" s="1"/>
  <c r="K22" i="7" a="1"/>
  <c r="K22" i="7" s="1"/>
  <c r="N23" i="7" a="1"/>
  <c r="N23" i="7" s="1"/>
  <c r="L25" i="7" a="1"/>
  <c r="L25" i="7" s="1"/>
  <c r="J27" i="7" a="1"/>
  <c r="J27" i="7" s="1"/>
  <c r="K30" i="7" a="1"/>
  <c r="K30" i="7" s="1"/>
  <c r="V32" i="7" a="1"/>
  <c r="V32" i="7" s="1"/>
  <c r="M7" i="7" a="1"/>
  <c r="M7" i="7" s="1"/>
  <c r="M9" i="7" a="1"/>
  <c r="M9" i="7" s="1"/>
  <c r="M11" i="7" a="1"/>
  <c r="M11" i="7" s="1"/>
  <c r="L13" i="7" a="1"/>
  <c r="L13" i="7" s="1"/>
  <c r="J12" i="7" a="1"/>
  <c r="J12" i="7" s="1"/>
  <c r="K15" i="7" a="1"/>
  <c r="K15" i="7" s="1"/>
  <c r="N16" i="7" a="1"/>
  <c r="N16" i="7" s="1"/>
  <c r="L18" i="7" a="1"/>
  <c r="L18" i="7" s="1"/>
  <c r="J20" i="7" a="1"/>
  <c r="J20" i="7" s="1"/>
  <c r="M21" i="7" a="1"/>
  <c r="M21" i="7" s="1"/>
  <c r="K23" i="7" a="1"/>
  <c r="K23" i="7" s="1"/>
  <c r="N24" i="7" a="1"/>
  <c r="N24" i="7" s="1"/>
  <c r="L26" i="7" a="1"/>
  <c r="L26" i="7" s="1"/>
  <c r="J28" i="7" a="1"/>
  <c r="J28" i="7" s="1"/>
  <c r="M29" i="7" a="1"/>
  <c r="M29" i="7" s="1"/>
  <c r="K31" i="7" a="1"/>
  <c r="K31" i="7" s="1"/>
  <c r="N32" i="7" a="1"/>
  <c r="N32" i="7" s="1"/>
  <c r="J30" i="7" a="1"/>
  <c r="J30" i="7" s="1"/>
  <c r="N26" i="7" a="1"/>
  <c r="N26" i="7" s="1"/>
  <c r="J22" i="7" a="1"/>
  <c r="J22" i="7" s="1"/>
  <c r="N18" i="7" a="1"/>
  <c r="N18" i="7" s="1"/>
  <c r="M15" i="7" a="1"/>
  <c r="M15" i="7" s="1"/>
  <c r="N13" i="7" a="1"/>
  <c r="N13" i="7" s="1"/>
  <c r="K8" i="7" a="1"/>
  <c r="K8" i="7" s="1"/>
  <c r="U18" i="7" a="1"/>
  <c r="U18" i="7" s="1"/>
  <c r="L31" i="7" a="1"/>
  <c r="L31" i="7" s="1"/>
  <c r="K28" i="7" a="1"/>
  <c r="K28" i="7" s="1"/>
  <c r="J25" i="7" a="1"/>
  <c r="J25" i="7" s="1"/>
  <c r="N21" i="7" a="1"/>
  <c r="N21" i="7" s="1"/>
  <c r="M18" i="7" a="1"/>
  <c r="M18" i="7" s="1"/>
  <c r="L15" i="7" a="1"/>
  <c r="L15" i="7" s="1"/>
  <c r="M13" i="7" a="1"/>
  <c r="M13" i="7" s="1"/>
  <c r="N9" i="7" a="1"/>
  <c r="N9" i="7" s="1"/>
  <c r="S9" i="7" a="1"/>
  <c r="S9" i="7" s="1"/>
  <c r="L32" i="7" a="1"/>
  <c r="L32" i="7" s="1"/>
  <c r="K29" i="7" a="1"/>
  <c r="K29" i="7" s="1"/>
  <c r="J26" i="7" a="1"/>
  <c r="J26" i="7" s="1"/>
  <c r="N22" i="7" a="1"/>
  <c r="N22" i="7" s="1"/>
  <c r="M19" i="7" a="1"/>
  <c r="M19" i="7" s="1"/>
  <c r="L16" i="7" a="1"/>
  <c r="L16" i="7" s="1"/>
  <c r="J10" i="7" a="1"/>
  <c r="J10" i="7" s="1"/>
  <c r="K11" i="7" a="1"/>
  <c r="K11" i="7" s="1"/>
  <c r="K7" i="7" a="1"/>
  <c r="K7" i="7" s="1"/>
  <c r="S16" i="7" a="1"/>
  <c r="S16" i="7" s="1"/>
  <c r="T21" i="7" a="1"/>
  <c r="T21" i="7" s="1"/>
  <c r="L6" i="7" a="1"/>
  <c r="L6" i="7" s="1"/>
  <c r="U15" i="7" a="1"/>
  <c r="U15" i="7" s="1"/>
  <c r="S20" i="7" a="1"/>
  <c r="S20" i="7" s="1"/>
  <c r="T6" i="7" a="1"/>
  <c r="T6" i="7" s="1"/>
  <c r="T31" i="7" a="1"/>
  <c r="T31" i="7" s="1"/>
  <c r="U28" i="7" a="1"/>
  <c r="U28" i="7" s="1"/>
  <c r="M28" i="7" a="1"/>
  <c r="M28" i="7" s="1"/>
  <c r="N31" i="7" a="1"/>
  <c r="N31" i="7" s="1"/>
  <c r="U20" i="7" a="1"/>
  <c r="U20" i="7" s="1"/>
  <c r="S6" i="7" a="1"/>
  <c r="S6" i="7" s="1"/>
  <c r="S17" i="7" a="1"/>
  <c r="S17" i="7" s="1"/>
  <c r="U29" i="7" a="1"/>
  <c r="U29" i="7" s="1"/>
  <c r="U22" i="7" a="1"/>
  <c r="U22" i="7" s="1"/>
  <c r="S22" i="7" a="1"/>
  <c r="S22" i="7" s="1"/>
  <c r="U6" i="7" a="1"/>
  <c r="U6" i="7" s="1"/>
  <c r="U24" i="7" a="1"/>
  <c r="U24" i="7" s="1"/>
  <c r="U16" i="7" a="1"/>
  <c r="U16" i="7" s="1"/>
  <c r="W25" i="7" a="1"/>
  <c r="W25" i="7" s="1"/>
  <c r="W23" i="7" a="1"/>
  <c r="W23" i="7" s="1"/>
  <c r="W21" i="7" a="1"/>
  <c r="W21" i="7" s="1"/>
  <c r="W19" i="7" a="1"/>
  <c r="W19" i="7" s="1"/>
  <c r="W17" i="7" a="1"/>
  <c r="W17" i="7" s="1"/>
  <c r="W15" i="7" a="1"/>
  <c r="W15" i="7" s="1"/>
  <c r="T13" i="7" a="1"/>
  <c r="T13" i="7" s="1"/>
  <c r="S27" i="7" a="1"/>
  <c r="S27" i="7" s="1"/>
  <c r="S11" i="7" a="1"/>
  <c r="S11" i="7" s="1"/>
  <c r="W6" i="7" a="1"/>
  <c r="W6" i="7" s="1"/>
  <c r="V29" i="7" a="1"/>
  <c r="V29" i="7" s="1"/>
  <c r="V25" i="7" a="1"/>
  <c r="V25" i="7" s="1"/>
  <c r="V21" i="7" a="1"/>
  <c r="V21" i="7" s="1"/>
  <c r="V17" i="7" a="1"/>
  <c r="V17" i="7" s="1"/>
  <c r="T14" i="7" a="1"/>
  <c r="T14" i="7" s="1"/>
  <c r="U11" i="7" a="1"/>
  <c r="U11" i="7" s="1"/>
  <c r="T12" i="7" a="1"/>
  <c r="T12" i="7" s="1"/>
  <c r="M8" i="7" a="1"/>
  <c r="M8" i="7" s="1"/>
  <c r="L12" i="7" a="1"/>
  <c r="L12" i="7" s="1"/>
  <c r="L14" i="7" a="1"/>
  <c r="L14" i="7" s="1"/>
  <c r="M17" i="7" a="1"/>
  <c r="M17" i="7" s="1"/>
  <c r="N20" i="7" a="1"/>
  <c r="N20" i="7" s="1"/>
  <c r="J24" i="7" a="1"/>
  <c r="J24" i="7" s="1"/>
  <c r="K27" i="7" a="1"/>
  <c r="K27" i="7" s="1"/>
  <c r="L30" i="7" a="1"/>
  <c r="L30" i="7" s="1"/>
  <c r="M31" i="7" a="1"/>
  <c r="M31" i="7" s="1"/>
  <c r="K25" i="7" a="1"/>
  <c r="K25" i="7" s="1"/>
  <c r="K17" i="7" a="1"/>
  <c r="K17" i="7" s="1"/>
  <c r="K10" i="7" a="1"/>
  <c r="K10" i="7" s="1"/>
  <c r="J6" i="7" a="1"/>
  <c r="J6" i="7" s="1"/>
  <c r="M26" i="7" a="1"/>
  <c r="M26" i="7" s="1"/>
  <c r="K20" i="7" a="1"/>
  <c r="K20" i="7" s="1"/>
  <c r="J13" i="7" a="1"/>
  <c r="J13" i="7" s="1"/>
  <c r="N7" i="7" a="1"/>
  <c r="N7" i="7" s="1"/>
  <c r="N30" i="7" a="1"/>
  <c r="N30" i="7" s="1"/>
  <c r="L24" i="7" a="1"/>
  <c r="L24" i="7" s="1"/>
  <c r="J18" i="7" a="1"/>
  <c r="J18" i="7" s="1"/>
  <c r="N12" i="7" a="1"/>
  <c r="N12" i="7" s="1"/>
  <c r="U23" i="7" a="1"/>
  <c r="U23" i="7" s="1"/>
  <c r="T9" i="7" a="1"/>
  <c r="T9" i="7" s="1"/>
  <c r="S30" i="7" a="1"/>
  <c r="S30" i="7" s="1"/>
  <c r="U32" i="7" a="1"/>
  <c r="U32" i="7" s="1"/>
  <c r="U25" i="7" a="1"/>
  <c r="U25" i="7" s="1"/>
  <c r="W11" i="7" a="1"/>
  <c r="W11" i="7" s="1"/>
  <c r="S29" i="7" a="1"/>
  <c r="S29" i="7" s="1"/>
  <c r="V6" i="7" a="1"/>
  <c r="V6" i="7" s="1"/>
  <c r="U27" i="7" a="1"/>
  <c r="U27" i="7" s="1"/>
  <c r="W10" i="7" a="1"/>
  <c r="W10" i="7" s="1"/>
  <c r="S12" i="7" a="1"/>
  <c r="S12" i="7" s="1"/>
  <c r="T29" i="7" a="1"/>
  <c r="T29" i="7" s="1"/>
  <c r="U21" i="7" a="1"/>
  <c r="U21" i="7" s="1"/>
  <c r="W27" i="7" a="1"/>
  <c r="W27" i="7" s="1"/>
  <c r="T8" i="7" a="1"/>
  <c r="T8" i="7" s="1"/>
  <c r="T7" i="7" a="1"/>
  <c r="T7" i="7" s="1"/>
  <c r="U8" i="7" a="1"/>
  <c r="U8" i="7" s="1"/>
  <c r="U10" i="7" a="1"/>
  <c r="U10" i="7" s="1"/>
  <c r="U12" i="7" a="1"/>
  <c r="U12" i="7" s="1"/>
  <c r="U14" i="7" a="1"/>
  <c r="U14" i="7" s="1"/>
  <c r="S26" i="7" a="1"/>
  <c r="S26" i="7" s="1"/>
  <c r="S18" i="7" a="1"/>
  <c r="S18" i="7" s="1"/>
  <c r="S10" i="7" a="1"/>
  <c r="S10" i="7" s="1"/>
  <c r="M6" i="7" a="1"/>
  <c r="M6" i="7" s="1"/>
  <c r="T32" i="7" a="1"/>
  <c r="T32" i="7" s="1"/>
  <c r="T30" i="7" a="1"/>
  <c r="T30" i="7" s="1"/>
  <c r="T28" i="7" a="1"/>
  <c r="T28" i="7" s="1"/>
  <c r="T26" i="7" a="1"/>
  <c r="T26" i="7" s="1"/>
  <c r="T24" i="7" a="1"/>
  <c r="T24" i="7" s="1"/>
  <c r="T22" i="7" a="1"/>
  <c r="T22" i="7" s="1"/>
  <c r="T20" i="7" a="1"/>
  <c r="T20" i="7" s="1"/>
  <c r="T18" i="7" a="1"/>
  <c r="T18" i="7" s="1"/>
  <c r="T16" i="7" a="1"/>
  <c r="T16" i="7" s="1"/>
  <c r="W13" i="7" a="1"/>
  <c r="W13" i="7" s="1"/>
  <c r="T11" i="7" a="1"/>
  <c r="T11" i="7" s="1"/>
  <c r="U9" i="7" a="1"/>
  <c r="U9" i="7" s="1"/>
  <c r="V8" i="7" a="1"/>
  <c r="V8" i="7" s="1"/>
  <c r="S13" i="7" a="1"/>
  <c r="S13" i="7" s="1"/>
  <c r="S28" i="7" a="1"/>
  <c r="S28" i="7" s="1"/>
  <c r="W31" i="7" a="1"/>
  <c r="W31" i="7" s="1"/>
  <c r="V26" i="7" a="1"/>
  <c r="V26" i="7" s="1"/>
  <c r="V22" i="7" a="1"/>
  <c r="V22" i="7" s="1"/>
  <c r="V18" i="7" a="1"/>
  <c r="V18" i="7" s="1"/>
  <c r="W14" i="7" a="1"/>
  <c r="W14" i="7" s="1"/>
  <c r="S19" i="7" a="1"/>
  <c r="S19" i="7" s="1"/>
  <c r="V31" i="7" a="1"/>
  <c r="V31" i="7" s="1"/>
  <c r="V23" i="7" a="1"/>
  <c r="V23" i="7" s="1"/>
  <c r="V15" i="7" a="1"/>
  <c r="V15" i="7" s="1"/>
  <c r="W9" i="7" a="1"/>
  <c r="W9" i="7" s="1"/>
  <c r="W8" i="7" a="1"/>
  <c r="W8" i="7" s="1"/>
  <c r="V9" i="7" a="1"/>
  <c r="V9" i="7" s="1"/>
  <c r="V13" i="7" a="1"/>
  <c r="V13" i="7" s="1"/>
  <c r="S23" i="7" a="1"/>
  <c r="S23" i="7" s="1"/>
  <c r="S7" i="7" a="1"/>
  <c r="S7" i="7" s="1"/>
  <c r="W30" i="7" a="1"/>
  <c r="W30" i="7" s="1"/>
  <c r="W26" i="7" a="1"/>
  <c r="W26" i="7" s="1"/>
  <c r="W22" i="7" a="1"/>
  <c r="W22" i="7" s="1"/>
  <c r="W18" i="7" a="1"/>
  <c r="W18" i="7" s="1"/>
  <c r="V14" i="7" a="1"/>
  <c r="V14" i="7" s="1"/>
  <c r="T10" i="7" a="1"/>
  <c r="T10" i="7" s="1"/>
  <c r="S32" i="7" a="1"/>
  <c r="S32" i="7" s="1"/>
  <c r="J8" i="7" a="1"/>
  <c r="J8" i="7" s="1"/>
  <c r="K19" i="7" a="1"/>
  <c r="K19" i="7" s="1"/>
  <c r="M25" i="7" a="1"/>
  <c r="M25" i="7" s="1"/>
  <c r="J32" i="7" a="1"/>
  <c r="J32" i="7" s="1"/>
  <c r="L20" i="7" a="1"/>
  <c r="L20" i="7" s="1"/>
  <c r="S21" i="7" a="1"/>
  <c r="S21" i="7" s="1"/>
  <c r="L23" i="7" a="1"/>
  <c r="L23" i="7" s="1"/>
  <c r="N11" i="7" a="1"/>
  <c r="N11" i="7" s="1"/>
  <c r="M27" i="7" a="1"/>
  <c r="M27" i="7" s="1"/>
  <c r="N14" i="7" a="1"/>
  <c r="N14" i="7" s="1"/>
  <c r="U31" i="7" a="1"/>
  <c r="U31" i="7" s="1"/>
  <c r="S14" i="7" a="1"/>
  <c r="S14" i="7" s="1"/>
  <c r="T23" i="7" a="1"/>
  <c r="T23" i="7" s="1"/>
  <c r="S8" i="7" a="1"/>
  <c r="S8" i="7" s="1"/>
  <c r="T25" i="7" a="1"/>
  <c r="T25" i="7" s="1"/>
  <c r="U30" i="7" a="1"/>
  <c r="U30" i="7" s="1"/>
  <c r="T19" i="7" a="1"/>
  <c r="T19" i="7" s="1"/>
  <c r="W12" i="7" a="1"/>
  <c r="W12" i="7" s="1"/>
  <c r="W20" i="7" a="1"/>
  <c r="W20" i="7" s="1"/>
  <c r="W28" i="7" a="1"/>
  <c r="W28" i="7" s="1"/>
  <c r="S15" i="7" a="1"/>
  <c r="S15" i="7" s="1"/>
  <c r="V11" i="7" a="1"/>
  <c r="V11" i="7" s="1"/>
  <c r="V19" i="7" a="1"/>
  <c r="V19" i="7" s="1"/>
  <c r="K6" i="7" a="1"/>
  <c r="K6" i="7" s="1"/>
  <c r="V16" i="7" a="1"/>
  <c r="V16" i="7" s="1"/>
  <c r="V24" i="7" a="1"/>
  <c r="V24" i="7" s="1"/>
  <c r="T27" i="7" a="1"/>
  <c r="T27" i="7" s="1"/>
  <c r="U19" i="7" a="1"/>
  <c r="U19" i="7" s="1"/>
  <c r="V10" i="7" a="1"/>
  <c r="V10" i="7" s="1"/>
  <c r="N6" i="7" a="1"/>
  <c r="N6" i="7" s="1"/>
  <c r="T15" i="7" a="1"/>
  <c r="T15" i="7" s="1"/>
  <c r="U26" i="7" a="1"/>
  <c r="U26" i="7" s="1"/>
  <c r="K21" i="7" a="1"/>
  <c r="K21" i="7" s="1"/>
  <c r="J17" i="7" a="1"/>
  <c r="J17" i="7" s="1"/>
  <c r="J14" i="7" a="1"/>
  <c r="J14" i="7" s="1"/>
  <c r="N28" i="7" a="1"/>
  <c r="N28" i="7" s="1"/>
  <c r="J16" i="7" a="1"/>
  <c r="J16" i="7" s="1"/>
  <c r="W16" i="7" a="1"/>
  <c r="W16" i="7" s="1"/>
  <c r="W24" i="7" a="1"/>
  <c r="W24" i="7" s="1"/>
  <c r="W32" i="7" a="1"/>
  <c r="W32" i="7" s="1"/>
  <c r="S31" i="7" a="1"/>
  <c r="S31" i="7" s="1"/>
  <c r="V7" i="7" a="1"/>
  <c r="V7" i="7" s="1"/>
  <c r="V12" i="7" a="1"/>
  <c r="V12" i="7" s="1"/>
  <c r="V27" i="7" a="1"/>
  <c r="V27" i="7" s="1"/>
  <c r="W7" i="7" a="1"/>
  <c r="W7" i="7" s="1"/>
  <c r="V20" i="7" a="1"/>
  <c r="V20" i="7" s="1"/>
  <c r="U13" i="7" a="1"/>
  <c r="U13" i="7" s="1"/>
  <c r="V30" i="7" a="1"/>
  <c r="V30" i="7" s="1"/>
  <c r="U17" i="7" a="1"/>
  <c r="U17" i="7" s="1"/>
  <c r="T6" i="1"/>
  <c r="U6" i="1"/>
  <c r="R6" i="1"/>
  <c r="S6" i="1"/>
  <c r="AJ6" i="1"/>
  <c r="AK6" i="1"/>
  <c r="AH6" i="1"/>
  <c r="AI6" i="1"/>
  <c r="H6" i="1"/>
  <c r="I6" i="1"/>
  <c r="F6" i="1"/>
  <c r="G6" i="1"/>
  <c r="AB6" i="1"/>
  <c r="AC6" i="1"/>
  <c r="Z6" i="1"/>
  <c r="AA6" i="1"/>
  <c r="K6" i="1"/>
  <c r="W6" i="1"/>
  <c r="AE6" i="1"/>
  <c r="J6" i="1"/>
  <c r="V6" i="1"/>
  <c r="AD6" i="1"/>
  <c r="M6" i="1"/>
  <c r="Y6" i="1"/>
  <c r="AG6" i="1"/>
  <c r="M3" i="8"/>
  <c r="F40" i="7"/>
  <c r="N3" i="8"/>
  <c r="G40" i="7"/>
  <c r="P3" i="8"/>
  <c r="I40" i="7"/>
  <c r="O3" i="8"/>
  <c r="H40" i="7"/>
  <c r="K3" i="8"/>
  <c r="D40" i="7"/>
  <c r="J3" i="8"/>
  <c r="C40" i="7"/>
  <c r="L3" i="8"/>
  <c r="E40" i="7"/>
  <c r="I3" i="8"/>
  <c r="P53" i="7" a="1"/>
  <c r="P53" i="7" s="1"/>
  <c r="P79" i="7" a="1"/>
  <c r="P79" i="7" s="1"/>
  <c r="P51" i="7" a="1"/>
  <c r="P51" i="7" s="1"/>
  <c r="P27" i="7" a="1"/>
  <c r="P27" i="7" s="1"/>
  <c r="P83" i="7" a="1"/>
  <c r="P83" i="7" s="1"/>
  <c r="P55" i="7" a="1"/>
  <c r="P55" i="7" s="1"/>
  <c r="P40" i="7" a="1"/>
  <c r="P40" i="7" s="1"/>
  <c r="P99" i="7" a="1"/>
  <c r="P99" i="7" s="1"/>
  <c r="P59" i="7" a="1"/>
  <c r="P59" i="7" s="1"/>
  <c r="P33" i="7" a="1"/>
  <c r="P33" i="7" s="1"/>
  <c r="P25" i="7" a="1"/>
  <c r="P25" i="7"/>
  <c r="P100" i="7" a="1"/>
  <c r="P100" i="7" s="1"/>
  <c r="P23" i="7" a="1"/>
  <c r="P23" i="7" s="1"/>
  <c r="P22" i="7" a="1"/>
  <c r="P22" i="7" s="1"/>
  <c r="P82" i="7" a="1"/>
  <c r="P82" i="7" s="1"/>
  <c r="P46" i="7" a="1"/>
  <c r="P46" i="7" s="1"/>
  <c r="P57" i="7" a="1"/>
  <c r="P57" i="7" s="1"/>
  <c r="P12" i="7" a="1"/>
  <c r="P12" i="7" s="1"/>
  <c r="P63" i="7" a="1"/>
  <c r="P63" i="7"/>
  <c r="P41" i="7" a="1"/>
  <c r="P41" i="7" s="1"/>
  <c r="P94" i="7" a="1"/>
  <c r="P94" i="7" s="1"/>
  <c r="P97" i="7" a="1"/>
  <c r="P97" i="7" s="1"/>
  <c r="P73" i="7" a="1"/>
  <c r="P73" i="7"/>
  <c r="P39" i="7" a="1"/>
  <c r="P39" i="7" s="1"/>
  <c r="P72" i="7" a="1"/>
  <c r="P72" i="7" s="1"/>
  <c r="P71" i="7" a="1"/>
  <c r="P71" i="7" s="1"/>
  <c r="P10" i="7" a="1"/>
  <c r="P10" i="7"/>
  <c r="P45" i="7" a="1"/>
  <c r="P45" i="7" s="1"/>
  <c r="P28" i="7" a="1"/>
  <c r="P28" i="7" s="1"/>
  <c r="P86" i="7" a="1"/>
  <c r="P86" i="7" s="1"/>
  <c r="P96" i="7" a="1"/>
  <c r="P96" i="7" s="1"/>
  <c r="P31" i="7" a="1"/>
  <c r="P31" i="7" s="1"/>
  <c r="P38" i="7" a="1"/>
  <c r="P38" i="7" s="1"/>
  <c r="P64" i="7" a="1"/>
  <c r="P64" i="7" s="1"/>
  <c r="P91" i="7" a="1"/>
  <c r="P91" i="7"/>
  <c r="P67" i="7" a="1"/>
  <c r="P67" i="7" s="1"/>
  <c r="P90" i="7" a="1"/>
  <c r="P90" i="7" s="1"/>
  <c r="P19" i="7" a="1"/>
  <c r="P19" i="7" s="1"/>
  <c r="P58" i="7" a="1"/>
  <c r="P58" i="7"/>
  <c r="P20" i="7" a="1"/>
  <c r="P20" i="7" s="1"/>
  <c r="P17" i="7" a="1"/>
  <c r="P17" i="7" s="1"/>
  <c r="P78" i="7" a="1"/>
  <c r="P78" i="7" s="1"/>
  <c r="P24" i="7" a="1"/>
  <c r="P24" i="7"/>
  <c r="P18" i="7" a="1"/>
  <c r="P18" i="7" s="1"/>
  <c r="P70" i="7" a="1"/>
  <c r="P70" i="7" s="1"/>
  <c r="P14" i="7" a="1"/>
  <c r="P14" i="7" s="1"/>
  <c r="P50" i="7" a="1"/>
  <c r="P50" i="7" s="1"/>
  <c r="P74" i="7" a="1"/>
  <c r="P74" i="7" s="1"/>
  <c r="P65" i="7" a="1"/>
  <c r="P65" i="7" s="1"/>
  <c r="P15" i="7" a="1"/>
  <c r="P15" i="7" s="1"/>
  <c r="P32" i="7" a="1"/>
  <c r="P32" i="7"/>
  <c r="P93" i="7" a="1"/>
  <c r="P93" i="7" s="1"/>
  <c r="P66" i="7" a="1"/>
  <c r="P66" i="7"/>
  <c r="P84" i="7" a="1"/>
  <c r="P84" i="7" s="1"/>
  <c r="P80" i="7" a="1"/>
  <c r="P80" i="7"/>
  <c r="P37" i="7" a="1"/>
  <c r="P37" i="7" s="1"/>
  <c r="P98" i="7" a="1"/>
  <c r="P98" i="7" s="1"/>
  <c r="P75" i="7" a="1"/>
  <c r="P75" i="7" s="1"/>
  <c r="P21" i="7" a="1"/>
  <c r="P21" i="7"/>
  <c r="P44" i="7" a="1"/>
  <c r="P44" i="7" s="1"/>
  <c r="P47" i="7" a="1"/>
  <c r="P47" i="7" s="1"/>
  <c r="P36" i="7" a="1"/>
  <c r="P36" i="7" s="1"/>
  <c r="P54" i="7" a="1"/>
  <c r="P54" i="7" s="1"/>
  <c r="P43" i="7" a="1"/>
  <c r="P43" i="7" s="1"/>
  <c r="P60" i="7" a="1"/>
  <c r="P60" i="7" s="1"/>
  <c r="P34" i="7" a="1"/>
  <c r="P34" i="7" s="1"/>
  <c r="P7" i="7" a="1"/>
  <c r="P7" i="7"/>
  <c r="P13" i="7" a="1"/>
  <c r="P13" i="7" s="1"/>
  <c r="P68" i="7" a="1"/>
  <c r="P68" i="7"/>
  <c r="P35" i="7" a="1"/>
  <c r="P35" i="7" s="1"/>
  <c r="P77" i="7" a="1"/>
  <c r="P77" i="7"/>
  <c r="P26" i="7" a="1"/>
  <c r="P26" i="7" s="1"/>
  <c r="P88" i="7" a="1"/>
  <c r="P88" i="7" s="1"/>
  <c r="P92" i="7" a="1"/>
  <c r="P92" i="7" s="1"/>
  <c r="P48" i="7" a="1"/>
  <c r="P48" i="7" s="1"/>
  <c r="P85" i="7" a="1"/>
  <c r="P85" i="7" s="1"/>
  <c r="P52" i="7" a="1"/>
  <c r="P52" i="7" s="1"/>
  <c r="P42" i="7" a="1"/>
  <c r="P42" i="7" s="1"/>
  <c r="P87" i="7" a="1"/>
  <c r="P87" i="7" s="1"/>
  <c r="P30" i="7" a="1"/>
  <c r="P30" i="7" s="1"/>
  <c r="P69" i="7" a="1"/>
  <c r="P69" i="7" s="1"/>
  <c r="P16" i="7" a="1"/>
  <c r="P16" i="7" s="1"/>
  <c r="P49" i="7" a="1"/>
  <c r="P49" i="7" s="1"/>
  <c r="P56" i="7" a="1"/>
  <c r="P56" i="7" s="1"/>
  <c r="P76" i="7" a="1"/>
  <c r="P76" i="7" s="1"/>
  <c r="P29" i="7" a="1"/>
  <c r="P29" i="7" s="1"/>
  <c r="P9" i="7" a="1"/>
  <c r="P9" i="7" s="1"/>
  <c r="P6" i="7" a="1"/>
  <c r="P6" i="7" s="1"/>
  <c r="P81" i="7" a="1"/>
  <c r="P81" i="7" s="1"/>
  <c r="P89" i="7" a="1"/>
  <c r="P89" i="7" s="1"/>
  <c r="P11" i="7" a="1"/>
  <c r="P11" i="7" s="1"/>
  <c r="P62" i="7" a="1"/>
  <c r="P62" i="7" s="1"/>
  <c r="P8" i="7" a="1"/>
  <c r="P8" i="7" s="1"/>
  <c r="P95" i="7" a="1"/>
  <c r="P95" i="7" s="1"/>
  <c r="P61" i="7" a="1"/>
  <c r="P61" i="7" s="1"/>
  <c r="O15" i="7" a="1"/>
  <c r="O15" i="7" s="1"/>
  <c r="O91" i="7" a="1"/>
  <c r="O91" i="7" s="1"/>
  <c r="O69" i="7" a="1"/>
  <c r="O69" i="7" s="1"/>
  <c r="O42" i="7" a="1"/>
  <c r="O42" i="7" s="1"/>
  <c r="O84" i="7" a="1"/>
  <c r="O84" i="7" s="1"/>
  <c r="O89" i="7" a="1"/>
  <c r="O89" i="7" s="1"/>
  <c r="O79" i="7" a="1"/>
  <c r="O79" i="7" s="1"/>
  <c r="O24" i="7" a="1"/>
  <c r="O24" i="7" s="1"/>
  <c r="O87" i="7" a="1"/>
  <c r="O87" i="7" s="1"/>
  <c r="O54" i="7" a="1"/>
  <c r="O54" i="7" s="1"/>
  <c r="O6" i="7" a="1"/>
  <c r="O6" i="7" s="1"/>
  <c r="O98" i="7" a="1"/>
  <c r="O98" i="7" s="1"/>
  <c r="O18" i="7" a="1"/>
  <c r="O18" i="7" s="1"/>
  <c r="O75" i="7" a="1"/>
  <c r="O75" i="7" s="1"/>
  <c r="O74" i="7" a="1"/>
  <c r="O74" i="7" s="1"/>
  <c r="O81" i="7" a="1"/>
  <c r="O81" i="7" s="1"/>
  <c r="O38" i="7" a="1"/>
  <c r="O38" i="7" s="1"/>
  <c r="O57" i="7" a="1"/>
  <c r="O57" i="7" s="1"/>
  <c r="O78" i="7" a="1"/>
  <c r="O78" i="7" s="1"/>
  <c r="O83" i="7" a="1"/>
  <c r="O83" i="7" s="1"/>
  <c r="O28" i="7" a="1"/>
  <c r="O28" i="7" s="1"/>
  <c r="O51" i="7" a="1"/>
  <c r="O51" i="7" s="1"/>
  <c r="O32" i="7" a="1"/>
  <c r="O32" i="7" s="1"/>
  <c r="O67" i="7" a="1"/>
  <c r="O67" i="7" s="1"/>
  <c r="O92" i="7" a="1"/>
  <c r="O92" i="7" s="1"/>
  <c r="O23" i="7" a="1"/>
  <c r="O23" i="7" s="1"/>
  <c r="O41" i="7" a="1"/>
  <c r="O41" i="7" s="1"/>
  <c r="O8" i="7" a="1"/>
  <c r="O8" i="7" s="1"/>
  <c r="O9" i="7" a="1"/>
  <c r="O9" i="7" s="1"/>
  <c r="O7" i="7" a="1"/>
  <c r="O7" i="7" s="1"/>
  <c r="O29" i="7" a="1"/>
  <c r="O29" i="7" s="1"/>
  <c r="O16" i="7" a="1"/>
  <c r="O16" i="7" s="1"/>
  <c r="O96" i="7" a="1"/>
  <c r="O96" i="7" s="1"/>
  <c r="O86" i="7" a="1"/>
  <c r="O86" i="7" s="1"/>
  <c r="O60" i="7" a="1"/>
  <c r="O60" i="7" s="1"/>
  <c r="O52" i="7" a="1"/>
  <c r="O52" i="7" s="1"/>
  <c r="O13" i="7" a="1"/>
  <c r="O13" i="7" s="1"/>
  <c r="O62" i="7" a="1"/>
  <c r="O62" i="7" s="1"/>
  <c r="O26" i="7" a="1"/>
  <c r="O26" i="7" s="1"/>
  <c r="O46" i="7" a="1"/>
  <c r="O46" i="7" s="1"/>
  <c r="O36" i="7" a="1"/>
  <c r="O36" i="7" s="1"/>
  <c r="O63" i="7" a="1"/>
  <c r="O63" i="7" s="1"/>
  <c r="O66" i="7" a="1"/>
  <c r="O66" i="7" s="1"/>
  <c r="O21" i="7" a="1"/>
  <c r="O21" i="7" s="1"/>
  <c r="O12" i="7" a="1"/>
  <c r="O12" i="7" s="1"/>
  <c r="O65" i="7" a="1"/>
  <c r="O65" i="7" s="1"/>
  <c r="O45" i="7" a="1"/>
  <c r="O45" i="7" s="1"/>
  <c r="O90" i="7" a="1"/>
  <c r="O90" i="7" s="1"/>
  <c r="O43" i="7" a="1"/>
  <c r="O43" i="7" s="1"/>
  <c r="O56" i="7" a="1"/>
  <c r="O56" i="7" s="1"/>
  <c r="O76" i="7" a="1"/>
  <c r="O76" i="7" s="1"/>
  <c r="O22" i="7" a="1"/>
  <c r="O22" i="7" s="1"/>
  <c r="O85" i="7" a="1"/>
  <c r="O85" i="7" s="1"/>
  <c r="O34" i="7" a="1"/>
  <c r="O34" i="7" s="1"/>
  <c r="O99" i="7" a="1"/>
  <c r="O99" i="7" s="1"/>
  <c r="O55" i="7" a="1"/>
  <c r="O55" i="7" s="1"/>
  <c r="O64" i="7" a="1"/>
  <c r="O64" i="7" s="1"/>
  <c r="O33" i="7" a="1"/>
  <c r="O33" i="7" s="1"/>
  <c r="O94" i="7" a="1"/>
  <c r="O94" i="7" s="1"/>
  <c r="O70" i="7" a="1"/>
  <c r="O70" i="7" s="1"/>
  <c r="O37" i="7" a="1"/>
  <c r="O37" i="7" s="1"/>
  <c r="O77" i="7" a="1"/>
  <c r="O77" i="7" s="1"/>
  <c r="O31" i="7" a="1"/>
  <c r="O31" i="7" s="1"/>
  <c r="O68" i="7" a="1"/>
  <c r="O68" i="7" s="1"/>
  <c r="O59" i="7" a="1"/>
  <c r="O59" i="7" s="1"/>
  <c r="O88" i="7" a="1"/>
  <c r="O88" i="7" s="1"/>
  <c r="O17" i="7" a="1"/>
  <c r="O17" i="7" s="1"/>
  <c r="O93" i="7" a="1"/>
  <c r="O93" i="7" s="1"/>
  <c r="O61" i="7" a="1"/>
  <c r="O61" i="7" s="1"/>
  <c r="O47" i="7" a="1"/>
  <c r="O47" i="7" s="1"/>
  <c r="O40" i="7" a="1"/>
  <c r="O40" i="7" s="1"/>
  <c r="O48" i="7" a="1"/>
  <c r="O48" i="7" s="1"/>
  <c r="O49" i="7" a="1"/>
  <c r="O49" i="7" s="1"/>
  <c r="O80" i="7" a="1"/>
  <c r="O80" i="7" s="1"/>
  <c r="O72" i="7" a="1"/>
  <c r="O72" i="7" s="1"/>
  <c r="O14" i="7" a="1"/>
  <c r="O14" i="7" s="1"/>
  <c r="O100" i="7" a="1"/>
  <c r="O100" i="7" s="1"/>
  <c r="O95" i="7" a="1"/>
  <c r="O95" i="7" s="1"/>
  <c r="O25" i="7" a="1"/>
  <c r="O25" i="7" s="1"/>
  <c r="O82" i="7" a="1"/>
  <c r="O82" i="7" s="1"/>
  <c r="O44" i="7" a="1"/>
  <c r="O44" i="7" s="1"/>
  <c r="O11" i="7" a="1"/>
  <c r="O11" i="7" s="1"/>
  <c r="O53" i="7" a="1"/>
  <c r="O53" i="7" s="1"/>
  <c r="O50" i="7" a="1"/>
  <c r="O50" i="7" s="1"/>
  <c r="O39" i="7" a="1"/>
  <c r="O39" i="7" s="1"/>
  <c r="O97" i="7" a="1"/>
  <c r="O97" i="7" s="1"/>
  <c r="O73" i="7" a="1"/>
  <c r="O73" i="7" s="1"/>
  <c r="O35" i="7" a="1"/>
  <c r="O35" i="7" s="1"/>
  <c r="O71" i="7" a="1"/>
  <c r="O71" i="7" s="1"/>
  <c r="O20" i="7" a="1"/>
  <c r="O20" i="7" s="1"/>
  <c r="O30" i="7" a="1"/>
  <c r="O30" i="7" s="1"/>
  <c r="O10" i="7" a="1"/>
  <c r="O10" i="7" s="1"/>
  <c r="O27" i="7" a="1"/>
  <c r="O27" i="7" s="1"/>
  <c r="O58" i="7" a="1"/>
  <c r="O58" i="7" s="1"/>
  <c r="O19" i="7" a="1"/>
  <c r="O19" i="7" s="1"/>
  <c r="X54" i="7" a="1"/>
  <c r="X54" i="7" s="1"/>
  <c r="Y70" i="7" a="1"/>
  <c r="Y70" i="7" s="1"/>
  <c r="X31" i="7" a="1"/>
  <c r="X31" i="7" s="1"/>
  <c r="Y69" i="7" a="1"/>
  <c r="Y69" i="7" s="1"/>
  <c r="X91" i="7" a="1"/>
  <c r="X91" i="7" s="1"/>
  <c r="Y100" i="7" a="1"/>
  <c r="Y100" i="7" s="1"/>
  <c r="X29" i="7" a="1"/>
  <c r="X29" i="7" s="1"/>
  <c r="X43" i="7" a="1"/>
  <c r="X43" i="7" s="1"/>
  <c r="Y94" i="7" a="1"/>
  <c r="Y94" i="7" s="1"/>
  <c r="X16" i="7" a="1"/>
  <c r="X16" i="7" s="1"/>
  <c r="X41" i="7" a="1"/>
  <c r="X41" i="7" s="1"/>
  <c r="X40" i="7" a="1"/>
  <c r="X40" i="7" s="1"/>
  <c r="Y17" i="7" a="1"/>
  <c r="Y17" i="7" s="1"/>
  <c r="Y7" i="7" a="1"/>
  <c r="Y7" i="7" s="1"/>
  <c r="Y73" i="7" a="1"/>
  <c r="Y73" i="7" s="1"/>
  <c r="Y54" i="7" a="1"/>
  <c r="Y54" i="7" s="1"/>
  <c r="X70" i="7" a="1"/>
  <c r="X70" i="7" s="1"/>
  <c r="Y19" i="7" a="1"/>
  <c r="Y19" i="7" s="1"/>
  <c r="X71" i="7" a="1"/>
  <c r="X71" i="7" s="1"/>
  <c r="X55" i="7" a="1"/>
  <c r="X55" i="7" s="1"/>
  <c r="Y53" i="7" a="1"/>
  <c r="Y53" i="7" s="1"/>
  <c r="X75" i="7" a="1"/>
  <c r="X75" i="7" s="1"/>
  <c r="Y78" i="7" a="1"/>
  <c r="Y78" i="7" s="1"/>
  <c r="X94" i="7" a="1"/>
  <c r="X94" i="7" s="1"/>
  <c r="Y43" i="7" a="1"/>
  <c r="Y43" i="7" s="1"/>
  <c r="X24" i="7" a="1"/>
  <c r="X24" i="7" s="1"/>
  <c r="X56" i="7" a="1"/>
  <c r="X56" i="7" s="1"/>
  <c r="X60" i="7" a="1"/>
  <c r="X60" i="7" s="1"/>
  <c r="X84" i="7" a="1"/>
  <c r="X84" i="7" s="1"/>
  <c r="X93" i="7" a="1"/>
  <c r="X93" i="7" s="1"/>
  <c r="X61" i="7" a="1"/>
  <c r="X61" i="7" s="1"/>
  <c r="Y13" i="7" a="1"/>
  <c r="Y13" i="7" s="1"/>
  <c r="Y67" i="7" a="1"/>
  <c r="Y67" i="7" s="1"/>
  <c r="X21" i="7" a="1"/>
  <c r="X21" i="7" s="1"/>
  <c r="Y45" i="7" a="1"/>
  <c r="Y45" i="7" s="1"/>
  <c r="X32" i="7" a="1"/>
  <c r="X32" i="7" s="1"/>
  <c r="X92" i="7" a="1"/>
  <c r="X92" i="7" s="1"/>
  <c r="Y52" i="7" a="1"/>
  <c r="Y52" i="7" s="1"/>
  <c r="Y8" i="7" a="1"/>
  <c r="Y8" i="7" s="1"/>
  <c r="X13" i="7" a="1"/>
  <c r="X13" i="7" s="1"/>
  <c r="X78" i="7" a="1"/>
  <c r="X78" i="7" s="1"/>
  <c r="Y68" i="7" a="1"/>
  <c r="Y68" i="7" s="1"/>
  <c r="X59" i="7" a="1"/>
  <c r="X59" i="7" s="1"/>
  <c r="X8" i="7" a="1"/>
  <c r="X8" i="7" s="1"/>
  <c r="X9" i="7" a="1"/>
  <c r="X9" i="7" s="1"/>
  <c r="Y84" i="7" a="1"/>
  <c r="Y84" i="7" s="1"/>
  <c r="Y16" i="7" a="1"/>
  <c r="Y16" i="7" s="1"/>
  <c r="X62" i="7" a="1"/>
  <c r="X62" i="7" s="1"/>
  <c r="Y49" i="7" a="1"/>
  <c r="Y49" i="7" s="1"/>
  <c r="Y96" i="7" a="1"/>
  <c r="Y96" i="7" s="1"/>
  <c r="X77" i="7" a="1"/>
  <c r="X77" i="7" s="1"/>
  <c r="Y91" i="7" a="1"/>
  <c r="Y91" i="7" s="1"/>
  <c r="X23" i="7" a="1"/>
  <c r="X23" i="7" s="1"/>
  <c r="Y21" i="7" a="1"/>
  <c r="Y21" i="7" s="1"/>
  <c r="Y76" i="7" a="1"/>
  <c r="Y76" i="7" s="1"/>
  <c r="Y61" i="7" a="1"/>
  <c r="Y61" i="7" s="1"/>
  <c r="Y15" i="7" a="1"/>
  <c r="Y15" i="7" s="1"/>
  <c r="X83" i="7" a="1"/>
  <c r="X83" i="7" s="1"/>
  <c r="Y97" i="7" a="1"/>
  <c r="Y97" i="7" s="1"/>
  <c r="Y74" i="7" a="1"/>
  <c r="Y74" i="7" s="1"/>
  <c r="Y50" i="7" a="1"/>
  <c r="Y50" i="7" s="1"/>
  <c r="X90" i="7" a="1"/>
  <c r="X90" i="7" s="1"/>
  <c r="X66" i="7" a="1"/>
  <c r="X66" i="7" s="1"/>
  <c r="Y39" i="7" a="1"/>
  <c r="Y39" i="7" s="1"/>
  <c r="Y28" i="7" a="1"/>
  <c r="Y28" i="7" s="1"/>
  <c r="X20" i="7" a="1"/>
  <c r="X20" i="7" s="1"/>
  <c r="X10" i="7" a="1"/>
  <c r="X10" i="7" s="1"/>
  <c r="Y34" i="7" a="1"/>
  <c r="Y34" i="7" s="1"/>
  <c r="X69" i="7" a="1"/>
  <c r="X69" i="7" s="1"/>
  <c r="Y75" i="7" a="1"/>
  <c r="Y75" i="7" s="1"/>
  <c r="X42" i="7" a="1"/>
  <c r="X42" i="7" s="1"/>
  <c r="Y40" i="7" a="1"/>
  <c r="Y40" i="7" s="1"/>
  <c r="X95" i="7" a="1"/>
  <c r="X95" i="7" s="1"/>
  <c r="X80" i="7" a="1"/>
  <c r="X80" i="7" s="1"/>
  <c r="Y81" i="7" a="1"/>
  <c r="Y81" i="7" s="1"/>
  <c r="Y10" i="7" a="1"/>
  <c r="Y10" i="7" s="1"/>
  <c r="X11" i="7" a="1"/>
  <c r="X11" i="7" s="1"/>
  <c r="X65" i="7" a="1"/>
  <c r="X65" i="7" s="1"/>
  <c r="Y36" i="7" a="1"/>
  <c r="Y36" i="7" s="1"/>
  <c r="Y79" i="7" a="1"/>
  <c r="Y79" i="7" s="1"/>
  <c r="Y55" i="7" a="1"/>
  <c r="Y55" i="7" s="1"/>
  <c r="X30" i="7" a="1"/>
  <c r="X30" i="7" s="1"/>
  <c r="X19" i="7" a="1"/>
  <c r="X19" i="7" s="1"/>
  <c r="X35" i="7" a="1"/>
  <c r="X35" i="7" s="1"/>
  <c r="Y65" i="7" a="1"/>
  <c r="Y65" i="7" s="1"/>
  <c r="Y77" i="7" a="1"/>
  <c r="Y77" i="7" s="1"/>
  <c r="X51" i="7" a="1"/>
  <c r="X51" i="7" s="1"/>
  <c r="X99" i="7" a="1"/>
  <c r="X99" i="7" s="1"/>
  <c r="Y90" i="7" a="1"/>
  <c r="Y90" i="7" s="1"/>
  <c r="Y66" i="7" a="1"/>
  <c r="Y66" i="7" s="1"/>
  <c r="X12" i="7" a="1"/>
  <c r="X12" i="7" s="1"/>
  <c r="X82" i="7" a="1"/>
  <c r="X82" i="7" s="1"/>
  <c r="X33" i="7" a="1"/>
  <c r="X33" i="7" s="1"/>
  <c r="Y31" i="7" a="1"/>
  <c r="Y31" i="7" s="1"/>
  <c r="X36" i="7" a="1"/>
  <c r="X36" i="7" s="1"/>
  <c r="X100" i="7" a="1"/>
  <c r="X100" i="7" s="1"/>
  <c r="Y64" i="7" a="1"/>
  <c r="Y64" i="7" s="1"/>
  <c r="X7" i="7" a="1"/>
  <c r="X7" i="7" s="1"/>
  <c r="Y99" i="7" a="1"/>
  <c r="Y99" i="7" s="1"/>
  <c r="Y59" i="7" a="1"/>
  <c r="Y59" i="7" s="1"/>
  <c r="X18" i="7" a="1"/>
  <c r="X18" i="7" s="1"/>
  <c r="X63" i="7" a="1"/>
  <c r="X63" i="7" s="1"/>
  <c r="Y42" i="7" a="1"/>
  <c r="Y42" i="7" s="1"/>
  <c r="X96" i="7" a="1"/>
  <c r="X96" i="7" s="1"/>
  <c r="Y72" i="7" a="1"/>
  <c r="Y72" i="7" s="1"/>
  <c r="Y57" i="7" a="1"/>
  <c r="Y57" i="7" s="1"/>
  <c r="X81" i="7" a="1"/>
  <c r="X81" i="7" s="1"/>
  <c r="X57" i="7" a="1"/>
  <c r="X57" i="7" s="1"/>
  <c r="Y95" i="7" a="1"/>
  <c r="Y95" i="7" s="1"/>
  <c r="Y71" i="7" a="1"/>
  <c r="Y71" i="7" s="1"/>
  <c r="X46" i="7" a="1"/>
  <c r="X46" i="7" s="1"/>
  <c r="X22" i="7" a="1"/>
  <c r="X22" i="7" s="1"/>
  <c r="Y25" i="7" a="1"/>
  <c r="Y25" i="7" s="1"/>
  <c r="Y35" i="7" a="1"/>
  <c r="Y35" i="7" s="1"/>
  <c r="X48" i="7" a="1"/>
  <c r="X48" i="7" s="1"/>
  <c r="X86" i="7" a="1"/>
  <c r="X86" i="7" s="1"/>
  <c r="Y85" i="7" a="1"/>
  <c r="Y85" i="7" s="1"/>
  <c r="Y62" i="7" a="1"/>
  <c r="Y62" i="7" s="1"/>
  <c r="Y27" i="7" a="1"/>
  <c r="Y27" i="7" s="1"/>
  <c r="Y89" i="7" a="1"/>
  <c r="Y89" i="7" s="1"/>
  <c r="Y86" i="7" a="1"/>
  <c r="Y86" i="7" s="1"/>
  <c r="Y26" i="7" a="1"/>
  <c r="Y26" i="7" s="1"/>
  <c r="X87" i="7" a="1"/>
  <c r="X87" i="7" s="1"/>
  <c r="X45" i="7" a="1"/>
  <c r="X45" i="7" s="1"/>
  <c r="X47" i="7" a="1"/>
  <c r="X47" i="7" s="1"/>
  <c r="Y24" i="7" a="1"/>
  <c r="Y24" i="7" s="1"/>
  <c r="X88" i="7" a="1"/>
  <c r="X88" i="7" s="1"/>
  <c r="X15" i="7" a="1"/>
  <c r="X15" i="7" s="1"/>
  <c r="Y44" i="7" a="1"/>
  <c r="Y44" i="7" s="1"/>
  <c r="Y51" i="7" a="1"/>
  <c r="Y51" i="7" s="1"/>
  <c r="Y37" i="7" a="1"/>
  <c r="Y37" i="7" s="1"/>
  <c r="Y92" i="7" a="1"/>
  <c r="Y92" i="7" s="1"/>
  <c r="X37" i="7" a="1"/>
  <c r="X37" i="7" s="1"/>
  <c r="X68" i="7" a="1"/>
  <c r="X68" i="7" s="1"/>
  <c r="X67" i="7" a="1"/>
  <c r="X67" i="7" s="1"/>
  <c r="Y12" i="7" a="1"/>
  <c r="Y12" i="7" s="1"/>
  <c r="Y82" i="7" a="1"/>
  <c r="Y82" i="7" s="1"/>
  <c r="X52" i="7" a="1"/>
  <c r="X52" i="7" s="1"/>
  <c r="Y58" i="7" a="1"/>
  <c r="Y58" i="7" s="1"/>
  <c r="X50" i="7" a="1"/>
  <c r="X50" i="7" s="1"/>
  <c r="Y23" i="7" a="1"/>
  <c r="Y23" i="7" s="1"/>
  <c r="Y48" i="7" a="1"/>
  <c r="Y48" i="7" s="1"/>
  <c r="X85" i="7" a="1"/>
  <c r="X85" i="7" s="1"/>
  <c r="X26" i="7" a="1"/>
  <c r="X26" i="7" s="1"/>
  <c r="X79" i="7" a="1"/>
  <c r="X79" i="7" s="1"/>
  <c r="Y56" i="7" a="1"/>
  <c r="Y56" i="7" s="1"/>
  <c r="X14" i="7" a="1"/>
  <c r="X14" i="7" s="1"/>
  <c r="Y9" i="7" a="1"/>
  <c r="Y9" i="7" s="1"/>
  <c r="Y63" i="7" a="1"/>
  <c r="Y63" i="7" s="1"/>
  <c r="Y33" i="7" a="1"/>
  <c r="Y33" i="7" s="1"/>
  <c r="Y93" i="7" a="1"/>
  <c r="Y93" i="7" s="1"/>
  <c r="Y98" i="7" a="1"/>
  <c r="Y98" i="7" s="1"/>
  <c r="X39" i="7" a="1"/>
  <c r="X39" i="7" s="1"/>
  <c r="Y47" i="7" a="1"/>
  <c r="Y47" i="7" s="1"/>
  <c r="Y20" i="7" a="1"/>
  <c r="Y20" i="7" s="1"/>
  <c r="Y80" i="7" a="1"/>
  <c r="Y80" i="7" s="1"/>
  <c r="X53" i="7" a="1"/>
  <c r="X53" i="7" s="1"/>
  <c r="Y29" i="7" a="1"/>
  <c r="Y29" i="7" s="1"/>
  <c r="Y6" i="7" a="1"/>
  <c r="Y6" i="7" s="1"/>
  <c r="Y88" i="7" a="1"/>
  <c r="Y88" i="7" s="1"/>
  <c r="X97" i="7" a="1"/>
  <c r="X97" i="7" s="1"/>
  <c r="Y87" i="7" a="1"/>
  <c r="Y87" i="7" s="1"/>
  <c r="Y46" i="7" a="1"/>
  <c r="Y46" i="7" s="1"/>
  <c r="Y60" i="7" a="1"/>
  <c r="Y60" i="7" s="1"/>
  <c r="X25" i="7" a="1"/>
  <c r="X25" i="7" s="1"/>
  <c r="X17" i="7" a="1"/>
  <c r="X17" i="7" s="1"/>
  <c r="X74" i="7" a="1"/>
  <c r="X74" i="7" s="1"/>
  <c r="X44" i="7" a="1"/>
  <c r="X44" i="7" s="1"/>
  <c r="X72" i="7" a="1"/>
  <c r="X72" i="7" s="1"/>
  <c r="Y22" i="7" a="1"/>
  <c r="Y22" i="7" s="1"/>
  <c r="Y38" i="7" a="1"/>
  <c r="Y38" i="7" s="1"/>
  <c r="X76" i="7" a="1"/>
  <c r="X76" i="7" s="1"/>
  <c r="Y18" i="7" a="1"/>
  <c r="Y18" i="7" s="1"/>
  <c r="X89" i="7" a="1"/>
  <c r="X89" i="7" s="1"/>
  <c r="X49" i="7" a="1"/>
  <c r="X49" i="7" s="1"/>
  <c r="Y30" i="7" a="1"/>
  <c r="Y30" i="7" s="1"/>
  <c r="X27" i="7" a="1"/>
  <c r="X27" i="7" s="1"/>
  <c r="Y14" i="7" a="1"/>
  <c r="Y14" i="7" s="1"/>
  <c r="X98" i="7" a="1"/>
  <c r="X98" i="7" s="1"/>
  <c r="X58" i="7" a="1"/>
  <c r="X58" i="7" s="1"/>
  <c r="X28" i="7" a="1"/>
  <c r="X28" i="7" s="1"/>
  <c r="Y11" i="7" a="1"/>
  <c r="Y11" i="7" s="1"/>
  <c r="Y83" i="7" a="1"/>
  <c r="Y83" i="7" s="1"/>
  <c r="X34" i="7" a="1"/>
  <c r="X34" i="7" s="1"/>
  <c r="X64" i="7" a="1"/>
  <c r="X64" i="7" s="1"/>
  <c r="Y32" i="7" a="1"/>
  <c r="Y32" i="7" s="1"/>
  <c r="X73" i="7" a="1"/>
  <c r="X73" i="7" s="1"/>
  <c r="X6" i="7" a="1"/>
  <c r="X6" i="7" s="1"/>
  <c r="X38" i="7" a="1"/>
  <c r="X38" i="7" s="1"/>
  <c r="Y41" i="7" a="1"/>
  <c r="Y41" i="7" s="1"/>
  <c r="F7" i="6"/>
  <c r="E13" i="6"/>
  <c r="F14" i="6"/>
  <c r="E9" i="6"/>
  <c r="F13" i="6"/>
  <c r="F12" i="6"/>
  <c r="B40" i="7"/>
  <c r="F11" i="6"/>
  <c r="E7" i="6"/>
  <c r="E8" i="6"/>
  <c r="F8" i="6"/>
  <c r="F10" i="6"/>
  <c r="F9" i="6"/>
  <c r="E14" i="6"/>
  <c r="E10" i="6"/>
  <c r="E12" i="6"/>
  <c r="E11" i="6"/>
  <c r="R76" i="7" a="1"/>
  <c r="R76" i="7" s="1"/>
  <c r="R39" i="7" a="1"/>
  <c r="R39" i="7" s="1"/>
  <c r="D367" i="3" s="1"/>
  <c r="R22" i="7" a="1"/>
  <c r="R22" i="7" s="1"/>
  <c r="D180" i="3" s="1"/>
  <c r="Q46" i="7" a="1"/>
  <c r="Q46" i="7" s="1"/>
  <c r="Q41" i="7" a="1"/>
  <c r="Q41" i="7" s="1"/>
  <c r="B389" i="3" s="1"/>
  <c r="Q58" i="7" a="1"/>
  <c r="Q58" i="7" s="1"/>
  <c r="Q39" i="7" a="1"/>
  <c r="Q39" i="7" s="1"/>
  <c r="B367" i="3" s="1"/>
  <c r="Q51" i="7" a="1"/>
  <c r="Q51" i="7" s="1"/>
  <c r="Q91" i="7" a="1"/>
  <c r="Q91" i="7"/>
  <c r="R73" i="7" a="1"/>
  <c r="R73" i="7" s="1"/>
  <c r="R25" i="7" a="1"/>
  <c r="R25" i="7"/>
  <c r="D213" i="3" s="1"/>
  <c r="Q71" i="7" a="1"/>
  <c r="Q71" i="7" s="1"/>
  <c r="Q20" i="7" a="1"/>
  <c r="Q20" i="7" s="1"/>
  <c r="B158" i="3" s="1"/>
  <c r="R97" i="7" a="1"/>
  <c r="R97" i="7" s="1"/>
  <c r="Q89" i="7" a="1"/>
  <c r="Q89" i="7"/>
  <c r="Q66" i="7" a="1"/>
  <c r="Q66" i="7"/>
  <c r="R90" i="7" a="1"/>
  <c r="R90" i="7" s="1"/>
  <c r="R62" i="7" a="1"/>
  <c r="R62" i="7" s="1"/>
  <c r="R93" i="7" a="1"/>
  <c r="R93" i="7"/>
  <c r="Q36" i="7" a="1"/>
  <c r="Q36" i="7" s="1"/>
  <c r="B334" i="3" s="1"/>
  <c r="R99" i="7" a="1"/>
  <c r="R99" i="7"/>
  <c r="Q31" i="7" a="1"/>
  <c r="Q31" i="7" s="1"/>
  <c r="B279" i="3" s="1"/>
  <c r="Q55" i="7" a="1"/>
  <c r="Q55" i="7" s="1"/>
  <c r="R55" i="7" a="1"/>
  <c r="R55" i="7" s="1"/>
  <c r="Q69" i="7" a="1"/>
  <c r="Q69" i="7" s="1"/>
  <c r="Q50" i="7" a="1"/>
  <c r="Q50" i="7"/>
  <c r="Q38" i="7" a="1"/>
  <c r="Q38" i="7" s="1"/>
  <c r="B356" i="3" s="1"/>
  <c r="Q34" i="7" a="1"/>
  <c r="Q34" i="7"/>
  <c r="B312" i="3" s="1"/>
  <c r="R96" i="7" a="1"/>
  <c r="R96" i="7" s="1"/>
  <c r="Q29" i="7" a="1"/>
  <c r="Q29" i="7" s="1"/>
  <c r="B257" i="3" s="1"/>
  <c r="Q84" i="7" a="1"/>
  <c r="Q84" i="7"/>
  <c r="Q98" i="7" a="1"/>
  <c r="Q98" i="7" s="1"/>
  <c r="R58" i="7" a="1"/>
  <c r="R58" i="7"/>
  <c r="R44" i="7" a="1"/>
  <c r="R44" i="7"/>
  <c r="D422" i="3" s="1"/>
  <c r="R68" i="7" a="1"/>
  <c r="R68" i="7" s="1"/>
  <c r="R67" i="7" a="1"/>
  <c r="R67" i="7" s="1"/>
  <c r="Q10" i="7" a="1"/>
  <c r="Q10" i="7" s="1"/>
  <c r="B48" i="3" s="1"/>
  <c r="R82" i="7" a="1"/>
  <c r="R82" i="7"/>
  <c r="R27" i="7" a="1"/>
  <c r="R27" i="7" s="1"/>
  <c r="D235" i="3" s="1"/>
  <c r="R41" i="7" a="1"/>
  <c r="R41" i="7" s="1"/>
  <c r="D389" i="3" s="1"/>
  <c r="R17" i="7" a="1"/>
  <c r="R17" i="7"/>
  <c r="D125" i="3" s="1"/>
  <c r="R6" i="7" a="1"/>
  <c r="R6" i="7" s="1"/>
  <c r="D4" i="3" s="1"/>
  <c r="Q92" i="7" a="1"/>
  <c r="Q92" i="7" s="1"/>
  <c r="R53" i="7" a="1"/>
  <c r="R53" i="7"/>
  <c r="R30" i="7" a="1"/>
  <c r="R30" i="7" s="1"/>
  <c r="D268" i="3" s="1"/>
  <c r="Q49" i="7" a="1"/>
  <c r="Q49" i="7" s="1"/>
  <c r="R79" i="7" a="1"/>
  <c r="R79" i="7"/>
  <c r="Q13" i="7" a="1"/>
  <c r="Q13" i="7" s="1"/>
  <c r="B81" i="3" s="1"/>
  <c r="R16" i="7" a="1"/>
  <c r="R16" i="7"/>
  <c r="D114" i="3" s="1"/>
  <c r="Q14" i="7" a="1"/>
  <c r="Q14" i="7" s="1"/>
  <c r="B92" i="3" s="1"/>
  <c r="Q22" i="7" a="1"/>
  <c r="Q22" i="7" s="1"/>
  <c r="B180" i="3" s="1"/>
  <c r="Q35" i="7" a="1"/>
  <c r="Q35" i="7" s="1"/>
  <c r="B323" i="3" s="1"/>
  <c r="Q48" i="7" a="1"/>
  <c r="Q48" i="7"/>
  <c r="R81" i="7" a="1"/>
  <c r="R81" i="7" s="1"/>
  <c r="R78" i="7" a="1"/>
  <c r="R78" i="7"/>
  <c r="Q61" i="7" a="1"/>
  <c r="Q61" i="7"/>
  <c r="R65" i="7" a="1"/>
  <c r="R65" i="7" s="1"/>
  <c r="Q68" i="7" a="1"/>
  <c r="Q68" i="7" s="1"/>
  <c r="Q59" i="7" a="1"/>
  <c r="Q59" i="7"/>
  <c r="Q53" i="7" a="1"/>
  <c r="Q53" i="7" s="1"/>
  <c r="R38" i="7" a="1"/>
  <c r="R38" i="7" s="1"/>
  <c r="D356" i="3" s="1"/>
  <c r="Q52" i="7" a="1"/>
  <c r="Q52" i="7"/>
  <c r="R74" i="7" a="1"/>
  <c r="R74" i="7" s="1"/>
  <c r="R42" i="7" a="1"/>
  <c r="R42" i="7"/>
  <c r="D400" i="3" s="1"/>
  <c r="Q25" i="7" a="1"/>
  <c r="Q25" i="7" s="1"/>
  <c r="B213" i="3" s="1"/>
  <c r="Q30" i="7" a="1"/>
  <c r="Q30" i="7" s="1"/>
  <c r="B268" i="3" s="1"/>
  <c r="R50" i="7" a="1"/>
  <c r="R50" i="7" s="1"/>
  <c r="R95" i="7" a="1"/>
  <c r="R95" i="7" s="1"/>
  <c r="R52" i="7" a="1"/>
  <c r="R52" i="7"/>
  <c r="R88" i="7" a="1"/>
  <c r="R88" i="7" s="1"/>
  <c r="R45" i="7" a="1"/>
  <c r="R45" i="7" s="1"/>
  <c r="D433" i="3" s="1"/>
  <c r="R9" i="7" a="1"/>
  <c r="R9" i="7"/>
  <c r="D37" i="3"/>
  <c r="Q72" i="7" a="1"/>
  <c r="Q72" i="7" s="1"/>
  <c r="Q79" i="7" a="1"/>
  <c r="Q79" i="7" s="1"/>
  <c r="Q87" i="7" a="1"/>
  <c r="Q87" i="7" s="1"/>
  <c r="Q63" i="7" a="1"/>
  <c r="Q63" i="7"/>
  <c r="Q40" i="7" a="1"/>
  <c r="Q40" i="7" s="1"/>
  <c r="B378" i="3" s="1"/>
  <c r="R70" i="7" a="1"/>
  <c r="R70" i="7"/>
  <c r="R100" i="7" a="1"/>
  <c r="R100" i="7"/>
  <c r="R71" i="7" a="1"/>
  <c r="R71" i="7" s="1"/>
  <c r="R86" i="7" a="1"/>
  <c r="R86" i="7"/>
  <c r="Q56" i="7" a="1"/>
  <c r="Q56" i="7"/>
  <c r="Q11" i="7" a="1"/>
  <c r="Q11" i="7" s="1"/>
  <c r="B59" i="3" s="1"/>
  <c r="Q28" i="7" a="1"/>
  <c r="Q28" i="7" s="1"/>
  <c r="B246" i="3" s="1"/>
  <c r="R69" i="7" a="1"/>
  <c r="R69" i="7"/>
  <c r="Q43" i="7" a="1"/>
  <c r="Q43" i="7" s="1"/>
  <c r="B411" i="3" s="1"/>
  <c r="R31" i="7" a="1"/>
  <c r="R31" i="7" s="1"/>
  <c r="D279" i="3" s="1"/>
  <c r="R7" i="7" a="1"/>
  <c r="R7" i="7" s="1"/>
  <c r="D15" i="3" s="1"/>
  <c r="R87" i="7" a="1"/>
  <c r="R87" i="7"/>
  <c r="R26" i="7" a="1"/>
  <c r="R26" i="7" s="1"/>
  <c r="D224" i="3" s="1"/>
  <c r="R77" i="7" a="1"/>
  <c r="R77" i="7" s="1"/>
  <c r="Q21" i="7" a="1"/>
  <c r="Q21" i="7" s="1"/>
  <c r="B169" i="3" s="1"/>
  <c r="B176" i="3" s="1"/>
  <c r="R56" i="7" a="1"/>
  <c r="R56" i="7" s="1"/>
  <c r="Q44" i="7" a="1"/>
  <c r="Q44" i="7"/>
  <c r="B422" i="3" s="1"/>
  <c r="Q96" i="7" a="1"/>
  <c r="Q96" i="7" s="1"/>
  <c r="Q27" i="7" a="1"/>
  <c r="Q27" i="7"/>
  <c r="B235" i="3" s="1"/>
  <c r="B242" i="3" s="1"/>
  <c r="Q76" i="7" a="1"/>
  <c r="Q76" i="7"/>
  <c r="Q85" i="7" a="1"/>
  <c r="Q85" i="7" s="1"/>
  <c r="Q12" i="7" a="1"/>
  <c r="Q12" i="7"/>
  <c r="B70" i="3"/>
  <c r="R64" i="7" a="1"/>
  <c r="R64" i="7"/>
  <c r="R51" i="7" a="1"/>
  <c r="R51" i="7" s="1"/>
  <c r="R24" i="7" a="1"/>
  <c r="R24" i="7" s="1"/>
  <c r="D202" i="3" s="1"/>
  <c r="R47" i="7" a="1"/>
  <c r="R47" i="7" s="1"/>
  <c r="Q16" i="7" a="1"/>
  <c r="Q16" i="7"/>
  <c r="B114" i="3" s="1"/>
  <c r="B120" i="3" s="1"/>
  <c r="Q8" i="7" a="1"/>
  <c r="Q8" i="7" s="1"/>
  <c r="B26" i="3" s="1"/>
  <c r="R49" i="7" a="1"/>
  <c r="R49" i="7" s="1"/>
  <c r="R15" i="7" a="1"/>
  <c r="R15" i="7" s="1"/>
  <c r="D103" i="3" s="1"/>
  <c r="R21" i="7" a="1"/>
  <c r="R21" i="7" s="1"/>
  <c r="D169" i="3" s="1"/>
  <c r="Q9" i="7" a="1"/>
  <c r="Q9" i="7" s="1"/>
  <c r="B37" i="3" s="1"/>
  <c r="R18" i="7" a="1"/>
  <c r="R18" i="7" s="1"/>
  <c r="D136" i="3" s="1"/>
  <c r="R85" i="7" a="1"/>
  <c r="R85" i="7"/>
  <c r="R48" i="7" a="1"/>
  <c r="R48" i="7" s="1"/>
  <c r="Q6" i="7" a="1"/>
  <c r="Q6" i="7" s="1"/>
  <c r="B4" i="3" s="1"/>
  <c r="Q80" i="7" a="1"/>
  <c r="Q80" i="7" s="1"/>
  <c r="Q17" i="7" a="1"/>
  <c r="Q17" i="7"/>
  <c r="B125" i="3" s="1"/>
  <c r="R34" i="7" a="1"/>
  <c r="R34" i="7" s="1"/>
  <c r="D312" i="3" s="1"/>
  <c r="Q74" i="7" a="1"/>
  <c r="Q74" i="7" s="1"/>
  <c r="R33" i="7" a="1"/>
  <c r="R33" i="7"/>
  <c r="D301" i="3" s="1"/>
  <c r="Q83" i="7" a="1"/>
  <c r="Q83" i="7" s="1"/>
  <c r="R80" i="7" a="1"/>
  <c r="R80" i="7"/>
  <c r="Q81" i="7" a="1"/>
  <c r="Q81" i="7"/>
  <c r="Q26" i="7" a="1"/>
  <c r="Q26" i="7" s="1"/>
  <c r="B224" i="3" s="1"/>
  <c r="Q94" i="7" a="1"/>
  <c r="Q94" i="7" s="1"/>
  <c r="Q32" i="7" a="1"/>
  <c r="Q32" i="7" s="1"/>
  <c r="B290" i="3" s="1"/>
  <c r="B297" i="3" s="1"/>
  <c r="Q60" i="7" a="1"/>
  <c r="Q60" i="7" s="1"/>
  <c r="Q64" i="7" a="1"/>
  <c r="Q64" i="7" s="1"/>
  <c r="R63" i="7" a="1"/>
  <c r="R63" i="7"/>
  <c r="R89" i="7" a="1"/>
  <c r="R89" i="7"/>
  <c r="Q70" i="7" a="1"/>
  <c r="Q70" i="7" s="1"/>
  <c r="Q86" i="7" a="1"/>
  <c r="Q86" i="7" s="1"/>
  <c r="R23" i="7" a="1"/>
  <c r="R23" i="7"/>
  <c r="D191" i="3" s="1"/>
  <c r="R83" i="7" a="1"/>
  <c r="R83" i="7"/>
  <c r="R92" i="7" a="1"/>
  <c r="R92" i="7"/>
  <c r="Q90" i="7" a="1"/>
  <c r="Q90" i="7" s="1"/>
  <c r="Q65" i="7" a="1"/>
  <c r="Q65" i="7" s="1"/>
  <c r="R43" i="7" a="1"/>
  <c r="R43" i="7"/>
  <c r="D411" i="3" s="1"/>
  <c r="R57" i="7" a="1"/>
  <c r="R57" i="7" s="1"/>
  <c r="R61" i="7" a="1"/>
  <c r="R61" i="7"/>
  <c r="Q73" i="7" a="1"/>
  <c r="Q73" i="7"/>
  <c r="Q19" i="7" a="1"/>
  <c r="Q19" i="7" s="1"/>
  <c r="B147" i="3" s="1"/>
  <c r="B154" i="3" s="1"/>
  <c r="R28" i="7" a="1"/>
  <c r="R28" i="7" s="1"/>
  <c r="D246" i="3" s="1"/>
  <c r="Q67" i="7" a="1"/>
  <c r="Q67" i="7"/>
  <c r="R60" i="7" a="1"/>
  <c r="R60" i="7" s="1"/>
  <c r="R59" i="7" a="1"/>
  <c r="R59" i="7" s="1"/>
  <c r="Q88" i="7" a="1"/>
  <c r="Q88" i="7"/>
  <c r="Q82" i="7" a="1"/>
  <c r="Q82" i="7"/>
  <c r="Q23" i="7" a="1"/>
  <c r="Q23" i="7" s="1"/>
  <c r="B191" i="3" s="1"/>
  <c r="R54" i="7" a="1"/>
  <c r="R54" i="7" s="1"/>
  <c r="Q77" i="7" a="1"/>
  <c r="Q77" i="7" s="1"/>
  <c r="R10" i="7" a="1"/>
  <c r="R10" i="7"/>
  <c r="D48" i="3" s="1"/>
  <c r="Q33" i="7" a="1"/>
  <c r="Q33" i="7" s="1"/>
  <c r="B301" i="3" s="1"/>
  <c r="Q100" i="7" a="1"/>
  <c r="Q100" i="7" s="1"/>
  <c r="R37" i="7" a="1"/>
  <c r="R37" i="7"/>
  <c r="D345" i="3" s="1"/>
  <c r="R66" i="7" a="1"/>
  <c r="R66" i="7" s="1"/>
  <c r="R32" i="7" a="1"/>
  <c r="R32" i="7"/>
  <c r="D290" i="3" s="1"/>
  <c r="Q42" i="7" a="1"/>
  <c r="Q42" i="7"/>
  <c r="B400" i="3" s="1"/>
  <c r="B408" i="3" s="1"/>
  <c r="Q95" i="7" a="1"/>
  <c r="Q95" i="7" s="1"/>
  <c r="Q45" i="7" a="1"/>
  <c r="Q45" i="7"/>
  <c r="B433" i="3" s="1"/>
  <c r="R72" i="7" a="1"/>
  <c r="R72" i="7"/>
  <c r="R14" i="7" a="1"/>
  <c r="R14" i="7"/>
  <c r="D92" i="3" s="1"/>
  <c r="Q18" i="7" a="1"/>
  <c r="Q18" i="7" s="1"/>
  <c r="B136" i="3" s="1"/>
  <c r="Q47" i="7" a="1"/>
  <c r="Q47" i="7"/>
  <c r="Q78" i="7" a="1"/>
  <c r="Q78" i="7"/>
  <c r="Q57" i="7" a="1"/>
  <c r="Q57" i="7"/>
  <c r="R46" i="7" a="1"/>
  <c r="R46" i="7" s="1"/>
  <c r="R29" i="7" a="1"/>
  <c r="R29" i="7"/>
  <c r="D257" i="3" s="1"/>
  <c r="Q99" i="7" a="1"/>
  <c r="Q99" i="7" s="1"/>
  <c r="R20" i="7" a="1"/>
  <c r="R20" i="7" s="1"/>
  <c r="D158" i="3" s="1"/>
  <c r="R36" i="7" a="1"/>
  <c r="R36" i="7"/>
  <c r="D334" i="3" s="1"/>
  <c r="Q75" i="7" a="1"/>
  <c r="Q75" i="7" s="1"/>
  <c r="R98" i="7" a="1"/>
  <c r="R98" i="7" s="1"/>
  <c r="R84" i="7" a="1"/>
  <c r="R84" i="7"/>
  <c r="Q54" i="7" a="1"/>
  <c r="Q54" i="7" s="1"/>
  <c r="Q15" i="7" a="1"/>
  <c r="Q15" i="7" s="1"/>
  <c r="B103" i="3" s="1"/>
  <c r="R35" i="7" a="1"/>
  <c r="R35" i="7" s="1"/>
  <c r="D323" i="3" s="1"/>
  <c r="Q97" i="7" a="1"/>
  <c r="Q97" i="7" s="1"/>
  <c r="R13" i="7" a="1"/>
  <c r="R13" i="7" s="1"/>
  <c r="D81" i="3" s="1"/>
  <c r="R40" i="7" a="1"/>
  <c r="R40" i="7" s="1"/>
  <c r="D378" i="3" s="1"/>
  <c r="Q37" i="7" a="1"/>
  <c r="Q37" i="7" s="1"/>
  <c r="B345" i="3" s="1"/>
  <c r="R75" i="7" a="1"/>
  <c r="R75" i="7"/>
  <c r="R19" i="7" a="1"/>
  <c r="R19" i="7" s="1"/>
  <c r="D147" i="3" s="1"/>
  <c r="Q24" i="7" a="1"/>
  <c r="Q24" i="7" s="1"/>
  <c r="B202" i="3" s="1"/>
  <c r="Z15" i="7" a="1"/>
  <c r="Z15" i="7"/>
  <c r="B103" i="8"/>
  <c r="Z21" i="7" a="1"/>
  <c r="Z21" i="7"/>
  <c r="B169" i="8"/>
  <c r="Z31" i="7" a="1"/>
  <c r="Z31" i="7"/>
  <c r="B279" i="8" s="1"/>
  <c r="Z37" i="7" a="1"/>
  <c r="Z37" i="7"/>
  <c r="B345" i="8" s="1"/>
  <c r="Z47" i="7" a="1"/>
  <c r="Z47" i="7"/>
  <c r="Z53" i="7" a="1"/>
  <c r="Z53" i="7"/>
  <c r="Z63" i="7" a="1"/>
  <c r="Z63" i="7"/>
  <c r="Z69" i="7" a="1"/>
  <c r="Z69" i="7" s="1"/>
  <c r="Z79" i="7" a="1"/>
  <c r="Z79" i="7"/>
  <c r="Z85" i="7" a="1"/>
  <c r="Z85" i="7"/>
  <c r="Z95" i="7" a="1"/>
  <c r="Z95" i="7" s="1"/>
  <c r="AA100" i="7" a="1"/>
  <c r="AA100" i="7" s="1"/>
  <c r="AA15" i="7" a="1"/>
  <c r="AA15" i="7"/>
  <c r="D103" i="8" s="1"/>
  <c r="AA21" i="7" a="1"/>
  <c r="AA21" i="7" s="1"/>
  <c r="D169" i="8" s="1"/>
  <c r="AA31" i="7" a="1"/>
  <c r="AA31" i="7" s="1"/>
  <c r="D279" i="8" s="1"/>
  <c r="AA37" i="7" a="1"/>
  <c r="AA37" i="7" s="1"/>
  <c r="D345" i="8" s="1"/>
  <c r="AA47" i="7" a="1"/>
  <c r="AA47" i="7" s="1"/>
  <c r="AA53" i="7" a="1"/>
  <c r="AA53" i="7" s="1"/>
  <c r="AA63" i="7" a="1"/>
  <c r="AA63" i="7"/>
  <c r="AA69" i="7" a="1"/>
  <c r="AA69" i="7"/>
  <c r="AA79" i="7" a="1"/>
  <c r="AA79" i="7" s="1"/>
  <c r="AA85" i="7" a="1"/>
  <c r="AA85" i="7" s="1"/>
  <c r="AA95" i="7" a="1"/>
  <c r="AA95" i="7" s="1"/>
  <c r="Z8" i="7" a="1"/>
  <c r="Z8" i="7"/>
  <c r="B26" i="8" s="1"/>
  <c r="Z17" i="7" a="1"/>
  <c r="Z17" i="7"/>
  <c r="B125" i="8" s="1"/>
  <c r="Z22" i="7" a="1"/>
  <c r="Z22" i="7" s="1"/>
  <c r="B180" i="8" s="1"/>
  <c r="B189" i="8" s="1"/>
  <c r="Z33" i="7" a="1"/>
  <c r="Z33" i="7" s="1"/>
  <c r="B301" i="8" s="1"/>
  <c r="Z38" i="7" a="1"/>
  <c r="Z38" i="7" s="1"/>
  <c r="B356" i="8" s="1"/>
  <c r="Z49" i="7" a="1"/>
  <c r="Z49" i="7" s="1"/>
  <c r="Z54" i="7" a="1"/>
  <c r="Z54" i="7" s="1"/>
  <c r="Z65" i="7" a="1"/>
  <c r="Z65" i="7"/>
  <c r="Z70" i="7" a="1"/>
  <c r="Z70" i="7"/>
  <c r="Z81" i="7" a="1"/>
  <c r="Z81" i="7" s="1"/>
  <c r="Z86" i="7" a="1"/>
  <c r="Z86" i="7" s="1"/>
  <c r="Z97" i="7" a="1"/>
  <c r="Z97" i="7"/>
  <c r="AA16" i="7" a="1"/>
  <c r="AA16" i="7"/>
  <c r="D114" i="8"/>
  <c r="Z26" i="7" a="1"/>
  <c r="Z26" i="7"/>
  <c r="B224" i="8" s="1"/>
  <c r="AA32" i="7" a="1"/>
  <c r="AA32" i="7"/>
  <c r="D290" i="8" s="1"/>
  <c r="Z42" i="7" a="1"/>
  <c r="Z42" i="7" s="1"/>
  <c r="B400" i="8" s="1"/>
  <c r="AA48" i="7" a="1"/>
  <c r="AA48" i="7" s="1"/>
  <c r="Z58" i="7" a="1"/>
  <c r="Z58" i="7"/>
  <c r="AA64" i="7" a="1"/>
  <c r="AA64" i="7"/>
  <c r="Z74" i="7" a="1"/>
  <c r="Z74" i="7" s="1"/>
  <c r="AA80" i="7" a="1"/>
  <c r="AA80" i="7" s="1"/>
  <c r="Z90" i="7" a="1"/>
  <c r="Z90" i="7"/>
  <c r="AA96" i="7" a="1"/>
  <c r="AA96" i="7"/>
  <c r="Z12" i="7" a="1"/>
  <c r="Z12" i="7" s="1"/>
  <c r="B70" i="8" s="1"/>
  <c r="AA18" i="7" a="1"/>
  <c r="AA18" i="7"/>
  <c r="D136" i="8"/>
  <c r="Z28" i="7" a="1"/>
  <c r="Z28" i="7"/>
  <c r="B246" i="8"/>
  <c r="AA34" i="7" a="1"/>
  <c r="AA34" i="7"/>
  <c r="D312" i="8" s="1"/>
  <c r="Z44" i="7" a="1"/>
  <c r="Z44" i="7" s="1"/>
  <c r="B422" i="8" s="1"/>
  <c r="AA50" i="7" a="1"/>
  <c r="AA50" i="7"/>
  <c r="Z60" i="7" a="1"/>
  <c r="Z60" i="7"/>
  <c r="AA66" i="7" a="1"/>
  <c r="AA66" i="7"/>
  <c r="Z76" i="7" a="1"/>
  <c r="Z76" i="7" s="1"/>
  <c r="AA82" i="7" a="1"/>
  <c r="AA82" i="7"/>
  <c r="Z92" i="7" a="1"/>
  <c r="Z92" i="7"/>
  <c r="Z98" i="7" a="1"/>
  <c r="Z98" i="7"/>
  <c r="AA12" i="7" a="1"/>
  <c r="AA12" i="7" s="1"/>
  <c r="D70" i="8" s="1"/>
  <c r="Z19" i="7" a="1"/>
  <c r="Z19" i="7" s="1"/>
  <c r="B147" i="8" s="1"/>
  <c r="AA28" i="7" a="1"/>
  <c r="AA28" i="7"/>
  <c r="D246" i="8"/>
  <c r="Z35" i="7" a="1"/>
  <c r="Z35" i="7"/>
  <c r="B323" i="8"/>
  <c r="AA44" i="7" a="1"/>
  <c r="AA44" i="7"/>
  <c r="D422" i="8" s="1"/>
  <c r="Z51" i="7" a="1"/>
  <c r="Z51" i="7"/>
  <c r="AA60" i="7" a="1"/>
  <c r="AA60" i="7"/>
  <c r="Z67" i="7" a="1"/>
  <c r="Z67" i="7" s="1"/>
  <c r="AA76" i="7" a="1"/>
  <c r="AA76" i="7" s="1"/>
  <c r="Z83" i="7" a="1"/>
  <c r="Z83" i="7"/>
  <c r="AA92" i="7" a="1"/>
  <c r="AA92" i="7"/>
  <c r="AA98" i="7" a="1"/>
  <c r="AA98" i="7" s="1"/>
  <c r="AA17" i="7" a="1"/>
  <c r="AA17" i="7" s="1"/>
  <c r="D125" i="8" s="1"/>
  <c r="AA43" i="7" a="1"/>
  <c r="AA43" i="7" s="1"/>
  <c r="D411" i="8" s="1"/>
  <c r="AA81" i="7" a="1"/>
  <c r="AA81" i="7" s="1"/>
  <c r="Z100" i="7" a="1"/>
  <c r="Z100" i="7" s="1"/>
  <c r="AA38" i="7" a="1"/>
  <c r="AA38" i="7"/>
  <c r="D356" i="8" s="1"/>
  <c r="Z64" i="7" a="1"/>
  <c r="Z64" i="7"/>
  <c r="AA7" i="7" a="1"/>
  <c r="AA7" i="7"/>
  <c r="D15" i="8" s="1"/>
  <c r="Z48" i="7" a="1"/>
  <c r="Z48" i="7" s="1"/>
  <c r="AA27" i="7" a="1"/>
  <c r="AA27" i="7"/>
  <c r="D235" i="8"/>
  <c r="AA78" i="7" a="1"/>
  <c r="AA78" i="7"/>
  <c r="AA41" i="7" a="1"/>
  <c r="AA41" i="7"/>
  <c r="D389" i="8" s="1"/>
  <c r="Z80" i="7" a="1"/>
  <c r="Z80" i="7"/>
  <c r="Z18" i="7" a="1"/>
  <c r="Z18" i="7" s="1"/>
  <c r="B136" i="8" s="1"/>
  <c r="AA40" i="7" a="1"/>
  <c r="AA40" i="7"/>
  <c r="D378" i="8" s="1"/>
  <c r="Z50" i="7" a="1"/>
  <c r="Z50" i="7"/>
  <c r="AA72" i="7" a="1"/>
  <c r="AA72" i="7" s="1"/>
  <c r="Z82" i="7" a="1"/>
  <c r="Z82" i="7" s="1"/>
  <c r="AA10" i="7" a="1"/>
  <c r="AA10" i="7" s="1"/>
  <c r="D48" i="8" s="1"/>
  <c r="Z20" i="7" a="1"/>
  <c r="Z20" i="7"/>
  <c r="B158" i="8" s="1"/>
  <c r="AA42" i="7" a="1"/>
  <c r="AA42" i="7" s="1"/>
  <c r="D400" i="8" s="1"/>
  <c r="Z52" i="7" a="1"/>
  <c r="Z52" i="7" s="1"/>
  <c r="AA74" i="7" a="1"/>
  <c r="AA74" i="7"/>
  <c r="Z84" i="7" a="1"/>
  <c r="Z84" i="7"/>
  <c r="AA6" i="7" a="1"/>
  <c r="AA6" i="7"/>
  <c r="D4" i="8" s="1"/>
  <c r="AA20" i="7" a="1"/>
  <c r="AA20" i="7"/>
  <c r="D158" i="8"/>
  <c r="Z43" i="7" a="1"/>
  <c r="Z43" i="7"/>
  <c r="B411" i="8" s="1"/>
  <c r="AA52" i="7" a="1"/>
  <c r="AA52" i="7" s="1"/>
  <c r="Z75" i="7" a="1"/>
  <c r="Z75" i="7"/>
  <c r="AA84" i="7" a="1"/>
  <c r="AA84" i="7" s="1"/>
  <c r="Z11" i="7" a="1"/>
  <c r="Z11" i="7" s="1"/>
  <c r="B59" i="8" s="1"/>
  <c r="Z56" i="7" a="1"/>
  <c r="Z56" i="7" s="1"/>
  <c r="Z88" i="7" a="1"/>
  <c r="Z88" i="7"/>
  <c r="AA11" i="7" a="1"/>
  <c r="AA11" i="7"/>
  <c r="D59" i="8" s="1"/>
  <c r="Z96" i="7" a="1"/>
  <c r="Z96" i="7" s="1"/>
  <c r="AA35" i="7" a="1"/>
  <c r="AA35" i="7"/>
  <c r="D323" i="8"/>
  <c r="AA59" i="7" a="1"/>
  <c r="AA59" i="7"/>
  <c r="AA46" i="7" a="1"/>
  <c r="AA46" i="7"/>
  <c r="AA54" i="7" a="1"/>
  <c r="AA54" i="7" s="1"/>
  <c r="Z10" i="7" a="1"/>
  <c r="Z10" i="7"/>
  <c r="B48" i="8" s="1"/>
  <c r="Z13" i="7" a="1"/>
  <c r="Z13" i="7" s="1"/>
  <c r="B81" i="8" s="1"/>
  <c r="B88" i="8" s="1"/>
  <c r="Z23" i="7" a="1"/>
  <c r="Z23" i="7" s="1"/>
  <c r="B191" i="8" s="1"/>
  <c r="Z45" i="7" a="1"/>
  <c r="Z45" i="7" s="1"/>
  <c r="B433" i="8"/>
  <c r="Z55" i="7" a="1"/>
  <c r="Z55" i="7"/>
  <c r="Z77" i="7" a="1"/>
  <c r="Z77" i="7" s="1"/>
  <c r="Z87" i="7" a="1"/>
  <c r="Z87" i="7"/>
  <c r="AA13" i="7" a="1"/>
  <c r="AA13" i="7"/>
  <c r="D81" i="8" s="1"/>
  <c r="AA23" i="7" a="1"/>
  <c r="AA23" i="7" s="1"/>
  <c r="D191" i="8" s="1"/>
  <c r="AA45" i="7" a="1"/>
  <c r="AA45" i="7"/>
  <c r="D433" i="8" s="1"/>
  <c r="AA55" i="7" a="1"/>
  <c r="AA55" i="7" s="1"/>
  <c r="AA77" i="7" a="1"/>
  <c r="AA77" i="7" s="1"/>
  <c r="AA87" i="7" a="1"/>
  <c r="AA87" i="7"/>
  <c r="Z14" i="7" a="1"/>
  <c r="Z14" i="7" s="1"/>
  <c r="B92" i="8"/>
  <c r="B97" i="8" s="1"/>
  <c r="Z25" i="7" a="1"/>
  <c r="Z25" i="7"/>
  <c r="B213" i="8" s="1"/>
  <c r="Z46" i="7" a="1"/>
  <c r="Z46" i="7"/>
  <c r="Z57" i="7" a="1"/>
  <c r="Z57" i="7" s="1"/>
  <c r="Z78" i="7" a="1"/>
  <c r="Z78" i="7" s="1"/>
  <c r="Z89" i="7" a="1"/>
  <c r="Z89" i="7" s="1"/>
  <c r="Z6" i="7" a="1"/>
  <c r="Z6" i="7"/>
  <c r="B4" i="8"/>
  <c r="AA30" i="7" a="1"/>
  <c r="AA30" i="7"/>
  <c r="D268" i="8" s="1"/>
  <c r="AA62" i="7" a="1"/>
  <c r="AA62" i="7" s="1"/>
  <c r="AA19" i="7" a="1"/>
  <c r="AA19" i="7"/>
  <c r="D147" i="8"/>
  <c r="AA51" i="7" a="1"/>
  <c r="AA51" i="7"/>
  <c r="AA70" i="7" a="1"/>
  <c r="AA70" i="7"/>
  <c r="AA14" i="7" a="1"/>
  <c r="AA14" i="7" s="1"/>
  <c r="D92" i="8" s="1"/>
  <c r="AA65" i="7" a="1"/>
  <c r="AA65" i="7" s="1"/>
  <c r="Z72" i="7" a="1"/>
  <c r="Z72" i="7" s="1"/>
  <c r="AA33" i="7" a="1"/>
  <c r="AA33" i="7" s="1"/>
  <c r="D301" i="8" s="1"/>
  <c r="AA24" i="7" a="1"/>
  <c r="AA24" i="7"/>
  <c r="D202" i="8" s="1"/>
  <c r="Z34" i="7" a="1"/>
  <c r="Z34" i="7" s="1"/>
  <c r="B312" i="8" s="1"/>
  <c r="AA56" i="7" a="1"/>
  <c r="AA56" i="7" s="1"/>
  <c r="Z66" i="7" a="1"/>
  <c r="Z66" i="7"/>
  <c r="AA88" i="7" a="1"/>
  <c r="AA88" i="7"/>
  <c r="Z99" i="7" a="1"/>
  <c r="Z99" i="7"/>
  <c r="AA26" i="7" a="1"/>
  <c r="AA26" i="7" s="1"/>
  <c r="D224" i="8"/>
  <c r="Z36" i="7" a="1"/>
  <c r="Z36" i="7" s="1"/>
  <c r="B334" i="8" s="1"/>
  <c r="AA58" i="7" a="1"/>
  <c r="AA58" i="7"/>
  <c r="Z68" i="7" a="1"/>
  <c r="Z68" i="7" s="1"/>
  <c r="AA90" i="7" a="1"/>
  <c r="AA90" i="7" s="1"/>
  <c r="AA99" i="7" a="1"/>
  <c r="AA99" i="7"/>
  <c r="Z27" i="7" a="1"/>
  <c r="Z27" i="7"/>
  <c r="B235" i="8" s="1"/>
  <c r="AA36" i="7" a="1"/>
  <c r="AA36" i="7"/>
  <c r="D334" i="8" s="1"/>
  <c r="Z59" i="7" a="1"/>
  <c r="Z59" i="7"/>
  <c r="AA68" i="7" a="1"/>
  <c r="AA68" i="7"/>
  <c r="Z91" i="7" a="1"/>
  <c r="Z91" i="7" s="1"/>
  <c r="Z7" i="7" a="1"/>
  <c r="Z7" i="7"/>
  <c r="B15" i="8" s="1"/>
  <c r="AA75" i="7" a="1"/>
  <c r="AA75" i="7"/>
  <c r="AA94" i="7" a="1"/>
  <c r="AA94" i="7" s="1"/>
  <c r="AA25" i="7" a="1"/>
  <c r="AA25" i="7"/>
  <c r="D213" i="8"/>
  <c r="AA83" i="7" a="1"/>
  <c r="AA83" i="7"/>
  <c r="AA22" i="7" a="1"/>
  <c r="AA22" i="7"/>
  <c r="D180" i="8" s="1"/>
  <c r="AA73" i="7" a="1"/>
  <c r="AA73" i="7"/>
  <c r="Z16" i="7" a="1"/>
  <c r="Z16" i="7" s="1"/>
  <c r="B114" i="8"/>
  <c r="B116" i="8" s="1"/>
  <c r="AA67" i="7" a="1"/>
  <c r="AA67" i="7"/>
  <c r="AA97" i="7" a="1"/>
  <c r="AA97" i="7" s="1"/>
  <c r="Z29" i="7" a="1"/>
  <c r="Z29" i="7"/>
  <c r="B257" i="8" s="1"/>
  <c r="Z39" i="7" a="1"/>
  <c r="Z39" i="7"/>
  <c r="B367" i="8"/>
  <c r="B375" i="8" s="1"/>
  <c r="Z61" i="7" a="1"/>
  <c r="Z61" i="7" s="1"/>
  <c r="Z71" i="7" a="1"/>
  <c r="Z71" i="7"/>
  <c r="Z93" i="7" a="1"/>
  <c r="Z93" i="7"/>
  <c r="Z9" i="7" a="1"/>
  <c r="Z9" i="7" s="1"/>
  <c r="B37" i="8" s="1"/>
  <c r="AA29" i="7" a="1"/>
  <c r="AA29" i="7"/>
  <c r="D257" i="8"/>
  <c r="AA39" i="7" a="1"/>
  <c r="AA39" i="7"/>
  <c r="D367" i="8"/>
  <c r="AA61" i="7" a="1"/>
  <c r="AA61" i="7"/>
  <c r="AA71" i="7" a="1"/>
  <c r="AA71" i="7"/>
  <c r="AA93" i="7" a="1"/>
  <c r="AA93" i="7" s="1"/>
  <c r="AA9" i="7" a="1"/>
  <c r="AA9" i="7" s="1"/>
  <c r="D37" i="8" s="1"/>
  <c r="Z30" i="7" a="1"/>
  <c r="Z30" i="7" s="1"/>
  <c r="B268" i="8" s="1"/>
  <c r="Z41" i="7" a="1"/>
  <c r="Z41" i="7" s="1"/>
  <c r="B389" i="8"/>
  <c r="B396" i="8" s="1"/>
  <c r="Z62" i="7" a="1"/>
  <c r="Z62" i="7" s="1"/>
  <c r="Z73" i="7" a="1"/>
  <c r="Z73" i="7"/>
  <c r="Z94" i="7" a="1"/>
  <c r="Z94" i="7" s="1"/>
  <c r="AA8" i="7" a="1"/>
  <c r="AA8" i="7"/>
  <c r="D26" i="8" s="1"/>
  <c r="Z24" i="7" a="1"/>
  <c r="Z24" i="7"/>
  <c r="B202" i="8"/>
  <c r="AA49" i="7" a="1"/>
  <c r="AA49" i="7" s="1"/>
  <c r="Z32" i="7" a="1"/>
  <c r="Z32" i="7"/>
  <c r="B290" i="8" s="1"/>
  <c r="AA57" i="7" a="1"/>
  <c r="AA57" i="7" s="1"/>
  <c r="AA89" i="7" a="1"/>
  <c r="AA89" i="7" s="1"/>
  <c r="AA86" i="7" a="1"/>
  <c r="AA86" i="7" s="1"/>
  <c r="Z40" i="7" a="1"/>
  <c r="Z40" i="7"/>
  <c r="B378" i="8" s="1"/>
  <c r="AA91" i="7" a="1"/>
  <c r="AA91" i="7" s="1"/>
  <c r="B394" i="8"/>
  <c r="B370" i="8"/>
  <c r="B374" i="8"/>
  <c r="B376" i="8"/>
  <c r="B371" i="8"/>
  <c r="B373" i="8"/>
  <c r="B369" i="8"/>
  <c r="B372" i="8"/>
  <c r="B119" i="8"/>
  <c r="B118" i="8"/>
  <c r="B123" i="8"/>
  <c r="B121" i="8"/>
  <c r="B117" i="8"/>
  <c r="B120" i="8"/>
  <c r="B96" i="8"/>
  <c r="B98" i="8"/>
  <c r="B99" i="8"/>
  <c r="B94" i="8"/>
  <c r="B101" i="8"/>
  <c r="B95" i="8"/>
  <c r="B100" i="8"/>
  <c r="B87" i="8"/>
  <c r="B83" i="8"/>
  <c r="B85" i="8"/>
  <c r="B86" i="8"/>
  <c r="B90" i="8"/>
  <c r="B84" i="8"/>
  <c r="B89" i="8"/>
  <c r="B330" i="8"/>
  <c r="B332" i="8"/>
  <c r="B326" i="8"/>
  <c r="B329" i="8"/>
  <c r="B325" i="8"/>
  <c r="B327" i="8"/>
  <c r="B331" i="8"/>
  <c r="B328" i="8"/>
  <c r="B184" i="8"/>
  <c r="B186" i="8"/>
  <c r="B185" i="8"/>
  <c r="B187" i="8"/>
  <c r="B182" i="8"/>
  <c r="B183" i="8"/>
  <c r="B188" i="8"/>
  <c r="B177" i="8"/>
  <c r="B172" i="8"/>
  <c r="B175" i="8"/>
  <c r="B178" i="8"/>
  <c r="B173" i="8"/>
  <c r="B171" i="8"/>
  <c r="B176" i="8"/>
  <c r="B174" i="8"/>
  <c r="B405" i="3"/>
  <c r="B403" i="3"/>
  <c r="B402" i="3"/>
  <c r="B406" i="3"/>
  <c r="B409" i="3"/>
  <c r="B407" i="3"/>
  <c r="B404" i="3"/>
  <c r="B152" i="3"/>
  <c r="B151" i="3"/>
  <c r="B155" i="3"/>
  <c r="B153" i="3"/>
  <c r="B156" i="3"/>
  <c r="B149" i="3"/>
  <c r="B150" i="3"/>
  <c r="B295" i="3"/>
  <c r="B298" i="3"/>
  <c r="B296" i="3"/>
  <c r="B294" i="3"/>
  <c r="B299" i="3"/>
  <c r="B293" i="3"/>
  <c r="B292" i="3"/>
  <c r="B119" i="3"/>
  <c r="B122" i="3"/>
  <c r="B121" i="3"/>
  <c r="B118" i="3"/>
  <c r="B123" i="3"/>
  <c r="B116" i="3"/>
  <c r="B117" i="3"/>
  <c r="B240" i="3"/>
  <c r="B243" i="3"/>
  <c r="B241" i="3"/>
  <c r="B239" i="3"/>
  <c r="B244" i="3"/>
  <c r="B237" i="3"/>
  <c r="B238" i="3"/>
  <c r="B174" i="3"/>
  <c r="B173" i="3"/>
  <c r="B177" i="3"/>
  <c r="B175" i="3"/>
  <c r="B178" i="3"/>
  <c r="B172" i="3"/>
  <c r="B171" i="3"/>
  <c r="B251" i="3"/>
  <c r="B254" i="3"/>
  <c r="B253" i="3"/>
  <c r="B250" i="3"/>
  <c r="B252" i="3"/>
  <c r="B255" i="3"/>
  <c r="B249" i="3"/>
  <c r="B248" i="3"/>
  <c r="B328" i="3"/>
  <c r="B331" i="3"/>
  <c r="B330" i="3"/>
  <c r="B327" i="3"/>
  <c r="B329" i="3"/>
  <c r="B332" i="3"/>
  <c r="B326" i="3"/>
  <c r="B325" i="3"/>
  <c r="B86" i="3"/>
  <c r="B87" i="3"/>
  <c r="B88" i="3"/>
  <c r="B89" i="3"/>
  <c r="B85" i="3"/>
  <c r="B90" i="3"/>
  <c r="B83" i="3"/>
  <c r="B84" i="3"/>
  <c r="B317" i="3"/>
  <c r="B316" i="3"/>
  <c r="B319" i="3"/>
  <c r="B320" i="3"/>
  <c r="B318" i="3"/>
  <c r="B321" i="3"/>
  <c r="B314" i="3"/>
  <c r="B315" i="3"/>
  <c r="B339" i="3"/>
  <c r="B338" i="3"/>
  <c r="B341" i="3"/>
  <c r="B342" i="3"/>
  <c r="B340" i="3"/>
  <c r="B336" i="3"/>
  <c r="B343" i="3"/>
  <c r="B337" i="3"/>
  <c r="B260" i="8"/>
  <c r="B264" i="8"/>
  <c r="B266" i="8"/>
  <c r="B263" i="8"/>
  <c r="B261" i="8"/>
  <c r="B262" i="8"/>
  <c r="B259" i="8"/>
  <c r="B265" i="8"/>
  <c r="B57" i="8"/>
  <c r="B55" i="8"/>
  <c r="B56" i="8"/>
  <c r="B50" i="8"/>
  <c r="B51" i="8"/>
  <c r="B52" i="8"/>
  <c r="B53" i="8"/>
  <c r="B54" i="8"/>
  <c r="B161" i="8"/>
  <c r="B164" i="8"/>
  <c r="B165" i="8"/>
  <c r="B160" i="8"/>
  <c r="B163" i="8"/>
  <c r="B167" i="8"/>
  <c r="B166" i="8"/>
  <c r="B162" i="8"/>
  <c r="B251" i="8"/>
  <c r="B254" i="8"/>
  <c r="B253" i="8"/>
  <c r="B248" i="8"/>
  <c r="B255" i="8"/>
  <c r="B250" i="8"/>
  <c r="B249" i="8"/>
  <c r="B252" i="8"/>
  <c r="B228" i="8"/>
  <c r="B230" i="8"/>
  <c r="B231" i="8"/>
  <c r="B229" i="8"/>
  <c r="B232" i="8"/>
  <c r="B226" i="8"/>
  <c r="B227" i="8"/>
  <c r="B233" i="8"/>
  <c r="B134" i="8"/>
  <c r="B129" i="8"/>
  <c r="B131" i="8"/>
  <c r="B133" i="8"/>
  <c r="B130" i="8"/>
  <c r="B127" i="8"/>
  <c r="B132" i="8"/>
  <c r="B128" i="8"/>
  <c r="B108" i="8"/>
  <c r="B106" i="8"/>
  <c r="B110" i="8"/>
  <c r="B107" i="8"/>
  <c r="B111" i="8"/>
  <c r="B109" i="8"/>
  <c r="B105" i="8"/>
  <c r="B112" i="8"/>
  <c r="B350" i="3"/>
  <c r="B353" i="3"/>
  <c r="B352" i="3"/>
  <c r="B349" i="3"/>
  <c r="B351" i="3"/>
  <c r="B354" i="3"/>
  <c r="B348" i="3"/>
  <c r="B347" i="3"/>
  <c r="B306" i="3"/>
  <c r="B309" i="3"/>
  <c r="B308" i="3"/>
  <c r="B305" i="3"/>
  <c r="B307" i="3"/>
  <c r="B310" i="3"/>
  <c r="B303" i="3"/>
  <c r="B304" i="3"/>
  <c r="B196" i="3"/>
  <c r="B199" i="3"/>
  <c r="B198" i="3"/>
  <c r="B197" i="3"/>
  <c r="B195" i="3"/>
  <c r="B200" i="3"/>
  <c r="B194" i="3"/>
  <c r="B193" i="3"/>
  <c r="B130" i="3"/>
  <c r="B131" i="3"/>
  <c r="B132" i="3"/>
  <c r="B133" i="3"/>
  <c r="B129" i="3"/>
  <c r="B134" i="3"/>
  <c r="B127" i="3"/>
  <c r="B128" i="3"/>
  <c r="B75" i="3"/>
  <c r="B74" i="3"/>
  <c r="B77" i="3"/>
  <c r="B78" i="3"/>
  <c r="B76" i="3"/>
  <c r="B79" i="3"/>
  <c r="B73" i="3"/>
  <c r="B72" i="3"/>
  <c r="B64" i="3"/>
  <c r="B62" i="3"/>
  <c r="B66" i="3"/>
  <c r="B63" i="3"/>
  <c r="B61" i="3"/>
  <c r="B68" i="3"/>
  <c r="B65" i="3"/>
  <c r="B67" i="3"/>
  <c r="B185" i="3"/>
  <c r="B186" i="3"/>
  <c r="B187" i="3"/>
  <c r="B188" i="3"/>
  <c r="B184" i="3"/>
  <c r="B189" i="3"/>
  <c r="B182" i="3"/>
  <c r="B183" i="3"/>
  <c r="B361" i="3"/>
  <c r="B364" i="3"/>
  <c r="B363" i="3"/>
  <c r="B360" i="3"/>
  <c r="B362" i="3"/>
  <c r="B365" i="3"/>
  <c r="B359" i="3"/>
  <c r="B358" i="3"/>
  <c r="B6" i="8"/>
  <c r="B11" i="8"/>
  <c r="B8" i="8"/>
  <c r="B7" i="8"/>
  <c r="B9" i="8"/>
  <c r="B10" i="8"/>
  <c r="B12" i="8"/>
  <c r="B13" i="8"/>
  <c r="B440" i="8"/>
  <c r="B442" i="8"/>
  <c r="B439" i="8"/>
  <c r="B435" i="8"/>
  <c r="B441" i="8"/>
  <c r="B437" i="8"/>
  <c r="B438" i="8"/>
  <c r="B436" i="8"/>
  <c r="B62" i="8"/>
  <c r="B66" i="8"/>
  <c r="B63" i="8"/>
  <c r="B68" i="8"/>
  <c r="B64" i="8"/>
  <c r="B61" i="8"/>
  <c r="B65" i="8"/>
  <c r="B67" i="8"/>
  <c r="B417" i="8"/>
  <c r="B419" i="8"/>
  <c r="B415" i="8"/>
  <c r="B413" i="8"/>
  <c r="B414" i="8"/>
  <c r="B418" i="8"/>
  <c r="B420" i="8"/>
  <c r="B416" i="8"/>
  <c r="B150" i="8"/>
  <c r="B154" i="8"/>
  <c r="B153" i="8"/>
  <c r="B155" i="8"/>
  <c r="B149" i="8"/>
  <c r="B151" i="8"/>
  <c r="B156" i="8"/>
  <c r="B152" i="8"/>
  <c r="B365" i="8"/>
  <c r="B360" i="8"/>
  <c r="B362" i="8"/>
  <c r="B361" i="8"/>
  <c r="B363" i="8"/>
  <c r="B358" i="8"/>
  <c r="B359" i="8"/>
  <c r="B364" i="8"/>
  <c r="B31" i="8"/>
  <c r="B34" i="8"/>
  <c r="B28" i="8"/>
  <c r="B29" i="8"/>
  <c r="B30" i="8"/>
  <c r="B32" i="8"/>
  <c r="B33" i="8"/>
  <c r="B35" i="8"/>
  <c r="B348" i="8"/>
  <c r="B352" i="8"/>
  <c r="B354" i="8"/>
  <c r="B351" i="8"/>
  <c r="B349" i="8"/>
  <c r="B350" i="8"/>
  <c r="B347" i="8"/>
  <c r="B353" i="8"/>
  <c r="B207" i="3"/>
  <c r="B208" i="3"/>
  <c r="B209" i="3"/>
  <c r="B206" i="3"/>
  <c r="B210" i="3"/>
  <c r="B211" i="3"/>
  <c r="B205" i="3"/>
  <c r="B204" i="3"/>
  <c r="B108" i="3"/>
  <c r="B109" i="3"/>
  <c r="B107" i="3"/>
  <c r="B110" i="3"/>
  <c r="B111" i="3"/>
  <c r="B112" i="3"/>
  <c r="B106" i="3"/>
  <c r="B105" i="3"/>
  <c r="B438" i="3"/>
  <c r="B441" i="3"/>
  <c r="B437" i="3"/>
  <c r="B439" i="3"/>
  <c r="B435" i="3"/>
  <c r="B442" i="3"/>
  <c r="B440" i="3"/>
  <c r="B436" i="3"/>
  <c r="B229" i="3"/>
  <c r="B230" i="3"/>
  <c r="B231" i="3"/>
  <c r="B228" i="3"/>
  <c r="B232" i="3"/>
  <c r="B233" i="3"/>
  <c r="B227" i="3"/>
  <c r="B226" i="3"/>
  <c r="B427" i="3"/>
  <c r="B425" i="3"/>
  <c r="B430" i="3"/>
  <c r="B424" i="3"/>
  <c r="B428" i="3"/>
  <c r="B431" i="3"/>
  <c r="B426" i="3"/>
  <c r="B429" i="3"/>
  <c r="B416" i="3"/>
  <c r="B414" i="3"/>
  <c r="B419" i="3"/>
  <c r="B417" i="3"/>
  <c r="B413" i="3"/>
  <c r="B420" i="3"/>
  <c r="B418" i="3"/>
  <c r="B415" i="3"/>
  <c r="B273" i="3"/>
  <c r="B276" i="3"/>
  <c r="B275" i="3"/>
  <c r="B272" i="3"/>
  <c r="B274" i="3"/>
  <c r="B277" i="3"/>
  <c r="B270" i="3"/>
  <c r="B271" i="3"/>
  <c r="B97" i="3"/>
  <c r="B100" i="3"/>
  <c r="B99" i="3"/>
  <c r="B98" i="3"/>
  <c r="B96" i="3"/>
  <c r="B101" i="3"/>
  <c r="B95" i="3"/>
  <c r="B94" i="3"/>
  <c r="B262" i="3"/>
  <c r="B261" i="3"/>
  <c r="B264" i="3"/>
  <c r="B265" i="3"/>
  <c r="B263" i="3"/>
  <c r="B266" i="3"/>
  <c r="B260" i="3"/>
  <c r="B259" i="3"/>
  <c r="B284" i="3"/>
  <c r="B283" i="3"/>
  <c r="B286" i="3"/>
  <c r="B287" i="3"/>
  <c r="B285" i="3"/>
  <c r="B288" i="3"/>
  <c r="B281" i="3"/>
  <c r="B282" i="3"/>
  <c r="B372" i="3"/>
  <c r="B375" i="3"/>
  <c r="B374" i="3"/>
  <c r="B371" i="3"/>
  <c r="B373" i="3"/>
  <c r="B376" i="3"/>
  <c r="B370" i="3"/>
  <c r="B369" i="3"/>
  <c r="B394" i="3"/>
  <c r="B397" i="3"/>
  <c r="B396" i="3"/>
  <c r="B395" i="3"/>
  <c r="B393" i="3"/>
  <c r="B398" i="3"/>
  <c r="B391" i="3"/>
  <c r="B392" i="3"/>
  <c r="B208" i="8"/>
  <c r="B210" i="8"/>
  <c r="B207" i="8"/>
  <c r="B204" i="8"/>
  <c r="B209" i="8"/>
  <c r="B206" i="8"/>
  <c r="B205" i="8"/>
  <c r="B211" i="8"/>
  <c r="B21" i="8"/>
  <c r="B22" i="8"/>
  <c r="B17" i="8"/>
  <c r="B23" i="8"/>
  <c r="B18" i="8"/>
  <c r="B19" i="8"/>
  <c r="B24" i="8"/>
  <c r="B20" i="8"/>
  <c r="B220" i="8"/>
  <c r="B217" i="8"/>
  <c r="B219" i="8"/>
  <c r="B222" i="8"/>
  <c r="B221" i="8"/>
  <c r="B218" i="8"/>
  <c r="B215" i="8"/>
  <c r="B216" i="8"/>
  <c r="B199" i="8"/>
  <c r="B200" i="8"/>
  <c r="B193" i="8"/>
  <c r="B196" i="8"/>
  <c r="B194" i="8"/>
  <c r="B198" i="8"/>
  <c r="B195" i="8"/>
  <c r="B197" i="8"/>
  <c r="B142" i="8"/>
  <c r="B143" i="8"/>
  <c r="B145" i="8"/>
  <c r="B141" i="8"/>
  <c r="B138" i="8"/>
  <c r="B144" i="8"/>
  <c r="B139" i="8"/>
  <c r="B140" i="8"/>
  <c r="B429" i="8"/>
  <c r="B424" i="8"/>
  <c r="B425" i="8"/>
  <c r="B427" i="8"/>
  <c r="B430" i="8"/>
  <c r="B428" i="8"/>
  <c r="B426" i="8"/>
  <c r="B431" i="8"/>
  <c r="B75" i="8"/>
  <c r="B77" i="8"/>
  <c r="B78" i="8"/>
  <c r="B72" i="8"/>
  <c r="B79" i="8"/>
  <c r="B74" i="8"/>
  <c r="B73" i="8"/>
  <c r="B76" i="8"/>
  <c r="B404" i="8"/>
  <c r="B406" i="8"/>
  <c r="B407" i="8"/>
  <c r="B409" i="8"/>
  <c r="B408" i="8"/>
  <c r="B403" i="8"/>
  <c r="B405" i="8"/>
  <c r="B402" i="8"/>
  <c r="B308" i="8"/>
  <c r="B305" i="8"/>
  <c r="B307" i="8"/>
  <c r="B310" i="8"/>
  <c r="B306" i="8"/>
  <c r="B309" i="8"/>
  <c r="B303" i="8"/>
  <c r="B304" i="8"/>
  <c r="B281" i="8"/>
  <c r="B284" i="8"/>
  <c r="B283" i="8"/>
  <c r="B287" i="8"/>
  <c r="B285" i="8"/>
  <c r="B282" i="8"/>
  <c r="B286" i="8"/>
  <c r="B288" i="8"/>
  <c r="B141" i="3"/>
  <c r="B144" i="3"/>
  <c r="B140" i="3"/>
  <c r="B143" i="3"/>
  <c r="B142" i="3"/>
  <c r="B145" i="3"/>
  <c r="B138" i="3"/>
  <c r="B139" i="3"/>
  <c r="B8" i="3"/>
  <c r="B6" i="3"/>
  <c r="B10" i="3"/>
  <c r="B9" i="3"/>
  <c r="B7" i="3"/>
  <c r="B13" i="3"/>
  <c r="B12" i="3"/>
  <c r="B11" i="3"/>
  <c r="B39" i="3"/>
  <c r="B40" i="3"/>
  <c r="B45" i="3"/>
  <c r="B46" i="3"/>
  <c r="B42" i="3"/>
  <c r="B43" i="3"/>
  <c r="B41" i="3"/>
  <c r="B44" i="3"/>
  <c r="B28" i="3"/>
  <c r="B31" i="3"/>
  <c r="B34" i="3"/>
  <c r="B29" i="3"/>
  <c r="B35" i="3"/>
  <c r="B32" i="3"/>
  <c r="B30" i="3"/>
  <c r="B33" i="3"/>
  <c r="B383" i="3"/>
  <c r="B382" i="3"/>
  <c r="B385" i="3"/>
  <c r="B386" i="3"/>
  <c r="B384" i="3"/>
  <c r="B387" i="3"/>
  <c r="B381" i="3"/>
  <c r="B380" i="3"/>
  <c r="B218" i="3"/>
  <c r="B221" i="3"/>
  <c r="B220" i="3"/>
  <c r="B217" i="3"/>
  <c r="B219" i="3"/>
  <c r="B222" i="3"/>
  <c r="B215" i="3"/>
  <c r="B216" i="3"/>
  <c r="B50" i="3"/>
  <c r="B53" i="3"/>
  <c r="B56" i="3"/>
  <c r="B51" i="3"/>
  <c r="B57" i="3"/>
  <c r="B54" i="3"/>
  <c r="B55" i="3"/>
  <c r="B52" i="3"/>
  <c r="B163" i="3"/>
  <c r="B164" i="3"/>
  <c r="B165" i="3"/>
  <c r="B166" i="3"/>
  <c r="B162" i="3"/>
  <c r="B167" i="3"/>
  <c r="B160" i="3"/>
  <c r="B161" i="3"/>
  <c r="B336" i="8" l="1"/>
  <c r="B343" i="8"/>
  <c r="B338" i="8"/>
  <c r="B337" i="8"/>
  <c r="B340" i="8"/>
  <c r="B339" i="8"/>
  <c r="B342" i="8"/>
  <c r="B341" i="8"/>
  <c r="B294" i="8"/>
  <c r="B297" i="8"/>
  <c r="B299" i="8"/>
  <c r="B293" i="8"/>
  <c r="B296" i="8"/>
  <c r="B298" i="8"/>
  <c r="B295" i="8"/>
  <c r="B292" i="8"/>
  <c r="B243" i="8"/>
  <c r="B241" i="8"/>
  <c r="B240" i="8"/>
  <c r="B238" i="8"/>
  <c r="B242" i="8"/>
  <c r="B239" i="8"/>
  <c r="B237" i="8"/>
  <c r="B244" i="8"/>
  <c r="B314" i="8"/>
  <c r="B320" i="8"/>
  <c r="B317" i="8"/>
  <c r="B315" i="8"/>
  <c r="B321" i="8"/>
  <c r="B316" i="8"/>
  <c r="B318" i="8"/>
  <c r="B319" i="8"/>
  <c r="B382" i="8"/>
  <c r="B385" i="8"/>
  <c r="B387" i="8"/>
  <c r="B381" i="8"/>
  <c r="B384" i="8"/>
  <c r="B386" i="8"/>
  <c r="B383" i="8"/>
  <c r="B380" i="8"/>
  <c r="B43" i="8"/>
  <c r="B45" i="8"/>
  <c r="B42" i="8"/>
  <c r="B41" i="8"/>
  <c r="B40" i="8"/>
  <c r="B46" i="8"/>
  <c r="B39" i="8"/>
  <c r="B44" i="8"/>
  <c r="B275" i="8"/>
  <c r="B270" i="8"/>
  <c r="B271" i="8"/>
  <c r="B276" i="8"/>
  <c r="B277" i="8"/>
  <c r="B272" i="8"/>
  <c r="B274" i="8"/>
  <c r="B273" i="8"/>
  <c r="B398" i="8"/>
  <c r="B395" i="8"/>
  <c r="B397" i="8"/>
  <c r="B393" i="8"/>
  <c r="B392" i="8"/>
  <c r="B122" i="8"/>
  <c r="B391" i="8"/>
  <c r="R94" i="7" a="1"/>
  <c r="R94" i="7" s="1"/>
  <c r="Q93" i="7" a="1"/>
  <c r="Q93" i="7" s="1"/>
  <c r="R12" i="7" a="1"/>
  <c r="R12" i="7" s="1"/>
  <c r="D70" i="3" s="1"/>
  <c r="Q7" i="7" a="1"/>
  <c r="Q7" i="7" s="1"/>
  <c r="B15" i="3" s="1"/>
  <c r="R11" i="7" a="1"/>
  <c r="R11" i="7" s="1"/>
  <c r="D59" i="3" s="1"/>
  <c r="Q62" i="7" a="1"/>
  <c r="Q62" i="7" s="1"/>
  <c r="R8" i="7" a="1"/>
  <c r="R8" i="7" s="1"/>
  <c r="D26" i="3" s="1"/>
  <c r="R91" i="7" a="1"/>
  <c r="R91" i="7" s="1"/>
  <c r="C31" i="10" a="1"/>
  <c r="C31" i="10" s="1"/>
  <c r="AA4" i="10"/>
  <c r="C30" i="10" a="1"/>
  <c r="C30" i="10" s="1"/>
  <c r="N28" i="3"/>
  <c r="N3" i="3" s="1"/>
  <c r="G39" i="7" s="1"/>
  <c r="G42" i="7" s="1"/>
  <c r="J28" i="3"/>
  <c r="J3" i="3" s="1"/>
  <c r="C39" i="7" s="1"/>
  <c r="C42" i="7" s="1"/>
  <c r="M28" i="3"/>
  <c r="M3" i="3" s="1"/>
  <c r="F39" i="7" s="1"/>
  <c r="F42" i="7" s="1"/>
  <c r="O28" i="3"/>
  <c r="O3" i="3" s="1"/>
  <c r="H39" i="7" s="1"/>
  <c r="H42" i="7" s="1"/>
  <c r="P28" i="3"/>
  <c r="P3" i="3" s="1"/>
  <c r="I39" i="7" s="1"/>
  <c r="I42" i="7" s="1"/>
  <c r="L28" i="3"/>
  <c r="L3" i="3" s="1"/>
  <c r="E39" i="7" s="1"/>
  <c r="E42" i="7" s="1"/>
  <c r="K28" i="3"/>
  <c r="K3" i="3" s="1"/>
  <c r="D39" i="7" s="1"/>
  <c r="D42" i="7" s="1"/>
  <c r="I28" i="3"/>
  <c r="I3" i="3" s="1"/>
  <c r="B24" i="3" l="1"/>
  <c r="B21" i="3"/>
  <c r="B17" i="3"/>
  <c r="B18" i="3"/>
  <c r="B22" i="3"/>
  <c r="B23" i="3"/>
  <c r="B20" i="3"/>
  <c r="B19" i="3"/>
  <c r="C14" i="6"/>
  <c r="B13" i="6"/>
  <c r="B11" i="6"/>
  <c r="C8" i="6"/>
  <c r="B9" i="6"/>
  <c r="B14" i="6"/>
  <c r="C10" i="6"/>
  <c r="C11" i="6"/>
  <c r="B10" i="6"/>
  <c r="C13" i="6"/>
  <c r="B8" i="6"/>
  <c r="C12" i="6"/>
  <c r="B39" i="7"/>
  <c r="B42" i="7" s="1"/>
  <c r="C9" i="6"/>
  <c r="B7" i="6"/>
  <c r="C7" i="6"/>
  <c r="B12" i="6"/>
  <c r="H14" i="6" l="1"/>
  <c r="I14" i="6"/>
  <c r="J14" i="6" s="1"/>
  <c r="H9" i="6"/>
  <c r="I11" i="6"/>
  <c r="J11" i="6" s="1"/>
  <c r="H13" i="6"/>
  <c r="I10" i="6"/>
  <c r="J10" i="6" s="1"/>
  <c r="H8" i="6"/>
  <c r="I12" i="6"/>
  <c r="J12" i="6" s="1"/>
  <c r="H12" i="6"/>
  <c r="I7" i="6"/>
  <c r="J7" i="6" s="1"/>
  <c r="I9" i="6"/>
  <c r="J9" i="6" s="1"/>
  <c r="H7" i="6"/>
  <c r="I8" i="6"/>
  <c r="J8" i="6" s="1"/>
  <c r="H11" i="6"/>
  <c r="H10" i="6"/>
  <c r="I13" i="6"/>
  <c r="J13" i="6" s="1"/>
  <c r="Q8" i="6" l="1"/>
  <c r="C50" i="7" s="1"/>
  <c r="R12" i="6"/>
  <c r="R10" i="6"/>
  <c r="R11" i="6"/>
  <c r="Q9" i="6"/>
  <c r="D50" i="7" s="1"/>
  <c r="R7" i="6"/>
  <c r="Q10" i="6"/>
  <c r="E50" i="7" s="1"/>
  <c r="Q14" i="6"/>
  <c r="I50" i="7" s="1"/>
  <c r="R14" i="6"/>
  <c r="Q12" i="6"/>
  <c r="G50" i="7" s="1"/>
  <c r="R13" i="6"/>
  <c r="R9" i="6"/>
  <c r="Q7" i="6"/>
  <c r="B50" i="7" s="1"/>
  <c r="Q13" i="6"/>
  <c r="H50" i="7" s="1"/>
  <c r="R8" i="6"/>
  <c r="Q11" i="6"/>
  <c r="F50" i="7" s="1"/>
  <c r="H51" i="7" l="1"/>
  <c r="D51" i="7"/>
  <c r="I51" i="7"/>
  <c r="F51" i="7"/>
  <c r="C51" i="7"/>
  <c r="E51" i="7"/>
  <c r="B51" i="7"/>
  <c r="G51" i="7"/>
  <c r="L21" i="6" l="1"/>
  <c r="N28" i="6"/>
  <c r="L23" i="6"/>
  <c r="M25" i="6"/>
  <c r="L26" i="6"/>
  <c r="L22" i="6"/>
  <c r="M24" i="6"/>
  <c r="N25" i="6"/>
  <c r="M27" i="6"/>
  <c r="M22" i="6"/>
  <c r="M23" i="6"/>
  <c r="N24" i="6"/>
  <c r="L27" i="6"/>
  <c r="N21" i="6"/>
  <c r="N27" i="6"/>
  <c r="N22" i="6"/>
  <c r="L28" i="6"/>
  <c r="L25" i="6"/>
  <c r="L24" i="6"/>
  <c r="N26" i="6"/>
  <c r="M28" i="6"/>
  <c r="M21" i="6"/>
  <c r="M26" i="6"/>
  <c r="N23"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<sst xmlns="http://schemas.openxmlformats.org/spreadsheetml/2006/main" count="1900" uniqueCount="360">
  <si>
    <t>DO NOT ALTER THIS OPTIONS SHEET UNLESS YOU KNOW WHAT YOU ARE DOING!!</t>
  </si>
  <si>
    <t>yes</t>
  </si>
  <si>
    <t>Events On</t>
  </si>
  <si>
    <t>no</t>
  </si>
  <si>
    <t>These events are fed from the declaration sheets and are only pulled through if yes is selected against the event on the declaration. The list is the compressed in the adjacent column to remove the blanks. This list will feed the results sheets.</t>
  </si>
  <si>
    <t>Match</t>
  </si>
  <si>
    <t>Men</t>
  </si>
  <si>
    <t>Women</t>
  </si>
  <si>
    <t>From Declaration</t>
  </si>
  <si>
    <t>Filter</t>
  </si>
  <si>
    <t>To Results</t>
  </si>
  <si>
    <r>
      <rPr>
        <b/>
        <i/>
        <u/>
        <sz val="11"/>
        <color rgb="FFFF0000"/>
        <rFont val="Arial Narrow"/>
        <family val="2"/>
      </rPr>
      <t>NOTES</t>
    </r>
    <r>
      <rPr>
        <b/>
        <sz val="11"/>
        <color rgb="FFFF0000"/>
        <rFont val="Arial Narrow"/>
        <family val="2"/>
      </rPr>
      <t xml:space="preserve">
</t>
    </r>
    <r>
      <rPr>
        <sz val="11"/>
        <color rgb="FFFF0000"/>
        <rFont val="Arial Narrow"/>
        <family val="2"/>
      </rPr>
      <t>This sheet should be kept hidden. 
It contains the yes/no dropdown option for event declaration</t>
    </r>
    <r>
      <rPr>
        <b/>
        <sz val="11"/>
        <color rgb="FFFF0000"/>
        <rFont val="Arial Narrow"/>
        <family val="2"/>
      </rPr>
      <t xml:space="preserve">.
</t>
    </r>
    <r>
      <rPr>
        <sz val="11"/>
        <color rgb="FFFF0000"/>
        <rFont val="Arial Narrow"/>
        <family val="2"/>
      </rPr>
      <t xml:space="preserve">If an event is selected to be in a meet, then those events are pulled through along with the categories. The data is filtered to produce a line for each event, and each category in an event. It is filtered again to remove blank categories. The resulting data is then fed into the results sheets to auto populate.
</t>
    </r>
    <r>
      <rPr>
        <b/>
        <sz val="11"/>
        <color rgb="FFFF0000"/>
        <rFont val="Arial Narrow"/>
        <family val="2"/>
      </rPr>
      <t>Nothing needs to be entered on this page.</t>
    </r>
  </si>
  <si>
    <t>The section below combines the mens and womens match scores</t>
  </si>
  <si>
    <t>Scores</t>
  </si>
  <si>
    <t>Total</t>
  </si>
  <si>
    <t xml:space="preserve">To calculate ongoing scores without making the visible sheet messy. </t>
  </si>
  <si>
    <t>points brought forward</t>
  </si>
  <si>
    <t>match points bf</t>
  </si>
  <si>
    <t>ongoing points</t>
  </si>
  <si>
    <t>ongoing match points</t>
  </si>
  <si>
    <t>SUSSEX MASTERS LEAGUE</t>
  </si>
  <si>
    <t>Bib letters / numbers</t>
  </si>
  <si>
    <t>TEAMS</t>
  </si>
  <si>
    <t>CODE</t>
  </si>
  <si>
    <t>A 35+</t>
  </si>
  <si>
    <t>B 35+</t>
  </si>
  <si>
    <t>50+</t>
  </si>
  <si>
    <t>60+</t>
  </si>
  <si>
    <t>Arena 80</t>
  </si>
  <si>
    <t>A80</t>
  </si>
  <si>
    <t>A</t>
  </si>
  <si>
    <t>AA</t>
  </si>
  <si>
    <t>L</t>
  </si>
  <si>
    <t>LL</t>
  </si>
  <si>
    <t>Brighton &amp; Hove AC</t>
  </si>
  <si>
    <t>B&amp;H</t>
  </si>
  <si>
    <t>B</t>
  </si>
  <si>
    <t>BB</t>
  </si>
  <si>
    <t>C</t>
  </si>
  <si>
    <t>CC</t>
  </si>
  <si>
    <t>Eastbourne Rovers AC</t>
  </si>
  <si>
    <t>ERAC</t>
  </si>
  <si>
    <t>E</t>
  </si>
  <si>
    <t>EE</t>
  </si>
  <si>
    <t>D</t>
  </si>
  <si>
    <t>DD</t>
  </si>
  <si>
    <t>Hailsham Harriers</t>
  </si>
  <si>
    <t>HAIL</t>
  </si>
  <si>
    <t>P</t>
  </si>
  <si>
    <t>PP</t>
  </si>
  <si>
    <t>S</t>
  </si>
  <si>
    <t>SS</t>
  </si>
  <si>
    <t>Hastings AC &amp; Runners</t>
  </si>
  <si>
    <t>HAC</t>
  </si>
  <si>
    <t>M</t>
  </si>
  <si>
    <t>MM</t>
  </si>
  <si>
    <t>T</t>
  </si>
  <si>
    <t>TT</t>
  </si>
  <si>
    <t>Haywards Heath &amp; Lewes</t>
  </si>
  <si>
    <t>HHL</t>
  </si>
  <si>
    <t>G</t>
  </si>
  <si>
    <t>GG</t>
  </si>
  <si>
    <t>K</t>
  </si>
  <si>
    <t>KK</t>
  </si>
  <si>
    <t>HY</t>
  </si>
  <si>
    <t>V</t>
  </si>
  <si>
    <t>VV</t>
  </si>
  <si>
    <t>N</t>
  </si>
  <si>
    <t>NN</t>
  </si>
  <si>
    <t>Worthing &amp; District Harriers</t>
  </si>
  <si>
    <t>WD</t>
  </si>
  <si>
    <t>W</t>
  </si>
  <si>
    <t>WW</t>
  </si>
  <si>
    <t>X</t>
  </si>
  <si>
    <t>XX</t>
  </si>
  <si>
    <t>Men's Events</t>
  </si>
  <si>
    <t>Women's Events</t>
  </si>
  <si>
    <t>Lewes</t>
  </si>
  <si>
    <t>Eastbourne</t>
  </si>
  <si>
    <r>
      <rPr>
        <b/>
        <i/>
        <u/>
        <sz val="11"/>
        <color rgb="FFFF0000"/>
        <rFont val="Arial Narrow"/>
        <family val="2"/>
      </rPr>
      <t>NOTES</t>
    </r>
    <r>
      <rPr>
        <b/>
        <sz val="11"/>
        <color rgb="FFFF0000"/>
        <rFont val="Arial Narrow"/>
        <family val="2"/>
      </rPr>
      <t xml:space="preserve">
</t>
    </r>
    <r>
      <rPr>
        <sz val="11"/>
        <color rgb="FFFF0000"/>
        <rFont val="Arial Narrow"/>
        <family val="2"/>
      </rPr>
      <t xml:space="preserve">This sheet should be kept hidden.
Make changes to teams and events on this page.
It contains the team information and the list of events that can be selected for a meet on the declaration sheets, and the included categories.
If you change the order on this page you will need to reformat the events on the declaration page as some cells have been greyed out.
</t>
    </r>
  </si>
  <si>
    <t>EVENTS</t>
  </si>
  <si>
    <t>At Match?</t>
  </si>
  <si>
    <t>Discus</t>
  </si>
  <si>
    <t>x</t>
  </si>
  <si>
    <t>Hammer</t>
  </si>
  <si>
    <t>High Jump</t>
  </si>
  <si>
    <t>Javelin</t>
  </si>
  <si>
    <t>Long Jump</t>
  </si>
  <si>
    <t>Pole Vault</t>
  </si>
  <si>
    <t>Shot Putt</t>
  </si>
  <si>
    <t>Triple Jump</t>
  </si>
  <si>
    <t>100m</t>
  </si>
  <si>
    <t>200m</t>
  </si>
  <si>
    <t>400m</t>
  </si>
  <si>
    <t>800m</t>
  </si>
  <si>
    <t>1500m</t>
  </si>
  <si>
    <t>3000m</t>
  </si>
  <si>
    <t>5000m</t>
  </si>
  <si>
    <t>1000m walk</t>
  </si>
  <si>
    <t>2000m walk</t>
  </si>
  <si>
    <t>4x100m relay</t>
  </si>
  <si>
    <t>4x200 mixed relay</t>
  </si>
  <si>
    <t>200,200,400,800 medley relay</t>
  </si>
  <si>
    <t xml:space="preserve"> </t>
  </si>
  <si>
    <t>Venue:</t>
  </si>
  <si>
    <t>Men's Declaration</t>
  </si>
  <si>
    <t>Date:</t>
  </si>
  <si>
    <t>Teams</t>
  </si>
  <si>
    <t>Match:</t>
  </si>
  <si>
    <t>Richard Davis</t>
  </si>
  <si>
    <t>Events</t>
  </si>
  <si>
    <t>Women's Declaration</t>
  </si>
  <si>
    <t>RESULTS</t>
  </si>
  <si>
    <t>at</t>
  </si>
  <si>
    <t xml:space="preserve">Match </t>
  </si>
  <si>
    <t>Total Men's</t>
  </si>
  <si>
    <t>Event:</t>
  </si>
  <si>
    <t>Cat:</t>
  </si>
  <si>
    <t>Wind:</t>
  </si>
  <si>
    <t>NA</t>
  </si>
  <si>
    <t>Name</t>
  </si>
  <si>
    <t>Team</t>
  </si>
  <si>
    <t>Bib</t>
  </si>
  <si>
    <t>Perf.</t>
  </si>
  <si>
    <t>Points</t>
  </si>
  <si>
    <t>Total Women's</t>
  </si>
  <si>
    <t>MATCH RESULT</t>
  </si>
  <si>
    <t>Brought Forward From Previous Match</t>
  </si>
  <si>
    <t>Carry Forward To Next Match</t>
  </si>
  <si>
    <t>Overall</t>
  </si>
  <si>
    <t>Club</t>
  </si>
  <si>
    <t>Match Points</t>
  </si>
  <si>
    <t>Overall Standings</t>
  </si>
  <si>
    <t>Women's</t>
  </si>
  <si>
    <t>Men's</t>
  </si>
  <si>
    <t>Bryan Brett</t>
  </si>
  <si>
    <t>Use this section if operating as a series</t>
  </si>
  <si>
    <t>Non-Scoring Declaration</t>
  </si>
  <si>
    <t>Number</t>
  </si>
  <si>
    <t>Age Group</t>
  </si>
  <si>
    <t>Event</t>
  </si>
  <si>
    <t>NS Age Groups</t>
  </si>
  <si>
    <t>M35</t>
  </si>
  <si>
    <t>M40</t>
  </si>
  <si>
    <t>M45</t>
  </si>
  <si>
    <t>M50</t>
  </si>
  <si>
    <t>M55</t>
  </si>
  <si>
    <t>M60</t>
  </si>
  <si>
    <t>M65</t>
  </si>
  <si>
    <t>M70</t>
  </si>
  <si>
    <t>M75</t>
  </si>
  <si>
    <t>M80</t>
  </si>
  <si>
    <t>SEN M</t>
  </si>
  <si>
    <t>W35</t>
  </si>
  <si>
    <t>W40</t>
  </si>
  <si>
    <t>W45</t>
  </si>
  <si>
    <t>W50</t>
  </si>
  <si>
    <t>W55</t>
  </si>
  <si>
    <t>W60</t>
  </si>
  <si>
    <t>W65</t>
  </si>
  <si>
    <t>W70</t>
  </si>
  <si>
    <t>W75</t>
  </si>
  <si>
    <t>W80</t>
  </si>
  <si>
    <t>SEN W</t>
  </si>
  <si>
    <t>M?</t>
  </si>
  <si>
    <t>W?</t>
  </si>
  <si>
    <t>Non-Scorers</t>
  </si>
  <si>
    <t>&lt;&lt;&lt;choose match number here!</t>
  </si>
  <si>
    <t>Enter bib number and perfomance only!</t>
  </si>
  <si>
    <t>Enter bib and performance only!</t>
  </si>
  <si>
    <t>Event can be overridden if athlete in more than one event</t>
  </si>
  <si>
    <t>HYAC</t>
  </si>
  <si>
    <t>Mike Bale</t>
  </si>
  <si>
    <t>Andy Dray</t>
  </si>
  <si>
    <t>Mark Rahman</t>
  </si>
  <si>
    <t>Steve Stamos</t>
  </si>
  <si>
    <t>James Smyth</t>
  </si>
  <si>
    <t>Marcus Kimmins</t>
  </si>
  <si>
    <t>Dominic Tansley</t>
  </si>
  <si>
    <t>Versa Lindberg</t>
  </si>
  <si>
    <t>Barry Blackwell (V50)</t>
  </si>
  <si>
    <t>Chris Gilbert</t>
  </si>
  <si>
    <t>Jonathon Burrell</t>
  </si>
  <si>
    <t>Mark Rahman, Andy Dray, Dave Rogers, Versa Lindberg</t>
  </si>
  <si>
    <t>Nigel Herron</t>
  </si>
  <si>
    <t>Phil Grabsky</t>
  </si>
  <si>
    <t>Felicity Webster</t>
  </si>
  <si>
    <t>Liz Lumber</t>
  </si>
  <si>
    <t>Liz Brandon</t>
  </si>
  <si>
    <t>Cara Maker</t>
  </si>
  <si>
    <t>Marina Davies</t>
  </si>
  <si>
    <t>Heather Jenner</t>
  </si>
  <si>
    <t>Sue Drake</t>
  </si>
  <si>
    <t>Rebecca Holdaway</t>
  </si>
  <si>
    <t>Sue Fry</t>
  </si>
  <si>
    <t>Magdalena Schoener</t>
  </si>
  <si>
    <t>Stuart Pelling</t>
  </si>
  <si>
    <t>Grant Stirling</t>
  </si>
  <si>
    <t>Neil Thomas</t>
  </si>
  <si>
    <t>Mike Thompson</t>
  </si>
  <si>
    <t>Steve Hutchison</t>
  </si>
  <si>
    <t>Stephen Marsden</t>
  </si>
  <si>
    <t>Stephen Marsden, Luke Regan, Grant Stirling, Stuart Pelling</t>
  </si>
  <si>
    <t>Juriy Korchev</t>
  </si>
  <si>
    <t>Luke Regan</t>
  </si>
  <si>
    <t>Jo Wilding</t>
  </si>
  <si>
    <t>Tracey Brockbank</t>
  </si>
  <si>
    <t>Judith Carder</t>
  </si>
  <si>
    <t>Suzanne Jarrett</t>
  </si>
  <si>
    <t>Stefanie Dornbusch</t>
  </si>
  <si>
    <t xml:space="preserve">Paula Blackledge
</t>
  </si>
  <si>
    <t>Manjula Moon</t>
  </si>
  <si>
    <t>Linda Schofield</t>
  </si>
  <si>
    <t>Kathleen Law</t>
  </si>
  <si>
    <t>Kirsty Armstrong</t>
  </si>
  <si>
    <t>Shot Put</t>
  </si>
  <si>
    <t>Pos.</t>
  </si>
  <si>
    <t>Jackie Barker</t>
  </si>
  <si>
    <t>Jacqueline Patton</t>
  </si>
  <si>
    <t>Jenna Harmer</t>
  </si>
  <si>
    <t>Melanie Irwin</t>
  </si>
  <si>
    <t>Jo Larkin</t>
  </si>
  <si>
    <t>Sonnii Pine</t>
  </si>
  <si>
    <t>Deb Read</t>
  </si>
  <si>
    <t>Carly Hopkins</t>
  </si>
  <si>
    <t>Rachel Wigmore</t>
  </si>
  <si>
    <t>Matthew Harmer</t>
  </si>
  <si>
    <t>Jason Johnstone</t>
  </si>
  <si>
    <t>Jonathan Hatch</t>
  </si>
  <si>
    <t>John Badrock</t>
  </si>
  <si>
    <t>Gareth Morris</t>
  </si>
  <si>
    <t>Nicky Stiles</t>
  </si>
  <si>
    <t>Richard Benn</t>
  </si>
  <si>
    <t xml:space="preserve">Jacqueline Barnes </t>
  </si>
  <si>
    <t>Lindsey Blain</t>
  </si>
  <si>
    <t>Samantha Ridley</t>
  </si>
  <si>
    <t>Emily Proto</t>
  </si>
  <si>
    <t>JAYNE BALDOCK</t>
  </si>
  <si>
    <t>JO BODY</t>
  </si>
  <si>
    <t xml:space="preserve">LAURA GILL </t>
  </si>
  <si>
    <t xml:space="preserve">LOUISE SIMKISS </t>
  </si>
  <si>
    <t>MARY SANDERSON</t>
  </si>
  <si>
    <t>Simon Basey</t>
  </si>
  <si>
    <t xml:space="preserve">STEVE BALDOCK </t>
  </si>
  <si>
    <t xml:space="preserve">WAYNE MARTIN </t>
  </si>
  <si>
    <t>SEB CRAIG</t>
  </si>
  <si>
    <t xml:space="preserve">MARTYN REYNOLDS </t>
  </si>
  <si>
    <t xml:space="preserve">WILL WITHECOMBE </t>
  </si>
  <si>
    <t xml:space="preserve">TREVOR BRIGGS </t>
  </si>
  <si>
    <t xml:space="preserve">KEVIN BLOWERS </t>
  </si>
  <si>
    <t xml:space="preserve">STEVEN STANLEY </t>
  </si>
  <si>
    <t>Robin Warwick</t>
  </si>
  <si>
    <t>Mark Bassett</t>
  </si>
  <si>
    <t>Roberto Proietti</t>
  </si>
  <si>
    <t>Laurie Burrett</t>
  </si>
  <si>
    <t>Chris Shoult</t>
  </si>
  <si>
    <t>Rob Chrystie, Carl Barton Chris Shoult Laurie Burrett</t>
  </si>
  <si>
    <t>Simon Haddon</t>
  </si>
  <si>
    <t>Mark Pope</t>
  </si>
  <si>
    <t>Graham Purdye</t>
  </si>
  <si>
    <t>Robert Chrystie</t>
  </si>
  <si>
    <t>Martin Bell</t>
  </si>
  <si>
    <t>Carl Barton</t>
  </si>
  <si>
    <t>Samantha Neame</t>
  </si>
  <si>
    <t>Jayne Morris</t>
  </si>
  <si>
    <t>Maria Smith, Tina Macenhill , Louisa Geer, Tracy Erridge</t>
  </si>
  <si>
    <t>Maria Stanford</t>
  </si>
  <si>
    <t>Julie Deakin</t>
  </si>
  <si>
    <t>Tina Macenhill</t>
  </si>
  <si>
    <t>Maria Smith</t>
  </si>
  <si>
    <t>Katie Manley</t>
  </si>
  <si>
    <t>Louisa Geer</t>
  </si>
  <si>
    <t>Frances Delves</t>
  </si>
  <si>
    <t>Tracy Erridge</t>
  </si>
  <si>
    <t>Kevin Baker</t>
  </si>
  <si>
    <t>Brian Steene</t>
  </si>
  <si>
    <t>Paul Howard</t>
  </si>
  <si>
    <t>Stuart Underwood</t>
  </si>
  <si>
    <t>Shaun Billing</t>
  </si>
  <si>
    <t>Mark Dooley</t>
  </si>
  <si>
    <t>Stephanie Bassett</t>
  </si>
  <si>
    <t xml:space="preserve">Caroline Wood </t>
  </si>
  <si>
    <t xml:space="preserve">Graham Shorter </t>
  </si>
  <si>
    <t xml:space="preserve">Norman Scott </t>
  </si>
  <si>
    <t xml:space="preserve">David Kemp </t>
  </si>
  <si>
    <t xml:space="preserve">Shawn Buck </t>
  </si>
  <si>
    <t xml:space="preserve">Alain Thomas </t>
  </si>
  <si>
    <t xml:space="preserve">Tristan Sharp </t>
  </si>
  <si>
    <t xml:space="preserve">Sam Bretherton </t>
  </si>
  <si>
    <t xml:space="preserve">Lee Taylor </t>
  </si>
  <si>
    <t xml:space="preserve">Stuart Brown </t>
  </si>
  <si>
    <t xml:space="preserve">Kevin Lowe </t>
  </si>
  <si>
    <t xml:space="preserve">Sam Bennett </t>
  </si>
  <si>
    <t>Mark Gibbs</t>
  </si>
  <si>
    <t>Russell Whiting</t>
  </si>
  <si>
    <t>Nick Alexandrou</t>
  </si>
  <si>
    <t>Sean Moss</t>
  </si>
  <si>
    <t>Russell Whiting, Sean Moss, Nick Alexandrou, Evert Baker</t>
  </si>
  <si>
    <t>Evert Baker</t>
  </si>
  <si>
    <t>Alanna Oakman</t>
  </si>
  <si>
    <t>Kitti Szabo-Papp</t>
  </si>
  <si>
    <t>Frances Burnham</t>
  </si>
  <si>
    <t>Sue Hull</t>
  </si>
  <si>
    <t>Ruth Spiller</t>
  </si>
  <si>
    <t>Louise, Laura, Mary , Jo</t>
  </si>
  <si>
    <t>Barry Morris</t>
  </si>
  <si>
    <t>Steven Stanley</t>
  </si>
  <si>
    <t>Martin Noakes</t>
  </si>
  <si>
    <t>Carrie Ellis</t>
  </si>
  <si>
    <t>Thomas Muddle</t>
  </si>
  <si>
    <t xml:space="preserve">Seth Muddle </t>
  </si>
  <si>
    <t>Andrew Hutchinson</t>
  </si>
  <si>
    <t>e</t>
  </si>
  <si>
    <t>a</t>
  </si>
  <si>
    <t>g</t>
  </si>
  <si>
    <t>p</t>
  </si>
  <si>
    <t>c</t>
  </si>
  <si>
    <t>pp</t>
  </si>
  <si>
    <t>ss</t>
  </si>
  <si>
    <t>k</t>
  </si>
  <si>
    <t>t</t>
  </si>
  <si>
    <t>d</t>
  </si>
  <si>
    <t>n</t>
  </si>
  <si>
    <t>s</t>
  </si>
  <si>
    <t>cc</t>
  </si>
  <si>
    <t>nn</t>
  </si>
  <si>
    <t>dd</t>
  </si>
  <si>
    <t>kk</t>
  </si>
  <si>
    <t>ww</t>
  </si>
  <si>
    <t>b</t>
  </si>
  <si>
    <t>m</t>
  </si>
  <si>
    <t>bb</t>
  </si>
  <si>
    <t>v</t>
  </si>
  <si>
    <t>aa</t>
  </si>
  <si>
    <t>gg</t>
  </si>
  <si>
    <t>mm</t>
  </si>
  <si>
    <t>ee</t>
  </si>
  <si>
    <t>vv</t>
  </si>
  <si>
    <t>6.19.9</t>
  </si>
  <si>
    <t>Richard McGregor</t>
  </si>
  <si>
    <t>Kevin Blowers</t>
  </si>
  <si>
    <t>tt</t>
  </si>
  <si>
    <t>3rd athlete N/S</t>
  </si>
  <si>
    <t>wore bib 36</t>
  </si>
  <si>
    <t>Equal points according to field card</t>
  </si>
  <si>
    <t>Mike Hollyoak</t>
  </si>
  <si>
    <t>Carly Hopkins, Rachel Wigmore, Jackie Barker, Sonnii Pine</t>
  </si>
  <si>
    <t>Jonathan Hatch, John Badrock, Matthew Harmer, Nicky Stiles</t>
  </si>
  <si>
    <t>No C bib so moved to A string</t>
  </si>
  <si>
    <t>Linda Schofield, Suzanne Jarrett, Tracey Brockbank, Jo Wilding</t>
  </si>
  <si>
    <t>No A string declared</t>
  </si>
  <si>
    <t>U15</t>
  </si>
  <si>
    <t>U13</t>
  </si>
  <si>
    <t>Alain Thomas, Sam Bretherton, 
Lee Taylor, Norman Scott</t>
  </si>
  <si>
    <t>Jemma Vile</t>
  </si>
  <si>
    <t>Jemma Vile, Felicity Webster, Marina Davies, Cara Maker</t>
  </si>
  <si>
    <t>Jimson Lee</t>
  </si>
  <si>
    <t xml:space="preserve">no a string </t>
  </si>
  <si>
    <t xml:space="preserve">MARTYN REYNOLDS, STEVE BALDOCK, SEB CRAIG, SIMON Basey, </t>
  </si>
  <si>
    <t>Mike Airey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</si>
</sst>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Arial Narrow"/>
      <family val="2"/>
    </font>
    <font>
      <b/>
      <sz val="11"/>
      <color theme="1"/>
      <name val="Arial Narrow"/>
      <family val="2"/>
    </font>
    <font>
      <b/>
      <sz val="20"/>
      <color theme="1"/>
      <name val="Arial Narrow"/>
      <family val="2"/>
    </font>
    <font>
      <sz val="18"/>
      <color theme="1"/>
      <name val="Arial Narrow"/>
      <family val="2"/>
    </font>
    <font>
      <b/>
      <sz val="16"/>
      <color theme="0"/>
      <name val="Arial Narrow"/>
      <family val="2"/>
    </font>
    <font>
      <b/>
      <sz val="14"/>
      <color theme="0"/>
      <name val="Arial Narrow"/>
      <family val="2"/>
    </font>
    <font>
      <sz val="8"/>
      <color theme="1"/>
      <name val="Arial Narrow"/>
      <family val="2"/>
    </font>
    <font>
      <sz val="11"/>
      <color rgb="FF111111"/>
      <name val="Arial Narrow"/>
      <family val="2"/>
    </font>
    <font>
      <b/>
      <i/>
      <u/>
      <sz val="11"/>
      <color theme="1"/>
      <name val="Arial Narrow"/>
      <family val="2"/>
    </font>
    <font>
      <sz val="20"/>
      <color theme="1"/>
      <name val="Arial Narrow"/>
      <family val="2"/>
    </font>
    <font>
      <sz val="11"/>
      <color rgb="FFFF0000"/>
      <name val="Arial Narrow"/>
      <family val="2"/>
    </font>
    <font>
      <b/>
      <sz val="11"/>
      <color rgb="FFFF0000"/>
      <name val="Arial Narrow"/>
      <family val="2"/>
    </font>
    <font>
      <b/>
      <i/>
      <u/>
      <sz val="11"/>
      <color rgb="FFFF0000"/>
      <name val="Arial Narrow"/>
      <family val="2"/>
    </font>
    <font>
      <u/>
      <sz val="18"/>
      <color theme="1"/>
      <name val="Arial Narrow"/>
      <family val="2"/>
    </font>
    <font>
      <sz val="11"/>
      <color rgb="FF111111"/>
      <name val="Courier New"/>
      <family val="3"/>
    </font>
    <font>
      <b/>
      <u/>
      <sz val="11"/>
      <color theme="1"/>
      <name val="Arial Narrow"/>
      <family val="2"/>
    </font>
    <font>
      <sz val="11"/>
      <color rgb="FF111111"/>
      <name val="Arial Unicode MS"/>
      <family val="2"/>
    </font>
    <font>
      <sz val="12"/>
      <color theme="1"/>
      <name val="Arial Narrow"/>
      <family val="2"/>
    </font>
    <font>
      <b/>
      <sz val="16"/>
      <color rgb="FFFF0000"/>
      <name val="Arial Narrow"/>
      <family val="2"/>
    </font>
    <font>
      <b/>
      <sz val="16"/>
      <color theme="7" tint="0.39997558519241921"/>
      <name val="Arial Narrow"/>
      <family val="2"/>
    </font>
    <font>
      <sz val="14"/>
      <color theme="1"/>
      <name val="Arial Narrow"/>
      <family val="2"/>
    </font>
    <font>
      <b/>
      <sz val="14"/>
      <color theme="1"/>
      <name val="Arial Narrow"/>
      <family val="2"/>
    </font>
    <font>
      <b/>
      <sz val="16"/>
      <color theme="1"/>
      <name val="Arial Narrow"/>
      <family val="2"/>
    </font>
    <font>
      <sz val="11"/>
      <color rgb="FF111111"/>
      <name val="Arial Narrow"/>
      <family val="2"/>
    </font>
    <font>
      <sz val="8"/>
      <name val="Calibri"/>
      <family val="2"/>
      <scheme val="minor"/>
    </font>
    <font>
      <sz val="11"/>
      <color rgb="FF000000"/>
      <name val="Arial Narrow"/>
      <family val="2"/>
    </font>
  </fonts>
  <fills count="16">
    <fill>
      <patternFill patternType="none"/>
    </fill>
    <fill>
      <patternFill patternType="gray125"/>
    </fill>
    <fill>
      <patternFill patternType="solid">
        <fgColor rgb="FF0070C0"/>
        <bgColor indexed="64"/>
      </patternFill>
    </fill>
    <fill>
      <patternFill patternType="solid">
        <fgColor rgb="FF002060"/>
        <bgColor indexed="64"/>
      </patternFill>
    </fill>
    <fill>
      <patternFill patternType="solid">
        <fgColor rgb="FF990099"/>
        <bgColor indexed="64"/>
      </patternFill>
    </fill>
    <fill>
      <patternFill patternType="solid">
        <fgColor rgb="FF66006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rgb="FF660033"/>
        <bgColor indexed="64"/>
      </patternFill>
    </fill>
    <fill>
      <patternFill patternType="solid">
        <fgColor rgb="FFC00000"/>
        <bgColor indexed="64"/>
      </patternFill>
    </fill>
    <fill>
      <patternFill patternType="solid">
        <fgColor theme="1"/>
        <bgColor indexed="64"/>
      </patternFill>
    </fill>
    <fill>
      <patternFill patternType="solid">
        <fgColor theme="4" tint="-0.249977111117893"/>
        <bgColor indexed="64"/>
      </patternFill>
    </fill>
    <fill>
      <patternFill patternType="solid">
        <fgColor rgb="FF66FF33"/>
        <bgColor indexed="64"/>
      </patternFill>
    </fill>
    <fill>
      <patternFill patternType="solid">
        <fgColor theme="9" tint="0.39997558519241921"/>
        <bgColor indexed="64"/>
      </patternFill>
    </fill>
    <fill>
      <patternFill patternType="solid">
        <fgColor theme="7" tint="0.59999389629810485"/>
        <bgColor indexed="64"/>
      </patternFill>
    </fill>
  </fills>
  <borders count="8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rgb="FF00B050"/>
      </left>
      <right style="medium">
        <color rgb="FF00B050"/>
      </right>
      <top style="thick">
        <color rgb="FF00B050"/>
      </top>
      <bottom/>
      <diagonal/>
    </border>
    <border>
      <left style="medium">
        <color rgb="FF00B050"/>
      </left>
      <right style="thick">
        <color rgb="FF00B050"/>
      </right>
      <top style="thick">
        <color rgb="FF00B050"/>
      </top>
      <bottom/>
      <diagonal/>
    </border>
    <border>
      <left style="thick">
        <color rgb="FF00B050"/>
      </left>
      <right style="medium">
        <color rgb="FF00B050"/>
      </right>
      <top/>
      <bottom/>
      <diagonal/>
    </border>
    <border>
      <left style="medium">
        <color rgb="FF00B050"/>
      </left>
      <right style="thick">
        <color rgb="FF00B050"/>
      </right>
      <top/>
      <bottom/>
      <diagonal/>
    </border>
    <border>
      <left style="thick">
        <color rgb="FF00B050"/>
      </left>
      <right style="medium">
        <color rgb="FF00B050"/>
      </right>
      <top/>
      <bottom style="thick">
        <color rgb="FF00B050"/>
      </bottom>
      <diagonal/>
    </border>
    <border>
      <left style="medium">
        <color rgb="FF00B050"/>
      </left>
      <right style="thick">
        <color rgb="FF00B050"/>
      </right>
      <top/>
      <bottom style="thick">
        <color rgb="FF00B050"/>
      </bottom>
      <diagonal/>
    </border>
    <border>
      <left style="thick">
        <color auto="1"/>
      </left>
      <right style="thin">
        <color auto="1"/>
      </right>
      <top/>
      <bottom/>
      <diagonal/>
    </border>
    <border>
      <left style="thin">
        <color auto="1"/>
      </left>
      <right style="thin">
        <color auto="1"/>
      </right>
      <top/>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right style="thick">
        <color auto="1"/>
      </right>
      <top/>
      <bottom/>
      <diagonal/>
    </border>
    <border>
      <left/>
      <right style="thick">
        <color auto="1"/>
      </right>
      <top/>
      <bottom style="thick">
        <color auto="1"/>
      </bottom>
      <diagonal/>
    </border>
    <border>
      <left/>
      <right style="thin">
        <color auto="1"/>
      </right>
      <top style="thick">
        <color auto="1"/>
      </top>
      <bottom/>
      <diagonal/>
    </border>
    <border>
      <left style="thick">
        <color auto="1"/>
      </left>
      <right/>
      <top style="thick">
        <color auto="1"/>
      </top>
      <bottom/>
      <diagonal/>
    </border>
    <border>
      <left style="thin">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style="thin">
        <color auto="1"/>
      </right>
      <top style="medium">
        <color auto="1"/>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n">
        <color auto="1"/>
      </left>
      <right style="thick">
        <color rgb="FF00B050"/>
      </right>
      <top/>
      <bottom style="thick">
        <color auto="1"/>
      </bottom>
      <diagonal/>
    </border>
    <border>
      <left/>
      <right/>
      <top style="thick">
        <color auto="1"/>
      </top>
      <bottom style="thick">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thick">
        <color rgb="FF92D050"/>
      </left>
      <right style="thin">
        <color rgb="FF92D050"/>
      </right>
      <top style="thick">
        <color rgb="FF92D050"/>
      </top>
      <bottom/>
      <diagonal/>
    </border>
    <border>
      <left style="thin">
        <color rgb="FF92D050"/>
      </left>
      <right style="thick">
        <color rgb="FF92D050"/>
      </right>
      <top style="thick">
        <color rgb="FF92D050"/>
      </top>
      <bottom/>
      <diagonal/>
    </border>
    <border>
      <left style="thick">
        <color rgb="FF92D050"/>
      </left>
      <right style="thin">
        <color rgb="FF92D050"/>
      </right>
      <top/>
      <bottom/>
      <diagonal/>
    </border>
    <border>
      <left style="thin">
        <color rgb="FF92D050"/>
      </left>
      <right style="thick">
        <color rgb="FF92D050"/>
      </right>
      <top/>
      <bottom/>
      <diagonal/>
    </border>
    <border>
      <left style="thick">
        <color rgb="FF92D050"/>
      </left>
      <right style="thin">
        <color rgb="FF92D050"/>
      </right>
      <top/>
      <bottom style="thick">
        <color rgb="FF92D050"/>
      </bottom>
      <diagonal/>
    </border>
    <border>
      <left style="thin">
        <color rgb="FF92D050"/>
      </left>
      <right style="thick">
        <color rgb="FF92D050"/>
      </right>
      <top/>
      <bottom style="thick">
        <color rgb="FF92D050"/>
      </bottom>
      <diagonal/>
    </border>
    <border>
      <left/>
      <right style="thin">
        <color auto="1"/>
      </right>
      <top/>
      <bottom/>
      <diagonal/>
    </border>
    <border>
      <left/>
      <right style="thin">
        <color auto="1"/>
      </right>
      <top/>
      <bottom style="medium">
        <color auto="1"/>
      </bottom>
      <diagonal/>
    </border>
    <border>
      <left style="thick">
        <color rgb="FF92D050"/>
      </left>
      <right style="thick">
        <color rgb="FF92D050"/>
      </right>
      <top style="thick">
        <color rgb="FF92D050"/>
      </top>
      <bottom style="thick">
        <color rgb="FF92D050"/>
      </bottom>
      <diagonal/>
    </border>
    <border>
      <left style="thick">
        <color rgb="FF66FF33"/>
      </left>
      <right style="thick">
        <color rgb="FF66FF33"/>
      </right>
      <top style="thick">
        <color rgb="FF66FF33"/>
      </top>
      <bottom style="thick">
        <color rgb="FF66FF33"/>
      </bottom>
      <diagonal/>
    </border>
    <border>
      <left style="medium">
        <color rgb="FF66FF33"/>
      </left>
      <right style="thin">
        <color rgb="FF66FF33"/>
      </right>
      <top style="medium">
        <color rgb="FF66FF33"/>
      </top>
      <bottom style="thin">
        <color rgb="FF66FF33"/>
      </bottom>
      <diagonal/>
    </border>
    <border>
      <left style="thin">
        <color rgb="FF66FF33"/>
      </left>
      <right style="thin">
        <color rgb="FF66FF33"/>
      </right>
      <top style="medium">
        <color rgb="FF66FF33"/>
      </top>
      <bottom style="thin">
        <color rgb="FF66FF33"/>
      </bottom>
      <diagonal/>
    </border>
    <border>
      <left style="thin">
        <color rgb="FF66FF33"/>
      </left>
      <right style="medium">
        <color rgb="FF66FF33"/>
      </right>
      <top style="medium">
        <color rgb="FF66FF33"/>
      </top>
      <bottom style="thin">
        <color rgb="FF66FF33"/>
      </bottom>
      <diagonal/>
    </border>
    <border>
      <left style="medium">
        <color rgb="FF66FF33"/>
      </left>
      <right style="thin">
        <color rgb="FF66FF33"/>
      </right>
      <top style="thin">
        <color rgb="FF66FF33"/>
      </top>
      <bottom style="thin">
        <color rgb="FF66FF33"/>
      </bottom>
      <diagonal/>
    </border>
    <border>
      <left style="thin">
        <color rgb="FF66FF33"/>
      </left>
      <right style="thin">
        <color rgb="FF66FF33"/>
      </right>
      <top style="thin">
        <color rgb="FF66FF33"/>
      </top>
      <bottom style="thin">
        <color rgb="FF66FF33"/>
      </bottom>
      <diagonal/>
    </border>
    <border>
      <left style="thin">
        <color rgb="FF66FF33"/>
      </left>
      <right style="medium">
        <color rgb="FF66FF33"/>
      </right>
      <top style="thin">
        <color rgb="FF66FF33"/>
      </top>
      <bottom style="thin">
        <color rgb="FF66FF33"/>
      </bottom>
      <diagonal/>
    </border>
    <border>
      <left style="medium">
        <color rgb="FF66FF33"/>
      </left>
      <right style="thin">
        <color rgb="FF66FF33"/>
      </right>
      <top style="thin">
        <color rgb="FF66FF33"/>
      </top>
      <bottom style="medium">
        <color rgb="FF66FF33"/>
      </bottom>
      <diagonal/>
    </border>
    <border>
      <left style="thin">
        <color rgb="FF66FF33"/>
      </left>
      <right style="thin">
        <color rgb="FF66FF33"/>
      </right>
      <top style="thin">
        <color rgb="FF66FF33"/>
      </top>
      <bottom style="medium">
        <color rgb="FF66FF33"/>
      </bottom>
      <diagonal/>
    </border>
    <border>
      <left style="thin">
        <color rgb="FF66FF33"/>
      </left>
      <right style="medium">
        <color rgb="FF66FF33"/>
      </right>
      <top style="thin">
        <color rgb="FF66FF33"/>
      </top>
      <bottom style="medium">
        <color rgb="FF66FF33"/>
      </bottom>
      <diagonal/>
    </border>
    <border>
      <left style="thick">
        <color rgb="FF66FF33"/>
      </left>
      <right/>
      <top style="thick">
        <color rgb="FF66FF33"/>
      </top>
      <bottom/>
      <diagonal/>
    </border>
    <border>
      <left/>
      <right/>
      <top style="thick">
        <color rgb="FF66FF33"/>
      </top>
      <bottom/>
      <diagonal/>
    </border>
    <border>
      <left/>
      <right style="thick">
        <color rgb="FF66FF33"/>
      </right>
      <top style="thick">
        <color rgb="FF66FF33"/>
      </top>
      <bottom/>
      <diagonal/>
    </border>
    <border>
      <left style="thick">
        <color rgb="FF66FF33"/>
      </left>
      <right/>
      <top/>
      <bottom style="thick">
        <color rgb="FF66FF33"/>
      </bottom>
      <diagonal/>
    </border>
    <border>
      <left/>
      <right/>
      <top/>
      <bottom style="thick">
        <color rgb="FF66FF33"/>
      </bottom>
      <diagonal/>
    </border>
    <border>
      <left/>
      <right style="thick">
        <color rgb="FF66FF33"/>
      </right>
      <top/>
      <bottom style="thick">
        <color rgb="FF66FF33"/>
      </bottom>
      <diagonal/>
    </border>
    <border>
      <left/>
      <right style="thin">
        <color indexed="64"/>
      </right>
      <top style="medium">
        <color auto="1"/>
      </top>
      <bottom style="thin">
        <color auto="1"/>
      </bottom>
      <diagonal/>
    </border>
    <border>
      <left style="thin">
        <color indexed="64"/>
      </left>
      <right/>
      <top style="medium">
        <color auto="1"/>
      </top>
      <bottom style="thin">
        <color auto="1"/>
      </bottom>
      <diagonal/>
    </border>
    <border>
      <left/>
      <right style="thin">
        <color auto="1"/>
      </right>
      <top style="thin">
        <color auto="1"/>
      </top>
      <bottom style="thin">
        <color auto="1"/>
      </bottom>
      <diagonal/>
    </border>
    <border>
      <left/>
      <right style="thin">
        <color indexed="64"/>
      </right>
      <top style="medium">
        <color auto="1"/>
      </top>
      <bottom/>
      <diagonal/>
    </border>
    <border>
      <left style="thin">
        <color auto="1"/>
      </left>
      <right style="thick">
        <color rgb="FF00B050"/>
      </right>
      <top style="medium">
        <color auto="1"/>
      </top>
      <bottom/>
      <diagonal/>
    </border>
    <border>
      <left style="thin">
        <color auto="1"/>
      </left>
      <right style="thick">
        <color rgb="FF00B050"/>
      </right>
      <top/>
      <bottom/>
      <diagonal/>
    </border>
    <border>
      <left/>
      <right/>
      <top/>
      <bottom style="thick">
        <color auto="1"/>
      </bottom>
      <diagonal/>
    </border>
    <border>
      <left style="thin">
        <color auto="1"/>
      </left>
      <right style="medium">
        <color auto="1"/>
      </right>
      <top style="medium">
        <color auto="1"/>
      </top>
      <bottom style="thick">
        <color rgb="FF00B050"/>
      </bottom>
      <diagonal/>
    </border>
    <border>
      <left style="medium">
        <color auto="1"/>
      </left>
      <right style="thin">
        <color auto="1"/>
      </right>
      <top style="medium">
        <color auto="1"/>
      </top>
      <bottom style="medium">
        <color auto="1"/>
      </bottom>
      <diagonal/>
    </border>
    <border>
      <left/>
      <right/>
      <top style="medium">
        <color auto="1"/>
      </top>
      <bottom style="thin">
        <color auto="1"/>
      </bottom>
      <diagonal/>
    </border>
    <border>
      <left style="thick">
        <color rgb="FF00B050"/>
      </left>
      <right style="thick">
        <color auto="1"/>
      </right>
      <top/>
      <bottom/>
      <diagonal/>
    </border>
    <border>
      <left style="medium">
        <color rgb="FF00B050"/>
      </left>
      <right/>
      <top/>
      <bottom/>
      <diagonal/>
    </border>
  </borders>
  <cellStyleXfs count="1">
    <xf numFmtId="0" fontId="0" fillId="0" borderId="0"/>
  </cellStyleXfs>
  <cellXfs count="24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2" fillId="0" borderId="0" xfId="0" applyFont="1"/>
    <xf numFmtId="0" fontId="1" fillId="0" borderId="0" xfId="0" applyFont="1" applyAlignment="1">
      <alignment wrapText="1"/>
    </xf>
    <xf numFmtId="0" fontId="8" fillId="0" borderId="0" xfId="0" applyFont="1"/>
    <xf numFmtId="0" fontId="1" fillId="0" borderId="1" xfId="0" applyFont="1" applyBorder="1"/>
    <xf numFmtId="0" fontId="8" fillId="0" borderId="2" xfId="0" applyFont="1" applyBorder="1"/>
    <xf numFmtId="0" fontId="1" fillId="0" borderId="2" xfId="0" applyFont="1" applyBorder="1"/>
    <xf numFmtId="0" fontId="1" fillId="0" borderId="3" xfId="0" applyFont="1" applyBorder="1"/>
    <xf numFmtId="0" fontId="1" fillId="0" borderId="7" xfId="0" applyFont="1" applyBorder="1"/>
    <xf numFmtId="0" fontId="1" fillId="0" borderId="8" xfId="0" applyFont="1" applyBorder="1"/>
    <xf numFmtId="0" fontId="1" fillId="0" borderId="9" xfId="0" applyFont="1" applyBorder="1"/>
    <xf numFmtId="0" fontId="8" fillId="0" borderId="10" xfId="0" applyFont="1" applyBorder="1"/>
    <xf numFmtId="0" fontId="1" fillId="0" borderId="10" xfId="0" applyFont="1" applyBorder="1"/>
    <xf numFmtId="0" fontId="1" fillId="0" borderId="11" xfId="0" applyFont="1" applyBorder="1"/>
    <xf numFmtId="0" fontId="9" fillId="0" borderId="0" xfId="0" applyFont="1"/>
    <xf numFmtId="0" fontId="8" fillId="0" borderId="8" xfId="0" applyFont="1" applyBorder="1"/>
    <xf numFmtId="0" fontId="8" fillId="0" borderId="11" xfId="0" applyFont="1" applyBorder="1"/>
    <xf numFmtId="0" fontId="1" fillId="0" borderId="19" xfId="0" applyFont="1" applyBorder="1"/>
    <xf numFmtId="0" fontId="1" fillId="0" borderId="18" xfId="0" applyFont="1" applyBorder="1" applyAlignment="1">
      <alignment horizontal="center"/>
    </xf>
    <xf numFmtId="0" fontId="1" fillId="0" borderId="20" xfId="0" applyFont="1" applyBorder="1" applyAlignment="1">
      <alignment horizontal="center"/>
    </xf>
    <xf numFmtId="0" fontId="1" fillId="0" borderId="21" xfId="0" applyFont="1" applyBorder="1"/>
    <xf numFmtId="0" fontId="1" fillId="0" borderId="22" xfId="0" applyFont="1" applyBorder="1" applyAlignment="1">
      <alignment horizontal="center"/>
    </xf>
    <xf numFmtId="0" fontId="1" fillId="0" borderId="23" xfId="0" applyFont="1" applyBorder="1" applyAlignment="1">
      <alignment horizontal="center"/>
    </xf>
    <xf numFmtId="0" fontId="1" fillId="0" borderId="25" xfId="0" applyFont="1" applyBorder="1" applyAlignment="1">
      <alignment horizontal="right"/>
    </xf>
    <xf numFmtId="0" fontId="1" fillId="0" borderId="28" xfId="0" applyFont="1" applyBorder="1"/>
    <xf numFmtId="0" fontId="1" fillId="0" borderId="26" xfId="0" applyFont="1" applyBorder="1" applyAlignment="1">
      <alignment horizontal="right"/>
    </xf>
    <xf numFmtId="0" fontId="2" fillId="0" borderId="24" xfId="0" applyFont="1" applyBorder="1" applyAlignment="1">
      <alignment horizontal="center"/>
    </xf>
    <xf numFmtId="0" fontId="1" fillId="0" borderId="30" xfId="0" applyFont="1" applyBorder="1"/>
    <xf numFmtId="0" fontId="1" fillId="0" borderId="31" xfId="0" applyFont="1" applyBorder="1"/>
    <xf numFmtId="0" fontId="1" fillId="0" borderId="32" xfId="0" applyFont="1" applyBorder="1"/>
    <xf numFmtId="15" fontId="10" fillId="0" borderId="0" xfId="0" applyNumberFormat="1" applyFont="1"/>
    <xf numFmtId="0" fontId="10" fillId="0" borderId="0" xfId="0" applyFont="1" applyAlignment="1">
      <alignment horizontal="center"/>
    </xf>
    <xf numFmtId="0" fontId="1" fillId="0" borderId="27" xfId="0" applyFont="1" applyBorder="1" applyAlignment="1">
      <alignment horizontal="center"/>
    </xf>
    <xf numFmtId="0" fontId="1" fillId="0" borderId="29" xfId="0" applyFont="1" applyBorder="1" applyAlignment="1">
      <alignment horizontal="center"/>
    </xf>
    <xf numFmtId="0" fontId="3" fillId="0" borderId="0" xfId="0" applyFont="1" applyAlignment="1">
      <alignment horizontal="left"/>
    </xf>
    <xf numFmtId="0" fontId="1" fillId="0" borderId="27" xfId="0" applyFont="1" applyBorder="1" applyAlignment="1">
      <alignment horizontal="right"/>
    </xf>
    <xf numFmtId="0" fontId="2" fillId="0" borderId="28" xfId="0" applyFont="1" applyBorder="1"/>
    <xf numFmtId="0" fontId="1" fillId="0" borderId="34" xfId="0" applyFont="1" applyBorder="1"/>
    <xf numFmtId="0" fontId="1" fillId="0" borderId="27" xfId="0" applyFont="1" applyBorder="1"/>
    <xf numFmtId="0" fontId="1" fillId="0" borderId="12" xfId="0"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0" borderId="14" xfId="0" applyFont="1" applyBorder="1" applyAlignment="1" applyProtection="1">
      <alignment horizontal="center"/>
      <protection locked="0"/>
    </xf>
    <xf numFmtId="0" fontId="1"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14" fillId="0" borderId="0" xfId="0" applyFont="1"/>
    <xf numFmtId="0" fontId="8" fillId="0" borderId="3" xfId="0" applyFont="1" applyBorder="1"/>
    <xf numFmtId="0" fontId="15" fillId="0" borderId="0" xfId="0" applyFont="1"/>
    <xf numFmtId="0" fontId="17" fillId="0" borderId="0" xfId="0" applyFont="1" applyAlignment="1">
      <alignment horizontal="left" vertical="center" indent="1"/>
    </xf>
    <xf numFmtId="0" fontId="8" fillId="0" borderId="0" xfId="0" applyFont="1" applyAlignment="1">
      <alignment horizontal="left" vertical="center" indent="1"/>
    </xf>
    <xf numFmtId="0" fontId="1" fillId="0" borderId="0" xfId="0" applyFont="1" applyAlignment="1">
      <alignment horizontal="left"/>
    </xf>
    <xf numFmtId="15" fontId="10" fillId="0" borderId="0" xfId="0" applyNumberFormat="1" applyFont="1" applyAlignment="1">
      <alignment horizontal="left"/>
    </xf>
    <xf numFmtId="0" fontId="10" fillId="0" borderId="0" xfId="0" applyFont="1" applyAlignment="1">
      <alignment horizontal="left"/>
    </xf>
    <xf numFmtId="0" fontId="16" fillId="0" borderId="0" xfId="0" applyFont="1" applyAlignment="1">
      <alignment horizontal="left"/>
    </xf>
    <xf numFmtId="0" fontId="2" fillId="6" borderId="43" xfId="0" applyFont="1" applyFill="1" applyBorder="1" applyAlignment="1">
      <alignment horizontal="left"/>
    </xf>
    <xf numFmtId="0" fontId="2" fillId="6" borderId="44" xfId="0" applyFont="1" applyFill="1" applyBorder="1" applyAlignment="1">
      <alignment horizontal="left"/>
    </xf>
    <xf numFmtId="0" fontId="2" fillId="0" borderId="0" xfId="0" applyFont="1" applyAlignment="1">
      <alignment horizontal="left"/>
    </xf>
    <xf numFmtId="0" fontId="2" fillId="6" borderId="45" xfId="0" applyFont="1" applyFill="1" applyBorder="1" applyAlignment="1">
      <alignment horizontal="left"/>
    </xf>
    <xf numFmtId="0" fontId="2" fillId="6" borderId="46" xfId="0" applyFont="1" applyFill="1" applyBorder="1" applyAlignment="1">
      <alignment horizontal="left"/>
    </xf>
    <xf numFmtId="1" fontId="2" fillId="0" borderId="0" xfId="0" applyNumberFormat="1" applyFont="1"/>
    <xf numFmtId="1" fontId="1" fillId="0" borderId="0" xfId="0" applyNumberFormat="1" applyFont="1" applyAlignment="1">
      <alignment horizontal="left"/>
    </xf>
    <xf numFmtId="0" fontId="2" fillId="6" borderId="29" xfId="0" applyFont="1" applyFill="1" applyBorder="1" applyAlignment="1">
      <alignment horizontal="left"/>
    </xf>
    <xf numFmtId="0" fontId="2" fillId="6" borderId="19" xfId="0" applyFont="1" applyFill="1" applyBorder="1" applyAlignment="1">
      <alignment horizontal="left"/>
    </xf>
    <xf numFmtId="0" fontId="1" fillId="0" borderId="46" xfId="0" applyFont="1" applyBorder="1" applyAlignment="1">
      <alignment horizontal="left"/>
    </xf>
    <xf numFmtId="0" fontId="1" fillId="0" borderId="46" xfId="0" applyFont="1" applyBorder="1" applyAlignment="1">
      <alignment horizontal="center"/>
    </xf>
    <xf numFmtId="0" fontId="1" fillId="0" borderId="48" xfId="0" applyFont="1" applyBorder="1" applyAlignment="1">
      <alignment horizontal="center"/>
    </xf>
    <xf numFmtId="0" fontId="1" fillId="0" borderId="48" xfId="0" applyFont="1" applyBorder="1" applyAlignment="1">
      <alignment horizontal="left"/>
    </xf>
    <xf numFmtId="0" fontId="2" fillId="7" borderId="43" xfId="0" applyFont="1" applyFill="1" applyBorder="1" applyAlignment="1">
      <alignment horizontal="left"/>
    </xf>
    <xf numFmtId="0" fontId="2" fillId="7" borderId="44" xfId="0" applyFont="1" applyFill="1" applyBorder="1" applyAlignment="1">
      <alignment horizontal="left"/>
    </xf>
    <xf numFmtId="0" fontId="2" fillId="7" borderId="45" xfId="0" applyFont="1" applyFill="1" applyBorder="1" applyAlignment="1">
      <alignment horizontal="left"/>
    </xf>
    <xf numFmtId="0" fontId="1" fillId="0" borderId="45" xfId="0" applyFont="1" applyBorder="1" applyAlignment="1">
      <alignment horizontal="left"/>
    </xf>
    <xf numFmtId="0" fontId="1" fillId="0" borderId="47" xfId="0" applyFont="1" applyBorder="1" applyAlignment="1">
      <alignment horizontal="left"/>
    </xf>
    <xf numFmtId="0" fontId="2" fillId="7" borderId="46" xfId="0" applyFont="1" applyFill="1" applyBorder="1" applyAlignment="1">
      <alignment horizontal="center"/>
    </xf>
    <xf numFmtId="0" fontId="2" fillId="7" borderId="44" xfId="0" applyFont="1" applyFill="1" applyBorder="1" applyAlignment="1">
      <alignment horizontal="center"/>
    </xf>
    <xf numFmtId="0" fontId="1" fillId="0" borderId="7" xfId="0" applyFont="1" applyBorder="1" applyAlignment="1">
      <alignment horizontal="left"/>
    </xf>
    <xf numFmtId="0" fontId="1" fillId="0" borderId="9" xfId="0" applyFont="1" applyBorder="1" applyAlignment="1">
      <alignment horizontal="left"/>
    </xf>
    <xf numFmtId="0" fontId="2" fillId="6" borderId="2" xfId="0" applyFont="1" applyFill="1" applyBorder="1" applyAlignment="1">
      <alignment horizontal="left"/>
    </xf>
    <xf numFmtId="0" fontId="2" fillId="6" borderId="0" xfId="0" applyFont="1" applyFill="1" applyAlignment="1">
      <alignment horizontal="left"/>
    </xf>
    <xf numFmtId="0" fontId="1" fillId="0" borderId="51" xfId="0" applyFont="1" applyBorder="1" applyAlignment="1" applyProtection="1">
      <alignment horizontal="left"/>
      <protection locked="0"/>
    </xf>
    <xf numFmtId="0" fontId="1" fillId="0" borderId="53" xfId="0" applyFont="1" applyBorder="1" applyAlignment="1" applyProtection="1">
      <alignment horizontal="left"/>
      <protection locked="0"/>
    </xf>
    <xf numFmtId="0" fontId="1" fillId="0" borderId="55" xfId="0" applyFont="1" applyBorder="1" applyAlignment="1" applyProtection="1">
      <alignment horizontal="left"/>
      <protection locked="0"/>
    </xf>
    <xf numFmtId="0" fontId="1" fillId="0" borderId="19" xfId="0" applyFont="1" applyBorder="1" applyAlignment="1">
      <alignment horizontal="left"/>
    </xf>
    <xf numFmtId="0" fontId="1" fillId="0" borderId="49" xfId="0" applyFont="1" applyBorder="1" applyAlignment="1">
      <alignment horizontal="left"/>
    </xf>
    <xf numFmtId="0" fontId="1" fillId="0" borderId="50" xfId="0" applyFont="1" applyBorder="1" applyAlignment="1" applyProtection="1">
      <alignment horizontal="left"/>
      <protection locked="0"/>
    </xf>
    <xf numFmtId="0" fontId="1" fillId="0" borderId="52" xfId="0" applyFont="1" applyBorder="1" applyAlignment="1" applyProtection="1">
      <alignment horizontal="left"/>
      <protection locked="0"/>
    </xf>
    <xf numFmtId="0" fontId="1" fillId="0" borderId="54" xfId="0" applyFont="1" applyBorder="1" applyAlignment="1" applyProtection="1">
      <alignment horizontal="left"/>
      <protection locked="0"/>
    </xf>
    <xf numFmtId="47" fontId="1" fillId="0" borderId="13" xfId="0" applyNumberFormat="1" applyFont="1" applyBorder="1" applyAlignment="1" applyProtection="1">
      <alignment horizontal="center"/>
      <protection locked="0"/>
    </xf>
    <xf numFmtId="47" fontId="1" fillId="0" borderId="15" xfId="0" applyNumberFormat="1" applyFont="1" applyBorder="1" applyAlignment="1" applyProtection="1">
      <alignment horizontal="center"/>
      <protection locked="0"/>
    </xf>
    <xf numFmtId="15" fontId="4" fillId="0" borderId="0" xfId="0" applyNumberFormat="1" applyFont="1" applyProtection="1">
      <protection locked="0"/>
    </xf>
    <xf numFmtId="0" fontId="8" fillId="0" borderId="2" xfId="0" applyFont="1" applyBorder="1" applyAlignment="1">
      <alignment horizontal="left" vertical="center" indent="1"/>
    </xf>
    <xf numFmtId="0" fontId="8" fillId="0" borderId="1" xfId="0" applyFont="1" applyBorder="1" applyAlignment="1">
      <alignment horizontal="left" vertical="center" indent="1"/>
    </xf>
    <xf numFmtId="0" fontId="8" fillId="0" borderId="7"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0" borderId="33" xfId="0" applyFont="1" applyBorder="1"/>
    <xf numFmtId="0" fontId="8" fillId="0" borderId="45" xfId="0" applyFont="1" applyBorder="1" applyAlignment="1">
      <alignment horizontal="left"/>
    </xf>
    <xf numFmtId="0" fontId="8" fillId="0" borderId="46" xfId="0" applyFont="1" applyBorder="1" applyAlignment="1">
      <alignment horizontal="center"/>
    </xf>
    <xf numFmtId="0" fontId="8" fillId="0" borderId="19" xfId="0" applyFont="1" applyBorder="1" applyAlignment="1">
      <alignment horizontal="left"/>
    </xf>
    <xf numFmtId="0" fontId="8" fillId="0" borderId="9" xfId="0" applyFont="1" applyBorder="1" applyAlignment="1">
      <alignment horizontal="left"/>
    </xf>
    <xf numFmtId="0" fontId="8" fillId="0" borderId="48" xfId="0" applyFont="1" applyBorder="1" applyAlignment="1">
      <alignment horizontal="center"/>
    </xf>
    <xf numFmtId="0" fontId="8" fillId="0" borderId="47" xfId="0" applyFont="1" applyBorder="1" applyAlignment="1">
      <alignment horizontal="left"/>
    </xf>
    <xf numFmtId="0" fontId="8" fillId="0" borderId="49" xfId="0" applyFont="1" applyBorder="1" applyAlignment="1">
      <alignment horizontal="left"/>
    </xf>
    <xf numFmtId="0" fontId="8" fillId="0" borderId="0" xfId="0" applyFont="1" applyAlignment="1">
      <alignment horizontal="left"/>
    </xf>
    <xf numFmtId="0" fontId="8" fillId="0" borderId="56" xfId="0" applyFont="1" applyBorder="1" applyAlignment="1">
      <alignment horizontal="left"/>
    </xf>
    <xf numFmtId="0" fontId="8" fillId="0" borderId="46" xfId="0" applyFont="1" applyBorder="1" applyAlignment="1">
      <alignment horizontal="left"/>
    </xf>
    <xf numFmtId="0" fontId="8" fillId="0" borderId="57" xfId="0" applyFont="1" applyBorder="1" applyAlignment="1">
      <alignment horizontal="left"/>
    </xf>
    <xf numFmtId="0" fontId="8" fillId="0" borderId="48" xfId="0" applyFont="1" applyBorder="1" applyAlignment="1">
      <alignment horizontal="left"/>
    </xf>
    <xf numFmtId="0" fontId="2" fillId="0" borderId="1" xfId="0" applyFont="1" applyBorder="1"/>
    <xf numFmtId="14" fontId="1" fillId="0" borderId="0" xfId="0" applyNumberFormat="1" applyFont="1"/>
    <xf numFmtId="14" fontId="1" fillId="0" borderId="8" xfId="0" applyNumberFormat="1" applyFont="1" applyBorder="1"/>
    <xf numFmtId="0" fontId="2" fillId="0" borderId="7" xfId="0" applyFont="1" applyBorder="1"/>
    <xf numFmtId="0" fontId="1" fillId="0" borderId="0" xfId="0" applyFont="1" applyAlignment="1">
      <alignment horizontal="left" vertical="center"/>
    </xf>
    <xf numFmtId="15" fontId="10" fillId="0" borderId="0" xfId="0" applyNumberFormat="1" applyFont="1" applyAlignment="1">
      <alignment horizontal="center"/>
    </xf>
    <xf numFmtId="0" fontId="18" fillId="0" borderId="0" xfId="0" applyFont="1" applyAlignment="1">
      <alignment horizontal="center"/>
    </xf>
    <xf numFmtId="15" fontId="4" fillId="0" borderId="0" xfId="0" applyNumberFormat="1" applyFont="1" applyAlignment="1">
      <alignment horizontal="left"/>
    </xf>
    <xf numFmtId="0" fontId="16" fillId="0" borderId="0" xfId="0" applyFont="1"/>
    <xf numFmtId="49" fontId="1" fillId="0" borderId="0" xfId="0" applyNumberFormat="1" applyFont="1" applyAlignment="1">
      <alignment horizontal="center"/>
    </xf>
    <xf numFmtId="0" fontId="4" fillId="0" borderId="58" xfId="0" applyFont="1" applyBorder="1" applyAlignment="1" applyProtection="1">
      <alignment horizontal="left"/>
      <protection locked="0"/>
    </xf>
    <xf numFmtId="0" fontId="21" fillId="0" borderId="0" xfId="0" applyFont="1" applyAlignment="1">
      <alignment vertical="center" wrapText="1"/>
    </xf>
    <xf numFmtId="0" fontId="21" fillId="0" borderId="5" xfId="0" applyFont="1" applyBorder="1" applyAlignment="1" applyProtection="1">
      <alignment vertical="center" wrapText="1"/>
      <protection locked="0"/>
    </xf>
    <xf numFmtId="0" fontId="22" fillId="0" borderId="0" xfId="0" applyFont="1" applyAlignment="1">
      <alignment horizontal="center" vertical="center" wrapText="1"/>
    </xf>
    <xf numFmtId="0" fontId="23" fillId="0" borderId="0" xfId="0" applyFont="1" applyAlignment="1">
      <alignment horizontal="center"/>
    </xf>
    <xf numFmtId="0" fontId="5" fillId="9" borderId="2" xfId="0" applyFont="1" applyFill="1" applyBorder="1"/>
    <xf numFmtId="0" fontId="19" fillId="11" borderId="2" xfId="0" applyFont="1" applyFill="1" applyBorder="1"/>
    <xf numFmtId="0" fontId="19" fillId="2" borderId="1" xfId="0" applyFont="1" applyFill="1" applyBorder="1"/>
    <xf numFmtId="0" fontId="19" fillId="2" borderId="2" xfId="0" applyFont="1" applyFill="1" applyBorder="1"/>
    <xf numFmtId="0" fontId="19" fillId="2" borderId="0" xfId="0" applyFont="1" applyFill="1"/>
    <xf numFmtId="0" fontId="5" fillId="8" borderId="2" xfId="0" applyFont="1" applyFill="1" applyBorder="1"/>
    <xf numFmtId="0" fontId="23" fillId="8" borderId="2" xfId="0" applyFont="1" applyFill="1" applyBorder="1"/>
    <xf numFmtId="0" fontId="19" fillId="3" borderId="2" xfId="0" applyFont="1" applyFill="1" applyBorder="1"/>
    <xf numFmtId="0" fontId="20" fillId="10" borderId="2" xfId="0" applyFont="1" applyFill="1" applyBorder="1"/>
    <xf numFmtId="0" fontId="5" fillId="13" borderId="2" xfId="0" applyFont="1" applyFill="1" applyBorder="1"/>
    <xf numFmtId="0" fontId="5" fillId="13" borderId="3" xfId="0" applyFont="1" applyFill="1" applyBorder="1"/>
    <xf numFmtId="0" fontId="2" fillId="0" borderId="59" xfId="0" applyFont="1" applyBorder="1" applyAlignment="1">
      <alignment horizontal="center"/>
    </xf>
    <xf numFmtId="0" fontId="6" fillId="12" borderId="4" xfId="0" applyFont="1" applyFill="1" applyBorder="1" applyAlignment="1">
      <alignment horizontal="center"/>
    </xf>
    <xf numFmtId="0" fontId="6" fillId="12" borderId="5" xfId="0" applyFont="1" applyFill="1" applyBorder="1" applyAlignment="1">
      <alignment horizontal="center"/>
    </xf>
    <xf numFmtId="0" fontId="6" fillId="12" borderId="6" xfId="0" applyFont="1" applyFill="1" applyBorder="1" applyAlignment="1">
      <alignment horizontal="center"/>
    </xf>
    <xf numFmtId="0" fontId="6" fillId="3" borderId="4" xfId="0" applyFont="1" applyFill="1" applyBorder="1" applyAlignment="1">
      <alignment horizontal="center"/>
    </xf>
    <xf numFmtId="0" fontId="6" fillId="3" borderId="5" xfId="0" applyFont="1" applyFill="1" applyBorder="1" applyAlignment="1">
      <alignment horizontal="center"/>
    </xf>
    <xf numFmtId="0" fontId="19" fillId="2" borderId="75" xfId="0" applyFont="1" applyFill="1" applyBorder="1"/>
    <xf numFmtId="0" fontId="23" fillId="8" borderId="76" xfId="0" applyFont="1" applyFill="1" applyBorder="1"/>
    <xf numFmtId="0" fontId="23" fillId="8" borderId="75" xfId="0" applyFont="1" applyFill="1" applyBorder="1"/>
    <xf numFmtId="0" fontId="5" fillId="9" borderId="75" xfId="0" applyFont="1" applyFill="1" applyBorder="1"/>
    <xf numFmtId="0" fontId="19" fillId="11" borderId="75" xfId="0" applyFont="1" applyFill="1" applyBorder="1"/>
    <xf numFmtId="0" fontId="19" fillId="3" borderId="75" xfId="0" applyFont="1" applyFill="1" applyBorder="1"/>
    <xf numFmtId="0" fontId="20" fillId="10" borderId="75" xfId="0" applyFont="1" applyFill="1" applyBorder="1"/>
    <xf numFmtId="0" fontId="5" fillId="8" borderId="75" xfId="0" applyFont="1" applyFill="1" applyBorder="1"/>
    <xf numFmtId="0" fontId="21" fillId="0" borderId="77" xfId="0" applyFont="1" applyBorder="1" applyAlignment="1" applyProtection="1">
      <alignment vertical="center" wrapText="1"/>
      <protection locked="0"/>
    </xf>
    <xf numFmtId="0" fontId="6" fillId="4" borderId="4" xfId="0" applyFont="1" applyFill="1" applyBorder="1" applyAlignment="1">
      <alignment horizontal="center"/>
    </xf>
    <xf numFmtId="0" fontId="6" fillId="4" borderId="5" xfId="0" applyFont="1" applyFill="1" applyBorder="1" applyAlignment="1">
      <alignment horizontal="center"/>
    </xf>
    <xf numFmtId="0" fontId="6" fillId="4" borderId="6" xfId="0" applyFont="1" applyFill="1" applyBorder="1" applyAlignment="1">
      <alignment horizontal="center"/>
    </xf>
    <xf numFmtId="0" fontId="6" fillId="5" borderId="4" xfId="0" applyFont="1" applyFill="1" applyBorder="1" applyAlignment="1">
      <alignment horizontal="center"/>
    </xf>
    <xf numFmtId="0" fontId="6" fillId="5" borderId="5" xfId="0" applyFont="1" applyFill="1" applyBorder="1" applyAlignment="1">
      <alignment horizontal="center"/>
    </xf>
    <xf numFmtId="0" fontId="6" fillId="4" borderId="77" xfId="0" applyFont="1" applyFill="1" applyBorder="1" applyAlignment="1">
      <alignment horizontal="center"/>
    </xf>
    <xf numFmtId="0" fontId="6" fillId="5" borderId="77" xfId="0" applyFont="1" applyFill="1" applyBorder="1" applyAlignment="1">
      <alignment horizontal="center"/>
    </xf>
    <xf numFmtId="0" fontId="19" fillId="2" borderId="78" xfId="0" applyFont="1" applyFill="1" applyBorder="1"/>
    <xf numFmtId="0" fontId="1" fillId="0" borderId="69" xfId="0" applyFont="1" applyBorder="1" applyProtection="1">
      <protection locked="0"/>
    </xf>
    <xf numFmtId="0" fontId="1" fillId="0" borderId="70" xfId="0" applyFont="1" applyBorder="1" applyProtection="1">
      <protection locked="0"/>
    </xf>
    <xf numFmtId="0" fontId="1" fillId="0" borderId="71" xfId="0" applyFont="1" applyBorder="1" applyProtection="1">
      <protection locked="0"/>
    </xf>
    <xf numFmtId="14" fontId="1" fillId="0" borderId="72" xfId="0" applyNumberFormat="1" applyFont="1" applyBorder="1" applyProtection="1">
      <protection locked="0"/>
    </xf>
    <xf numFmtId="14" fontId="1" fillId="0" borderId="73" xfId="0" applyNumberFormat="1" applyFont="1" applyBorder="1" applyProtection="1">
      <protection locked="0"/>
    </xf>
    <xf numFmtId="14" fontId="1" fillId="0" borderId="74" xfId="0" applyNumberFormat="1" applyFont="1" applyBorder="1" applyProtection="1">
      <protection locked="0"/>
    </xf>
    <xf numFmtId="0" fontId="1" fillId="0" borderId="60" xfId="0" applyFont="1" applyBorder="1" applyProtection="1">
      <protection locked="0"/>
    </xf>
    <xf numFmtId="0" fontId="1" fillId="0" borderId="61" xfId="0" applyFont="1" applyBorder="1" applyProtection="1">
      <protection locked="0"/>
    </xf>
    <xf numFmtId="0" fontId="1" fillId="0" borderId="62" xfId="0" applyFont="1" applyBorder="1" applyProtection="1">
      <protection locked="0"/>
    </xf>
    <xf numFmtId="0" fontId="1" fillId="0" borderId="63" xfId="0" applyFont="1" applyBorder="1" applyProtection="1">
      <protection locked="0"/>
    </xf>
    <xf numFmtId="0" fontId="1" fillId="0" borderId="64" xfId="0" applyFont="1" applyBorder="1" applyProtection="1">
      <protection locked="0"/>
    </xf>
    <xf numFmtId="0" fontId="1" fillId="0" borderId="65" xfId="0" applyFont="1" applyBorder="1" applyProtection="1">
      <protection locked="0"/>
    </xf>
    <xf numFmtId="0" fontId="1" fillId="0" borderId="66" xfId="0" applyFont="1" applyBorder="1" applyProtection="1">
      <protection locked="0"/>
    </xf>
    <xf numFmtId="0" fontId="1" fillId="0" borderId="67" xfId="0" applyFont="1" applyBorder="1" applyProtection="1">
      <protection locked="0"/>
    </xf>
    <xf numFmtId="0" fontId="1" fillId="0" borderId="68" xfId="0" applyFont="1" applyBorder="1" applyProtection="1">
      <protection locked="0"/>
    </xf>
    <xf numFmtId="0" fontId="2" fillId="14" borderId="43" xfId="0" applyFont="1" applyFill="1" applyBorder="1" applyAlignment="1">
      <alignment horizontal="left"/>
    </xf>
    <xf numFmtId="0" fontId="2" fillId="14" borderId="29" xfId="0" applyFont="1" applyFill="1" applyBorder="1" applyAlignment="1">
      <alignment horizontal="left"/>
    </xf>
    <xf numFmtId="0" fontId="2" fillId="14" borderId="44" xfId="0" applyFont="1" applyFill="1" applyBorder="1" applyAlignment="1">
      <alignment horizontal="left"/>
    </xf>
    <xf numFmtId="0" fontId="2" fillId="14" borderId="45" xfId="0" applyFont="1" applyFill="1" applyBorder="1" applyAlignment="1">
      <alignment horizontal="left"/>
    </xf>
    <xf numFmtId="0" fontId="2" fillId="14" borderId="19" xfId="0" applyFont="1" applyFill="1" applyBorder="1" applyAlignment="1">
      <alignment horizontal="left"/>
    </xf>
    <xf numFmtId="0" fontId="2" fillId="14" borderId="46" xfId="0" applyFont="1" applyFill="1" applyBorder="1" applyAlignment="1">
      <alignment horizontal="left"/>
    </xf>
    <xf numFmtId="0" fontId="2" fillId="15" borderId="43" xfId="0" applyFont="1" applyFill="1" applyBorder="1" applyAlignment="1">
      <alignment horizontal="left"/>
    </xf>
    <xf numFmtId="0" fontId="2" fillId="15" borderId="29" xfId="0" applyFont="1" applyFill="1" applyBorder="1" applyAlignment="1">
      <alignment horizontal="left"/>
    </xf>
    <xf numFmtId="0" fontId="2" fillId="15" borderId="44" xfId="0" applyFont="1" applyFill="1" applyBorder="1" applyAlignment="1">
      <alignment horizontal="left"/>
    </xf>
    <xf numFmtId="0" fontId="2" fillId="15" borderId="45" xfId="0" applyFont="1" applyFill="1" applyBorder="1" applyAlignment="1">
      <alignment horizontal="left"/>
    </xf>
    <xf numFmtId="0" fontId="2" fillId="15" borderId="19" xfId="0" applyFont="1" applyFill="1" applyBorder="1" applyAlignment="1">
      <alignment horizontal="left"/>
    </xf>
    <xf numFmtId="0" fontId="2" fillId="15" borderId="46" xfId="0" applyFont="1" applyFill="1" applyBorder="1" applyAlignment="1">
      <alignment horizontal="left"/>
    </xf>
    <xf numFmtId="0" fontId="16" fillId="0" borderId="7" xfId="0" applyFont="1" applyBorder="1" applyAlignment="1">
      <alignment horizontal="left"/>
    </xf>
    <xf numFmtId="0" fontId="22" fillId="0" borderId="5" xfId="0" applyFont="1" applyBorder="1" applyAlignment="1">
      <alignment horizontal="center"/>
    </xf>
    <xf numFmtId="0" fontId="21" fillId="0" borderId="0" xfId="0" applyFont="1"/>
    <xf numFmtId="0" fontId="21" fillId="0" borderId="5" xfId="0" applyFont="1" applyBorder="1" applyProtection="1">
      <protection locked="0"/>
    </xf>
    <xf numFmtId="0" fontId="4" fillId="0" borderId="0" xfId="0" applyFont="1" applyAlignment="1">
      <alignment horizontal="left"/>
    </xf>
    <xf numFmtId="0" fontId="8" fillId="0" borderId="81" xfId="0" applyFont="1" applyBorder="1"/>
    <xf numFmtId="0" fontId="1" fillId="0" borderId="82" xfId="0" applyFont="1" applyBorder="1" applyAlignment="1">
      <alignment horizontal="center"/>
    </xf>
    <xf numFmtId="0" fontId="1" fillId="0" borderId="83" xfId="0" applyFont="1" applyBorder="1"/>
    <xf numFmtId="0" fontId="24" fillId="0" borderId="79" xfId="0" applyFont="1" applyBorder="1"/>
    <xf numFmtId="0" fontId="24" fillId="0" borderId="80" xfId="0" applyFont="1" applyBorder="1"/>
    <xf numFmtId="0" fontId="24" fillId="0" borderId="33" xfId="0" applyFont="1" applyBorder="1"/>
    <xf numFmtId="0" fontId="19" fillId="2" borderId="84" xfId="0" applyFont="1" applyFill="1" applyBorder="1"/>
    <xf numFmtId="0" fontId="11" fillId="0" borderId="0" xfId="0" applyFont="1" applyAlignment="1">
      <alignment vertical="center"/>
    </xf>
    <xf numFmtId="0" fontId="11" fillId="0" borderId="0" xfId="0" applyFont="1"/>
    <xf numFmtId="0" fontId="11" fillId="0" borderId="0" xfId="0" applyFont="1" applyAlignment="1">
      <alignment horizontal="left"/>
    </xf>
    <xf numFmtId="0" fontId="2" fillId="0" borderId="24" xfId="0" applyFont="1" applyBorder="1" applyAlignment="1">
      <alignment horizontal="left"/>
    </xf>
    <xf numFmtId="0" fontId="1" fillId="0" borderId="19" xfId="0" applyFont="1" applyBorder="1" applyProtection="1">
      <protection locked="0"/>
    </xf>
    <xf numFmtId="0" fontId="1" fillId="0" borderId="21" xfId="0" applyFont="1" applyBorder="1" applyProtection="1">
      <protection locked="0"/>
    </xf>
    <xf numFmtId="0" fontId="1" fillId="0" borderId="45" xfId="0" applyFont="1" applyBorder="1" applyProtection="1">
      <protection locked="0"/>
    </xf>
    <xf numFmtId="0" fontId="1" fillId="0" borderId="47" xfId="0" applyFont="1" applyBorder="1" applyProtection="1">
      <protection locked="0"/>
    </xf>
    <xf numFmtId="0" fontId="21" fillId="0" borderId="0" xfId="0" applyFont="1" applyAlignment="1" applyProtection="1">
      <alignment vertical="center" wrapText="1"/>
      <protection locked="0"/>
    </xf>
    <xf numFmtId="47" fontId="1" fillId="0" borderId="17" xfId="0" applyNumberFormat="1" applyFont="1" applyBorder="1" applyAlignment="1" applyProtection="1">
      <alignment horizontal="center"/>
      <protection locked="0"/>
    </xf>
    <xf numFmtId="21" fontId="1" fillId="0" borderId="15" xfId="0" applyNumberFormat="1" applyFont="1" applyBorder="1" applyAlignment="1" applyProtection="1">
      <alignment horizontal="center"/>
      <protection locked="0"/>
    </xf>
    <xf numFmtId="0" fontId="1" fillId="0" borderId="18" xfId="0" applyFont="1" applyBorder="1" applyAlignment="1">
      <alignment horizontal="center" wrapText="1"/>
    </xf>
    <xf numFmtId="0" fontId="1" fillId="0" borderId="19" xfId="0" applyFont="1" applyBorder="1" applyAlignment="1">
      <alignment wrapText="1"/>
    </xf>
    <xf numFmtId="0" fontId="8" fillId="0" borderId="0" xfId="0" applyFont="1" applyAlignment="1">
      <alignment wrapText="1"/>
    </xf>
    <xf numFmtId="0" fontId="1" fillId="0" borderId="12" xfId="0" applyFont="1" applyBorder="1" applyAlignment="1" applyProtection="1">
      <alignment horizontal="center" wrapText="1"/>
      <protection locked="0"/>
    </xf>
    <xf numFmtId="0" fontId="1" fillId="0" borderId="13" xfId="0" applyFont="1" applyBorder="1" applyAlignment="1" applyProtection="1">
      <alignment horizontal="center" wrapText="1"/>
      <protection locked="0"/>
    </xf>
    <xf numFmtId="0" fontId="1" fillId="0" borderId="22" xfId="0" applyFont="1" applyBorder="1" applyAlignment="1">
      <alignment horizontal="center" wrapText="1"/>
    </xf>
    <xf numFmtId="0" fontId="15" fillId="0" borderId="0" xfId="0" applyFont="1" applyAlignment="1">
      <alignment wrapText="1"/>
    </xf>
    <xf numFmtId="0" fontId="1" fillId="0" borderId="14" xfId="0" applyFont="1" applyBorder="1" applyAlignment="1" applyProtection="1">
      <alignment horizontal="center" wrapText="1"/>
      <protection locked="0"/>
    </xf>
    <xf numFmtId="0" fontId="1" fillId="0" borderId="15" xfId="0" applyFont="1" applyBorder="1" applyAlignment="1" applyProtection="1">
      <alignment horizontal="center" wrapText="1"/>
      <protection locked="0"/>
    </xf>
    <xf numFmtId="0" fontId="2" fillId="0" borderId="22" xfId="0" applyFont="1" applyBorder="1" applyAlignment="1">
      <alignment horizontal="center"/>
    </xf>
    <xf numFmtId="0" fontId="26" fillId="0" borderId="14" xfId="0" applyFont="1" applyBorder="1" applyAlignment="1" applyProtection="1">
      <alignment horizontal="center"/>
      <protection locked="0"/>
    </xf>
    <xf numFmtId="47" fontId="26" fillId="0" borderId="15" xfId="0" applyNumberFormat="1" applyFont="1" applyBorder="1" applyAlignment="1" applyProtection="1">
      <alignment horizontal="center"/>
      <protection locked="0"/>
    </xf>
    <xf numFmtId="0" fontId="26" fillId="0" borderId="12" xfId="0" applyFont="1" applyBorder="1" applyAlignment="1" applyProtection="1">
      <alignment horizontal="center"/>
      <protection locked="0"/>
    </xf>
    <xf numFmtId="47" fontId="26" fillId="0" borderId="13" xfId="0" applyNumberFormat="1" applyFont="1" applyBorder="1" applyAlignment="1" applyProtection="1">
      <alignment horizontal="center"/>
      <protection locked="0"/>
    </xf>
    <xf numFmtId="47" fontId="1" fillId="0" borderId="0" xfId="0" applyNumberFormat="1" applyFont="1" applyAlignment="1">
      <alignment horizontal="left"/>
    </xf>
    <xf numFmtId="0" fontId="1" fillId="0" borderId="0" xfId="0" applyFont="1" applyAlignment="1">
      <alignment horizontal="left" wrapText="1"/>
    </xf>
    <xf numFmtId="0" fontId="8" fillId="0" borderId="79" xfId="0" applyFont="1" applyBorder="1"/>
    <xf numFmtId="0" fontId="8" fillId="0" borderId="80" xfId="0" applyFont="1" applyBorder="1"/>
    <xf numFmtId="0" fontId="1" fillId="0" borderId="81" xfId="0" applyFont="1" applyBorder="1"/>
    <xf numFmtId="0" fontId="1" fillId="0" borderId="14" xfId="0" applyFont="1" applyBorder="1" applyAlignment="1">
      <alignment horizontal="center"/>
    </xf>
    <xf numFmtId="47" fontId="1" fillId="0" borderId="15" xfId="0" applyNumberFormat="1" applyFont="1" applyBorder="1" applyAlignment="1">
      <alignment horizontal="center"/>
    </xf>
    <xf numFmtId="47" fontId="1" fillId="0" borderId="86" xfId="0" applyNumberFormat="1" applyFont="1" applyBorder="1" applyAlignment="1" applyProtection="1">
      <alignment horizontal="center"/>
      <protection locked="0"/>
    </xf>
    <xf numFmtId="0" fontId="1" fillId="0" borderId="85" xfId="0" applyFont="1" applyBorder="1" applyAlignment="1">
      <alignment horizontal="center"/>
    </xf>
    <xf numFmtId="0" fontId="1" fillId="0" borderId="19" xfId="0" applyFont="1" applyBorder="1" applyAlignment="1">
      <alignment vertical="top" wrapText="1"/>
    </xf>
    <xf numFmtId="0" fontId="9" fillId="0" borderId="0" xfId="0" applyFont="1" applyAlignment="1">
      <alignment horizontal="center"/>
    </xf>
    <xf numFmtId="0" fontId="7" fillId="0" borderId="0" xfId="0" applyFont="1" applyAlignment="1">
      <alignment horizontal="left" vertical="center" wrapText="1"/>
    </xf>
    <xf numFmtId="0" fontId="12" fillId="0" borderId="35" xfId="0" applyFont="1" applyBorder="1" applyAlignment="1">
      <alignment horizontal="left" vertical="top" wrapText="1"/>
    </xf>
    <xf numFmtId="0" fontId="12" fillId="0" borderId="36" xfId="0" applyFont="1" applyBorder="1" applyAlignment="1">
      <alignment horizontal="left" vertical="top" wrapText="1"/>
    </xf>
    <xf numFmtId="0" fontId="12" fillId="0" borderId="37" xfId="0" applyFont="1" applyBorder="1" applyAlignment="1">
      <alignment horizontal="left" vertical="top" wrapText="1"/>
    </xf>
    <xf numFmtId="0" fontId="12" fillId="0" borderId="38" xfId="0" applyFont="1" applyBorder="1" applyAlignment="1">
      <alignment horizontal="left" vertical="top" wrapText="1"/>
    </xf>
    <xf numFmtId="0" fontId="12" fillId="0" borderId="0" xfId="0" applyFont="1" applyAlignment="1">
      <alignment horizontal="left" vertical="top" wrapText="1"/>
    </xf>
    <xf numFmtId="0" fontId="12" fillId="0" borderId="39" xfId="0" applyFont="1" applyBorder="1" applyAlignment="1">
      <alignment horizontal="left" vertical="top" wrapText="1"/>
    </xf>
    <xf numFmtId="0" fontId="12" fillId="0" borderId="40" xfId="0" applyFont="1" applyBorder="1" applyAlignment="1">
      <alignment horizontal="lef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cellXfs>
  <cellStyles count="1">
    <cellStyle name="Normal" xfId="0" builtinId="0"/>
  </cellStyles>
  <dxfs count="12">
    <dxf>
      <fill>
        <patternFill>
          <bgColor theme="1" tint="0.24994659260841701"/>
        </patternFill>
      </fill>
    </dxf>
    <dxf>
      <fill>
        <patternFill>
          <bgColor theme="9" tint="0.79998168889431442"/>
        </patternFill>
      </fill>
    </dxf>
    <dxf>
      <fill>
        <patternFill>
          <bgColor rgb="FFFFCCCC"/>
        </patternFill>
      </fill>
    </dxf>
    <dxf>
      <fill>
        <patternFill>
          <bgColor theme="1" tint="0.24994659260841701"/>
        </patternFill>
      </fill>
    </dxf>
    <dxf>
      <fill>
        <patternFill>
          <bgColor theme="1" tint="0.24994659260841701"/>
        </patternFill>
      </fill>
    </dxf>
    <dxf>
      <fill>
        <patternFill>
          <bgColor theme="9"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CCCC"/>
        </patternFill>
      </fill>
    </dxf>
    <dxf>
      <fill>
        <patternFill>
          <bgColor theme="9" tint="0.79998168889431442"/>
        </patternFill>
      </fill>
    </dxf>
    <dxf>
      <fill>
        <patternFill>
          <bgColor rgb="FFFFCCCC"/>
        </patternFill>
      </fill>
    </dxf>
  </dxfs>
  <tableStyles count="0" defaultTableStyle="TableStyleMedium2" defaultPivotStyle="PivotStyleLight16"/>
  <colors>
    <mruColors>
      <color rgb="FF66FF33"/>
      <color rgb="FF660066"/>
      <color rgb="FF990099"/>
      <color rgb="FF660033"/>
      <color rgb="FF80008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D739C-147C-4FB1-A95A-80B02BC17EC0}">
  <sheetPr>
    <tabColor rgb="FFC00000"/>
  </sheetPr>
  <dimension ref="A1:AG100"/>
  <sheetViews>
    <sheetView topLeftCell="A3" workbookViewId="0">
      <selection activeCell="F68" sqref="F68"/>
    </sheetView>
  </sheetViews>
  <sheetFormatPr defaultColWidth="9.1796875" defaultRowHeight="14.5"/>
  <cols>
    <col min="1" max="1" width="17.54296875" style="1" customWidth="1"/>
    <col min="2" max="9" width="9.1796875" style="1"/>
    <col min="10" max="10" width="25" style="1" bestFit="1" customWidth="1"/>
    <col min="11" max="11" width="5.453125" style="1" bestFit="1" customWidth="1"/>
    <col min="12" max="12" width="5.54296875" style="1" bestFit="1" customWidth="1"/>
    <col min="13" max="14" width="4" style="1" bestFit="1" customWidth="1"/>
    <col min="15" max="15" width="12.81640625" style="1" bestFit="1" customWidth="1"/>
    <col min="16" max="16" width="6.81640625" style="1" bestFit="1" customWidth="1"/>
    <col min="17" max="17" width="11.54296875" style="1" bestFit="1" customWidth="1"/>
    <col min="18" max="18" width="5.54296875" style="1" bestFit="1" customWidth="1"/>
    <col min="19" max="19" width="25" style="1" bestFit="1" customWidth="1"/>
    <col min="20" max="20" width="5.453125" style="1" bestFit="1" customWidth="1"/>
    <col min="21" max="21" width="5.54296875" style="1" bestFit="1" customWidth="1"/>
    <col min="22" max="23" width="4" style="1" bestFit="1" customWidth="1"/>
    <col min="24" max="24" width="12.81640625" style="1" bestFit="1" customWidth="1"/>
    <col min="25" max="25" width="5.26953125" style="1" bestFit="1" customWidth="1"/>
    <col min="26" max="26" width="11.54296875" style="1" bestFit="1" customWidth="1"/>
    <col min="27" max="27" width="5.54296875" style="1" bestFit="1" customWidth="1"/>
    <col min="28" max="30" width="9.1796875" style="1"/>
    <col min="32" max="16384" width="9.1796875" style="1"/>
  </cols>
  <sheetData>
    <row r="1" spans="1:33" s="5" customFormat="1" ht="14">
      <c r="A1" s="5" t="s">
        <v>0</v>
      </c>
    </row>
    <row r="2" spans="1:33">
      <c r="A2" s="1" t="s">
        <v>1</v>
      </c>
      <c r="J2" s="1" t="s">
        <v>2</v>
      </c>
    </row>
    <row r="3" spans="1:33" ht="54" customHeight="1">
      <c r="A3" s="1" t="s">
        <v>3</v>
      </c>
      <c r="J3" s="235" t="s">
        <v>4</v>
      </c>
      <c r="K3" s="235"/>
      <c r="L3" s="235"/>
      <c r="M3" s="235"/>
      <c r="N3" s="235"/>
      <c r="O3" s="235"/>
      <c r="P3" s="235"/>
      <c r="Q3" s="235"/>
      <c r="R3" s="235"/>
      <c r="S3" s="235"/>
      <c r="T3" s="235"/>
      <c r="U3" s="235"/>
      <c r="V3" s="235"/>
      <c r="W3" s="235"/>
      <c r="X3" s="235"/>
    </row>
    <row r="4" spans="1:33">
      <c r="H4" s="1" t="s">
        <v>5</v>
      </c>
      <c r="I4" s="1">
        <f>DeclarationM!H3</f>
        <v>2</v>
      </c>
      <c r="J4" s="5" t="s">
        <v>6</v>
      </c>
      <c r="K4" s="5"/>
      <c r="L4" s="5"/>
      <c r="M4" s="5"/>
      <c r="N4" s="5"/>
      <c r="O4" s="5"/>
      <c r="P4" s="5"/>
      <c r="Q4" s="5"/>
      <c r="R4" s="5"/>
      <c r="S4" s="5" t="s">
        <v>7</v>
      </c>
      <c r="T4" s="5"/>
      <c r="U4" s="5"/>
      <c r="V4" s="5"/>
      <c r="W4" s="5"/>
    </row>
    <row r="5" spans="1:33" ht="15" thickBot="1">
      <c r="J5" s="18" t="s">
        <v>8</v>
      </c>
      <c r="K5" s="18"/>
      <c r="L5" s="18"/>
      <c r="M5" s="18"/>
      <c r="N5" s="18"/>
      <c r="O5" s="234" t="s">
        <v>9</v>
      </c>
      <c r="P5" s="234"/>
      <c r="Q5" s="234" t="s">
        <v>10</v>
      </c>
      <c r="R5" s="234"/>
      <c r="S5" s="18" t="s">
        <v>8</v>
      </c>
      <c r="T5" s="18"/>
      <c r="U5" s="18"/>
      <c r="V5" s="18"/>
      <c r="W5" s="18"/>
      <c r="X5" s="234" t="s">
        <v>9</v>
      </c>
      <c r="Y5" s="234"/>
      <c r="Z5" s="234" t="s">
        <v>10</v>
      </c>
      <c r="AA5" s="234"/>
    </row>
    <row r="6" spans="1:33">
      <c r="J6" s="8" t="str">
        <f t="array" ref="J6">IFERROR(INDEX(setup!B$20:B$44, SMALL(IF(INDEX(setup!$G$20:$J$44, 0, $I$4)="yes", ROW(setup!B$20:B$44)-ROW(setup!B$20)+1), ROWS(A$1:A1))), "")</f>
        <v>Hammer</v>
      </c>
      <c r="K6" s="10" t="str">
        <f t="array" ref="K6">IFERROR(INDEX(setup!C$20:C$44, SMALL(IF(INDEX(setup!$G$20:$J$44, 0, $I$4)="yes", ROW(setup!C$20:C$44)-ROW(setup!C$20)+1), ROWS(B$1:B1))), "")</f>
        <v>A 35+</v>
      </c>
      <c r="L6" s="10" t="str">
        <f t="array" ref="L6">IFERROR(INDEX(setup!D$20:D$44, SMALL(IF(INDEX(setup!$G$20:$J$44, 0, $I$4)="yes", ROW(setup!D$20:D$44)-ROW(setup!D$20)+1), ROWS(C$1:C1))), "")</f>
        <v>x</v>
      </c>
      <c r="M6" s="10" t="str">
        <f t="array" ref="M6">IFERROR(INDEX(setup!E$20:E$44, SMALL(IF(INDEX(setup!$G$20:$J$44, 0, $I$4)="yes", ROW(setup!E$20:E$44)-ROW(setup!E$20)+1), ROWS(D$1:D1))), "")</f>
        <v>50+</v>
      </c>
      <c r="N6" s="11" t="str">
        <f t="array" ref="N6">IFERROR(INDEX(setup!F$20:F$44, SMALL(IF(INDEX(setup!$G$20:$J$44, 0, $I$4)="yes", ROW(setup!F$20:F$44)-ROW(setup!F$20)+1), ROWS(E$1:E1))), "")</f>
        <v>60+</v>
      </c>
      <c r="O6" s="94" t="str">
        <f t="array" ref="O6">IFERROR(INDEX($J$6:$J$30,SMALL(IF($J$6:$J$30&lt;&gt;"",ROW($J$6:$J$30)-ROW($J$6)+1),INT((ROW(O6)-ROW(O$6))/4)+1)),"")</f>
        <v>Hammer</v>
      </c>
      <c r="P6" s="93" t="str">
        <f t="array" ref="P6">IFERROR(INDEX(CHOOSE(MOD(ROW(P6)-ROW(P$6),4)+1,$K$6:$K$30,$L$6:$L$30,$M$6:$M$30,$N$6:$N$30),SMALL(IF($J$6:$J$30&lt;&gt;"",ROW($J$6:$J$30)-ROW($J$6)+1),INT((ROW(P6)-ROW(P$6))/4)+1)),"")</f>
        <v>A 35+</v>
      </c>
      <c r="Q6" s="9" t="str" cm="1">
        <f t="array" ref="Q6">IFERROR(INDEX(O:O, SMALL(IF((P$6:P$100&lt;&gt;"")*(P$6:P$100&lt;&gt;"x"), ROW(P$6:P$100)), ROW()-5)), "")</f>
        <v>Hammer</v>
      </c>
      <c r="R6" s="50" t="str" cm="1">
        <f t="array" ref="R6">IFERROR(INDEX(P:P, SMALL(IF((P$6:P$100&lt;&gt;"")*(P$6:P$100&lt;&gt;"x"), ROW(P$6:P$100)), ROW()-5)), "")</f>
        <v>A 35+</v>
      </c>
      <c r="S6" s="8" t="str" cm="1">
        <f t="array" ref="S6">IFERROR(INDEX(setup!B$20:B$44, SMALL(IF(INDEX(setup!$K$20:$N$44, 0, $I$4)="yes", ROW(setup!B$20:B$44)-ROW(setup!B$20)+1), ROWS(A$1:A1))), "")</f>
        <v>Hammer</v>
      </c>
      <c r="T6" s="10" t="str" cm="1">
        <f t="array" ref="T6">IFERROR(INDEX(setup!C$20:C$44, SMALL(IF(INDEX(setup!$K$20:$N$44, 0, $I$4)="yes", ROW(setup!C$20:C$44)-ROW(setup!C$20)+1), ROWS(B$1:B1))), "")</f>
        <v>A 35+</v>
      </c>
      <c r="U6" s="10" t="str" cm="1">
        <f t="array" ref="U6">IFERROR(INDEX(setup!D$20:D$44, SMALL(IF(INDEX(setup!$K$20:$N$44, 0, $I$4)="yes", ROW(setup!D$20:D$44)-ROW(setup!D$20)+1), ROWS(C$1:C1))), "")</f>
        <v>x</v>
      </c>
      <c r="V6" s="10" t="str" cm="1">
        <f t="array" ref="V6">IFERROR(INDEX(setup!E$20:E$44, SMALL(IF(INDEX(setup!$K$20:$N$44, 0, $I$4)="yes", ROW(setup!E$20:E$44)-ROW(setup!E$20)+1), ROWS(D$1:D1))), "")</f>
        <v>50+</v>
      </c>
      <c r="W6" s="11" t="str" cm="1">
        <f t="array" ref="W6">IFERROR(INDEX(setup!F$20:F$44, SMALL(IF(INDEX(setup!$K$20:$N$44, 0, $I$4)="yes", ROW(setup!F$20:F$44)-ROW(setup!F$20)+1), ROWS(E$1:E1))), "")</f>
        <v>60+</v>
      </c>
      <c r="X6" s="94" t="str">
        <f t="array" ref="X6">IFERROR(INDEX($S$6:$S$30,SMALL(IF($S$6:$S$30&lt;&gt;"",ROW($S$6:$S$30)-ROW($S$6)+1),INT((ROW(X6)-ROW(X$6))/4)+1)),"")</f>
        <v>Hammer</v>
      </c>
      <c r="Y6" s="93" t="str" cm="1">
        <f t="array" ref="Y6">IFERROR(INDEX(CHOOSE(MOD(ROW(Y6)-ROW(Y$6),4)+1,$T$6:$T$30,$U$6:$U$30,$V$6:$V$30,$W$6:$W$30),SMALL(IF($S$6:$S$30&lt;&gt;"",ROW($S$6:$S$30)-ROW($S$6)+1),INT((ROW(Y6)-ROW(Y$6))/4)+1)),"")</f>
        <v>A 35+</v>
      </c>
      <c r="Z6" s="9" t="str" cm="1">
        <f t="array" ref="Z6">IFERROR(INDEX(X:X, SMALL(IF((Y$6:Y$100&lt;&gt;"")*(Y$6:Y$100&lt;&gt;"x"), ROW(Y$6:Y$100)), ROW()-5)), "")</f>
        <v>Hammer</v>
      </c>
      <c r="AA6" s="50" t="str" cm="1">
        <f t="array" ref="AA6">IFERROR(INDEX(Y:Y, SMALL(IF((Y$6:Y$100&lt;&gt;"")*(Y$6:Y$100&lt;&gt;"x"), ROW(Y$6:Y$100)), ROW()-5)), "")</f>
        <v>A 35+</v>
      </c>
      <c r="AG6"/>
    </row>
    <row r="7" spans="1:33" ht="15" thickBot="1">
      <c r="J7" s="12" t="str">
        <f t="array" ref="J7">IFERROR(INDEX(setup!B$20:B$44, SMALL(IF(INDEX(setup!$G$20:$J$44, 0, $I$4)="yes", ROW(setup!B$20:B$44)-ROW(setup!B$20)+1), ROWS(A$1:A2))), "")</f>
        <v>High Jump</v>
      </c>
      <c r="K7" s="1" t="str">
        <f t="array" ref="K7">IFERROR(INDEX(setup!C$20:C$44, SMALL(IF(INDEX(setup!$G$20:$J$44, 0, $I$4)="yes", ROW(setup!C$20:C$44)-ROW(setup!C$20)+1), ROWS(B$1:B2))), "")</f>
        <v>A 35+</v>
      </c>
      <c r="L7" s="1" t="str">
        <f t="array" ref="L7">IFERROR(INDEX(setup!D$20:D$44, SMALL(IF(INDEX(setup!$G$20:$J$44, 0, $I$4)="yes", ROW(setup!D$20:D$44)-ROW(setup!D$20)+1), ROWS(C$1:C2))), "")</f>
        <v>x</v>
      </c>
      <c r="M7" s="1" t="str">
        <f t="array" ref="M7">IFERROR(INDEX(setup!E$20:E$44, SMALL(IF(INDEX(setup!$G$20:$J$44, 0, $I$4)="yes", ROW(setup!E$20:E$44)-ROW(setup!E$20)+1), ROWS(D$1:D2))), "")</f>
        <v>50+</v>
      </c>
      <c r="N7" s="13" t="str">
        <f t="array" ref="N7">IFERROR(INDEX(setup!F$20:F$44, SMALL(IF(INDEX(setup!$G$20:$J$44, 0, $I$4)="yes", ROW(setup!F$20:F$44)-ROW(setup!F$20)+1), ROWS(E$1:E2))), "")</f>
        <v>x</v>
      </c>
      <c r="O7" s="95" t="str">
        <f t="array" ref="O7">IFERROR(INDEX($J$6:$J$30,SMALL(IF($J$6:$J$30&lt;&gt;"",ROW($J$6:$J$30)-ROW($J$6)+1),INT((ROW(O7)-ROW(O$6))/4)+1)),"")</f>
        <v>Hammer</v>
      </c>
      <c r="P7" s="53" t="str">
        <f t="array" ref="P7">IFERROR(INDEX(CHOOSE(MOD(ROW(P7)-ROW(P$6),4)+1,$K$6:$K$30,$L$6:$L$30,$M$6:$M$30,$N$6:$N$30),SMALL(IF($J$6:$J$30&lt;&gt;"",ROW($J$6:$J$30)-ROW($J$6)+1),INT((ROW(P7)-ROW(P$6))/4)+1)),"")</f>
        <v>x</v>
      </c>
      <c r="Q7" s="7" t="str" cm="1">
        <f t="array" ref="Q7">IFERROR(INDEX(O:O, SMALL(IF((P$6:P$100&lt;&gt;"")*(P$6:P$100&lt;&gt;"x"), ROW(P$6:P$100)), ROW()-5)), "")</f>
        <v>Hammer</v>
      </c>
      <c r="R7" s="19" t="str" cm="1">
        <f t="array" ref="R7">IFERROR(INDEX(P:P, SMALL(IF((P$6:P$100&lt;&gt;"")*(P$6:P$100&lt;&gt;"x"), ROW(P$6:P$100)), ROW()-5)), "")</f>
        <v>50+</v>
      </c>
      <c r="S7" s="12" t="str" cm="1">
        <f t="array" ref="S7">IFERROR(INDEX(setup!B$20:B$44, SMALL(IF(INDEX(setup!$K$20:$N$44, 0, $I$4)="yes", ROW(setup!B$20:B$44)-ROW(setup!B$20)+1), ROWS(A$1:A2))), "")</f>
        <v>High Jump</v>
      </c>
      <c r="T7" s="1" t="str" cm="1">
        <f t="array" ref="T7">IFERROR(INDEX(setup!C$20:C$44, SMALL(IF(INDEX(setup!$K$20:$N$44, 0, $I$4)="yes", ROW(setup!C$20:C$44)-ROW(setup!C$20)+1), ROWS(B$1:B2))), "")</f>
        <v>A 35+</v>
      </c>
      <c r="U7" s="1" t="str" cm="1">
        <f t="array" ref="U7">IFERROR(INDEX(setup!D$20:D$44, SMALL(IF(INDEX(setup!$K$20:$N$44, 0, $I$4)="yes", ROW(setup!D$20:D$44)-ROW(setup!D$20)+1), ROWS(C$1:C2))), "")</f>
        <v>x</v>
      </c>
      <c r="V7" s="1" t="str" cm="1">
        <f t="array" ref="V7">IFERROR(INDEX(setup!E$20:E$44, SMALL(IF(INDEX(setup!$K$20:$N$44, 0, $I$4)="yes", ROW(setup!E$20:E$44)-ROW(setup!E$20)+1), ROWS(D$1:D2))), "")</f>
        <v>50+</v>
      </c>
      <c r="W7" s="13" t="str" cm="1">
        <f t="array" ref="W7">IFERROR(INDEX(setup!F$20:F$44, SMALL(IF(INDEX(setup!$K$20:$N$44, 0, $I$4)="yes", ROW(setup!F$20:F$44)-ROW(setup!F$20)+1), ROWS(E$1:E2))), "")</f>
        <v>x</v>
      </c>
      <c r="X7" s="95" t="str">
        <f t="array" ref="X7">IFERROR(INDEX($S$6:$S$30,SMALL(IF($S$6:$S$30&lt;&gt;"",ROW($S$6:$S$30)-ROW($S$6)+1),INT((ROW(X7)-ROW(X$6))/4)+1)),"")</f>
        <v>Hammer</v>
      </c>
      <c r="Y7" s="53" t="str" cm="1">
        <f t="array" ref="Y7">IFERROR(INDEX(CHOOSE(MOD(ROW(Y7)-ROW(Y$6),4)+1,$T$6:$T$30,$U$6:$U$30,$V$6:$V$30,$W$6:$W$30),SMALL(IF($S$6:$S$30&lt;&gt;"",ROW($S$6:$S$30)-ROW($S$6)+1),INT((ROW(Y7)-ROW(Y$6))/4)+1)),"")</f>
        <v>x</v>
      </c>
      <c r="Z7" s="7" t="str" cm="1">
        <f t="array" ref="Z7">IFERROR(INDEX(X:X, SMALL(IF((Y$6:Y$100&lt;&gt;"")*(Y$6:Y$100&lt;&gt;"x"), ROW(Y$6:Y$100)), ROW()-5)), "")</f>
        <v>Hammer</v>
      </c>
      <c r="AA7" s="19" t="str" cm="1">
        <f t="array" ref="AA7">IFERROR(INDEX(Y:Y, SMALL(IF((Y$6:Y$100&lt;&gt;"")*(Y$6:Y$100&lt;&gt;"x"), ROW(Y$6:Y$100)), ROW()-5)), "")</f>
        <v>50+</v>
      </c>
      <c r="AG7"/>
    </row>
    <row r="8" spans="1:33" ht="17.25" customHeight="1" thickTop="1">
      <c r="B8" s="236" t="s">
        <v>11</v>
      </c>
      <c r="C8" s="237"/>
      <c r="D8" s="237"/>
      <c r="E8" s="237"/>
      <c r="F8" s="237"/>
      <c r="G8" s="238"/>
      <c r="J8" s="12" t="str">
        <f t="array" ref="J8">IFERROR(INDEX(setup!B$20:B$44, SMALL(IF(INDEX(setup!$G$20:$J$44, 0, $I$4)="yes", ROW(setup!B$20:B$44)-ROW(setup!B$20)+1), ROWS(A$1:A3))), "")</f>
        <v>Javelin</v>
      </c>
      <c r="K8" s="1" t="str">
        <f t="array" ref="K8">IFERROR(INDEX(setup!C$20:C$44, SMALL(IF(INDEX(setup!$G$20:$J$44, 0, $I$4)="yes", ROW(setup!C$20:C$44)-ROW(setup!C$20)+1), ROWS(B$1:B3))), "")</f>
        <v>A 35+</v>
      </c>
      <c r="L8" s="1" t="str">
        <f t="array" ref="L8">IFERROR(INDEX(setup!D$20:D$44, SMALL(IF(INDEX(setup!$G$20:$J$44, 0, $I$4)="yes", ROW(setup!D$20:D$44)-ROW(setup!D$20)+1), ROWS(C$1:C3))), "")</f>
        <v>x</v>
      </c>
      <c r="M8" s="1" t="str">
        <f t="array" ref="M8">IFERROR(INDEX(setup!E$20:E$44, SMALL(IF(INDEX(setup!$G$20:$J$44, 0, $I$4)="yes", ROW(setup!E$20:E$44)-ROW(setup!E$20)+1), ROWS(D$1:D3))), "")</f>
        <v>50+</v>
      </c>
      <c r="N8" s="13" t="str">
        <f t="array" ref="N8">IFERROR(INDEX(setup!F$20:F$44, SMALL(IF(INDEX(setup!$G$20:$J$44, 0, $I$4)="yes", ROW(setup!F$20:F$44)-ROW(setup!F$20)+1), ROWS(E$1:E3))), "")</f>
        <v>60+</v>
      </c>
      <c r="O8" s="95" t="str">
        <f t="array" ref="O8">IFERROR(INDEX($J$6:$J$30,SMALL(IF($J$6:$J$30&lt;&gt;"",ROW($J$6:$J$30)-ROW($J$6)+1),INT((ROW(O8)-ROW(O$6))/4)+1)),"")</f>
        <v>Hammer</v>
      </c>
      <c r="P8" s="53" t="str">
        <f t="array" ref="P8">IFERROR(INDEX(CHOOSE(MOD(ROW(P8)-ROW(P$6),4)+1,$K$6:$K$30,$L$6:$L$30,$M$6:$M$30,$N$6:$N$30),SMALL(IF($J$6:$J$30&lt;&gt;"",ROW($J$6:$J$30)-ROW($J$6)+1),INT((ROW(P8)-ROW(P$6))/4)+1)),"")</f>
        <v>50+</v>
      </c>
      <c r="Q8" s="7" t="str" cm="1">
        <f t="array" ref="Q8">IFERROR(INDEX(O:O, SMALL(IF((P$6:P$100&lt;&gt;"")*(P$6:P$100&lt;&gt;"x"), ROW(P$6:P$100)), ROW()-5)), "")</f>
        <v>Hammer</v>
      </c>
      <c r="R8" s="19" t="str" cm="1">
        <f t="array" ref="R8">IFERROR(INDEX(P:P, SMALL(IF((P$6:P$100&lt;&gt;"")*(P$6:P$100&lt;&gt;"x"), ROW(P$6:P$100)), ROW()-5)), "")</f>
        <v>60+</v>
      </c>
      <c r="S8" s="12" t="str" cm="1">
        <f t="array" ref="S8">IFERROR(INDEX(setup!B$20:B$44, SMALL(IF(INDEX(setup!$K$20:$N$44, 0, $I$4)="yes", ROW(setup!B$20:B$44)-ROW(setup!B$20)+1), ROWS(A$1:A3))), "")</f>
        <v>Shot Put</v>
      </c>
      <c r="T8" s="1" t="str" cm="1">
        <f t="array" ref="T8">IFERROR(INDEX(setup!C$20:C$44, SMALL(IF(INDEX(setup!$K$20:$N$44, 0, $I$4)="yes", ROW(setup!C$20:C$44)-ROW(setup!C$20)+1), ROWS(B$1:B3))), "")</f>
        <v>A 35+</v>
      </c>
      <c r="U8" s="1" t="str" cm="1">
        <f t="array" ref="U8">IFERROR(INDEX(setup!D$20:D$44, SMALL(IF(INDEX(setup!$K$20:$N$44, 0, $I$4)="yes", ROW(setup!D$20:D$44)-ROW(setup!D$20)+1), ROWS(C$1:C3))), "")</f>
        <v>x</v>
      </c>
      <c r="V8" s="1" t="str" cm="1">
        <f t="array" ref="V8">IFERROR(INDEX(setup!E$20:E$44, SMALL(IF(INDEX(setup!$K$20:$N$44, 0, $I$4)="yes", ROW(setup!E$20:E$44)-ROW(setup!E$20)+1), ROWS(D$1:D3))), "")</f>
        <v>50+</v>
      </c>
      <c r="W8" s="13" t="str" cm="1">
        <f t="array" ref="W8">IFERROR(INDEX(setup!F$20:F$44, SMALL(IF(INDEX(setup!$K$20:$N$44, 0, $I$4)="yes", ROW(setup!F$20:F$44)-ROW(setup!F$20)+1), ROWS(E$1:E3))), "")</f>
        <v>60+</v>
      </c>
      <c r="X8" s="95" t="str">
        <f t="array" ref="X8">IFERROR(INDEX($S$6:$S$30,SMALL(IF($S$6:$S$30&lt;&gt;"",ROW($S$6:$S$30)-ROW($S$6)+1),INT((ROW(X8)-ROW(X$6))/4)+1)),"")</f>
        <v>Hammer</v>
      </c>
      <c r="Y8" s="53" t="str" cm="1">
        <f t="array" ref="Y8">IFERROR(INDEX(CHOOSE(MOD(ROW(Y8)-ROW(Y$6),4)+1,$T$6:$T$30,$U$6:$U$30,$V$6:$V$30,$W$6:$W$30),SMALL(IF($S$6:$S$30&lt;&gt;"",ROW($S$6:$S$30)-ROW($S$6)+1),INT((ROW(Y8)-ROW(Y$6))/4)+1)),"")</f>
        <v>50+</v>
      </c>
      <c r="Z8" s="7" t="str" cm="1">
        <f t="array" ref="Z8">IFERROR(INDEX(X:X, SMALL(IF((Y$6:Y$100&lt;&gt;"")*(Y$6:Y$100&lt;&gt;"x"), ROW(Y$6:Y$100)), ROW()-5)), "")</f>
        <v>Hammer</v>
      </c>
      <c r="AA8" s="19" t="str" cm="1">
        <f t="array" ref="AA8">IFERROR(INDEX(Y:Y, SMALL(IF((Y$6:Y$100&lt;&gt;"")*(Y$6:Y$100&lt;&gt;"x"), ROW(Y$6:Y$100)), ROW()-5)), "")</f>
        <v>60+</v>
      </c>
      <c r="AG8"/>
    </row>
    <row r="9" spans="1:33">
      <c r="B9" s="239"/>
      <c r="C9" s="240"/>
      <c r="D9" s="240"/>
      <c r="E9" s="240"/>
      <c r="F9" s="240"/>
      <c r="G9" s="241"/>
      <c r="J9" s="12" t="str">
        <f t="array" ref="J9">IFERROR(INDEX(setup!B$20:B$44, SMALL(IF(INDEX(setup!$G$20:$J$44, 0, $I$4)="yes", ROW(setup!B$20:B$44)-ROW(setup!B$20)+1), ROWS(A$1:A4))), "")</f>
        <v>Triple Jump</v>
      </c>
      <c r="K9" s="1" t="str">
        <f t="array" ref="K9">IFERROR(INDEX(setup!C$20:C$44, SMALL(IF(INDEX(setup!$G$20:$J$44, 0, $I$4)="yes", ROW(setup!C$20:C$44)-ROW(setup!C$20)+1), ROWS(B$1:B4))), "")</f>
        <v>A 35+</v>
      </c>
      <c r="L9" s="1" t="str">
        <f t="array" ref="L9">IFERROR(INDEX(setup!D$20:D$44, SMALL(IF(INDEX(setup!$G$20:$J$44, 0, $I$4)="yes", ROW(setup!D$20:D$44)-ROW(setup!D$20)+1), ROWS(C$1:C4))), "")</f>
        <v>x</v>
      </c>
      <c r="M9" s="1" t="str">
        <f t="array" ref="M9">IFERROR(INDEX(setup!E$20:E$44, SMALL(IF(INDEX(setup!$G$20:$J$44, 0, $I$4)="yes", ROW(setup!E$20:E$44)-ROW(setup!E$20)+1), ROWS(D$1:D4))), "")</f>
        <v>50+</v>
      </c>
      <c r="N9" s="13" t="str">
        <f t="array" ref="N9">IFERROR(INDEX(setup!F$20:F$44, SMALL(IF(INDEX(setup!$G$20:$J$44, 0, $I$4)="yes", ROW(setup!F$20:F$44)-ROW(setup!F$20)+1), ROWS(E$1:E4))), "")</f>
        <v>x</v>
      </c>
      <c r="O9" s="95" t="str">
        <f t="array" ref="O9">IFERROR(INDEX($J$6:$J$30,SMALL(IF($J$6:$J$30&lt;&gt;"",ROW($J$6:$J$30)-ROW($J$6)+1),INT((ROW(O9)-ROW(O$6))/4)+1)),"")</f>
        <v>Hammer</v>
      </c>
      <c r="P9" s="53" t="str">
        <f t="array" ref="P9">IFERROR(INDEX(CHOOSE(MOD(ROW(P9)-ROW(P$6),4)+1,$K$6:$K$30,$L$6:$L$30,$M$6:$M$30,$N$6:$N$30),SMALL(IF($J$6:$J$30&lt;&gt;"",ROW($J$6:$J$30)-ROW($J$6)+1),INT((ROW(P9)-ROW(P$6))/4)+1)),"")</f>
        <v>60+</v>
      </c>
      <c r="Q9" s="7" t="str" cm="1">
        <f t="array" ref="Q9">IFERROR(INDEX(O:O, SMALL(IF((P$6:P$100&lt;&gt;"")*(P$6:P$100&lt;&gt;"x"), ROW(P$6:P$100)), ROW()-5)), "")</f>
        <v>High Jump</v>
      </c>
      <c r="R9" s="19" t="str" cm="1">
        <f t="array" ref="R9">IFERROR(INDEX(P:P, SMALL(IF((P$6:P$100&lt;&gt;"")*(P$6:P$100&lt;&gt;"x"), ROW(P$6:P$100)), ROW()-5)), "")</f>
        <v>A 35+</v>
      </c>
      <c r="S9" s="12" t="str" cm="1">
        <f t="array" ref="S9">IFERROR(INDEX(setup!B$20:B$44, SMALL(IF(INDEX(setup!$K$20:$N$44, 0, $I$4)="yes", ROW(setup!B$20:B$44)-ROW(setup!B$20)+1), ROWS(A$1:A4))), "")</f>
        <v>Triple Jump</v>
      </c>
      <c r="T9" s="1" t="str" cm="1">
        <f t="array" ref="T9">IFERROR(INDEX(setup!C$20:C$44, SMALL(IF(INDEX(setup!$K$20:$N$44, 0, $I$4)="yes", ROW(setup!C$20:C$44)-ROW(setup!C$20)+1), ROWS(B$1:B4))), "")</f>
        <v>A 35+</v>
      </c>
      <c r="U9" s="1" t="str" cm="1">
        <f t="array" ref="U9">IFERROR(INDEX(setup!D$20:D$44, SMALL(IF(INDEX(setup!$K$20:$N$44, 0, $I$4)="yes", ROW(setup!D$20:D$44)-ROW(setup!D$20)+1), ROWS(C$1:C4))), "")</f>
        <v>x</v>
      </c>
      <c r="V9" s="1" t="str" cm="1">
        <f t="array" ref="V9">IFERROR(INDEX(setup!E$20:E$44, SMALL(IF(INDEX(setup!$K$20:$N$44, 0, $I$4)="yes", ROW(setup!E$20:E$44)-ROW(setup!E$20)+1), ROWS(D$1:D4))), "")</f>
        <v>50+</v>
      </c>
      <c r="W9" s="13" t="str" cm="1">
        <f t="array" ref="W9">IFERROR(INDEX(setup!F$20:F$44, SMALL(IF(INDEX(setup!$K$20:$N$44, 0, $I$4)="yes", ROW(setup!F$20:F$44)-ROW(setup!F$20)+1), ROWS(E$1:E4))), "")</f>
        <v>x</v>
      </c>
      <c r="X9" s="95" t="str">
        <f t="array" ref="X9">IFERROR(INDEX($S$6:$S$30,SMALL(IF($S$6:$S$30&lt;&gt;"",ROW($S$6:$S$30)-ROW($S$6)+1),INT((ROW(X9)-ROW(X$6))/4)+1)),"")</f>
        <v>Hammer</v>
      </c>
      <c r="Y9" s="53" t="str" cm="1">
        <f t="array" ref="Y9">IFERROR(INDEX(CHOOSE(MOD(ROW(Y9)-ROW(Y$6),4)+1,$T$6:$T$30,$U$6:$U$30,$V$6:$V$30,$W$6:$W$30),SMALL(IF($S$6:$S$30&lt;&gt;"",ROW($S$6:$S$30)-ROW($S$6)+1),INT((ROW(Y9)-ROW(Y$6))/4)+1)),"")</f>
        <v>60+</v>
      </c>
      <c r="Z9" s="7" t="str" cm="1">
        <f t="array" ref="Z9">IFERROR(INDEX(X:X, SMALL(IF((Y$6:Y$100&lt;&gt;"")*(Y$6:Y$100&lt;&gt;"x"), ROW(Y$6:Y$100)), ROW()-5)), "")</f>
        <v>High Jump</v>
      </c>
      <c r="AA9" s="19" t="str" cm="1">
        <f t="array" ref="AA9">IFERROR(INDEX(Y:Y, SMALL(IF((Y$6:Y$100&lt;&gt;"")*(Y$6:Y$100&lt;&gt;"x"), ROW(Y$6:Y$100)), ROW()-5)), "")</f>
        <v>A 35+</v>
      </c>
      <c r="AG9"/>
    </row>
    <row r="10" spans="1:33">
      <c r="B10" s="239"/>
      <c r="C10" s="240"/>
      <c r="D10" s="240"/>
      <c r="E10" s="240"/>
      <c r="F10" s="240"/>
      <c r="G10" s="241"/>
      <c r="J10" s="12" t="str">
        <f t="array" ref="J10">IFERROR(INDEX(setup!B$20:B$44, SMALL(IF(INDEX(setup!$G$20:$J$44, 0, $I$4)="yes", ROW(setup!B$20:B$44)-ROW(setup!B$20)+1), ROWS(A$1:A5))), "")</f>
        <v>100m</v>
      </c>
      <c r="K10" s="1" t="str">
        <f t="array" ref="K10">IFERROR(INDEX(setup!C$20:C$44, SMALL(IF(INDEX(setup!$G$20:$J$44, 0, $I$4)="yes", ROW(setup!C$20:C$44)-ROW(setup!C$20)+1), ROWS(B$1:B5))), "")</f>
        <v>A 35+</v>
      </c>
      <c r="L10" s="1" t="str">
        <f t="array" ref="L10">IFERROR(INDEX(setup!D$20:D$44, SMALL(IF(INDEX(setup!$G$20:$J$44, 0, $I$4)="yes", ROW(setup!D$20:D$44)-ROW(setup!D$20)+1), ROWS(C$1:C5))), "")</f>
        <v>B 35+</v>
      </c>
      <c r="M10" s="1" t="str">
        <f t="array" ref="M10">IFERROR(INDEX(setup!E$20:E$44, SMALL(IF(INDEX(setup!$G$20:$J$44, 0, $I$4)="yes", ROW(setup!E$20:E$44)-ROW(setup!E$20)+1), ROWS(D$1:D5))), "")</f>
        <v>50+</v>
      </c>
      <c r="N10" s="13" t="str">
        <f t="array" ref="N10">IFERROR(INDEX(setup!F$20:F$44, SMALL(IF(INDEX(setup!$G$20:$J$44, 0, $I$4)="yes", ROW(setup!F$20:F$44)-ROW(setup!F$20)+1), ROWS(E$1:E5))), "")</f>
        <v>60+</v>
      </c>
      <c r="O10" s="95" t="str">
        <f t="array" ref="O10">IFERROR(INDEX($J$6:$J$30,SMALL(IF($J$6:$J$30&lt;&gt;"",ROW($J$6:$J$30)-ROW($J$6)+1),INT((ROW(O10)-ROW(O$6))/4)+1)),"")</f>
        <v>High Jump</v>
      </c>
      <c r="P10" s="53" t="str">
        <f t="array" ref="P10">IFERROR(INDEX(CHOOSE(MOD(ROW(P10)-ROW(P$6),4)+1,$K$6:$K$30,$L$6:$L$30,$M$6:$M$30,$N$6:$N$30),SMALL(IF($J$6:$J$30&lt;&gt;"",ROW($J$6:$J$30)-ROW($J$6)+1),INT((ROW(P10)-ROW(P$6))/4)+1)),"")</f>
        <v>A 35+</v>
      </c>
      <c r="Q10" s="7" t="str" cm="1">
        <f t="array" ref="Q10">IFERROR(INDEX(O:O, SMALL(IF((P$6:P$100&lt;&gt;"")*(P$6:P$100&lt;&gt;"x"), ROW(P$6:P$100)), ROW()-5)), "")</f>
        <v>High Jump</v>
      </c>
      <c r="R10" s="19" t="str" cm="1">
        <f t="array" ref="R10">IFERROR(INDEX(P:P, SMALL(IF((P$6:P$100&lt;&gt;"")*(P$6:P$100&lt;&gt;"x"), ROW(P$6:P$100)), ROW()-5)), "")</f>
        <v>50+</v>
      </c>
      <c r="S10" s="12" t="str" cm="1">
        <f t="array" ref="S10">IFERROR(INDEX(setup!B$20:B$44, SMALL(IF(INDEX(setup!$K$20:$N$44, 0, $I$4)="yes", ROW(setup!B$20:B$44)-ROW(setup!B$20)+1), ROWS(A$1:A5))), "")</f>
        <v>100m</v>
      </c>
      <c r="T10" s="1" t="str" cm="1">
        <f t="array" ref="T10">IFERROR(INDEX(setup!C$20:C$44, SMALL(IF(INDEX(setup!$K$20:$N$44, 0, $I$4)="yes", ROW(setup!C$20:C$44)-ROW(setup!C$20)+1), ROWS(B$1:B5))), "")</f>
        <v>A 35+</v>
      </c>
      <c r="U10" s="1" t="str" cm="1">
        <f t="array" ref="U10">IFERROR(INDEX(setup!D$20:D$44, SMALL(IF(INDEX(setup!$K$20:$N$44, 0, $I$4)="yes", ROW(setup!D$20:D$44)-ROW(setup!D$20)+1), ROWS(C$1:C5))), "")</f>
        <v>B 35+</v>
      </c>
      <c r="V10" s="1" t="str" cm="1">
        <f t="array" ref="V10">IFERROR(INDEX(setup!E$20:E$44, SMALL(IF(INDEX(setup!$K$20:$N$44, 0, $I$4)="yes", ROW(setup!E$20:E$44)-ROW(setup!E$20)+1), ROWS(D$1:D5))), "")</f>
        <v>50+</v>
      </c>
      <c r="W10" s="13" t="str" cm="1">
        <f t="array" ref="W10">IFERROR(INDEX(setup!F$20:F$44, SMALL(IF(INDEX(setup!$K$20:$N$44, 0, $I$4)="yes", ROW(setup!F$20:F$44)-ROW(setup!F$20)+1), ROWS(E$1:E5))), "")</f>
        <v>60+</v>
      </c>
      <c r="X10" s="95" t="str">
        <f t="array" ref="X10">IFERROR(INDEX($S$6:$S$30,SMALL(IF($S$6:$S$30&lt;&gt;"",ROW($S$6:$S$30)-ROW($S$6)+1),INT((ROW(X10)-ROW(X$6))/4)+1)),"")</f>
        <v>High Jump</v>
      </c>
      <c r="Y10" s="53" t="str" cm="1">
        <f t="array" ref="Y10">IFERROR(INDEX(CHOOSE(MOD(ROW(Y10)-ROW(Y$6),4)+1,$T$6:$T$30,$U$6:$U$30,$V$6:$V$30,$W$6:$W$30),SMALL(IF($S$6:$S$30&lt;&gt;"",ROW($S$6:$S$30)-ROW($S$6)+1),INT((ROW(Y10)-ROW(Y$6))/4)+1)),"")</f>
        <v>A 35+</v>
      </c>
      <c r="Z10" s="7" t="str" cm="1">
        <f t="array" ref="Z10">IFERROR(INDEX(X:X, SMALL(IF((Y$6:Y$100&lt;&gt;"")*(Y$6:Y$100&lt;&gt;"x"), ROW(Y$6:Y$100)), ROW()-5)), "")</f>
        <v>High Jump</v>
      </c>
      <c r="AA10" s="19" t="str" cm="1">
        <f t="array" ref="AA10">IFERROR(INDEX(Y:Y, SMALL(IF((Y$6:Y$100&lt;&gt;"")*(Y$6:Y$100&lt;&gt;"x"), ROW(Y$6:Y$100)), ROW()-5)), "")</f>
        <v>50+</v>
      </c>
      <c r="AG10"/>
    </row>
    <row r="11" spans="1:33">
      <c r="B11" s="239"/>
      <c r="C11" s="240"/>
      <c r="D11" s="240"/>
      <c r="E11" s="240"/>
      <c r="F11" s="240"/>
      <c r="G11" s="241"/>
      <c r="J11" s="12" t="str">
        <f t="array" ref="J11">IFERROR(INDEX(setup!B$20:B$44, SMALL(IF(INDEX(setup!$G$20:$J$44, 0, $I$4)="yes", ROW(setup!B$20:B$44)-ROW(setup!B$20)+1), ROWS(A$1:A6))), "")</f>
        <v>400m</v>
      </c>
      <c r="K11" s="1" t="str">
        <f t="array" ref="K11">IFERROR(INDEX(setup!C$20:C$44, SMALL(IF(INDEX(setup!$G$20:$J$44, 0, $I$4)="yes", ROW(setup!C$20:C$44)-ROW(setup!C$20)+1), ROWS(B$1:B6))), "")</f>
        <v>A 35+</v>
      </c>
      <c r="L11" s="1" t="str">
        <f t="array" ref="L11">IFERROR(INDEX(setup!D$20:D$44, SMALL(IF(INDEX(setup!$G$20:$J$44, 0, $I$4)="yes", ROW(setup!D$20:D$44)-ROW(setup!D$20)+1), ROWS(C$1:C6))), "")</f>
        <v>B 35+</v>
      </c>
      <c r="M11" s="1" t="str">
        <f t="array" ref="M11">IFERROR(INDEX(setup!E$20:E$44, SMALL(IF(INDEX(setup!$G$20:$J$44, 0, $I$4)="yes", ROW(setup!E$20:E$44)-ROW(setup!E$20)+1), ROWS(D$1:D6))), "")</f>
        <v>50+</v>
      </c>
      <c r="N11" s="13" t="str">
        <f t="array" ref="N11">IFERROR(INDEX(setup!F$20:F$44, SMALL(IF(INDEX(setup!$G$20:$J$44, 0, $I$4)="yes", ROW(setup!F$20:F$44)-ROW(setup!F$20)+1), ROWS(E$1:E6))), "")</f>
        <v>60+</v>
      </c>
      <c r="O11" s="95" t="str">
        <f t="array" ref="O11">IFERROR(INDEX($J$6:$J$30,SMALL(IF($J$6:$J$30&lt;&gt;"",ROW($J$6:$J$30)-ROW($J$6)+1),INT((ROW(O11)-ROW(O$6))/4)+1)),"")</f>
        <v>High Jump</v>
      </c>
      <c r="P11" s="53" t="str">
        <f t="array" ref="P11">IFERROR(INDEX(CHOOSE(MOD(ROW(P11)-ROW(P$6),4)+1,$K$6:$K$30,$L$6:$L$30,$M$6:$M$30,$N$6:$N$30),SMALL(IF($J$6:$J$30&lt;&gt;"",ROW($J$6:$J$30)-ROW($J$6)+1),INT((ROW(P11)-ROW(P$6))/4)+1)),"")</f>
        <v>x</v>
      </c>
      <c r="Q11" s="7" t="str" cm="1">
        <f t="array" ref="Q11">IFERROR(INDEX(O:O, SMALL(IF((P$6:P$100&lt;&gt;"")*(P$6:P$100&lt;&gt;"x"), ROW(P$6:P$100)), ROW()-5)), "")</f>
        <v>Javelin</v>
      </c>
      <c r="R11" s="19" t="str" cm="1">
        <f t="array" ref="R11">IFERROR(INDEX(P:P, SMALL(IF((P$6:P$100&lt;&gt;"")*(P$6:P$100&lt;&gt;"x"), ROW(P$6:P$100)), ROW()-5)), "")</f>
        <v>A 35+</v>
      </c>
      <c r="S11" s="12" t="str" cm="1">
        <f t="array" ref="S11">IFERROR(INDEX(setup!B$20:B$44, SMALL(IF(INDEX(setup!$K$20:$N$44, 0, $I$4)="yes", ROW(setup!B$20:B$44)-ROW(setup!B$20)+1), ROWS(A$1:A6))), "")</f>
        <v>400m</v>
      </c>
      <c r="T11" s="1" t="str" cm="1">
        <f t="array" ref="T11">IFERROR(INDEX(setup!C$20:C$44, SMALL(IF(INDEX(setup!$K$20:$N$44, 0, $I$4)="yes", ROW(setup!C$20:C$44)-ROW(setup!C$20)+1), ROWS(B$1:B6))), "")</f>
        <v>A 35+</v>
      </c>
      <c r="U11" s="1" t="str" cm="1">
        <f t="array" ref="U11">IFERROR(INDEX(setup!D$20:D$44, SMALL(IF(INDEX(setup!$K$20:$N$44, 0, $I$4)="yes", ROW(setup!D$20:D$44)-ROW(setup!D$20)+1), ROWS(C$1:C6))), "")</f>
        <v>B 35+</v>
      </c>
      <c r="V11" s="1" t="str" cm="1">
        <f t="array" ref="V11">IFERROR(INDEX(setup!E$20:E$44, SMALL(IF(INDEX(setup!$K$20:$N$44, 0, $I$4)="yes", ROW(setup!E$20:E$44)-ROW(setup!E$20)+1), ROWS(D$1:D6))), "")</f>
        <v>50+</v>
      </c>
      <c r="W11" s="13" t="str" cm="1">
        <f t="array" ref="W11">IFERROR(INDEX(setup!F$20:F$44, SMALL(IF(INDEX(setup!$K$20:$N$44, 0, $I$4)="yes", ROW(setup!F$20:F$44)-ROW(setup!F$20)+1), ROWS(E$1:E6))), "")</f>
        <v>60+</v>
      </c>
      <c r="X11" s="95" t="str">
        <f t="array" ref="X11">IFERROR(INDEX($S$6:$S$30,SMALL(IF($S$6:$S$30&lt;&gt;"",ROW($S$6:$S$30)-ROW($S$6)+1),INT((ROW(X11)-ROW(X$6))/4)+1)),"")</f>
        <v>High Jump</v>
      </c>
      <c r="Y11" s="53" t="str" cm="1">
        <f t="array" ref="Y11">IFERROR(INDEX(CHOOSE(MOD(ROW(Y11)-ROW(Y$6),4)+1,$T$6:$T$30,$U$6:$U$30,$V$6:$V$30,$W$6:$W$30),SMALL(IF($S$6:$S$30&lt;&gt;"",ROW($S$6:$S$30)-ROW($S$6)+1),INT((ROW(Y11)-ROW(Y$6))/4)+1)),"")</f>
        <v>x</v>
      </c>
      <c r="Z11" s="7" t="str" cm="1">
        <f t="array" ref="Z11">IFERROR(INDEX(X:X, SMALL(IF((Y$6:Y$100&lt;&gt;"")*(Y$6:Y$100&lt;&gt;"x"), ROW(Y$6:Y$100)), ROW()-5)), "")</f>
        <v>Shot Put</v>
      </c>
      <c r="AA11" s="19" t="str" cm="1">
        <f t="array" ref="AA11">IFERROR(INDEX(Y:Y, SMALL(IF((Y$6:Y$100&lt;&gt;"")*(Y$6:Y$100&lt;&gt;"x"), ROW(Y$6:Y$100)), ROW()-5)), "")</f>
        <v>A 35+</v>
      </c>
      <c r="AG11"/>
    </row>
    <row r="12" spans="1:33">
      <c r="B12" s="239"/>
      <c r="C12" s="240"/>
      <c r="D12" s="240"/>
      <c r="E12" s="240"/>
      <c r="F12" s="240"/>
      <c r="G12" s="241"/>
      <c r="J12" s="12" t="str">
        <f t="array" ref="J12">IFERROR(INDEX(setup!B$20:B$44, SMALL(IF(INDEX(setup!$G$20:$J$44, 0, $I$4)="yes", ROW(setup!B$20:B$44)-ROW(setup!B$20)+1), ROWS(A$1:A7))), "")</f>
        <v>1500m</v>
      </c>
      <c r="K12" s="1" t="str">
        <f t="array" ref="K12">IFERROR(INDEX(setup!C$20:C$44, SMALL(IF(INDEX(setup!$G$20:$J$44, 0, $I$4)="yes", ROW(setup!C$20:C$44)-ROW(setup!C$20)+1), ROWS(B$1:B7))), "")</f>
        <v>A 35+</v>
      </c>
      <c r="L12" s="1" t="str">
        <f t="array" ref="L12">IFERROR(INDEX(setup!D$20:D$44, SMALL(IF(INDEX(setup!$G$20:$J$44, 0, $I$4)="yes", ROW(setup!D$20:D$44)-ROW(setup!D$20)+1), ROWS(C$1:C7))), "")</f>
        <v>B 35+</v>
      </c>
      <c r="M12" s="1" t="str">
        <f t="array" ref="M12">IFERROR(INDEX(setup!E$20:E$44, SMALL(IF(INDEX(setup!$G$20:$J$44, 0, $I$4)="yes", ROW(setup!E$20:E$44)-ROW(setup!E$20)+1), ROWS(D$1:D7))), "")</f>
        <v>50+</v>
      </c>
      <c r="N12" s="13" t="str">
        <f t="array" ref="N12">IFERROR(INDEX(setup!F$20:F$44, SMALL(IF(INDEX(setup!$G$20:$J$44, 0, $I$4)="yes", ROW(setup!F$20:F$44)-ROW(setup!F$20)+1), ROWS(E$1:E7))), "")</f>
        <v>60+</v>
      </c>
      <c r="O12" s="95" t="str">
        <f t="array" ref="O12">IFERROR(INDEX($J$6:$J$30,SMALL(IF($J$6:$J$30&lt;&gt;"",ROW($J$6:$J$30)-ROW($J$6)+1),INT((ROW(O12)-ROW(O$6))/4)+1)),"")</f>
        <v>High Jump</v>
      </c>
      <c r="P12" s="53" t="str">
        <f t="array" ref="P12">IFERROR(INDEX(CHOOSE(MOD(ROW(P12)-ROW(P$6),4)+1,$K$6:$K$30,$L$6:$L$30,$M$6:$M$30,$N$6:$N$30),SMALL(IF($J$6:$J$30&lt;&gt;"",ROW($J$6:$J$30)-ROW($J$6)+1),INT((ROW(P12)-ROW(P$6))/4)+1)),"")</f>
        <v>50+</v>
      </c>
      <c r="Q12" s="7" t="str" cm="1">
        <f t="array" ref="Q12">IFERROR(INDEX(O:O, SMALL(IF((P$6:P$100&lt;&gt;"")*(P$6:P$100&lt;&gt;"x"), ROW(P$6:P$100)), ROW()-5)), "")</f>
        <v>Javelin</v>
      </c>
      <c r="R12" s="19" t="str" cm="1">
        <f t="array" ref="R12">IFERROR(INDEX(P:P, SMALL(IF((P$6:P$100&lt;&gt;"")*(P$6:P$100&lt;&gt;"x"), ROW(P$6:P$100)), ROW()-5)), "")</f>
        <v>50+</v>
      </c>
      <c r="S12" s="12" t="str" cm="1">
        <f t="array" ref="S12">IFERROR(INDEX(setup!B$20:B$44, SMALL(IF(INDEX(setup!$K$20:$N$44, 0, $I$4)="yes", ROW(setup!B$20:B$44)-ROW(setup!B$20)+1), ROWS(A$1:A7))), "")</f>
        <v>1500m</v>
      </c>
      <c r="T12" s="1" t="str" cm="1">
        <f t="array" ref="T12">IFERROR(INDEX(setup!C$20:C$44, SMALL(IF(INDEX(setup!$K$20:$N$44, 0, $I$4)="yes", ROW(setup!C$20:C$44)-ROW(setup!C$20)+1), ROWS(B$1:B7))), "")</f>
        <v>A 35+</v>
      </c>
      <c r="U12" s="1" t="str" cm="1">
        <f t="array" ref="U12">IFERROR(INDEX(setup!D$20:D$44, SMALL(IF(INDEX(setup!$K$20:$N$44, 0, $I$4)="yes", ROW(setup!D$20:D$44)-ROW(setup!D$20)+1), ROWS(C$1:C7))), "")</f>
        <v>B 35+</v>
      </c>
      <c r="V12" s="1" t="str" cm="1">
        <f t="array" ref="V12">IFERROR(INDEX(setup!E$20:E$44, SMALL(IF(INDEX(setup!$K$20:$N$44, 0, $I$4)="yes", ROW(setup!E$20:E$44)-ROW(setup!E$20)+1), ROWS(D$1:D7))), "")</f>
        <v>50+</v>
      </c>
      <c r="W12" s="13" t="str" cm="1">
        <f t="array" ref="W12">IFERROR(INDEX(setup!F$20:F$44, SMALL(IF(INDEX(setup!$K$20:$N$44, 0, $I$4)="yes", ROW(setup!F$20:F$44)-ROW(setup!F$20)+1), ROWS(E$1:E7))), "")</f>
        <v>60+</v>
      </c>
      <c r="X12" s="95" t="str">
        <f t="array" ref="X12">IFERROR(INDEX($S$6:$S$30,SMALL(IF($S$6:$S$30&lt;&gt;"",ROW($S$6:$S$30)-ROW($S$6)+1),INT((ROW(X12)-ROW(X$6))/4)+1)),"")</f>
        <v>High Jump</v>
      </c>
      <c r="Y12" s="53" t="str" cm="1">
        <f t="array" ref="Y12">IFERROR(INDEX(CHOOSE(MOD(ROW(Y12)-ROW(Y$6),4)+1,$T$6:$T$30,$U$6:$U$30,$V$6:$V$30,$W$6:$W$30),SMALL(IF($S$6:$S$30&lt;&gt;"",ROW($S$6:$S$30)-ROW($S$6)+1),INT((ROW(Y12)-ROW(Y$6))/4)+1)),"")</f>
        <v>50+</v>
      </c>
      <c r="Z12" s="7" t="str" cm="1">
        <f t="array" ref="Z12">IFERROR(INDEX(X:X, SMALL(IF((Y$6:Y$100&lt;&gt;"")*(Y$6:Y$100&lt;&gt;"x"), ROW(Y$6:Y$100)), ROW()-5)), "")</f>
        <v>Shot Put</v>
      </c>
      <c r="AA12" s="19" t="str" cm="1">
        <f t="array" ref="AA12">IFERROR(INDEX(Y:Y, SMALL(IF((Y$6:Y$100&lt;&gt;"")*(Y$6:Y$100&lt;&gt;"x"), ROW(Y$6:Y$100)), ROW()-5)), "")</f>
        <v>50+</v>
      </c>
      <c r="AG12"/>
    </row>
    <row r="13" spans="1:33">
      <c r="B13" s="239"/>
      <c r="C13" s="240"/>
      <c r="D13" s="240"/>
      <c r="E13" s="240"/>
      <c r="F13" s="240"/>
      <c r="G13" s="241"/>
      <c r="J13" s="12" t="str">
        <f t="array" ref="J13">IFERROR(INDEX(setup!B$20:B$44, SMALL(IF(INDEX(setup!$G$20:$J$44, 0, $I$4)="yes", ROW(setup!B$20:B$44)-ROW(setup!B$20)+1), ROWS(A$1:A8))), "")</f>
        <v>1000m walk</v>
      </c>
      <c r="K13" s="1" t="str">
        <f t="array" ref="K13">IFERROR(INDEX(setup!C$20:C$44, SMALL(IF(INDEX(setup!$G$20:$J$44, 0, $I$4)="yes", ROW(setup!C$20:C$44)-ROW(setup!C$20)+1), ROWS(B$1:B8))), "")</f>
        <v>A 35+</v>
      </c>
      <c r="L13" s="1" t="str">
        <f t="array" ref="L13">IFERROR(INDEX(setup!D$20:D$44, SMALL(IF(INDEX(setup!$G$20:$J$44, 0, $I$4)="yes", ROW(setup!D$20:D$44)-ROW(setup!D$20)+1), ROWS(C$1:C8))), "")</f>
        <v>B 35+</v>
      </c>
      <c r="M13" s="1" t="str">
        <f t="array" ref="M13">IFERROR(INDEX(setup!E$20:E$44, SMALL(IF(INDEX(setup!$G$20:$J$44, 0, $I$4)="yes", ROW(setup!E$20:E$44)-ROW(setup!E$20)+1), ROWS(D$1:D8))), "")</f>
        <v>50+</v>
      </c>
      <c r="N13" s="13" t="str">
        <f t="array" ref="N13">IFERROR(INDEX(setup!F$20:F$44, SMALL(IF(INDEX(setup!$G$20:$J$44, 0, $I$4)="yes", ROW(setup!F$20:F$44)-ROW(setup!F$20)+1), ROWS(E$1:E8))), "")</f>
        <v>x</v>
      </c>
      <c r="O13" s="95" t="str">
        <f t="array" ref="O13">IFERROR(INDEX($J$6:$J$30,SMALL(IF($J$6:$J$30&lt;&gt;"",ROW($J$6:$J$30)-ROW($J$6)+1),INT((ROW(O13)-ROW(O$6))/4)+1)),"")</f>
        <v>High Jump</v>
      </c>
      <c r="P13" s="53" t="str">
        <f t="array" ref="P13">IFERROR(INDEX(CHOOSE(MOD(ROW(P13)-ROW(P$6),4)+1,$K$6:$K$30,$L$6:$L$30,$M$6:$M$30,$N$6:$N$30),SMALL(IF($J$6:$J$30&lt;&gt;"",ROW($J$6:$J$30)-ROW($J$6)+1),INT((ROW(P13)-ROW(P$6))/4)+1)),"")</f>
        <v>x</v>
      </c>
      <c r="Q13" s="7" t="str" cm="1">
        <f t="array" ref="Q13">IFERROR(INDEX(O:O, SMALL(IF((P$6:P$100&lt;&gt;"")*(P$6:P$100&lt;&gt;"x"), ROW(P$6:P$100)), ROW()-5)), "")</f>
        <v>Javelin</v>
      </c>
      <c r="R13" s="19" t="str" cm="1">
        <f t="array" ref="R13">IFERROR(INDEX(P:P, SMALL(IF((P$6:P$100&lt;&gt;"")*(P$6:P$100&lt;&gt;"x"), ROW(P$6:P$100)), ROW()-5)), "")</f>
        <v>60+</v>
      </c>
      <c r="S13" s="12" t="str" cm="1">
        <f t="array" ref="S13">IFERROR(INDEX(setup!B$20:B$44, SMALL(IF(INDEX(setup!$K$20:$N$44, 0, $I$4)="yes", ROW(setup!B$20:B$44)-ROW(setup!B$20)+1), ROWS(A$1:A8))), "")</f>
        <v>5000m</v>
      </c>
      <c r="T13" s="1" t="str" cm="1">
        <f t="array" ref="T13">IFERROR(INDEX(setup!C$20:C$44, SMALL(IF(INDEX(setup!$K$20:$N$44, 0, $I$4)="yes", ROW(setup!C$20:C$44)-ROW(setup!C$20)+1), ROWS(B$1:B8))), "")</f>
        <v>A 35+</v>
      </c>
      <c r="U13" s="1" t="str" cm="1">
        <f t="array" ref="U13">IFERROR(INDEX(setup!D$20:D$44, SMALL(IF(INDEX(setup!$K$20:$N$44, 0, $I$4)="yes", ROW(setup!D$20:D$44)-ROW(setup!D$20)+1), ROWS(C$1:C8))), "")</f>
        <v>B 35+</v>
      </c>
      <c r="V13" s="1" t="str" cm="1">
        <f t="array" ref="V13">IFERROR(INDEX(setup!E$20:E$44, SMALL(IF(INDEX(setup!$K$20:$N$44, 0, $I$4)="yes", ROW(setup!E$20:E$44)-ROW(setup!E$20)+1), ROWS(D$1:D8))), "")</f>
        <v>50+</v>
      </c>
      <c r="W13" s="13" t="str" cm="1">
        <f t="array" ref="W13">IFERROR(INDEX(setup!F$20:F$44, SMALL(IF(INDEX(setup!$K$20:$N$44, 0, $I$4)="yes", ROW(setup!F$20:F$44)-ROW(setup!F$20)+1), ROWS(E$1:E8))), "")</f>
        <v>60+</v>
      </c>
      <c r="X13" s="95" t="str">
        <f t="array" ref="X13">IFERROR(INDEX($S$6:$S$30,SMALL(IF($S$6:$S$30&lt;&gt;"",ROW($S$6:$S$30)-ROW($S$6)+1),INT((ROW(X13)-ROW(X$6))/4)+1)),"")</f>
        <v>High Jump</v>
      </c>
      <c r="Y13" s="53" t="str" cm="1">
        <f t="array" ref="Y13">IFERROR(INDEX(CHOOSE(MOD(ROW(Y13)-ROW(Y$6),4)+1,$T$6:$T$30,$U$6:$U$30,$V$6:$V$30,$W$6:$W$30),SMALL(IF($S$6:$S$30&lt;&gt;"",ROW($S$6:$S$30)-ROW($S$6)+1),INT((ROW(Y13)-ROW(Y$6))/4)+1)),"")</f>
        <v>x</v>
      </c>
      <c r="Z13" s="7" t="str" cm="1">
        <f t="array" ref="Z13">IFERROR(INDEX(X:X, SMALL(IF((Y$6:Y$100&lt;&gt;"")*(Y$6:Y$100&lt;&gt;"x"), ROW(Y$6:Y$100)), ROW()-5)), "")</f>
        <v>Shot Put</v>
      </c>
      <c r="AA13" s="19" t="str" cm="1">
        <f t="array" ref="AA13">IFERROR(INDEX(Y:Y, SMALL(IF((Y$6:Y$100&lt;&gt;"")*(Y$6:Y$100&lt;&gt;"x"), ROW(Y$6:Y$100)), ROW()-5)), "")</f>
        <v>60+</v>
      </c>
      <c r="AG13"/>
    </row>
    <row r="14" spans="1:33">
      <c r="B14" s="239"/>
      <c r="C14" s="240"/>
      <c r="D14" s="240"/>
      <c r="E14" s="240"/>
      <c r="F14" s="240"/>
      <c r="G14" s="241"/>
      <c r="J14" s="12" t="str">
        <f t="array" ref="J14">IFERROR(INDEX(setup!B$20:B$44, SMALL(IF(INDEX(setup!$G$20:$J$44, 0, $I$4)="yes", ROW(setup!B$20:B$44)-ROW(setup!B$20)+1), ROWS(A$1:A9))), "")</f>
        <v>4x100m relay</v>
      </c>
      <c r="K14" s="1" t="str">
        <f t="array" ref="K14">IFERROR(INDEX(setup!C$20:C$44, SMALL(IF(INDEX(setup!$G$20:$J$44, 0, $I$4)="yes", ROW(setup!C$20:C$44)-ROW(setup!C$20)+1), ROWS(B$1:B9))), "")</f>
        <v>A 35+</v>
      </c>
      <c r="L14" s="1" t="str">
        <f t="array" ref="L14">IFERROR(INDEX(setup!D$20:D$44, SMALL(IF(INDEX(setup!$G$20:$J$44, 0, $I$4)="yes", ROW(setup!D$20:D$44)-ROW(setup!D$20)+1), ROWS(C$1:C9))), "")</f>
        <v>x</v>
      </c>
      <c r="M14" s="1" t="str">
        <f t="array" ref="M14">IFERROR(INDEX(setup!E$20:E$44, SMALL(IF(INDEX(setup!$G$20:$J$44, 0, $I$4)="yes", ROW(setup!E$20:E$44)-ROW(setup!E$20)+1), ROWS(D$1:D9))), "")</f>
        <v>x</v>
      </c>
      <c r="N14" s="13" t="str">
        <f t="array" ref="N14">IFERROR(INDEX(setup!F$20:F$44, SMALL(IF(INDEX(setup!$G$20:$J$44, 0, $I$4)="yes", ROW(setup!F$20:F$44)-ROW(setup!F$20)+1), ROWS(E$1:E9))), "")</f>
        <v>x</v>
      </c>
      <c r="O14" s="95" t="str">
        <f t="array" ref="O14">IFERROR(INDEX($J$6:$J$30,SMALL(IF($J$6:$J$30&lt;&gt;"",ROW($J$6:$J$30)-ROW($J$6)+1),INT((ROW(O14)-ROW(O$6))/4)+1)),"")</f>
        <v>Javelin</v>
      </c>
      <c r="P14" s="53" t="str">
        <f t="array" ref="P14">IFERROR(INDEX(CHOOSE(MOD(ROW(P14)-ROW(P$6),4)+1,$K$6:$K$30,$L$6:$L$30,$M$6:$M$30,$N$6:$N$30),SMALL(IF($J$6:$J$30&lt;&gt;"",ROW($J$6:$J$30)-ROW($J$6)+1),INT((ROW(P14)-ROW(P$6))/4)+1)),"")</f>
        <v>A 35+</v>
      </c>
      <c r="Q14" s="7" t="str" cm="1">
        <f t="array" ref="Q14">IFERROR(INDEX(O:O, SMALL(IF((P$6:P$100&lt;&gt;"")*(P$6:P$100&lt;&gt;"x"), ROW(P$6:P$100)), ROW()-5)), "")</f>
        <v>Triple Jump</v>
      </c>
      <c r="R14" s="19" t="str" cm="1">
        <f t="array" ref="R14">IFERROR(INDEX(P:P, SMALL(IF((P$6:P$100&lt;&gt;"")*(P$6:P$100&lt;&gt;"x"), ROW(P$6:P$100)), ROW()-5)), "")</f>
        <v>A 35+</v>
      </c>
      <c r="S14" s="12" t="str" cm="1">
        <f t="array" ref="S14">IFERROR(INDEX(setup!B$20:B$44, SMALL(IF(INDEX(setup!$K$20:$N$44, 0, $I$4)="yes", ROW(setup!B$20:B$44)-ROW(setup!B$20)+1), ROWS(A$1:A9))), "")</f>
        <v>1000m walk</v>
      </c>
      <c r="T14" s="1" t="str" cm="1">
        <f t="array" ref="T14">IFERROR(INDEX(setup!C$20:C$44, SMALL(IF(INDEX(setup!$K$20:$N$44, 0, $I$4)="yes", ROW(setup!C$20:C$44)-ROW(setup!C$20)+1), ROWS(B$1:B9))), "")</f>
        <v>A 35+</v>
      </c>
      <c r="U14" s="1" t="str" cm="1">
        <f t="array" ref="U14">IFERROR(INDEX(setup!D$20:D$44, SMALL(IF(INDEX(setup!$K$20:$N$44, 0, $I$4)="yes", ROW(setup!D$20:D$44)-ROW(setup!D$20)+1), ROWS(C$1:C9))), "")</f>
        <v>B 35+</v>
      </c>
      <c r="V14" s="1" t="str" cm="1">
        <f t="array" ref="V14">IFERROR(INDEX(setup!E$20:E$44, SMALL(IF(INDEX(setup!$K$20:$N$44, 0, $I$4)="yes", ROW(setup!E$20:E$44)-ROW(setup!E$20)+1), ROWS(D$1:D9))), "")</f>
        <v>50+</v>
      </c>
      <c r="W14" s="13" t="str" cm="1">
        <f t="array" ref="W14">IFERROR(INDEX(setup!F$20:F$44, SMALL(IF(INDEX(setup!$K$20:$N$44, 0, $I$4)="yes", ROW(setup!F$20:F$44)-ROW(setup!F$20)+1), ROWS(E$1:E9))), "")</f>
        <v>x</v>
      </c>
      <c r="X14" s="95" t="str">
        <f t="array" ref="X14">IFERROR(INDEX($S$6:$S$30,SMALL(IF($S$6:$S$30&lt;&gt;"",ROW($S$6:$S$30)-ROW($S$6)+1),INT((ROW(X14)-ROW(X$6))/4)+1)),"")</f>
        <v>Shot Put</v>
      </c>
      <c r="Y14" s="53" t="str" cm="1">
        <f t="array" ref="Y14">IFERROR(INDEX(CHOOSE(MOD(ROW(Y14)-ROW(Y$6),4)+1,$T$6:$T$30,$U$6:$U$30,$V$6:$V$30,$W$6:$W$30),SMALL(IF($S$6:$S$30&lt;&gt;"",ROW($S$6:$S$30)-ROW($S$6)+1),INT((ROW(Y14)-ROW(Y$6))/4)+1)),"")</f>
        <v>A 35+</v>
      </c>
      <c r="Z14" s="7" t="str" cm="1">
        <f t="array" ref="Z14">IFERROR(INDEX(X:X, SMALL(IF((Y$6:Y$100&lt;&gt;"")*(Y$6:Y$100&lt;&gt;"x"), ROW(Y$6:Y$100)), ROW()-5)), "")</f>
        <v>Triple Jump</v>
      </c>
      <c r="AA14" s="19" t="str" cm="1">
        <f t="array" ref="AA14">IFERROR(INDEX(Y:Y, SMALL(IF((Y$6:Y$100&lt;&gt;"")*(Y$6:Y$100&lt;&gt;"x"), ROW(Y$6:Y$100)), ROW()-5)), "")</f>
        <v>A 35+</v>
      </c>
      <c r="AG14"/>
    </row>
    <row r="15" spans="1:33">
      <c r="B15" s="239"/>
      <c r="C15" s="240"/>
      <c r="D15" s="240"/>
      <c r="E15" s="240"/>
      <c r="F15" s="240"/>
      <c r="G15" s="241"/>
      <c r="J15" s="12" t="str">
        <f t="array" ref="J15">IFERROR(INDEX(setup!B$20:B$44, SMALL(IF(INDEX(setup!$G$20:$J$44, 0, $I$4)="yes", ROW(setup!B$20:B$44)-ROW(setup!B$20)+1), ROWS(A$1:A10))), "")</f>
        <v/>
      </c>
      <c r="K15" s="1" t="str">
        <f t="array" ref="K15">IFERROR(INDEX(setup!C$20:C$44, SMALL(IF(INDEX(setup!$G$20:$J$44, 0, $I$4)="yes", ROW(setup!C$20:C$44)-ROW(setup!C$20)+1), ROWS(B$1:B10))), "")</f>
        <v/>
      </c>
      <c r="L15" s="1" t="str">
        <f t="array" ref="L15">IFERROR(INDEX(setup!D$20:D$44, SMALL(IF(INDEX(setup!$G$20:$J$44, 0, $I$4)="yes", ROW(setup!D$20:D$44)-ROW(setup!D$20)+1), ROWS(C$1:C10))), "")</f>
        <v/>
      </c>
      <c r="M15" s="1" t="str">
        <f t="array" ref="M15">IFERROR(INDEX(setup!E$20:E$44, SMALL(IF(INDEX(setup!$G$20:$J$44, 0, $I$4)="yes", ROW(setup!E$20:E$44)-ROW(setup!E$20)+1), ROWS(D$1:D10))), "")</f>
        <v/>
      </c>
      <c r="N15" s="13" t="str">
        <f t="array" ref="N15">IFERROR(INDEX(setup!F$20:F$44, SMALL(IF(INDEX(setup!$G$20:$J$44, 0, $I$4)="yes", ROW(setup!F$20:F$44)-ROW(setup!F$20)+1), ROWS(E$1:E10))), "")</f>
        <v/>
      </c>
      <c r="O15" s="95" t="str">
        <f t="array" ref="O15">IFERROR(INDEX($J$6:$J$30,SMALL(IF($J$6:$J$30&lt;&gt;"",ROW($J$6:$J$30)-ROW($J$6)+1),INT((ROW(O15)-ROW(O$6))/4)+1)),"")</f>
        <v>Javelin</v>
      </c>
      <c r="P15" s="53" t="str">
        <f t="array" ref="P15">IFERROR(INDEX(CHOOSE(MOD(ROW(P15)-ROW(P$6),4)+1,$K$6:$K$30,$L$6:$L$30,$M$6:$M$30,$N$6:$N$30),SMALL(IF($J$6:$J$30&lt;&gt;"",ROW($J$6:$J$30)-ROW($J$6)+1),INT((ROW(P15)-ROW(P$6))/4)+1)),"")</f>
        <v>x</v>
      </c>
      <c r="Q15" s="7" t="str" cm="1">
        <f t="array" ref="Q15">IFERROR(INDEX(O:O, SMALL(IF((P$6:P$100&lt;&gt;"")*(P$6:P$100&lt;&gt;"x"), ROW(P$6:P$100)), ROW()-5)), "")</f>
        <v>Triple Jump</v>
      </c>
      <c r="R15" s="19" t="str" cm="1">
        <f t="array" ref="R15">IFERROR(INDEX(P:P, SMALL(IF((P$6:P$100&lt;&gt;"")*(P$6:P$100&lt;&gt;"x"), ROW(P$6:P$100)), ROW()-5)), "")</f>
        <v>50+</v>
      </c>
      <c r="S15" s="12" t="str" cm="1">
        <f t="array" ref="S15">IFERROR(INDEX(setup!B$20:B$44, SMALL(IF(INDEX(setup!$K$20:$N$44, 0, $I$4)="yes", ROW(setup!B$20:B$44)-ROW(setup!B$20)+1), ROWS(A$1:A10))), "")</f>
        <v>4x100m relay</v>
      </c>
      <c r="T15" s="1" t="str" cm="1">
        <f t="array" ref="T15">IFERROR(INDEX(setup!C$20:C$44, SMALL(IF(INDEX(setup!$K$20:$N$44, 0, $I$4)="yes", ROW(setup!C$20:C$44)-ROW(setup!C$20)+1), ROWS(B$1:B10))), "")</f>
        <v>A 35+</v>
      </c>
      <c r="U15" s="1" t="str" cm="1">
        <f t="array" ref="U15">IFERROR(INDEX(setup!D$20:D$44, SMALL(IF(INDEX(setup!$K$20:$N$44, 0, $I$4)="yes", ROW(setup!D$20:D$44)-ROW(setup!D$20)+1), ROWS(C$1:C10))), "")</f>
        <v>x</v>
      </c>
      <c r="V15" s="1" t="str" cm="1">
        <f t="array" ref="V15">IFERROR(INDEX(setup!E$20:E$44, SMALL(IF(INDEX(setup!$K$20:$N$44, 0, $I$4)="yes", ROW(setup!E$20:E$44)-ROW(setup!E$20)+1), ROWS(D$1:D10))), "")</f>
        <v>x</v>
      </c>
      <c r="W15" s="13" t="str" cm="1">
        <f t="array" ref="W15">IFERROR(INDEX(setup!F$20:F$44, SMALL(IF(INDEX(setup!$K$20:$N$44, 0, $I$4)="yes", ROW(setup!F$20:F$44)-ROW(setup!F$20)+1), ROWS(E$1:E10))), "")</f>
        <v>x</v>
      </c>
      <c r="X15" s="95" t="str">
        <f t="array" ref="X15">IFERROR(INDEX($S$6:$S$30,SMALL(IF($S$6:$S$30&lt;&gt;"",ROW($S$6:$S$30)-ROW($S$6)+1),INT((ROW(X15)-ROW(X$6))/4)+1)),"")</f>
        <v>Shot Put</v>
      </c>
      <c r="Y15" s="53" t="str" cm="1">
        <f t="array" ref="Y15">IFERROR(INDEX(CHOOSE(MOD(ROW(Y15)-ROW(Y$6),4)+1,$T$6:$T$30,$U$6:$U$30,$V$6:$V$30,$W$6:$W$30),SMALL(IF($S$6:$S$30&lt;&gt;"",ROW($S$6:$S$30)-ROW($S$6)+1),INT((ROW(Y15)-ROW(Y$6))/4)+1)),"")</f>
        <v>x</v>
      </c>
      <c r="Z15" s="7" t="str" cm="1">
        <f t="array" ref="Z15">IFERROR(INDEX(X:X, SMALL(IF((Y$6:Y$100&lt;&gt;"")*(Y$6:Y$100&lt;&gt;"x"), ROW(Y$6:Y$100)), ROW()-5)), "")</f>
        <v>Triple Jump</v>
      </c>
      <c r="AA15" s="19" t="str" cm="1">
        <f t="array" ref="AA15">IFERROR(INDEX(Y:Y, SMALL(IF((Y$6:Y$100&lt;&gt;"")*(Y$6:Y$100&lt;&gt;"x"), ROW(Y$6:Y$100)), ROW()-5)), "")</f>
        <v>50+</v>
      </c>
      <c r="AG15"/>
    </row>
    <row r="16" spans="1:33" ht="15" thickBot="1">
      <c r="B16" s="242"/>
      <c r="C16" s="243"/>
      <c r="D16" s="243"/>
      <c r="E16" s="243"/>
      <c r="F16" s="243"/>
      <c r="G16" s="244"/>
      <c r="J16" s="12" t="str">
        <f t="array" ref="J16">IFERROR(INDEX(setup!B$20:B$44, SMALL(IF(INDEX(setup!$G$20:$J$44, 0, $I$4)="yes", ROW(setup!B$20:B$44)-ROW(setup!B$20)+1), ROWS(A$1:A11))), "")</f>
        <v/>
      </c>
      <c r="K16" s="1" t="str">
        <f t="array" ref="K16">IFERROR(INDEX(setup!C$20:C$44, SMALL(IF(INDEX(setup!$G$20:$J$44, 0, $I$4)="yes", ROW(setup!C$20:C$44)-ROW(setup!C$20)+1), ROWS(B$1:B11))), "")</f>
        <v/>
      </c>
      <c r="L16" s="1" t="str">
        <f t="array" ref="L16">IFERROR(INDEX(setup!D$20:D$44, SMALL(IF(INDEX(setup!$G$20:$J$44, 0, $I$4)="yes", ROW(setup!D$20:D$44)-ROW(setup!D$20)+1), ROWS(C$1:C11))), "")</f>
        <v/>
      </c>
      <c r="M16" s="1" t="str">
        <f t="array" ref="M16">IFERROR(INDEX(setup!E$20:E$44, SMALL(IF(INDEX(setup!$G$20:$J$44, 0, $I$4)="yes", ROW(setup!E$20:E$44)-ROW(setup!E$20)+1), ROWS(D$1:D11))), "")</f>
        <v/>
      </c>
      <c r="N16" s="13" t="str">
        <f t="array" ref="N16">IFERROR(INDEX(setup!F$20:F$44, SMALL(IF(INDEX(setup!$G$20:$J$44, 0, $I$4)="yes", ROW(setup!F$20:F$44)-ROW(setup!F$20)+1), ROWS(E$1:E11))), "")</f>
        <v/>
      </c>
      <c r="O16" s="95" t="str">
        <f t="array" ref="O16">IFERROR(INDEX($J$6:$J$30,SMALL(IF($J$6:$J$30&lt;&gt;"",ROW($J$6:$J$30)-ROW($J$6)+1),INT((ROW(O16)-ROW(O$6))/4)+1)),"")</f>
        <v>Javelin</v>
      </c>
      <c r="P16" s="53" t="str">
        <f t="array" ref="P16">IFERROR(INDEX(CHOOSE(MOD(ROW(P16)-ROW(P$6),4)+1,$K$6:$K$30,$L$6:$L$30,$M$6:$M$30,$N$6:$N$30),SMALL(IF($J$6:$J$30&lt;&gt;"",ROW($J$6:$J$30)-ROW($J$6)+1),INT((ROW(P16)-ROW(P$6))/4)+1)),"")</f>
        <v>50+</v>
      </c>
      <c r="Q16" s="7" t="str" cm="1">
        <f t="array" ref="Q16">IFERROR(INDEX(O:O, SMALL(IF((P$6:P$100&lt;&gt;"")*(P$6:P$100&lt;&gt;"x"), ROW(P$6:P$100)), ROW()-5)), "")</f>
        <v>100m</v>
      </c>
      <c r="R16" s="19" t="str" cm="1">
        <f t="array" ref="R16">IFERROR(INDEX(P:P, SMALL(IF((P$6:P$100&lt;&gt;"")*(P$6:P$100&lt;&gt;"x"), ROW(P$6:P$100)), ROW()-5)), "")</f>
        <v>A 35+</v>
      </c>
      <c r="S16" s="12" t="str" cm="1">
        <f t="array" ref="S16">IFERROR(INDEX(setup!B$20:B$44, SMALL(IF(INDEX(setup!$K$20:$N$44, 0, $I$4)="yes", ROW(setup!B$20:B$44)-ROW(setup!B$20)+1), ROWS(A$1:A11))), "")</f>
        <v/>
      </c>
      <c r="T16" s="1" t="str" cm="1">
        <f t="array" ref="T16">IFERROR(INDEX(setup!C$20:C$44, SMALL(IF(INDEX(setup!$K$20:$N$44, 0, $I$4)="yes", ROW(setup!C$20:C$44)-ROW(setup!C$20)+1), ROWS(B$1:B11))), "")</f>
        <v/>
      </c>
      <c r="U16" s="1" t="str" cm="1">
        <f t="array" ref="U16">IFERROR(INDEX(setup!D$20:D$44, SMALL(IF(INDEX(setup!$K$20:$N$44, 0, $I$4)="yes", ROW(setup!D$20:D$44)-ROW(setup!D$20)+1), ROWS(C$1:C11))), "")</f>
        <v/>
      </c>
      <c r="V16" s="1" t="str" cm="1">
        <f t="array" ref="V16">IFERROR(INDEX(setup!E$20:E$44, SMALL(IF(INDEX(setup!$K$20:$N$44, 0, $I$4)="yes", ROW(setup!E$20:E$44)-ROW(setup!E$20)+1), ROWS(D$1:D11))), "")</f>
        <v/>
      </c>
      <c r="W16" s="13" t="str" cm="1">
        <f t="array" ref="W16">IFERROR(INDEX(setup!F$20:F$44, SMALL(IF(INDEX(setup!$K$20:$N$44, 0, $I$4)="yes", ROW(setup!F$20:F$44)-ROW(setup!F$20)+1), ROWS(E$1:E11))), "")</f>
        <v/>
      </c>
      <c r="X16" s="95" t="str">
        <f t="array" ref="X16">IFERROR(INDEX($S$6:$S$30,SMALL(IF($S$6:$S$30&lt;&gt;"",ROW($S$6:$S$30)-ROW($S$6)+1),INT((ROW(X16)-ROW(X$6))/4)+1)),"")</f>
        <v>Shot Put</v>
      </c>
      <c r="Y16" s="53" t="str" cm="1">
        <f t="array" ref="Y16">IFERROR(INDEX(CHOOSE(MOD(ROW(Y16)-ROW(Y$6),4)+1,$T$6:$T$30,$U$6:$U$30,$V$6:$V$30,$W$6:$W$30),SMALL(IF($S$6:$S$30&lt;&gt;"",ROW($S$6:$S$30)-ROW($S$6)+1),INT((ROW(Y16)-ROW(Y$6))/4)+1)),"")</f>
        <v>50+</v>
      </c>
      <c r="Z16" s="7" t="str" cm="1">
        <f t="array" ref="Z16">IFERROR(INDEX(X:X, SMALL(IF((Y$6:Y$100&lt;&gt;"")*(Y$6:Y$100&lt;&gt;"x"), ROW(Y$6:Y$100)), ROW()-5)), "")</f>
        <v>100m</v>
      </c>
      <c r="AA16" s="19" t="str" cm="1">
        <f t="array" ref="AA16">IFERROR(INDEX(Y:Y, SMALL(IF((Y$6:Y$100&lt;&gt;"")*(Y$6:Y$100&lt;&gt;"x"), ROW(Y$6:Y$100)), ROW()-5)), "")</f>
        <v>A 35+</v>
      </c>
      <c r="AG16"/>
    </row>
    <row r="17" spans="10:33" ht="17.25" customHeight="1" thickTop="1">
      <c r="J17" s="12" t="str">
        <f t="array" ref="J17">IFERROR(INDEX(setup!B$20:B$44, SMALL(IF(INDEX(setup!$G$20:$J$44, 0, $I$4)="yes", ROW(setup!B$20:B$44)-ROW(setup!B$20)+1), ROWS(A$1:A12))), "")</f>
        <v/>
      </c>
      <c r="K17" s="1" t="str">
        <f t="array" ref="K17">IFERROR(INDEX(setup!C$20:C$44, SMALL(IF(INDEX(setup!$G$20:$J$44, 0, $I$4)="yes", ROW(setup!C$20:C$44)-ROW(setup!C$20)+1), ROWS(B$1:B12))), "")</f>
        <v/>
      </c>
      <c r="L17" s="1" t="str">
        <f t="array" ref="L17">IFERROR(INDEX(setup!D$20:D$44, SMALL(IF(INDEX(setup!$G$20:$J$44, 0, $I$4)="yes", ROW(setup!D$20:D$44)-ROW(setup!D$20)+1), ROWS(C$1:C12))), "")</f>
        <v/>
      </c>
      <c r="M17" s="1" t="str">
        <f t="array" ref="M17">IFERROR(INDEX(setup!E$20:E$44, SMALL(IF(INDEX(setup!$G$20:$J$44, 0, $I$4)="yes", ROW(setup!E$20:E$44)-ROW(setup!E$20)+1), ROWS(D$1:D12))), "")</f>
        <v/>
      </c>
      <c r="N17" s="13" t="str">
        <f t="array" ref="N17">IFERROR(INDEX(setup!F$20:F$44, SMALL(IF(INDEX(setup!$G$20:$J$44, 0, $I$4)="yes", ROW(setup!F$20:F$44)-ROW(setup!F$20)+1), ROWS(E$1:E12))), "")</f>
        <v/>
      </c>
      <c r="O17" s="95" t="str">
        <f t="array" ref="O17">IFERROR(INDEX($J$6:$J$30,SMALL(IF($J$6:$J$30&lt;&gt;"",ROW($J$6:$J$30)-ROW($J$6)+1),INT((ROW(O17)-ROW(O$6))/4)+1)),"")</f>
        <v>Javelin</v>
      </c>
      <c r="P17" s="53" t="str">
        <f t="array" ref="P17">IFERROR(INDEX(CHOOSE(MOD(ROW(P17)-ROW(P$6),4)+1,$K$6:$K$30,$L$6:$L$30,$M$6:$M$30,$N$6:$N$30),SMALL(IF($J$6:$J$30&lt;&gt;"",ROW($J$6:$J$30)-ROW($J$6)+1),INT((ROW(P17)-ROW(P$6))/4)+1)),"")</f>
        <v>60+</v>
      </c>
      <c r="Q17" s="7" t="str" cm="1">
        <f t="array" ref="Q17">IFERROR(INDEX(O:O, SMALL(IF((P$6:P$100&lt;&gt;"")*(P$6:P$100&lt;&gt;"x"), ROW(P$6:P$100)), ROW()-5)), "")</f>
        <v>100m</v>
      </c>
      <c r="R17" s="19" t="str" cm="1">
        <f t="array" ref="R17">IFERROR(INDEX(P:P, SMALL(IF((P$6:P$100&lt;&gt;"")*(P$6:P$100&lt;&gt;"x"), ROW(P$6:P$100)), ROW()-5)), "")</f>
        <v>B 35+</v>
      </c>
      <c r="S17" s="12" t="str" cm="1">
        <f t="array" ref="S17">IFERROR(INDEX(setup!B$20:B$44, SMALL(IF(INDEX(setup!$K$20:$N$44, 0, $I$4)="yes", ROW(setup!B$20:B$44)-ROW(setup!B$20)+1), ROWS(A$1:A12))), "")</f>
        <v/>
      </c>
      <c r="T17" s="1" t="str" cm="1">
        <f t="array" ref="T17">IFERROR(INDEX(setup!C$20:C$44, SMALL(IF(INDEX(setup!$K$20:$N$44, 0, $I$4)="yes", ROW(setup!C$20:C$44)-ROW(setup!C$20)+1), ROWS(B$1:B12))), "")</f>
        <v/>
      </c>
      <c r="U17" s="1" t="str" cm="1">
        <f t="array" ref="U17">IFERROR(INDEX(setup!D$20:D$44, SMALL(IF(INDEX(setup!$K$20:$N$44, 0, $I$4)="yes", ROW(setup!D$20:D$44)-ROW(setup!D$20)+1), ROWS(C$1:C12))), "")</f>
        <v/>
      </c>
      <c r="V17" s="1" t="str" cm="1">
        <f t="array" ref="V17">IFERROR(INDEX(setup!E$20:E$44, SMALL(IF(INDEX(setup!$K$20:$N$44, 0, $I$4)="yes", ROW(setup!E$20:E$44)-ROW(setup!E$20)+1), ROWS(D$1:D12))), "")</f>
        <v/>
      </c>
      <c r="W17" s="13" t="str" cm="1">
        <f t="array" ref="W17">IFERROR(INDEX(setup!F$20:F$44, SMALL(IF(INDEX(setup!$K$20:$N$44, 0, $I$4)="yes", ROW(setup!F$20:F$44)-ROW(setup!F$20)+1), ROWS(E$1:E12))), "")</f>
        <v/>
      </c>
      <c r="X17" s="95" t="str">
        <f t="array" ref="X17">IFERROR(INDEX($S$6:$S$30,SMALL(IF($S$6:$S$30&lt;&gt;"",ROW($S$6:$S$30)-ROW($S$6)+1),INT((ROW(X17)-ROW(X$6))/4)+1)),"")</f>
        <v>Shot Put</v>
      </c>
      <c r="Y17" s="53" t="str" cm="1">
        <f t="array" ref="Y17">IFERROR(INDEX(CHOOSE(MOD(ROW(Y17)-ROW(Y$6),4)+1,$T$6:$T$30,$U$6:$U$30,$V$6:$V$30,$W$6:$W$30),SMALL(IF($S$6:$S$30&lt;&gt;"",ROW($S$6:$S$30)-ROW($S$6)+1),INT((ROW(Y17)-ROW(Y$6))/4)+1)),"")</f>
        <v>60+</v>
      </c>
      <c r="Z17" s="7" t="str" cm="1">
        <f t="array" ref="Z17">IFERROR(INDEX(X:X, SMALL(IF((Y$6:Y$100&lt;&gt;"")*(Y$6:Y$100&lt;&gt;"x"), ROW(Y$6:Y$100)), ROW()-5)), "")</f>
        <v>100m</v>
      </c>
      <c r="AA17" s="19" t="str" cm="1">
        <f t="array" ref="AA17">IFERROR(INDEX(Y:Y, SMALL(IF((Y$6:Y$100&lt;&gt;"")*(Y$6:Y$100&lt;&gt;"x"), ROW(Y$6:Y$100)), ROW()-5)), "")</f>
        <v>B 35+</v>
      </c>
      <c r="AG17"/>
    </row>
    <row r="18" spans="10:33">
      <c r="J18" s="12" t="str">
        <f t="array" ref="J18">IFERROR(INDEX(setup!B$20:B$44, SMALL(IF(INDEX(setup!$G$20:$J$44, 0, $I$4)="yes", ROW(setup!B$20:B$44)-ROW(setup!B$20)+1), ROWS(A$1:A13))), "")</f>
        <v/>
      </c>
      <c r="K18" s="1" t="str">
        <f t="array" ref="K18">IFERROR(INDEX(setup!C$20:C$44, SMALL(IF(INDEX(setup!$G$20:$J$44, 0, $I$4)="yes", ROW(setup!C$20:C$44)-ROW(setup!C$20)+1), ROWS(B$1:B13))), "")</f>
        <v/>
      </c>
      <c r="L18" s="1" t="str">
        <f t="array" ref="L18">IFERROR(INDEX(setup!D$20:D$44, SMALL(IF(INDEX(setup!$G$20:$J$44, 0, $I$4)="yes", ROW(setup!D$20:D$44)-ROW(setup!D$20)+1), ROWS(C$1:C13))), "")</f>
        <v/>
      </c>
      <c r="M18" s="1" t="str">
        <f t="array" ref="M18">IFERROR(INDEX(setup!E$20:E$44, SMALL(IF(INDEX(setup!$G$20:$J$44, 0, $I$4)="yes", ROW(setup!E$20:E$44)-ROW(setup!E$20)+1), ROWS(D$1:D13))), "")</f>
        <v/>
      </c>
      <c r="N18" s="13" t="str">
        <f t="array" ref="N18">IFERROR(INDEX(setup!F$20:F$44, SMALL(IF(INDEX(setup!$G$20:$J$44, 0, $I$4)="yes", ROW(setup!F$20:F$44)-ROW(setup!F$20)+1), ROWS(E$1:E13))), "")</f>
        <v/>
      </c>
      <c r="O18" s="95" t="str">
        <f t="array" ref="O18">IFERROR(INDEX($J$6:$J$30,SMALL(IF($J$6:$J$30&lt;&gt;"",ROW($J$6:$J$30)-ROW($J$6)+1),INT((ROW(O18)-ROW(O$6))/4)+1)),"")</f>
        <v>Triple Jump</v>
      </c>
      <c r="P18" s="53" t="str">
        <f t="array" ref="P18">IFERROR(INDEX(CHOOSE(MOD(ROW(P18)-ROW(P$6),4)+1,$K$6:$K$30,$L$6:$L$30,$M$6:$M$30,$N$6:$N$30),SMALL(IF($J$6:$J$30&lt;&gt;"",ROW($J$6:$J$30)-ROW($J$6)+1),INT((ROW(P18)-ROW(P$6))/4)+1)),"")</f>
        <v>A 35+</v>
      </c>
      <c r="Q18" s="7" t="str" cm="1">
        <f t="array" ref="Q18">IFERROR(INDEX(O:O, SMALL(IF((P$6:P$100&lt;&gt;"")*(P$6:P$100&lt;&gt;"x"), ROW(P$6:P$100)), ROW()-5)), "")</f>
        <v>100m</v>
      </c>
      <c r="R18" s="19" t="str" cm="1">
        <f t="array" ref="R18">IFERROR(INDEX(P:P, SMALL(IF((P$6:P$100&lt;&gt;"")*(P$6:P$100&lt;&gt;"x"), ROW(P$6:P$100)), ROW()-5)), "")</f>
        <v>50+</v>
      </c>
      <c r="S18" s="12" t="str" cm="1">
        <f t="array" ref="S18">IFERROR(INDEX(setup!B$20:B$44, SMALL(IF(INDEX(setup!$K$20:$N$44, 0, $I$4)="yes", ROW(setup!B$20:B$44)-ROW(setup!B$20)+1), ROWS(A$1:A13))), "")</f>
        <v/>
      </c>
      <c r="T18" s="1" t="str" cm="1">
        <f t="array" ref="T18">IFERROR(INDEX(setup!C$20:C$44, SMALL(IF(INDEX(setup!$K$20:$N$44, 0, $I$4)="yes", ROW(setup!C$20:C$44)-ROW(setup!C$20)+1), ROWS(B$1:B13))), "")</f>
        <v/>
      </c>
      <c r="U18" s="1" t="str" cm="1">
        <f t="array" ref="U18">IFERROR(INDEX(setup!D$20:D$44, SMALL(IF(INDEX(setup!$K$20:$N$44, 0, $I$4)="yes", ROW(setup!D$20:D$44)-ROW(setup!D$20)+1), ROWS(C$1:C13))), "")</f>
        <v/>
      </c>
      <c r="V18" s="1" t="str" cm="1">
        <f t="array" ref="V18">IFERROR(INDEX(setup!E$20:E$44, SMALL(IF(INDEX(setup!$K$20:$N$44, 0, $I$4)="yes", ROW(setup!E$20:E$44)-ROW(setup!E$20)+1), ROWS(D$1:D13))), "")</f>
        <v/>
      </c>
      <c r="W18" s="13" t="str" cm="1">
        <f t="array" ref="W18">IFERROR(INDEX(setup!F$20:F$44, SMALL(IF(INDEX(setup!$K$20:$N$44, 0, $I$4)="yes", ROW(setup!F$20:F$44)-ROW(setup!F$20)+1), ROWS(E$1:E13))), "")</f>
        <v/>
      </c>
      <c r="X18" s="95" t="str">
        <f t="array" ref="X18">IFERROR(INDEX($S$6:$S$30,SMALL(IF($S$6:$S$30&lt;&gt;"",ROW($S$6:$S$30)-ROW($S$6)+1),INT((ROW(X18)-ROW(X$6))/4)+1)),"")</f>
        <v>Triple Jump</v>
      </c>
      <c r="Y18" s="53" t="str" cm="1">
        <f t="array" ref="Y18">IFERROR(INDEX(CHOOSE(MOD(ROW(Y18)-ROW(Y$6),4)+1,$T$6:$T$30,$U$6:$U$30,$V$6:$V$30,$W$6:$W$30),SMALL(IF($S$6:$S$30&lt;&gt;"",ROW($S$6:$S$30)-ROW($S$6)+1),INT((ROW(Y18)-ROW(Y$6))/4)+1)),"")</f>
        <v>A 35+</v>
      </c>
      <c r="Z18" s="7" t="str" cm="1">
        <f t="array" ref="Z18">IFERROR(INDEX(X:X, SMALL(IF((Y$6:Y$100&lt;&gt;"")*(Y$6:Y$100&lt;&gt;"x"), ROW(Y$6:Y$100)), ROW()-5)), "")</f>
        <v>100m</v>
      </c>
      <c r="AA18" s="19" t="str" cm="1">
        <f t="array" ref="AA18">IFERROR(INDEX(Y:Y, SMALL(IF((Y$6:Y$100&lt;&gt;"")*(Y$6:Y$100&lt;&gt;"x"), ROW(Y$6:Y$100)), ROW()-5)), "")</f>
        <v>50+</v>
      </c>
      <c r="AG18"/>
    </row>
    <row r="19" spans="10:33">
      <c r="J19" s="12" t="str">
        <f t="array" ref="J19">IFERROR(INDEX(setup!B$20:B$44, SMALL(IF(INDEX(setup!$G$20:$J$44, 0, $I$4)="yes", ROW(setup!B$20:B$44)-ROW(setup!B$20)+1), ROWS(A$1:A14))), "")</f>
        <v/>
      </c>
      <c r="K19" s="1" t="str">
        <f t="array" ref="K19">IFERROR(INDEX(setup!C$20:C$44, SMALL(IF(INDEX(setup!$G$20:$J$44, 0, $I$4)="yes", ROW(setup!C$20:C$44)-ROW(setup!C$20)+1), ROWS(B$1:B14))), "")</f>
        <v/>
      </c>
      <c r="L19" s="1" t="str">
        <f t="array" ref="L19">IFERROR(INDEX(setup!D$20:D$44, SMALL(IF(INDEX(setup!$G$20:$J$44, 0, $I$4)="yes", ROW(setup!D$20:D$44)-ROW(setup!D$20)+1), ROWS(C$1:C14))), "")</f>
        <v/>
      </c>
      <c r="M19" s="1" t="str">
        <f t="array" ref="M19">IFERROR(INDEX(setup!E$20:E$44, SMALL(IF(INDEX(setup!$G$20:$J$44, 0, $I$4)="yes", ROW(setup!E$20:E$44)-ROW(setup!E$20)+1), ROWS(D$1:D14))), "")</f>
        <v/>
      </c>
      <c r="N19" s="13" t="str">
        <f t="array" ref="N19">IFERROR(INDEX(setup!F$20:F$44, SMALL(IF(INDEX(setup!$G$20:$J$44, 0, $I$4)="yes", ROW(setup!F$20:F$44)-ROW(setup!F$20)+1), ROWS(E$1:E14))), "")</f>
        <v/>
      </c>
      <c r="O19" s="95" t="str">
        <f t="array" ref="O19">IFERROR(INDEX($J$6:$J$30,SMALL(IF($J$6:$J$30&lt;&gt;"",ROW($J$6:$J$30)-ROW($J$6)+1),INT((ROW(O19)-ROW(O$6))/4)+1)),"")</f>
        <v>Triple Jump</v>
      </c>
      <c r="P19" s="53" t="str">
        <f t="array" ref="P19">IFERROR(INDEX(CHOOSE(MOD(ROW(P19)-ROW(P$6),4)+1,$K$6:$K$30,$L$6:$L$30,$M$6:$M$30,$N$6:$N$30),SMALL(IF($J$6:$J$30&lt;&gt;"",ROW($J$6:$J$30)-ROW($J$6)+1),INT((ROW(P19)-ROW(P$6))/4)+1)),"")</f>
        <v>x</v>
      </c>
      <c r="Q19" s="7" t="str" cm="1">
        <f t="array" ref="Q19">IFERROR(INDEX(O:O, SMALL(IF((P$6:P$100&lt;&gt;"")*(P$6:P$100&lt;&gt;"x"), ROW(P$6:P$100)), ROW()-5)), "")</f>
        <v>100m</v>
      </c>
      <c r="R19" s="19" t="str" cm="1">
        <f t="array" ref="R19">IFERROR(INDEX(P:P, SMALL(IF((P$6:P$100&lt;&gt;"")*(P$6:P$100&lt;&gt;"x"), ROW(P$6:P$100)), ROW()-5)), "")</f>
        <v>60+</v>
      </c>
      <c r="S19" s="12" t="str" cm="1">
        <f t="array" ref="S19">IFERROR(INDEX(setup!B$20:B$44, SMALL(IF(INDEX(setup!$K$20:$N$44, 0, $I$4)="yes", ROW(setup!B$20:B$44)-ROW(setup!B$20)+1), ROWS(A$1:A14))), "")</f>
        <v/>
      </c>
      <c r="T19" s="1" t="str" cm="1">
        <f t="array" ref="T19">IFERROR(INDEX(setup!C$20:C$44, SMALL(IF(INDEX(setup!$K$20:$N$44, 0, $I$4)="yes", ROW(setup!C$20:C$44)-ROW(setup!C$20)+1), ROWS(B$1:B14))), "")</f>
        <v/>
      </c>
      <c r="U19" s="1" t="str" cm="1">
        <f t="array" ref="U19">IFERROR(INDEX(setup!D$20:D$44, SMALL(IF(INDEX(setup!$K$20:$N$44, 0, $I$4)="yes", ROW(setup!D$20:D$44)-ROW(setup!D$20)+1), ROWS(C$1:C14))), "")</f>
        <v/>
      </c>
      <c r="V19" s="1" t="str" cm="1">
        <f t="array" ref="V19">IFERROR(INDEX(setup!E$20:E$44, SMALL(IF(INDEX(setup!$K$20:$N$44, 0, $I$4)="yes", ROW(setup!E$20:E$44)-ROW(setup!E$20)+1), ROWS(D$1:D14))), "")</f>
        <v/>
      </c>
      <c r="W19" s="13" t="str" cm="1">
        <f t="array" ref="W19">IFERROR(INDEX(setup!F$20:F$44, SMALL(IF(INDEX(setup!$K$20:$N$44, 0, $I$4)="yes", ROW(setup!F$20:F$44)-ROW(setup!F$20)+1), ROWS(E$1:E14))), "")</f>
        <v/>
      </c>
      <c r="X19" s="95" t="str">
        <f t="array" ref="X19">IFERROR(INDEX($S$6:$S$30,SMALL(IF($S$6:$S$30&lt;&gt;"",ROW($S$6:$S$30)-ROW($S$6)+1),INT((ROW(X19)-ROW(X$6))/4)+1)),"")</f>
        <v>Triple Jump</v>
      </c>
      <c r="Y19" s="53" t="str" cm="1">
        <f t="array" ref="Y19">IFERROR(INDEX(CHOOSE(MOD(ROW(Y19)-ROW(Y$6),4)+1,$T$6:$T$30,$U$6:$U$30,$V$6:$V$30,$W$6:$W$30),SMALL(IF($S$6:$S$30&lt;&gt;"",ROW($S$6:$S$30)-ROW($S$6)+1),INT((ROW(Y19)-ROW(Y$6))/4)+1)),"")</f>
        <v>x</v>
      </c>
      <c r="Z19" s="7" t="str" cm="1">
        <f t="array" ref="Z19">IFERROR(INDEX(X:X, SMALL(IF((Y$6:Y$100&lt;&gt;"")*(Y$6:Y$100&lt;&gt;"x"), ROW(Y$6:Y$100)), ROW()-5)), "")</f>
        <v>100m</v>
      </c>
      <c r="AA19" s="19" t="str" cm="1">
        <f t="array" ref="AA19">IFERROR(INDEX(Y:Y, SMALL(IF((Y$6:Y$100&lt;&gt;"")*(Y$6:Y$100&lt;&gt;"x"), ROW(Y$6:Y$100)), ROW()-5)), "")</f>
        <v>60+</v>
      </c>
      <c r="AG19"/>
    </row>
    <row r="20" spans="10:33">
      <c r="J20" s="12" t="str">
        <f t="array" ref="J20">IFERROR(INDEX(setup!B$20:B$44, SMALL(IF(INDEX(setup!$G$20:$J$44, 0, $I$4)="yes", ROW(setup!B$20:B$44)-ROW(setup!B$20)+1), ROWS(A$1:A15))), "")</f>
        <v/>
      </c>
      <c r="K20" s="1" t="str">
        <f t="array" ref="K20">IFERROR(INDEX(setup!C$20:C$44, SMALL(IF(INDEX(setup!$G$20:$J$44, 0, $I$4)="yes", ROW(setup!C$20:C$44)-ROW(setup!C$20)+1), ROWS(B$1:B15))), "")</f>
        <v/>
      </c>
      <c r="L20" s="1" t="str">
        <f t="array" ref="L20">IFERROR(INDEX(setup!D$20:D$44, SMALL(IF(INDEX(setup!$G$20:$J$44, 0, $I$4)="yes", ROW(setup!D$20:D$44)-ROW(setup!D$20)+1), ROWS(C$1:C15))), "")</f>
        <v/>
      </c>
      <c r="M20" s="1" t="str">
        <f t="array" ref="M20">IFERROR(INDEX(setup!E$20:E$44, SMALL(IF(INDEX(setup!$G$20:$J$44, 0, $I$4)="yes", ROW(setup!E$20:E$44)-ROW(setup!E$20)+1), ROWS(D$1:D15))), "")</f>
        <v/>
      </c>
      <c r="N20" s="13" t="str">
        <f t="array" ref="N20">IFERROR(INDEX(setup!F$20:F$44, SMALL(IF(INDEX(setup!$G$20:$J$44, 0, $I$4)="yes", ROW(setup!F$20:F$44)-ROW(setup!F$20)+1), ROWS(E$1:E15))), "")</f>
        <v/>
      </c>
      <c r="O20" s="95" t="str">
        <f t="array" ref="O20">IFERROR(INDEX($J$6:$J$30,SMALL(IF($J$6:$J$30&lt;&gt;"",ROW($J$6:$J$30)-ROW($J$6)+1),INT((ROW(O20)-ROW(O$6))/4)+1)),"")</f>
        <v>Triple Jump</v>
      </c>
      <c r="P20" s="53" t="str">
        <f t="array" ref="P20">IFERROR(INDEX(CHOOSE(MOD(ROW(P20)-ROW(P$6),4)+1,$K$6:$K$30,$L$6:$L$30,$M$6:$M$30,$N$6:$N$30),SMALL(IF($J$6:$J$30&lt;&gt;"",ROW($J$6:$J$30)-ROW($J$6)+1),INT((ROW(P20)-ROW(P$6))/4)+1)),"")</f>
        <v>50+</v>
      </c>
      <c r="Q20" s="7" t="str" cm="1">
        <f t="array" ref="Q20">IFERROR(INDEX(O:O, SMALL(IF((P$6:P$100&lt;&gt;"")*(P$6:P$100&lt;&gt;"x"), ROW(P$6:P$100)), ROW()-5)), "")</f>
        <v>400m</v>
      </c>
      <c r="R20" s="19" t="str" cm="1">
        <f t="array" ref="R20">IFERROR(INDEX(P:P, SMALL(IF((P$6:P$100&lt;&gt;"")*(P$6:P$100&lt;&gt;"x"), ROW(P$6:P$100)), ROW()-5)), "")</f>
        <v>A 35+</v>
      </c>
      <c r="S20" s="12" t="str" cm="1">
        <f t="array" ref="S20">IFERROR(INDEX(setup!B$20:B$44, SMALL(IF(INDEX(setup!$K$20:$N$44, 0, $I$4)="yes", ROW(setup!B$20:B$44)-ROW(setup!B$20)+1), ROWS(A$1:A15))), "")</f>
        <v/>
      </c>
      <c r="T20" s="1" t="str" cm="1">
        <f t="array" ref="T20">IFERROR(INDEX(setup!C$20:C$44, SMALL(IF(INDEX(setup!$K$20:$N$44, 0, $I$4)="yes", ROW(setup!C$20:C$44)-ROW(setup!C$20)+1), ROWS(B$1:B15))), "")</f>
        <v/>
      </c>
      <c r="U20" s="1" t="str" cm="1">
        <f t="array" ref="U20">IFERROR(INDEX(setup!D$20:D$44, SMALL(IF(INDEX(setup!$K$20:$N$44, 0, $I$4)="yes", ROW(setup!D$20:D$44)-ROW(setup!D$20)+1), ROWS(C$1:C15))), "")</f>
        <v/>
      </c>
      <c r="V20" s="1" t="str" cm="1">
        <f t="array" ref="V20">IFERROR(INDEX(setup!E$20:E$44, SMALL(IF(INDEX(setup!$K$20:$N$44, 0, $I$4)="yes", ROW(setup!E$20:E$44)-ROW(setup!E$20)+1), ROWS(D$1:D15))), "")</f>
        <v/>
      </c>
      <c r="W20" s="13" t="str" cm="1">
        <f t="array" ref="W20">IFERROR(INDEX(setup!F$20:F$44, SMALL(IF(INDEX(setup!$K$20:$N$44, 0, $I$4)="yes", ROW(setup!F$20:F$44)-ROW(setup!F$20)+1), ROWS(E$1:E15))), "")</f>
        <v/>
      </c>
      <c r="X20" s="95" t="str">
        <f t="array" ref="X20">IFERROR(INDEX($S$6:$S$30,SMALL(IF($S$6:$S$30&lt;&gt;"",ROW($S$6:$S$30)-ROW($S$6)+1),INT((ROW(X20)-ROW(X$6))/4)+1)),"")</f>
        <v>Triple Jump</v>
      </c>
      <c r="Y20" s="53" t="str" cm="1">
        <f t="array" ref="Y20">IFERROR(INDEX(CHOOSE(MOD(ROW(Y20)-ROW(Y$6),4)+1,$T$6:$T$30,$U$6:$U$30,$V$6:$V$30,$W$6:$W$30),SMALL(IF($S$6:$S$30&lt;&gt;"",ROW($S$6:$S$30)-ROW($S$6)+1),INT((ROW(Y20)-ROW(Y$6))/4)+1)),"")</f>
        <v>50+</v>
      </c>
      <c r="Z20" s="7" t="str" cm="1">
        <f t="array" ref="Z20">IFERROR(INDEX(X:X, SMALL(IF((Y$6:Y$100&lt;&gt;"")*(Y$6:Y$100&lt;&gt;"x"), ROW(Y$6:Y$100)), ROW()-5)), "")</f>
        <v>400m</v>
      </c>
      <c r="AA20" s="19" t="str" cm="1">
        <f t="array" ref="AA20">IFERROR(INDEX(Y:Y, SMALL(IF((Y$6:Y$100&lt;&gt;"")*(Y$6:Y$100&lt;&gt;"x"), ROW(Y$6:Y$100)), ROW()-5)), "")</f>
        <v>A 35+</v>
      </c>
      <c r="AG20"/>
    </row>
    <row r="21" spans="10:33">
      <c r="J21" s="12" t="str">
        <f t="array" ref="J21">IFERROR(INDEX(setup!B$20:B$44, SMALL(IF(INDEX(setup!$G$20:$J$44, 0, $I$4)="yes", ROW(setup!B$20:B$44)-ROW(setup!B$20)+1), ROWS(A$1:A16))), "")</f>
        <v/>
      </c>
      <c r="K21" s="1" t="str">
        <f t="array" ref="K21">IFERROR(INDEX(setup!C$20:C$44, SMALL(IF(INDEX(setup!$G$20:$J$44, 0, $I$4)="yes", ROW(setup!C$20:C$44)-ROW(setup!C$20)+1), ROWS(B$1:B16))), "")</f>
        <v/>
      </c>
      <c r="L21" s="1" t="str">
        <f t="array" ref="L21">IFERROR(INDEX(setup!D$20:D$44, SMALL(IF(INDEX(setup!$G$20:$J$44, 0, $I$4)="yes", ROW(setup!D$20:D$44)-ROW(setup!D$20)+1), ROWS(C$1:C16))), "")</f>
        <v/>
      </c>
      <c r="M21" s="1" t="str">
        <f t="array" ref="M21">IFERROR(INDEX(setup!E$20:E$44, SMALL(IF(INDEX(setup!$G$20:$J$44, 0, $I$4)="yes", ROW(setup!E$20:E$44)-ROW(setup!E$20)+1), ROWS(D$1:D16))), "")</f>
        <v/>
      </c>
      <c r="N21" s="13" t="str">
        <f t="array" ref="N21">IFERROR(INDEX(setup!F$20:F$44, SMALL(IF(INDEX(setup!$G$20:$J$44, 0, $I$4)="yes", ROW(setup!F$20:F$44)-ROW(setup!F$20)+1), ROWS(E$1:E16))), "")</f>
        <v/>
      </c>
      <c r="O21" s="95" t="str">
        <f t="array" ref="O21">IFERROR(INDEX($J$6:$J$30,SMALL(IF($J$6:$J$30&lt;&gt;"",ROW($J$6:$J$30)-ROW($J$6)+1),INT((ROW(O21)-ROW(O$6))/4)+1)),"")</f>
        <v>Triple Jump</v>
      </c>
      <c r="P21" s="53" t="str">
        <f t="array" ref="P21">IFERROR(INDEX(CHOOSE(MOD(ROW(P21)-ROW(P$6),4)+1,$K$6:$K$30,$L$6:$L$30,$M$6:$M$30,$N$6:$N$30),SMALL(IF($J$6:$J$30&lt;&gt;"",ROW($J$6:$J$30)-ROW($J$6)+1),INT((ROW(P21)-ROW(P$6))/4)+1)),"")</f>
        <v>x</v>
      </c>
      <c r="Q21" s="7" t="str" cm="1">
        <f t="array" ref="Q21">IFERROR(INDEX(O:O, SMALL(IF((P$6:P$100&lt;&gt;"")*(P$6:P$100&lt;&gt;"x"), ROW(P$6:P$100)), ROW()-5)), "")</f>
        <v>400m</v>
      </c>
      <c r="R21" s="19" t="str" cm="1">
        <f t="array" ref="R21">IFERROR(INDEX(P:P, SMALL(IF((P$6:P$100&lt;&gt;"")*(P$6:P$100&lt;&gt;"x"), ROW(P$6:P$100)), ROW()-5)), "")</f>
        <v>B 35+</v>
      </c>
      <c r="S21" s="12" t="str" cm="1">
        <f t="array" ref="S21">IFERROR(INDEX(setup!B$20:B$44, SMALL(IF(INDEX(setup!$K$20:$N$44, 0, $I$4)="yes", ROW(setup!B$20:B$44)-ROW(setup!B$20)+1), ROWS(A$1:A16))), "")</f>
        <v/>
      </c>
      <c r="T21" s="1" t="str" cm="1">
        <f t="array" ref="T21">IFERROR(INDEX(setup!C$20:C$44, SMALL(IF(INDEX(setup!$K$20:$N$44, 0, $I$4)="yes", ROW(setup!C$20:C$44)-ROW(setup!C$20)+1), ROWS(B$1:B16))), "")</f>
        <v/>
      </c>
      <c r="U21" s="1" t="str" cm="1">
        <f t="array" ref="U21">IFERROR(INDEX(setup!D$20:D$44, SMALL(IF(INDEX(setup!$K$20:$N$44, 0, $I$4)="yes", ROW(setup!D$20:D$44)-ROW(setup!D$20)+1), ROWS(C$1:C16))), "")</f>
        <v/>
      </c>
      <c r="V21" s="1" t="str" cm="1">
        <f t="array" ref="V21">IFERROR(INDEX(setup!E$20:E$44, SMALL(IF(INDEX(setup!$K$20:$N$44, 0, $I$4)="yes", ROW(setup!E$20:E$44)-ROW(setup!E$20)+1), ROWS(D$1:D16))), "")</f>
        <v/>
      </c>
      <c r="W21" s="13" t="str" cm="1">
        <f t="array" ref="W21">IFERROR(INDEX(setup!F$20:F$44, SMALL(IF(INDEX(setup!$K$20:$N$44, 0, $I$4)="yes", ROW(setup!F$20:F$44)-ROW(setup!F$20)+1), ROWS(E$1:E16))), "")</f>
        <v/>
      </c>
      <c r="X21" s="95" t="str">
        <f t="array" ref="X21">IFERROR(INDEX($S$6:$S$30,SMALL(IF($S$6:$S$30&lt;&gt;"",ROW($S$6:$S$30)-ROW($S$6)+1),INT((ROW(X21)-ROW(X$6))/4)+1)),"")</f>
        <v>Triple Jump</v>
      </c>
      <c r="Y21" s="53" t="str" cm="1">
        <f t="array" ref="Y21">IFERROR(INDEX(CHOOSE(MOD(ROW(Y21)-ROW(Y$6),4)+1,$T$6:$T$30,$U$6:$U$30,$V$6:$V$30,$W$6:$W$30),SMALL(IF($S$6:$S$30&lt;&gt;"",ROW($S$6:$S$30)-ROW($S$6)+1),INT((ROW(Y21)-ROW(Y$6))/4)+1)),"")</f>
        <v>x</v>
      </c>
      <c r="Z21" s="7" t="str" cm="1">
        <f t="array" ref="Z21">IFERROR(INDEX(X:X, SMALL(IF((Y$6:Y$100&lt;&gt;"")*(Y$6:Y$100&lt;&gt;"x"), ROW(Y$6:Y$100)), ROW()-5)), "")</f>
        <v>400m</v>
      </c>
      <c r="AA21" s="19" t="str" cm="1">
        <f t="array" ref="AA21">IFERROR(INDEX(Y:Y, SMALL(IF((Y$6:Y$100&lt;&gt;"")*(Y$6:Y$100&lt;&gt;"x"), ROW(Y$6:Y$100)), ROW()-5)), "")</f>
        <v>B 35+</v>
      </c>
      <c r="AG21"/>
    </row>
    <row r="22" spans="10:33">
      <c r="J22" s="12" t="str">
        <f t="array" ref="J22">IFERROR(INDEX(setup!B$20:B$44, SMALL(IF(INDEX(setup!$G$20:$J$44, 0, $I$4)="yes", ROW(setup!B$20:B$44)-ROW(setup!B$20)+1), ROWS(A$1:A17))), "")</f>
        <v/>
      </c>
      <c r="K22" s="1" t="str">
        <f t="array" ref="K22">IFERROR(INDEX(setup!C$20:C$44, SMALL(IF(INDEX(setup!$G$20:$J$44, 0, $I$4)="yes", ROW(setup!C$20:C$44)-ROW(setup!C$20)+1), ROWS(B$1:B17))), "")</f>
        <v/>
      </c>
      <c r="L22" s="1" t="str">
        <f t="array" ref="L22">IFERROR(INDEX(setup!D$20:D$44, SMALL(IF(INDEX(setup!$G$20:$J$44, 0, $I$4)="yes", ROW(setup!D$20:D$44)-ROW(setup!D$20)+1), ROWS(C$1:C17))), "")</f>
        <v/>
      </c>
      <c r="M22" s="1" t="str">
        <f t="array" ref="M22">IFERROR(INDEX(setup!E$20:E$44, SMALL(IF(INDEX(setup!$G$20:$J$44, 0, $I$4)="yes", ROW(setup!E$20:E$44)-ROW(setup!E$20)+1), ROWS(D$1:D17))), "")</f>
        <v/>
      </c>
      <c r="N22" s="13" t="str">
        <f t="array" ref="N22">IFERROR(INDEX(setup!F$20:F$44, SMALL(IF(INDEX(setup!$G$20:$J$44, 0, $I$4)="yes", ROW(setup!F$20:F$44)-ROW(setup!F$20)+1), ROWS(E$1:E17))), "")</f>
        <v/>
      </c>
      <c r="O22" s="95" t="str">
        <f t="array" ref="O22">IFERROR(INDEX($J$6:$J$30,SMALL(IF($J$6:$J$30&lt;&gt;"",ROW($J$6:$J$30)-ROW($J$6)+1),INT((ROW(O22)-ROW(O$6))/4)+1)),"")</f>
        <v>100m</v>
      </c>
      <c r="P22" s="53" t="str">
        <f t="array" ref="P22">IFERROR(INDEX(CHOOSE(MOD(ROW(P22)-ROW(P$6),4)+1,$K$6:$K$30,$L$6:$L$30,$M$6:$M$30,$N$6:$N$30),SMALL(IF($J$6:$J$30&lt;&gt;"",ROW($J$6:$J$30)-ROW($J$6)+1),INT((ROW(P22)-ROW(P$6))/4)+1)),"")</f>
        <v>A 35+</v>
      </c>
      <c r="Q22" s="7" t="str" cm="1">
        <f t="array" ref="Q22">IFERROR(INDEX(O:O, SMALL(IF((P$6:P$100&lt;&gt;"")*(P$6:P$100&lt;&gt;"x"), ROW(P$6:P$100)), ROW()-5)), "")</f>
        <v>400m</v>
      </c>
      <c r="R22" s="19" t="str" cm="1">
        <f t="array" ref="R22">IFERROR(INDEX(P:P, SMALL(IF((P$6:P$100&lt;&gt;"")*(P$6:P$100&lt;&gt;"x"), ROW(P$6:P$100)), ROW()-5)), "")</f>
        <v>50+</v>
      </c>
      <c r="S22" s="12" t="str" cm="1">
        <f t="array" ref="S22">IFERROR(INDEX(setup!B$20:B$44, SMALL(IF(INDEX(setup!$K$20:$N$44, 0, $I$4)="yes", ROW(setup!B$20:B$44)-ROW(setup!B$20)+1), ROWS(A$1:A17))), "")</f>
        <v/>
      </c>
      <c r="T22" s="1" t="str" cm="1">
        <f t="array" ref="T22">IFERROR(INDEX(setup!C$20:C$44, SMALL(IF(INDEX(setup!$K$20:$N$44, 0, $I$4)="yes", ROW(setup!C$20:C$44)-ROW(setup!C$20)+1), ROWS(B$1:B17))), "")</f>
        <v/>
      </c>
      <c r="U22" s="1" t="str" cm="1">
        <f t="array" ref="U22">IFERROR(INDEX(setup!D$20:D$44, SMALL(IF(INDEX(setup!$K$20:$N$44, 0, $I$4)="yes", ROW(setup!D$20:D$44)-ROW(setup!D$20)+1), ROWS(C$1:C17))), "")</f>
        <v/>
      </c>
      <c r="V22" s="1" t="str" cm="1">
        <f t="array" ref="V22">IFERROR(INDEX(setup!E$20:E$44, SMALL(IF(INDEX(setup!$K$20:$N$44, 0, $I$4)="yes", ROW(setup!E$20:E$44)-ROW(setup!E$20)+1), ROWS(D$1:D17))), "")</f>
        <v/>
      </c>
      <c r="W22" s="13" t="str" cm="1">
        <f t="array" ref="W22">IFERROR(INDEX(setup!F$20:F$44, SMALL(IF(INDEX(setup!$K$20:$N$44, 0, $I$4)="yes", ROW(setup!F$20:F$44)-ROW(setup!F$20)+1), ROWS(E$1:E17))), "")</f>
        <v/>
      </c>
      <c r="X22" s="95" t="str">
        <f t="array" ref="X22">IFERROR(INDEX($S$6:$S$30,SMALL(IF($S$6:$S$30&lt;&gt;"",ROW($S$6:$S$30)-ROW($S$6)+1),INT((ROW(X22)-ROW(X$6))/4)+1)),"")</f>
        <v>100m</v>
      </c>
      <c r="Y22" s="53" t="str" cm="1">
        <f t="array" ref="Y22">IFERROR(INDEX(CHOOSE(MOD(ROW(Y22)-ROW(Y$6),4)+1,$T$6:$T$30,$U$6:$U$30,$V$6:$V$30,$W$6:$W$30),SMALL(IF($S$6:$S$30&lt;&gt;"",ROW($S$6:$S$30)-ROW($S$6)+1),INT((ROW(Y22)-ROW(Y$6))/4)+1)),"")</f>
        <v>A 35+</v>
      </c>
      <c r="Z22" s="7" t="str" cm="1">
        <f t="array" ref="Z22">IFERROR(INDEX(X:X, SMALL(IF((Y$6:Y$100&lt;&gt;"")*(Y$6:Y$100&lt;&gt;"x"), ROW(Y$6:Y$100)), ROW()-5)), "")</f>
        <v>400m</v>
      </c>
      <c r="AA22" s="19" t="str" cm="1">
        <f t="array" ref="AA22">IFERROR(INDEX(Y:Y, SMALL(IF((Y$6:Y$100&lt;&gt;"")*(Y$6:Y$100&lt;&gt;"x"), ROW(Y$6:Y$100)), ROW()-5)), "")</f>
        <v>50+</v>
      </c>
      <c r="AG22"/>
    </row>
    <row r="23" spans="10:33">
      <c r="J23" s="12" t="str">
        <f t="array" ref="J23">IFERROR(INDEX(setup!B$20:B$44, SMALL(IF(INDEX(setup!$G$20:$J$44, 0, $I$4)="yes", ROW(setup!B$20:B$44)-ROW(setup!B$20)+1), ROWS(A$1:A18))), "")</f>
        <v/>
      </c>
      <c r="K23" s="1" t="str">
        <f t="array" ref="K23">IFERROR(INDEX(setup!C$20:C$44, SMALL(IF(INDEX(setup!$G$20:$J$44, 0, $I$4)="yes", ROW(setup!C$20:C$44)-ROW(setup!C$20)+1), ROWS(B$1:B18))), "")</f>
        <v/>
      </c>
      <c r="L23" s="1" t="str">
        <f t="array" ref="L23">IFERROR(INDEX(setup!D$20:D$44, SMALL(IF(INDEX(setup!$G$20:$J$44, 0, $I$4)="yes", ROW(setup!D$20:D$44)-ROW(setup!D$20)+1), ROWS(C$1:C18))), "")</f>
        <v/>
      </c>
      <c r="M23" s="1" t="str">
        <f t="array" ref="M23">IFERROR(INDEX(setup!E$20:E$44, SMALL(IF(INDEX(setup!$G$20:$J$44, 0, $I$4)="yes", ROW(setup!E$20:E$44)-ROW(setup!E$20)+1), ROWS(D$1:D18))), "")</f>
        <v/>
      </c>
      <c r="N23" s="13" t="str">
        <f t="array" ref="N23">IFERROR(INDEX(setup!F$20:F$44, SMALL(IF(INDEX(setup!$G$20:$J$44, 0, $I$4)="yes", ROW(setup!F$20:F$44)-ROW(setup!F$20)+1), ROWS(E$1:E18))), "")</f>
        <v/>
      </c>
      <c r="O23" s="95" t="str">
        <f t="array" ref="O23">IFERROR(INDEX($J$6:$J$30,SMALL(IF($J$6:$J$30&lt;&gt;"",ROW($J$6:$J$30)-ROW($J$6)+1),INT((ROW(O23)-ROW(O$6))/4)+1)),"")</f>
        <v>100m</v>
      </c>
      <c r="P23" s="53" t="str">
        <f t="array" ref="P23">IFERROR(INDEX(CHOOSE(MOD(ROW(P23)-ROW(P$6),4)+1,$K$6:$K$30,$L$6:$L$30,$M$6:$M$30,$N$6:$N$30),SMALL(IF($J$6:$J$30&lt;&gt;"",ROW($J$6:$J$30)-ROW($J$6)+1),INT((ROW(P23)-ROW(P$6))/4)+1)),"")</f>
        <v>B 35+</v>
      </c>
      <c r="Q23" s="7" t="str" cm="1">
        <f t="array" ref="Q23">IFERROR(INDEX(O:O, SMALL(IF((P$6:P$100&lt;&gt;"")*(P$6:P$100&lt;&gt;"x"), ROW(P$6:P$100)), ROW()-5)), "")</f>
        <v>400m</v>
      </c>
      <c r="R23" s="19" t="str" cm="1">
        <f t="array" ref="R23">IFERROR(INDEX(P:P, SMALL(IF((P$6:P$100&lt;&gt;"")*(P$6:P$100&lt;&gt;"x"), ROW(P$6:P$100)), ROW()-5)), "")</f>
        <v>60+</v>
      </c>
      <c r="S23" s="12" t="str" cm="1">
        <f t="array" ref="S23">IFERROR(INDEX(setup!B$20:B$44, SMALL(IF(INDEX(setup!$K$20:$N$44, 0, $I$4)="yes", ROW(setup!B$20:B$44)-ROW(setup!B$20)+1), ROWS(A$1:A18))), "")</f>
        <v/>
      </c>
      <c r="T23" s="1" t="str" cm="1">
        <f t="array" ref="T23">IFERROR(INDEX(setup!C$20:C$44, SMALL(IF(INDEX(setup!$K$20:$N$44, 0, $I$4)="yes", ROW(setup!C$20:C$44)-ROW(setup!C$20)+1), ROWS(B$1:B18))), "")</f>
        <v/>
      </c>
      <c r="U23" s="1" t="str" cm="1">
        <f t="array" ref="U23">IFERROR(INDEX(setup!D$20:D$44, SMALL(IF(INDEX(setup!$K$20:$N$44, 0, $I$4)="yes", ROW(setup!D$20:D$44)-ROW(setup!D$20)+1), ROWS(C$1:C18))), "")</f>
        <v/>
      </c>
      <c r="V23" s="1" t="str" cm="1">
        <f t="array" ref="V23">IFERROR(INDEX(setup!E$20:E$44, SMALL(IF(INDEX(setup!$K$20:$N$44, 0, $I$4)="yes", ROW(setup!E$20:E$44)-ROW(setup!E$20)+1), ROWS(D$1:D18))), "")</f>
        <v/>
      </c>
      <c r="W23" s="13" t="str" cm="1">
        <f t="array" ref="W23">IFERROR(INDEX(setup!F$20:F$44, SMALL(IF(INDEX(setup!$K$20:$N$44, 0, $I$4)="yes", ROW(setup!F$20:F$44)-ROW(setup!F$20)+1), ROWS(E$1:E18))), "")</f>
        <v/>
      </c>
      <c r="X23" s="95" t="str">
        <f t="array" ref="X23">IFERROR(INDEX($S$6:$S$30,SMALL(IF($S$6:$S$30&lt;&gt;"",ROW($S$6:$S$30)-ROW($S$6)+1),INT((ROW(X23)-ROW(X$6))/4)+1)),"")</f>
        <v>100m</v>
      </c>
      <c r="Y23" s="53" t="str" cm="1">
        <f t="array" ref="Y23">IFERROR(INDEX(CHOOSE(MOD(ROW(Y23)-ROW(Y$6),4)+1,$T$6:$T$30,$U$6:$U$30,$V$6:$V$30,$W$6:$W$30),SMALL(IF($S$6:$S$30&lt;&gt;"",ROW($S$6:$S$30)-ROW($S$6)+1),INT((ROW(Y23)-ROW(Y$6))/4)+1)),"")</f>
        <v>B 35+</v>
      </c>
      <c r="Z23" s="7" t="str" cm="1">
        <f t="array" ref="Z23">IFERROR(INDEX(X:X, SMALL(IF((Y$6:Y$100&lt;&gt;"")*(Y$6:Y$100&lt;&gt;"x"), ROW(Y$6:Y$100)), ROW()-5)), "")</f>
        <v>400m</v>
      </c>
      <c r="AA23" s="19" t="str" cm="1">
        <f t="array" ref="AA23">IFERROR(INDEX(Y:Y, SMALL(IF((Y$6:Y$100&lt;&gt;"")*(Y$6:Y$100&lt;&gt;"x"), ROW(Y$6:Y$100)), ROW()-5)), "")</f>
        <v>60+</v>
      </c>
      <c r="AG23"/>
    </row>
    <row r="24" spans="10:33">
      <c r="J24" s="12" t="str">
        <f t="array" ref="J24">IFERROR(INDEX(setup!B$20:B$44, SMALL(IF(INDEX(setup!$G$20:$J$44, 0, $I$4)="yes", ROW(setup!B$20:B$44)-ROW(setup!B$20)+1), ROWS(A$1:A19))), "")</f>
        <v/>
      </c>
      <c r="K24" s="1" t="str">
        <f t="array" ref="K24">IFERROR(INDEX(setup!C$20:C$44, SMALL(IF(INDEX(setup!$G$20:$J$44, 0, $I$4)="yes", ROW(setup!C$20:C$44)-ROW(setup!C$20)+1), ROWS(B$1:B19))), "")</f>
        <v/>
      </c>
      <c r="L24" s="1" t="str">
        <f t="array" ref="L24">IFERROR(INDEX(setup!D$20:D$44, SMALL(IF(INDEX(setup!$G$20:$J$44, 0, $I$4)="yes", ROW(setup!D$20:D$44)-ROW(setup!D$20)+1), ROWS(C$1:C19))), "")</f>
        <v/>
      </c>
      <c r="M24" s="1" t="str">
        <f t="array" ref="M24">IFERROR(INDEX(setup!E$20:E$44, SMALL(IF(INDEX(setup!$G$20:$J$44, 0, $I$4)="yes", ROW(setup!E$20:E$44)-ROW(setup!E$20)+1), ROWS(D$1:D19))), "")</f>
        <v/>
      </c>
      <c r="N24" s="13" t="str">
        <f t="array" ref="N24">IFERROR(INDEX(setup!F$20:F$44, SMALL(IF(INDEX(setup!$G$20:$J$44, 0, $I$4)="yes", ROW(setup!F$20:F$44)-ROW(setup!F$20)+1), ROWS(E$1:E19))), "")</f>
        <v/>
      </c>
      <c r="O24" s="95" t="str">
        <f t="array" ref="O24">IFERROR(INDEX($J$6:$J$30,SMALL(IF($J$6:$J$30&lt;&gt;"",ROW($J$6:$J$30)-ROW($J$6)+1),INT((ROW(O24)-ROW(O$6))/4)+1)),"")</f>
        <v>100m</v>
      </c>
      <c r="P24" s="53" t="str">
        <f t="array" ref="P24">IFERROR(INDEX(CHOOSE(MOD(ROW(P24)-ROW(P$6),4)+1,$K$6:$K$30,$L$6:$L$30,$M$6:$M$30,$N$6:$N$30),SMALL(IF($J$6:$J$30&lt;&gt;"",ROW($J$6:$J$30)-ROW($J$6)+1),INT((ROW(P24)-ROW(P$6))/4)+1)),"")</f>
        <v>50+</v>
      </c>
      <c r="Q24" s="7" t="str" cm="1">
        <f t="array" ref="Q24">IFERROR(INDEX(O:O, SMALL(IF((P$6:P$100&lt;&gt;"")*(P$6:P$100&lt;&gt;"x"), ROW(P$6:P$100)), ROW()-5)), "")</f>
        <v>1500m</v>
      </c>
      <c r="R24" s="19" t="str" cm="1">
        <f t="array" ref="R24">IFERROR(INDEX(P:P, SMALL(IF((P$6:P$100&lt;&gt;"")*(P$6:P$100&lt;&gt;"x"), ROW(P$6:P$100)), ROW()-5)), "")</f>
        <v>A 35+</v>
      </c>
      <c r="S24" s="12" t="str" cm="1">
        <f t="array" ref="S24">IFERROR(INDEX(setup!B$20:B$44, SMALL(IF(INDEX(setup!$K$20:$N$44, 0, $I$4)="yes", ROW(setup!B$20:B$44)-ROW(setup!B$20)+1), ROWS(A$1:A19))), "")</f>
        <v/>
      </c>
      <c r="T24" s="1" t="str" cm="1">
        <f t="array" ref="T24">IFERROR(INDEX(setup!C$20:C$44, SMALL(IF(INDEX(setup!$K$20:$N$44, 0, $I$4)="yes", ROW(setup!C$20:C$44)-ROW(setup!C$20)+1), ROWS(B$1:B19))), "")</f>
        <v/>
      </c>
      <c r="U24" s="1" t="str" cm="1">
        <f t="array" ref="U24">IFERROR(INDEX(setup!D$20:D$44, SMALL(IF(INDEX(setup!$K$20:$N$44, 0, $I$4)="yes", ROW(setup!D$20:D$44)-ROW(setup!D$20)+1), ROWS(C$1:C19))), "")</f>
        <v/>
      </c>
      <c r="V24" s="1" t="str" cm="1">
        <f t="array" ref="V24">IFERROR(INDEX(setup!E$20:E$44, SMALL(IF(INDEX(setup!$K$20:$N$44, 0, $I$4)="yes", ROW(setup!E$20:E$44)-ROW(setup!E$20)+1), ROWS(D$1:D19))), "")</f>
        <v/>
      </c>
      <c r="W24" s="13" t="str" cm="1">
        <f t="array" ref="W24">IFERROR(INDEX(setup!F$20:F$44, SMALL(IF(INDEX(setup!$K$20:$N$44, 0, $I$4)="yes", ROW(setup!F$20:F$44)-ROW(setup!F$20)+1), ROWS(E$1:E19))), "")</f>
        <v/>
      </c>
      <c r="X24" s="95" t="str">
        <f t="array" ref="X24">IFERROR(INDEX($S$6:$S$30,SMALL(IF($S$6:$S$30&lt;&gt;"",ROW($S$6:$S$30)-ROW($S$6)+1),INT((ROW(X24)-ROW(X$6))/4)+1)),"")</f>
        <v>100m</v>
      </c>
      <c r="Y24" s="53" t="str" cm="1">
        <f t="array" ref="Y24">IFERROR(INDEX(CHOOSE(MOD(ROW(Y24)-ROW(Y$6),4)+1,$T$6:$T$30,$U$6:$U$30,$V$6:$V$30,$W$6:$W$30),SMALL(IF($S$6:$S$30&lt;&gt;"",ROW($S$6:$S$30)-ROW($S$6)+1),INT((ROW(Y24)-ROW(Y$6))/4)+1)),"")</f>
        <v>50+</v>
      </c>
      <c r="Z24" s="7" t="str" cm="1">
        <f t="array" ref="Z24">IFERROR(INDEX(X:X, SMALL(IF((Y$6:Y$100&lt;&gt;"")*(Y$6:Y$100&lt;&gt;"x"), ROW(Y$6:Y$100)), ROW()-5)), "")</f>
        <v>1500m</v>
      </c>
      <c r="AA24" s="19" t="str" cm="1">
        <f t="array" ref="AA24">IFERROR(INDEX(Y:Y, SMALL(IF((Y$6:Y$100&lt;&gt;"")*(Y$6:Y$100&lt;&gt;"x"), ROW(Y$6:Y$100)), ROW()-5)), "")</f>
        <v>A 35+</v>
      </c>
      <c r="AG24"/>
    </row>
    <row r="25" spans="10:33">
      <c r="J25" s="12" t="str">
        <f t="array" ref="J25">IFERROR(INDEX(setup!B$20:B$44, SMALL(IF(INDEX(setup!$G$20:$J$44, 0, $I$4)="yes", ROW(setup!B$20:B$44)-ROW(setup!B$20)+1), ROWS(A$1:A20))), "")</f>
        <v/>
      </c>
      <c r="K25" s="1" t="str">
        <f t="array" ref="K25">IFERROR(INDEX(setup!C$20:C$44, SMALL(IF(INDEX(setup!$G$20:$J$44, 0, $I$4)="yes", ROW(setup!C$20:C$44)-ROW(setup!C$20)+1), ROWS(B$1:B20))), "")</f>
        <v/>
      </c>
      <c r="L25" s="1" t="str">
        <f t="array" ref="L25">IFERROR(INDEX(setup!D$20:D$44, SMALL(IF(INDEX(setup!$G$20:$J$44, 0, $I$4)="yes", ROW(setup!D$20:D$44)-ROW(setup!D$20)+1), ROWS(C$1:C20))), "")</f>
        <v/>
      </c>
      <c r="M25" s="1" t="str">
        <f t="array" ref="M25">IFERROR(INDEX(setup!E$20:E$44, SMALL(IF(INDEX(setup!$G$20:$J$44, 0, $I$4)="yes", ROW(setup!E$20:E$44)-ROW(setup!E$20)+1), ROWS(D$1:D20))), "")</f>
        <v/>
      </c>
      <c r="N25" s="13" t="str">
        <f t="array" ref="N25">IFERROR(INDEX(setup!F$20:F$44, SMALL(IF(INDEX(setup!$G$20:$J$44, 0, $I$4)="yes", ROW(setup!F$20:F$44)-ROW(setup!F$20)+1), ROWS(E$1:E20))), "")</f>
        <v/>
      </c>
      <c r="O25" s="95" t="str">
        <f t="array" ref="O25">IFERROR(INDEX($J$6:$J$30,SMALL(IF($J$6:$J$30&lt;&gt;"",ROW($J$6:$J$30)-ROW($J$6)+1),INT((ROW(O25)-ROW(O$6))/4)+1)),"")</f>
        <v>100m</v>
      </c>
      <c r="P25" s="53" t="str">
        <f t="array" ref="P25">IFERROR(INDEX(CHOOSE(MOD(ROW(P25)-ROW(P$6),4)+1,$K$6:$K$30,$L$6:$L$30,$M$6:$M$30,$N$6:$N$30),SMALL(IF($J$6:$J$30&lt;&gt;"",ROW($J$6:$J$30)-ROW($J$6)+1),INT((ROW(P25)-ROW(P$6))/4)+1)),"")</f>
        <v>60+</v>
      </c>
      <c r="Q25" s="7" t="str" cm="1">
        <f t="array" ref="Q25">IFERROR(INDEX(O:O, SMALL(IF((P$6:P$100&lt;&gt;"")*(P$6:P$100&lt;&gt;"x"), ROW(P$6:P$100)), ROW()-5)), "")</f>
        <v>1500m</v>
      </c>
      <c r="R25" s="19" t="str" cm="1">
        <f t="array" ref="R25">IFERROR(INDEX(P:P, SMALL(IF((P$6:P$100&lt;&gt;"")*(P$6:P$100&lt;&gt;"x"), ROW(P$6:P$100)), ROW()-5)), "")</f>
        <v>B 35+</v>
      </c>
      <c r="S25" s="12" t="str" cm="1">
        <f t="array" ref="S25">IFERROR(INDEX(setup!B$20:B$44, SMALL(IF(INDEX(setup!$K$20:$N$44, 0, $I$4)="yes", ROW(setup!B$20:B$44)-ROW(setup!B$20)+1), ROWS(A$1:A20))), "")</f>
        <v/>
      </c>
      <c r="T25" s="1" t="str" cm="1">
        <f t="array" ref="T25">IFERROR(INDEX(setup!C$20:C$44, SMALL(IF(INDEX(setup!$K$20:$N$44, 0, $I$4)="yes", ROW(setup!C$20:C$44)-ROW(setup!C$20)+1), ROWS(B$1:B20))), "")</f>
        <v/>
      </c>
      <c r="U25" s="1" t="str" cm="1">
        <f t="array" ref="U25">IFERROR(INDEX(setup!D$20:D$44, SMALL(IF(INDEX(setup!$K$20:$N$44, 0, $I$4)="yes", ROW(setup!D$20:D$44)-ROW(setup!D$20)+1), ROWS(C$1:C20))), "")</f>
        <v/>
      </c>
      <c r="V25" s="1" t="str" cm="1">
        <f t="array" ref="V25">IFERROR(INDEX(setup!E$20:E$44, SMALL(IF(INDEX(setup!$K$20:$N$44, 0, $I$4)="yes", ROW(setup!E$20:E$44)-ROW(setup!E$20)+1), ROWS(D$1:D20))), "")</f>
        <v/>
      </c>
      <c r="W25" s="13" t="str" cm="1">
        <f t="array" ref="W25">IFERROR(INDEX(setup!F$20:F$44, SMALL(IF(INDEX(setup!$K$20:$N$44, 0, $I$4)="yes", ROW(setup!F$20:F$44)-ROW(setup!F$20)+1), ROWS(E$1:E20))), "")</f>
        <v/>
      </c>
      <c r="X25" s="95" t="str">
        <f t="array" ref="X25">IFERROR(INDEX($S$6:$S$30,SMALL(IF($S$6:$S$30&lt;&gt;"",ROW($S$6:$S$30)-ROW($S$6)+1),INT((ROW(X25)-ROW(X$6))/4)+1)),"")</f>
        <v>100m</v>
      </c>
      <c r="Y25" s="53" t="str" cm="1">
        <f t="array" ref="Y25">IFERROR(INDEX(CHOOSE(MOD(ROW(Y25)-ROW(Y$6),4)+1,$T$6:$T$30,$U$6:$U$30,$V$6:$V$30,$W$6:$W$30),SMALL(IF($S$6:$S$30&lt;&gt;"",ROW($S$6:$S$30)-ROW($S$6)+1),INT((ROW(Y25)-ROW(Y$6))/4)+1)),"")</f>
        <v>60+</v>
      </c>
      <c r="Z25" s="7" t="str" cm="1">
        <f t="array" ref="Z25">IFERROR(INDEX(X:X, SMALL(IF((Y$6:Y$100&lt;&gt;"")*(Y$6:Y$100&lt;&gt;"x"), ROW(Y$6:Y$100)), ROW()-5)), "")</f>
        <v>1500m</v>
      </c>
      <c r="AA25" s="19" t="str" cm="1">
        <f t="array" ref="AA25">IFERROR(INDEX(Y:Y, SMALL(IF((Y$6:Y$100&lt;&gt;"")*(Y$6:Y$100&lt;&gt;"x"), ROW(Y$6:Y$100)), ROW()-5)), "")</f>
        <v>B 35+</v>
      </c>
      <c r="AG25"/>
    </row>
    <row r="26" spans="10:33">
      <c r="J26" s="12" t="str">
        <f t="array" ref="J26">IFERROR(INDEX(setup!B$20:B$44, SMALL(IF(INDEX(setup!$G$20:$J$44, 0, $I$4)="yes", ROW(setup!B$20:B$44)-ROW(setup!B$20)+1), ROWS(A$1:A21))), "")</f>
        <v/>
      </c>
      <c r="K26" s="1" t="str">
        <f t="array" ref="K26">IFERROR(INDEX(setup!C$20:C$44, SMALL(IF(INDEX(setup!$G$20:$J$44, 0, $I$4)="yes", ROW(setup!C$20:C$44)-ROW(setup!C$20)+1), ROWS(B$1:B21))), "")</f>
        <v/>
      </c>
      <c r="L26" s="1" t="str">
        <f t="array" ref="L26">IFERROR(INDEX(setup!D$20:D$44, SMALL(IF(INDEX(setup!$G$20:$J$44, 0, $I$4)="yes", ROW(setup!D$20:D$44)-ROW(setup!D$20)+1), ROWS(C$1:C21))), "")</f>
        <v/>
      </c>
      <c r="M26" s="1" t="str">
        <f t="array" ref="M26">IFERROR(INDEX(setup!E$20:E$44, SMALL(IF(INDEX(setup!$G$20:$J$44, 0, $I$4)="yes", ROW(setup!E$20:E$44)-ROW(setup!E$20)+1), ROWS(D$1:D21))), "")</f>
        <v/>
      </c>
      <c r="N26" s="13" t="str">
        <f t="array" ref="N26">IFERROR(INDEX(setup!F$20:F$44, SMALL(IF(INDEX(setup!$G$20:$J$44, 0, $I$4)="yes", ROW(setup!F$20:F$44)-ROW(setup!F$20)+1), ROWS(E$1:E21))), "")</f>
        <v/>
      </c>
      <c r="O26" s="95" t="str">
        <f t="array" ref="O26">IFERROR(INDEX($J$6:$J$30,SMALL(IF($J$6:$J$30&lt;&gt;"",ROW($J$6:$J$30)-ROW($J$6)+1),INT((ROW(O26)-ROW(O$6))/4)+1)),"")</f>
        <v>400m</v>
      </c>
      <c r="P26" s="53" t="str">
        <f t="array" ref="P26">IFERROR(INDEX(CHOOSE(MOD(ROW(P26)-ROW(P$6),4)+1,$K$6:$K$30,$L$6:$L$30,$M$6:$M$30,$N$6:$N$30),SMALL(IF($J$6:$J$30&lt;&gt;"",ROW($J$6:$J$30)-ROW($J$6)+1),INT((ROW(P26)-ROW(P$6))/4)+1)),"")</f>
        <v>A 35+</v>
      </c>
      <c r="Q26" s="7" t="str" cm="1">
        <f t="array" ref="Q26">IFERROR(INDEX(O:O, SMALL(IF((P$6:P$100&lt;&gt;"")*(P$6:P$100&lt;&gt;"x"), ROW(P$6:P$100)), ROW()-5)), "")</f>
        <v>1500m</v>
      </c>
      <c r="R26" s="19" t="str" cm="1">
        <f t="array" ref="R26">IFERROR(INDEX(P:P, SMALL(IF((P$6:P$100&lt;&gt;"")*(P$6:P$100&lt;&gt;"x"), ROW(P$6:P$100)), ROW()-5)), "")</f>
        <v>50+</v>
      </c>
      <c r="S26" s="12" t="str" cm="1">
        <f t="array" ref="S26">IFERROR(INDEX(setup!B$20:B$44, SMALL(IF(INDEX(setup!$K$20:$N$44, 0, $I$4)="yes", ROW(setup!B$20:B$44)-ROW(setup!B$20)+1), ROWS(A$1:A21))), "")</f>
        <v/>
      </c>
      <c r="T26" s="1" t="str" cm="1">
        <f t="array" ref="T26">IFERROR(INDEX(setup!C$20:C$44, SMALL(IF(INDEX(setup!$K$20:$N$44, 0, $I$4)="yes", ROW(setup!C$20:C$44)-ROW(setup!C$20)+1), ROWS(B$1:B21))), "")</f>
        <v/>
      </c>
      <c r="U26" s="1" t="str" cm="1">
        <f t="array" ref="U26">IFERROR(INDEX(setup!D$20:D$44, SMALL(IF(INDEX(setup!$K$20:$N$44, 0, $I$4)="yes", ROW(setup!D$20:D$44)-ROW(setup!D$20)+1), ROWS(C$1:C21))), "")</f>
        <v/>
      </c>
      <c r="V26" s="1" t="str" cm="1">
        <f t="array" ref="V26">IFERROR(INDEX(setup!E$20:E$44, SMALL(IF(INDEX(setup!$K$20:$N$44, 0, $I$4)="yes", ROW(setup!E$20:E$44)-ROW(setup!E$20)+1), ROWS(D$1:D21))), "")</f>
        <v/>
      </c>
      <c r="W26" s="13" t="str" cm="1">
        <f t="array" ref="W26">IFERROR(INDEX(setup!F$20:F$44, SMALL(IF(INDEX(setup!$K$20:$N$44, 0, $I$4)="yes", ROW(setup!F$20:F$44)-ROW(setup!F$20)+1), ROWS(E$1:E21))), "")</f>
        <v/>
      </c>
      <c r="X26" s="95" t="str">
        <f t="array" ref="X26">IFERROR(INDEX($S$6:$S$30,SMALL(IF($S$6:$S$30&lt;&gt;"",ROW($S$6:$S$30)-ROW($S$6)+1),INT((ROW(X26)-ROW(X$6))/4)+1)),"")</f>
        <v>400m</v>
      </c>
      <c r="Y26" s="53" t="str" cm="1">
        <f t="array" ref="Y26">IFERROR(INDEX(CHOOSE(MOD(ROW(Y26)-ROW(Y$6),4)+1,$T$6:$T$30,$U$6:$U$30,$V$6:$V$30,$W$6:$W$30),SMALL(IF($S$6:$S$30&lt;&gt;"",ROW($S$6:$S$30)-ROW($S$6)+1),INT((ROW(Y26)-ROW(Y$6))/4)+1)),"")</f>
        <v>A 35+</v>
      </c>
      <c r="Z26" s="7" t="str" cm="1">
        <f t="array" ref="Z26">IFERROR(INDEX(X:X, SMALL(IF((Y$6:Y$100&lt;&gt;"")*(Y$6:Y$100&lt;&gt;"x"), ROW(Y$6:Y$100)), ROW()-5)), "")</f>
        <v>1500m</v>
      </c>
      <c r="AA26" s="19" t="str" cm="1">
        <f t="array" ref="AA26">IFERROR(INDEX(Y:Y, SMALL(IF((Y$6:Y$100&lt;&gt;"")*(Y$6:Y$100&lt;&gt;"x"), ROW(Y$6:Y$100)), ROW()-5)), "")</f>
        <v>50+</v>
      </c>
      <c r="AG26"/>
    </row>
    <row r="27" spans="10:33">
      <c r="J27" s="12" t="str">
        <f t="array" ref="J27">IFERROR(INDEX(setup!B$20:B$44, SMALL(IF(INDEX(setup!$G$20:$J$44, 0, $I$4)="yes", ROW(setup!B$20:B$44)-ROW(setup!B$20)+1), ROWS(A$1:A22))), "")</f>
        <v/>
      </c>
      <c r="K27" s="1" t="str">
        <f t="array" ref="K27">IFERROR(INDEX(setup!C$20:C$44, SMALL(IF(INDEX(setup!$G$20:$J$44, 0, $I$4)="yes", ROW(setup!C$20:C$44)-ROW(setup!C$20)+1), ROWS(B$1:B22))), "")</f>
        <v/>
      </c>
      <c r="L27" s="1" t="str">
        <f t="array" ref="L27">IFERROR(INDEX(setup!D$20:D$44, SMALL(IF(INDEX(setup!$G$20:$J$44, 0, $I$4)="yes", ROW(setup!D$20:D$44)-ROW(setup!D$20)+1), ROWS(C$1:C22))), "")</f>
        <v/>
      </c>
      <c r="M27" s="1" t="str">
        <f t="array" ref="M27">IFERROR(INDEX(setup!E$20:E$44, SMALL(IF(INDEX(setup!$G$20:$J$44, 0, $I$4)="yes", ROW(setup!E$20:E$44)-ROW(setup!E$20)+1), ROWS(D$1:D22))), "")</f>
        <v/>
      </c>
      <c r="N27" s="13" t="str">
        <f t="array" ref="N27">IFERROR(INDEX(setup!F$20:F$44, SMALL(IF(INDEX(setup!$G$20:$J$44, 0, $I$4)="yes", ROW(setup!F$20:F$44)-ROW(setup!F$20)+1), ROWS(E$1:E22))), "")</f>
        <v/>
      </c>
      <c r="O27" s="95" t="str">
        <f t="array" ref="O27">IFERROR(INDEX($J$6:$J$30,SMALL(IF($J$6:$J$30&lt;&gt;"",ROW($J$6:$J$30)-ROW($J$6)+1),INT((ROW(O27)-ROW(O$6))/4)+1)),"")</f>
        <v>400m</v>
      </c>
      <c r="P27" s="53" t="str">
        <f t="array" ref="P27">IFERROR(INDEX(CHOOSE(MOD(ROW(P27)-ROW(P$6),4)+1,$K$6:$K$30,$L$6:$L$30,$M$6:$M$30,$N$6:$N$30),SMALL(IF($J$6:$J$30&lt;&gt;"",ROW($J$6:$J$30)-ROW($J$6)+1),INT((ROW(P27)-ROW(P$6))/4)+1)),"")</f>
        <v>B 35+</v>
      </c>
      <c r="Q27" s="7" t="str" cm="1">
        <f t="array" ref="Q27">IFERROR(INDEX(O:O, SMALL(IF((P$6:P$100&lt;&gt;"")*(P$6:P$100&lt;&gt;"x"), ROW(P$6:P$100)), ROW()-5)), "")</f>
        <v>1500m</v>
      </c>
      <c r="R27" s="19" t="str" cm="1">
        <f t="array" ref="R27">IFERROR(INDEX(P:P, SMALL(IF((P$6:P$100&lt;&gt;"")*(P$6:P$100&lt;&gt;"x"), ROW(P$6:P$100)), ROW()-5)), "")</f>
        <v>60+</v>
      </c>
      <c r="S27" s="12" t="str" cm="1">
        <f t="array" ref="S27">IFERROR(INDEX(setup!B$20:B$44, SMALL(IF(INDEX(setup!$K$20:$N$44, 0, $I$4)="yes", ROW(setup!B$20:B$44)-ROW(setup!B$20)+1), ROWS(A$1:A22))), "")</f>
        <v/>
      </c>
      <c r="T27" s="1" t="str" cm="1">
        <f t="array" ref="T27">IFERROR(INDEX(setup!C$20:C$44, SMALL(IF(INDEX(setup!$K$20:$N$44, 0, $I$4)="yes", ROW(setup!C$20:C$44)-ROW(setup!C$20)+1), ROWS(B$1:B22))), "")</f>
        <v/>
      </c>
      <c r="U27" s="1" t="str" cm="1">
        <f t="array" ref="U27">IFERROR(INDEX(setup!D$20:D$44, SMALL(IF(INDEX(setup!$K$20:$N$44, 0, $I$4)="yes", ROW(setup!D$20:D$44)-ROW(setup!D$20)+1), ROWS(C$1:C22))), "")</f>
        <v/>
      </c>
      <c r="V27" s="1" t="str" cm="1">
        <f t="array" ref="V27">IFERROR(INDEX(setup!E$20:E$44, SMALL(IF(INDEX(setup!$K$20:$N$44, 0, $I$4)="yes", ROW(setup!E$20:E$44)-ROW(setup!E$20)+1), ROWS(D$1:D22))), "")</f>
        <v/>
      </c>
      <c r="W27" s="13" t="str" cm="1">
        <f t="array" ref="W27">IFERROR(INDEX(setup!F$20:F$44, SMALL(IF(INDEX(setup!$K$20:$N$44, 0, $I$4)="yes", ROW(setup!F$20:F$44)-ROW(setup!F$20)+1), ROWS(E$1:E22))), "")</f>
        <v/>
      </c>
      <c r="X27" s="95" t="str">
        <f t="array" ref="X27">IFERROR(INDEX($S$6:$S$30,SMALL(IF($S$6:$S$30&lt;&gt;"",ROW($S$6:$S$30)-ROW($S$6)+1),INT((ROW(X27)-ROW(X$6))/4)+1)),"")</f>
        <v>400m</v>
      </c>
      <c r="Y27" s="53" t="str" cm="1">
        <f t="array" ref="Y27">IFERROR(INDEX(CHOOSE(MOD(ROW(Y27)-ROW(Y$6),4)+1,$T$6:$T$30,$U$6:$U$30,$V$6:$V$30,$W$6:$W$30),SMALL(IF($S$6:$S$30&lt;&gt;"",ROW($S$6:$S$30)-ROW($S$6)+1),INT((ROW(Y27)-ROW(Y$6))/4)+1)),"")</f>
        <v>B 35+</v>
      </c>
      <c r="Z27" s="7" t="str" cm="1">
        <f t="array" ref="Z27">IFERROR(INDEX(X:X, SMALL(IF((Y$6:Y$100&lt;&gt;"")*(Y$6:Y$100&lt;&gt;"x"), ROW(Y$6:Y$100)), ROW()-5)), "")</f>
        <v>1500m</v>
      </c>
      <c r="AA27" s="19" t="str" cm="1">
        <f t="array" ref="AA27">IFERROR(INDEX(Y:Y, SMALL(IF((Y$6:Y$100&lt;&gt;"")*(Y$6:Y$100&lt;&gt;"x"), ROW(Y$6:Y$100)), ROW()-5)), "")</f>
        <v>60+</v>
      </c>
      <c r="AG27"/>
    </row>
    <row r="28" spans="10:33">
      <c r="J28" s="12" t="str">
        <f t="array" ref="J28">IFERROR(INDEX(setup!B$20:B$44, SMALL(IF(INDEX(setup!$G$20:$J$44, 0, $I$4)="yes", ROW(setup!B$20:B$44)-ROW(setup!B$20)+1), ROWS(A$1:A23))), "")</f>
        <v/>
      </c>
      <c r="K28" s="1" t="str">
        <f t="array" ref="K28">IFERROR(INDEX(setup!C$20:C$44, SMALL(IF(INDEX(setup!$G$20:$J$44, 0, $I$4)="yes", ROW(setup!C$20:C$44)-ROW(setup!C$20)+1), ROWS(B$1:B23))), "")</f>
        <v/>
      </c>
      <c r="L28" s="1" t="str">
        <f t="array" ref="L28">IFERROR(INDEX(setup!D$20:D$44, SMALL(IF(INDEX(setup!$G$20:$J$44, 0, $I$4)="yes", ROW(setup!D$20:D$44)-ROW(setup!D$20)+1), ROWS(C$1:C23))), "")</f>
        <v/>
      </c>
      <c r="M28" s="1" t="str">
        <f t="array" ref="M28">IFERROR(INDEX(setup!E$20:E$44, SMALL(IF(INDEX(setup!$G$20:$J$44, 0, $I$4)="yes", ROW(setup!E$20:E$44)-ROW(setup!E$20)+1), ROWS(D$1:D23))), "")</f>
        <v/>
      </c>
      <c r="N28" s="13" t="str">
        <f t="array" ref="N28">IFERROR(INDEX(setup!F$20:F$44, SMALL(IF(INDEX(setup!$G$20:$J$44, 0, $I$4)="yes", ROW(setup!F$20:F$44)-ROW(setup!F$20)+1), ROWS(E$1:E23))), "")</f>
        <v/>
      </c>
      <c r="O28" s="95" t="str">
        <f t="array" ref="O28">IFERROR(INDEX($J$6:$J$30,SMALL(IF($J$6:$J$30&lt;&gt;"",ROW($J$6:$J$30)-ROW($J$6)+1),INT((ROW(O28)-ROW(O$6))/4)+1)),"")</f>
        <v>400m</v>
      </c>
      <c r="P28" s="53" t="str">
        <f t="array" ref="P28">IFERROR(INDEX(CHOOSE(MOD(ROW(P28)-ROW(P$6),4)+1,$K$6:$K$30,$L$6:$L$30,$M$6:$M$30,$N$6:$N$30),SMALL(IF($J$6:$J$30&lt;&gt;"",ROW($J$6:$J$30)-ROW($J$6)+1),INT((ROW(P28)-ROW(P$6))/4)+1)),"")</f>
        <v>50+</v>
      </c>
      <c r="Q28" s="7" t="str" cm="1">
        <f t="array" ref="Q28">IFERROR(INDEX(O:O, SMALL(IF((P$6:P$100&lt;&gt;"")*(P$6:P$100&lt;&gt;"x"), ROW(P$6:P$100)), ROW()-5)), "")</f>
        <v>1000m walk</v>
      </c>
      <c r="R28" s="19" t="str" cm="1">
        <f t="array" ref="R28">IFERROR(INDEX(P:P, SMALL(IF((P$6:P$100&lt;&gt;"")*(P$6:P$100&lt;&gt;"x"), ROW(P$6:P$100)), ROW()-5)), "")</f>
        <v>A 35+</v>
      </c>
      <c r="S28" s="12" t="str" cm="1">
        <f t="array" ref="S28">IFERROR(INDEX(setup!B$20:B$44, SMALL(IF(INDEX(setup!$K$20:$N$44, 0, $I$4)="yes", ROW(setup!B$20:B$44)-ROW(setup!B$20)+1), ROWS(A$1:A23))), "")</f>
        <v/>
      </c>
      <c r="T28" s="1" t="str" cm="1">
        <f t="array" ref="T28">IFERROR(INDEX(setup!C$20:C$44, SMALL(IF(INDEX(setup!$K$20:$N$44, 0, $I$4)="yes", ROW(setup!C$20:C$44)-ROW(setup!C$20)+1), ROWS(B$1:B23))), "")</f>
        <v/>
      </c>
      <c r="U28" s="1" t="str" cm="1">
        <f t="array" ref="U28">IFERROR(INDEX(setup!D$20:D$44, SMALL(IF(INDEX(setup!$K$20:$N$44, 0, $I$4)="yes", ROW(setup!D$20:D$44)-ROW(setup!D$20)+1), ROWS(C$1:C23))), "")</f>
        <v/>
      </c>
      <c r="V28" s="1" t="str" cm="1">
        <f t="array" ref="V28">IFERROR(INDEX(setup!E$20:E$44, SMALL(IF(INDEX(setup!$K$20:$N$44, 0, $I$4)="yes", ROW(setup!E$20:E$44)-ROW(setup!E$20)+1), ROWS(D$1:D23))), "")</f>
        <v/>
      </c>
      <c r="W28" s="13" t="str" cm="1">
        <f t="array" ref="W28">IFERROR(INDEX(setup!F$20:F$44, SMALL(IF(INDEX(setup!$K$20:$N$44, 0, $I$4)="yes", ROW(setup!F$20:F$44)-ROW(setup!F$20)+1), ROWS(E$1:E23))), "")</f>
        <v/>
      </c>
      <c r="X28" s="95" t="str">
        <f t="array" ref="X28">IFERROR(INDEX($S$6:$S$30,SMALL(IF($S$6:$S$30&lt;&gt;"",ROW($S$6:$S$30)-ROW($S$6)+1),INT((ROW(X28)-ROW(X$6))/4)+1)),"")</f>
        <v>400m</v>
      </c>
      <c r="Y28" s="53" t="str" cm="1">
        <f t="array" ref="Y28">IFERROR(INDEX(CHOOSE(MOD(ROW(Y28)-ROW(Y$6),4)+1,$T$6:$T$30,$U$6:$U$30,$V$6:$V$30,$W$6:$W$30),SMALL(IF($S$6:$S$30&lt;&gt;"",ROW($S$6:$S$30)-ROW($S$6)+1),INT((ROW(Y28)-ROW(Y$6))/4)+1)),"")</f>
        <v>50+</v>
      </c>
      <c r="Z28" s="7" t="str" cm="1">
        <f t="array" ref="Z28">IFERROR(INDEX(X:X, SMALL(IF((Y$6:Y$100&lt;&gt;"")*(Y$6:Y$100&lt;&gt;"x"), ROW(Y$6:Y$100)), ROW()-5)), "")</f>
        <v>5000m</v>
      </c>
      <c r="AA28" s="19" t="str" cm="1">
        <f t="array" ref="AA28">IFERROR(INDEX(Y:Y, SMALL(IF((Y$6:Y$100&lt;&gt;"")*(Y$6:Y$100&lt;&gt;"x"), ROW(Y$6:Y$100)), ROW()-5)), "")</f>
        <v>A 35+</v>
      </c>
      <c r="AG28"/>
    </row>
    <row r="29" spans="10:33">
      <c r="J29" s="12" t="str">
        <f t="array" ref="J29">IFERROR(INDEX(setup!B$20:B$44, SMALL(IF(INDEX(setup!$G$20:$J$44, 0, $I$4)="yes", ROW(setup!B$20:B$44)-ROW(setup!B$20)+1), ROWS(A$1:A24))), "")</f>
        <v/>
      </c>
      <c r="K29" s="1" t="str">
        <f t="array" ref="K29">IFERROR(INDEX(setup!C$20:C$44, SMALL(IF(INDEX(setup!$G$20:$J$44, 0, $I$4)="yes", ROW(setup!C$20:C$44)-ROW(setup!C$20)+1), ROWS(B$1:B24))), "")</f>
        <v/>
      </c>
      <c r="L29" s="1" t="str">
        <f t="array" ref="L29">IFERROR(INDEX(setup!D$20:D$44, SMALL(IF(INDEX(setup!$G$20:$J$44, 0, $I$4)="yes", ROW(setup!D$20:D$44)-ROW(setup!D$20)+1), ROWS(C$1:C24))), "")</f>
        <v/>
      </c>
      <c r="M29" s="1" t="str">
        <f t="array" ref="M29">IFERROR(INDEX(setup!E$20:E$44, SMALL(IF(INDEX(setup!$G$20:$J$44, 0, $I$4)="yes", ROW(setup!E$20:E$44)-ROW(setup!E$20)+1), ROWS(D$1:D24))), "")</f>
        <v/>
      </c>
      <c r="N29" s="13" t="str">
        <f t="array" ref="N29">IFERROR(INDEX(setup!F$20:F$44, SMALL(IF(INDEX(setup!$G$20:$J$44, 0, $I$4)="yes", ROW(setup!F$20:F$44)-ROW(setup!F$20)+1), ROWS(E$1:E24))), "")</f>
        <v/>
      </c>
      <c r="O29" s="95" t="str">
        <f t="array" ref="O29">IFERROR(INDEX($J$6:$J$30,SMALL(IF($J$6:$J$30&lt;&gt;"",ROW($J$6:$J$30)-ROW($J$6)+1),INT((ROW(O29)-ROW(O$6))/4)+1)),"")</f>
        <v>400m</v>
      </c>
      <c r="P29" s="53" t="str">
        <f t="array" ref="P29">IFERROR(INDEX(CHOOSE(MOD(ROW(P29)-ROW(P$6),4)+1,$K$6:$K$30,$L$6:$L$30,$M$6:$M$30,$N$6:$N$30),SMALL(IF($J$6:$J$30&lt;&gt;"",ROW($J$6:$J$30)-ROW($J$6)+1),INT((ROW(P29)-ROW(P$6))/4)+1)),"")</f>
        <v>60+</v>
      </c>
      <c r="Q29" s="7" t="str" cm="1">
        <f t="array" ref="Q29">IFERROR(INDEX(O:O, SMALL(IF((P$6:P$100&lt;&gt;"")*(P$6:P$100&lt;&gt;"x"), ROW(P$6:P$100)), ROW()-5)), "")</f>
        <v>1000m walk</v>
      </c>
      <c r="R29" s="19" t="str" cm="1">
        <f t="array" ref="R29">IFERROR(INDEX(P:P, SMALL(IF((P$6:P$100&lt;&gt;"")*(P$6:P$100&lt;&gt;"x"), ROW(P$6:P$100)), ROW()-5)), "")</f>
        <v>B 35+</v>
      </c>
      <c r="S29" s="12" t="str" cm="1">
        <f t="array" ref="S29">IFERROR(INDEX(setup!B$20:B$44, SMALL(IF(INDEX(setup!$K$20:$N$44, 0, $I$4)="yes", ROW(setup!B$20:B$44)-ROW(setup!B$20)+1), ROWS(A$1:A24))), "")</f>
        <v/>
      </c>
      <c r="T29" s="1" t="str" cm="1">
        <f t="array" ref="T29">IFERROR(INDEX(setup!C$20:C$44, SMALL(IF(INDEX(setup!$K$20:$N$44, 0, $I$4)="yes", ROW(setup!C$20:C$44)-ROW(setup!C$20)+1), ROWS(B$1:B24))), "")</f>
        <v/>
      </c>
      <c r="U29" s="1" t="str" cm="1">
        <f t="array" ref="U29">IFERROR(INDEX(setup!D$20:D$44, SMALL(IF(INDEX(setup!$K$20:$N$44, 0, $I$4)="yes", ROW(setup!D$20:D$44)-ROW(setup!D$20)+1), ROWS(C$1:C24))), "")</f>
        <v/>
      </c>
      <c r="V29" s="1" t="str" cm="1">
        <f t="array" ref="V29">IFERROR(INDEX(setup!E$20:E$44, SMALL(IF(INDEX(setup!$K$20:$N$44, 0, $I$4)="yes", ROW(setup!E$20:E$44)-ROW(setup!E$20)+1), ROWS(D$1:D24))), "")</f>
        <v/>
      </c>
      <c r="W29" s="13" t="str" cm="1">
        <f t="array" ref="W29">IFERROR(INDEX(setup!F$20:F$44, SMALL(IF(INDEX(setup!$K$20:$N$44, 0, $I$4)="yes", ROW(setup!F$20:F$44)-ROW(setup!F$20)+1), ROWS(E$1:E24))), "")</f>
        <v/>
      </c>
      <c r="X29" s="95" t="str">
        <f t="array" ref="X29">IFERROR(INDEX($S$6:$S$30,SMALL(IF($S$6:$S$30&lt;&gt;"",ROW($S$6:$S$30)-ROW($S$6)+1),INT((ROW(X29)-ROW(X$6))/4)+1)),"")</f>
        <v>400m</v>
      </c>
      <c r="Y29" s="53" t="str" cm="1">
        <f t="array" ref="Y29">IFERROR(INDEX(CHOOSE(MOD(ROW(Y29)-ROW(Y$6),4)+1,$T$6:$T$30,$U$6:$U$30,$V$6:$V$30,$W$6:$W$30),SMALL(IF($S$6:$S$30&lt;&gt;"",ROW($S$6:$S$30)-ROW($S$6)+1),INT((ROW(Y29)-ROW(Y$6))/4)+1)),"")</f>
        <v>60+</v>
      </c>
      <c r="Z29" s="7" t="str" cm="1">
        <f t="array" ref="Z29">IFERROR(INDEX(X:X, SMALL(IF((Y$6:Y$100&lt;&gt;"")*(Y$6:Y$100&lt;&gt;"x"), ROW(Y$6:Y$100)), ROW()-5)), "")</f>
        <v>5000m</v>
      </c>
      <c r="AA29" s="19" t="str" cm="1">
        <f t="array" ref="AA29">IFERROR(INDEX(Y:Y, SMALL(IF((Y$6:Y$100&lt;&gt;"")*(Y$6:Y$100&lt;&gt;"x"), ROW(Y$6:Y$100)), ROW()-5)), "")</f>
        <v>B 35+</v>
      </c>
      <c r="AG29"/>
    </row>
    <row r="30" spans="10:33">
      <c r="J30" s="12" t="str">
        <f t="array" ref="J30">IFERROR(INDEX(setup!B$20:B$44, SMALL(IF(INDEX(setup!$G$20:$J$44, 0, $I$4)="yes", ROW(setup!B$20:B$44)-ROW(setup!B$20)+1), ROWS(A$1:A25))), "")</f>
        <v/>
      </c>
      <c r="K30" s="1" t="str">
        <f t="array" ref="K30">IFERROR(INDEX(setup!C$20:C$44, SMALL(IF(INDEX(setup!$G$20:$J$44, 0, $I$4)="yes", ROW(setup!C$20:C$44)-ROW(setup!C$20)+1), ROWS(B$1:B25))), "")</f>
        <v/>
      </c>
      <c r="L30" s="1" t="str">
        <f t="array" ref="L30">IFERROR(INDEX(setup!D$20:D$44, SMALL(IF(INDEX(setup!$G$20:$J$44, 0, $I$4)="yes", ROW(setup!D$20:D$44)-ROW(setup!D$20)+1), ROWS(C$1:C25))), "")</f>
        <v/>
      </c>
      <c r="M30" s="1" t="str">
        <f t="array" ref="M30">IFERROR(INDEX(setup!E$20:E$44, SMALL(IF(INDEX(setup!$G$20:$J$44, 0, $I$4)="yes", ROW(setup!E$20:E$44)-ROW(setup!E$20)+1), ROWS(D$1:D25))), "")</f>
        <v/>
      </c>
      <c r="N30" s="13" t="str">
        <f t="array" ref="N30">IFERROR(INDEX(setup!F$20:F$44, SMALL(IF(INDEX(setup!$G$20:$J$44, 0, $I$4)="yes", ROW(setup!F$20:F$44)-ROW(setup!F$20)+1), ROWS(E$1:E25))), "")</f>
        <v/>
      </c>
      <c r="O30" s="95" t="str">
        <f t="array" ref="O30">IFERROR(INDEX($J$6:$J$30,SMALL(IF($J$6:$J$30&lt;&gt;"",ROW($J$6:$J$30)-ROW($J$6)+1),INT((ROW(O30)-ROW(O$6))/4)+1)),"")</f>
        <v>1500m</v>
      </c>
      <c r="P30" s="53" t="str">
        <f t="array" ref="P30">IFERROR(INDEX(CHOOSE(MOD(ROW(P30)-ROW(P$6),4)+1,$K$6:$K$30,$L$6:$L$30,$M$6:$M$30,$N$6:$N$30),SMALL(IF($J$6:$J$30&lt;&gt;"",ROW($J$6:$J$30)-ROW($J$6)+1),INT((ROW(P30)-ROW(P$6))/4)+1)),"")</f>
        <v>A 35+</v>
      </c>
      <c r="Q30" s="7" t="str" cm="1">
        <f t="array" ref="Q30">IFERROR(INDEX(O:O, SMALL(IF((P$6:P$100&lt;&gt;"")*(P$6:P$100&lt;&gt;"x"), ROW(P$6:P$100)), ROW()-5)), "")</f>
        <v>1000m walk</v>
      </c>
      <c r="R30" s="19" t="str" cm="1">
        <f t="array" ref="R30">IFERROR(INDEX(P:P, SMALL(IF((P$6:P$100&lt;&gt;"")*(P$6:P$100&lt;&gt;"x"), ROW(P$6:P$100)), ROW()-5)), "")</f>
        <v>50+</v>
      </c>
      <c r="S30" s="12" t="str" cm="1">
        <f t="array" ref="S30">IFERROR(INDEX(setup!B$20:B$44, SMALL(IF(INDEX(setup!$K$20:$N$44, 0, $I$4)="yes", ROW(setup!B$20:B$44)-ROW(setup!B$20)+1), ROWS(A$1:A25))), "")</f>
        <v/>
      </c>
      <c r="T30" s="1" t="str" cm="1">
        <f t="array" ref="T30">IFERROR(INDEX(setup!C$20:C$44, SMALL(IF(INDEX(setup!$K$20:$N$44, 0, $I$4)="yes", ROW(setup!C$20:C$44)-ROW(setup!C$20)+1), ROWS(B$1:B25))), "")</f>
        <v/>
      </c>
      <c r="U30" s="1" t="str" cm="1">
        <f t="array" ref="U30">IFERROR(INDEX(setup!D$20:D$44, SMALL(IF(INDEX(setup!$K$20:$N$44, 0, $I$4)="yes", ROW(setup!D$20:D$44)-ROW(setup!D$20)+1), ROWS(C$1:C25))), "")</f>
        <v/>
      </c>
      <c r="V30" s="1" t="str" cm="1">
        <f t="array" ref="V30">IFERROR(INDEX(setup!E$20:E$44, SMALL(IF(INDEX(setup!$K$20:$N$44, 0, $I$4)="yes", ROW(setup!E$20:E$44)-ROW(setup!E$20)+1), ROWS(D$1:D25))), "")</f>
        <v/>
      </c>
      <c r="W30" s="13" t="str" cm="1">
        <f t="array" ref="W30">IFERROR(INDEX(setup!F$20:F$44, SMALL(IF(INDEX(setup!$K$20:$N$44, 0, $I$4)="yes", ROW(setup!F$20:F$44)-ROW(setup!F$20)+1), ROWS(E$1:E25))), "")</f>
        <v/>
      </c>
      <c r="X30" s="95" t="str">
        <f t="array" ref="X30">IFERROR(INDEX($S$6:$S$30,SMALL(IF($S$6:$S$30&lt;&gt;"",ROW($S$6:$S$30)-ROW($S$6)+1),INT((ROW(X30)-ROW(X$6))/4)+1)),"")</f>
        <v>1500m</v>
      </c>
      <c r="Y30" s="53" t="str" cm="1">
        <f t="array" ref="Y30">IFERROR(INDEX(CHOOSE(MOD(ROW(Y30)-ROW(Y$6),4)+1,$T$6:$T$30,$U$6:$U$30,$V$6:$V$30,$W$6:$W$30),SMALL(IF($S$6:$S$30&lt;&gt;"",ROW($S$6:$S$30)-ROW($S$6)+1),INT((ROW(Y30)-ROW(Y$6))/4)+1)),"")</f>
        <v>A 35+</v>
      </c>
      <c r="Z30" s="7" t="str" cm="1">
        <f t="array" ref="Z30">IFERROR(INDEX(X:X, SMALL(IF((Y$6:Y$100&lt;&gt;"")*(Y$6:Y$100&lt;&gt;"x"), ROW(Y$6:Y$100)), ROW()-5)), "")</f>
        <v>5000m</v>
      </c>
      <c r="AA30" s="19" t="str" cm="1">
        <f t="array" ref="AA30">IFERROR(INDEX(Y:Y, SMALL(IF((Y$6:Y$100&lt;&gt;"")*(Y$6:Y$100&lt;&gt;"x"), ROW(Y$6:Y$100)), ROW()-5)), "")</f>
        <v>50+</v>
      </c>
      <c r="AG30"/>
    </row>
    <row r="31" spans="10:33">
      <c r="J31" s="12" t="str">
        <f t="array" ref="J31">IFERROR(INDEX(setup!B$20:B$44, SMALL(IF(INDEX(setup!$G$20:$J$44, 0, $I$4)="yes", ROW(setup!B$20:B$44)-ROW(setup!B$20)+1), ROWS(A$1:A26))), "")</f>
        <v/>
      </c>
      <c r="K31" s="1" t="str">
        <f t="array" ref="K31">IFERROR(INDEX(setup!C$20:C$44, SMALL(IF(INDEX(setup!$G$20:$J$44, 0, $I$4)="yes", ROW(setup!C$20:C$44)-ROW(setup!C$20)+1), ROWS(B$1:B26))), "")</f>
        <v/>
      </c>
      <c r="L31" s="1" t="str">
        <f t="array" ref="L31">IFERROR(INDEX(setup!D$20:D$44, SMALL(IF(INDEX(setup!$G$20:$J$44, 0, $I$4)="yes", ROW(setup!D$20:D$44)-ROW(setup!D$20)+1), ROWS(C$1:C26))), "")</f>
        <v/>
      </c>
      <c r="M31" s="1" t="str">
        <f t="array" ref="M31">IFERROR(INDEX(setup!E$20:E$44, SMALL(IF(INDEX(setup!$G$20:$J$44, 0, $I$4)="yes", ROW(setup!E$20:E$44)-ROW(setup!E$20)+1), ROWS(D$1:D26))), "")</f>
        <v/>
      </c>
      <c r="N31" s="13" t="str">
        <f t="array" ref="N31">IFERROR(INDEX(setup!F$20:F$44, SMALL(IF(INDEX(setup!$G$20:$J$44, 0, $I$4)="yes", ROW(setup!F$20:F$44)-ROW(setup!F$20)+1), ROWS(E$1:E26))), "")</f>
        <v/>
      </c>
      <c r="O31" s="95" t="str">
        <f t="array" ref="O31">IFERROR(INDEX($J$6:$J$30,SMALL(IF($J$6:$J$30&lt;&gt;"",ROW($J$6:$J$30)-ROW($J$6)+1),INT((ROW(O31)-ROW(O$6))/4)+1)),"")</f>
        <v>1500m</v>
      </c>
      <c r="P31" s="53" t="str">
        <f t="array" ref="P31">IFERROR(INDEX(CHOOSE(MOD(ROW(P31)-ROW(P$6),4)+1,$K$6:$K$30,$L$6:$L$30,$M$6:$M$30,$N$6:$N$30),SMALL(IF($J$6:$J$30&lt;&gt;"",ROW($J$6:$J$30)-ROW($J$6)+1),INT((ROW(P31)-ROW(P$6))/4)+1)),"")</f>
        <v>B 35+</v>
      </c>
      <c r="Q31" s="7" t="str" cm="1">
        <f t="array" ref="Q31">IFERROR(INDEX(O:O, SMALL(IF((P$6:P$100&lt;&gt;"")*(P$6:P$100&lt;&gt;"x"), ROW(P$6:P$100)), ROW()-5)), "")</f>
        <v>4x100m relay</v>
      </c>
      <c r="R31" s="19" t="str" cm="1">
        <f t="array" ref="R31">IFERROR(INDEX(P:P, SMALL(IF((P$6:P$100&lt;&gt;"")*(P$6:P$100&lt;&gt;"x"), ROW(P$6:P$100)), ROW()-5)), "")</f>
        <v>A 35+</v>
      </c>
      <c r="S31" s="12" t="str" cm="1">
        <f t="array" ref="S31">IFERROR(INDEX(setup!B$20:B$44, SMALL(IF(INDEX(setup!$K$20:$N$44, 0, $I$4)="yes", ROW(setup!B$20:B$44)-ROW(setup!B$20)+1), ROWS(A$1:A26))), "")</f>
        <v/>
      </c>
      <c r="T31" s="1" t="str" cm="1">
        <f t="array" ref="T31">IFERROR(INDEX(setup!C$20:C$44, SMALL(IF(INDEX(setup!$K$20:$N$44, 0, $I$4)="yes", ROW(setup!C$20:C$44)-ROW(setup!C$20)+1), ROWS(B$1:B26))), "")</f>
        <v/>
      </c>
      <c r="U31" s="1" t="str" cm="1">
        <f t="array" ref="U31">IFERROR(INDEX(setup!D$20:D$44, SMALL(IF(INDEX(setup!$K$20:$N$44, 0, $I$4)="yes", ROW(setup!D$20:D$44)-ROW(setup!D$20)+1), ROWS(C$1:C26))), "")</f>
        <v/>
      </c>
      <c r="V31" s="1" t="str" cm="1">
        <f t="array" ref="V31">IFERROR(INDEX(setup!E$20:E$44, SMALL(IF(INDEX(setup!$K$20:$N$44, 0, $I$4)="yes", ROW(setup!E$20:E$44)-ROW(setup!E$20)+1), ROWS(D$1:D26))), "")</f>
        <v/>
      </c>
      <c r="W31" s="13" t="str" cm="1">
        <f t="array" ref="W31">IFERROR(INDEX(setup!F$20:F$44, SMALL(IF(INDEX(setup!$K$20:$N$44, 0, $I$4)="yes", ROW(setup!F$20:F$44)-ROW(setup!F$20)+1), ROWS(E$1:E26))), "")</f>
        <v/>
      </c>
      <c r="X31" s="95" t="str">
        <f t="array" ref="X31">IFERROR(INDEX($S$6:$S$30,SMALL(IF($S$6:$S$30&lt;&gt;"",ROW($S$6:$S$30)-ROW($S$6)+1),INT((ROW(X31)-ROW(X$6))/4)+1)),"")</f>
        <v>1500m</v>
      </c>
      <c r="Y31" s="53" t="str" cm="1">
        <f t="array" ref="Y31">IFERROR(INDEX(CHOOSE(MOD(ROW(Y31)-ROW(Y$6),4)+1,$T$6:$T$30,$U$6:$U$30,$V$6:$V$30,$W$6:$W$30),SMALL(IF($S$6:$S$30&lt;&gt;"",ROW($S$6:$S$30)-ROW($S$6)+1),INT((ROW(Y31)-ROW(Y$6))/4)+1)),"")</f>
        <v>B 35+</v>
      </c>
      <c r="Z31" s="7" t="str" cm="1">
        <f t="array" ref="Z31">IFERROR(INDEX(X:X, SMALL(IF((Y$6:Y$100&lt;&gt;"")*(Y$6:Y$100&lt;&gt;"x"), ROW(Y$6:Y$100)), ROW()-5)), "")</f>
        <v>5000m</v>
      </c>
      <c r="AA31" s="19" t="str" cm="1">
        <f t="array" ref="AA31">IFERROR(INDEX(Y:Y, SMALL(IF((Y$6:Y$100&lt;&gt;"")*(Y$6:Y$100&lt;&gt;"x"), ROW(Y$6:Y$100)), ROW()-5)), "")</f>
        <v>60+</v>
      </c>
      <c r="AG31"/>
    </row>
    <row r="32" spans="10:33" ht="15" thickBot="1">
      <c r="J32" s="14" t="str">
        <f t="array" ref="J32">IFERROR(INDEX(setup!B$20:B$44, SMALL(IF(INDEX(setup!$G$20:$J$44, 0, $I$4)="yes", ROW(setup!B$20:B$44)-ROW(setup!B$20)+1), ROWS(A$1:A27))), "")</f>
        <v/>
      </c>
      <c r="K32" s="16" t="str">
        <f t="array" ref="K32">IFERROR(INDEX(setup!C$20:C$44, SMALL(IF(INDEX(setup!$G$20:$J$44, 0, $I$4)="yes", ROW(setup!C$20:C$44)-ROW(setup!C$20)+1), ROWS(B$1:B27))), "")</f>
        <v/>
      </c>
      <c r="L32" s="16" t="str">
        <f t="array" ref="L32">IFERROR(INDEX(setup!D$20:D$44, SMALL(IF(INDEX(setup!$G$20:$J$44, 0, $I$4)="yes", ROW(setup!D$20:D$44)-ROW(setup!D$20)+1), ROWS(C$1:C27))), "")</f>
        <v/>
      </c>
      <c r="M32" s="16" t="str">
        <f t="array" ref="M32">IFERROR(INDEX(setup!E$20:E$44, SMALL(IF(INDEX(setup!$G$20:$J$44, 0, $I$4)="yes", ROW(setup!E$20:E$44)-ROW(setup!E$20)+1), ROWS(D$1:D27))), "")</f>
        <v/>
      </c>
      <c r="N32" s="17" t="str">
        <f t="array" ref="N32">IFERROR(INDEX(setup!F$20:F$44, SMALL(IF(INDEX(setup!$G$20:$J$44, 0, $I$4)="yes", ROW(setup!F$20:F$44)-ROW(setup!F$20)+1), ROWS(E$1:E27))), "")</f>
        <v/>
      </c>
      <c r="O32" s="95" t="str">
        <f t="array" ref="O32">IFERROR(INDEX($J$6:$J$30,SMALL(IF($J$6:$J$30&lt;&gt;"",ROW($J$6:$J$30)-ROW($J$6)+1),INT((ROW(O32)-ROW(O$6))/4)+1)),"")</f>
        <v>1500m</v>
      </c>
      <c r="P32" s="53" t="str">
        <f t="array" ref="P32">IFERROR(INDEX(CHOOSE(MOD(ROW(P32)-ROW(P$6),4)+1,$K$6:$K$30,$L$6:$L$30,$M$6:$M$30,$N$6:$N$30),SMALL(IF($J$6:$J$30&lt;&gt;"",ROW($J$6:$J$30)-ROW($J$6)+1),INT((ROW(P32)-ROW(P$6))/4)+1)),"")</f>
        <v>50+</v>
      </c>
      <c r="Q32" s="7" t="str" cm="1">
        <f t="array" ref="Q32">IFERROR(INDEX(O:O, SMALL(IF((P$6:P$100&lt;&gt;"")*(P$6:P$100&lt;&gt;"x"), ROW(P$6:P$100)), ROW()-5)), "")</f>
        <v/>
      </c>
      <c r="R32" s="19" t="str" cm="1">
        <f t="array" ref="R32">IFERROR(INDEX(P:P, SMALL(IF((P$6:P$100&lt;&gt;"")*(P$6:P$100&lt;&gt;"x"), ROW(P$6:P$100)), ROW()-5)), "")</f>
        <v/>
      </c>
      <c r="S32" s="14" t="str" cm="1">
        <f t="array" ref="S32">IFERROR(INDEX(setup!B$20:B$44, SMALL(IF(INDEX(setup!$K$20:$N$44, 0, $I$4)="yes", ROW(setup!B$20:B$44)-ROW(setup!B$20)+1), ROWS(A$1:A27))), "")</f>
        <v/>
      </c>
      <c r="T32" s="16" t="str" cm="1">
        <f t="array" ref="T32">IFERROR(INDEX(setup!C$20:C$44, SMALL(IF(INDEX(setup!$K$20:$N$44, 0, $I$4)="yes", ROW(setup!C$20:C$44)-ROW(setup!C$20)+1), ROWS(B$1:B27))), "")</f>
        <v/>
      </c>
      <c r="U32" s="16" t="str" cm="1">
        <f t="array" ref="U32">IFERROR(INDEX(setup!D$20:D$44, SMALL(IF(INDEX(setup!$K$20:$N$44, 0, $I$4)="yes", ROW(setup!D$20:D$44)-ROW(setup!D$20)+1), ROWS(C$1:C27))), "")</f>
        <v/>
      </c>
      <c r="V32" s="16" t="str" cm="1">
        <f t="array" ref="V32">IFERROR(INDEX(setup!E$20:E$44, SMALL(IF(INDEX(setup!$K$20:$N$44, 0, $I$4)="yes", ROW(setup!E$20:E$44)-ROW(setup!E$20)+1), ROWS(D$1:D27))), "")</f>
        <v/>
      </c>
      <c r="W32" s="17" t="str" cm="1">
        <f t="array" ref="W32">IFERROR(INDEX(setup!F$20:F$44, SMALL(IF(INDEX(setup!$K$20:$N$44, 0, $I$4)="yes", ROW(setup!F$20:F$44)-ROW(setup!F$20)+1), ROWS(E$1:E27))), "")</f>
        <v/>
      </c>
      <c r="X32" s="95" t="str">
        <f t="array" ref="X32">IFERROR(INDEX($S$6:$S$30,SMALL(IF($S$6:$S$30&lt;&gt;"",ROW($S$6:$S$30)-ROW($S$6)+1),INT((ROW(X32)-ROW(X$6))/4)+1)),"")</f>
        <v>1500m</v>
      </c>
      <c r="Y32" s="53" t="str" cm="1">
        <f t="array" ref="Y32">IFERROR(INDEX(CHOOSE(MOD(ROW(Y32)-ROW(Y$6),4)+1,$T$6:$T$30,$U$6:$U$30,$V$6:$V$30,$W$6:$W$30),SMALL(IF($S$6:$S$30&lt;&gt;"",ROW($S$6:$S$30)-ROW($S$6)+1),INT((ROW(Y32)-ROW(Y$6))/4)+1)),"")</f>
        <v>50+</v>
      </c>
      <c r="Z32" s="7" t="str" cm="1">
        <f t="array" ref="Z32">IFERROR(INDEX(X:X, SMALL(IF((Y$6:Y$100&lt;&gt;"")*(Y$6:Y$100&lt;&gt;"x"), ROW(Y$6:Y$100)), ROW()-5)), "")</f>
        <v>1000m walk</v>
      </c>
      <c r="AA32" s="19" t="str" cm="1">
        <f t="array" ref="AA32">IFERROR(INDEX(Y:Y, SMALL(IF((Y$6:Y$100&lt;&gt;"")*(Y$6:Y$100&lt;&gt;"x"), ROW(Y$6:Y$100)), ROW()-5)), "")</f>
        <v>A 35+</v>
      </c>
      <c r="AG32"/>
    </row>
    <row r="33" spans="1:33">
      <c r="O33" s="95" t="str">
        <f t="array" ref="O33">IFERROR(INDEX($J$6:$J$30,SMALL(IF($J$6:$J$30&lt;&gt;"",ROW($J$6:$J$30)-ROW($J$6)+1),INT((ROW(O33)-ROW(O$6))/4)+1)),"")</f>
        <v>1500m</v>
      </c>
      <c r="P33" s="53" t="str">
        <f t="array" ref="P33">IFERROR(INDEX(CHOOSE(MOD(ROW(P33)-ROW(P$6),4)+1,$K$6:$K$30,$L$6:$L$30,$M$6:$M$30,$N$6:$N$30),SMALL(IF($J$6:$J$30&lt;&gt;"",ROW($J$6:$J$30)-ROW($J$6)+1),INT((ROW(P33)-ROW(P$6))/4)+1)),"")</f>
        <v>60+</v>
      </c>
      <c r="Q33" s="7" t="str" cm="1">
        <f t="array" ref="Q33">IFERROR(INDEX(O:O, SMALL(IF((P$6:P$100&lt;&gt;"")*(P$6:P$100&lt;&gt;"x"), ROW(P$6:P$100)), ROW()-5)), "")</f>
        <v/>
      </c>
      <c r="R33" s="19" t="str" cm="1">
        <f t="array" ref="R33">IFERROR(INDEX(P:P, SMALL(IF((P$6:P$100&lt;&gt;"")*(P$6:P$100&lt;&gt;"x"), ROW(P$6:P$100)), ROW()-5)), "")</f>
        <v/>
      </c>
      <c r="X33" s="95" t="str">
        <f t="array" ref="X33">IFERROR(INDEX($S$6:$S$30,SMALL(IF($S$6:$S$30&lt;&gt;"",ROW($S$6:$S$30)-ROW($S$6)+1),INT((ROW(X33)-ROW(X$6))/4)+1)),"")</f>
        <v>1500m</v>
      </c>
      <c r="Y33" s="53" t="str" cm="1">
        <f t="array" ref="Y33">IFERROR(INDEX(CHOOSE(MOD(ROW(Y33)-ROW(Y$6),4)+1,$T$6:$T$30,$U$6:$U$30,$V$6:$V$30,$W$6:$W$30),SMALL(IF($S$6:$S$30&lt;&gt;"",ROW($S$6:$S$30)-ROW($S$6)+1),INT((ROW(Y33)-ROW(Y$6))/4)+1)),"")</f>
        <v>60+</v>
      </c>
      <c r="Z33" s="7" t="str" cm="1">
        <f t="array" ref="Z33">IFERROR(INDEX(X:X, SMALL(IF((Y$6:Y$100&lt;&gt;"")*(Y$6:Y$100&lt;&gt;"x"), ROW(Y$6:Y$100)), ROW()-5)), "")</f>
        <v>1000m walk</v>
      </c>
      <c r="AA33" s="19" t="str" cm="1">
        <f t="array" ref="AA33">IFERROR(INDEX(Y:Y, SMALL(IF((Y$6:Y$100&lt;&gt;"")*(Y$6:Y$100&lt;&gt;"x"), ROW(Y$6:Y$100)), ROW()-5)), "")</f>
        <v>B 35+</v>
      </c>
      <c r="AG33"/>
    </row>
    <row r="34" spans="1:33">
      <c r="O34" s="95" t="str">
        <f t="array" ref="O34">IFERROR(INDEX($J$6:$J$30,SMALL(IF($J$6:$J$30&lt;&gt;"",ROW($J$6:$J$30)-ROW($J$6)+1),INT((ROW(O34)-ROW(O$6))/4)+1)),"")</f>
        <v>1000m walk</v>
      </c>
      <c r="P34" s="53" t="str">
        <f t="array" ref="P34">IFERROR(INDEX(CHOOSE(MOD(ROW(P34)-ROW(P$6),4)+1,$K$6:$K$30,$L$6:$L$30,$M$6:$M$30,$N$6:$N$30),SMALL(IF($J$6:$J$30&lt;&gt;"",ROW($J$6:$J$30)-ROW($J$6)+1),INT((ROW(P34)-ROW(P$6))/4)+1)),"")</f>
        <v>A 35+</v>
      </c>
      <c r="Q34" s="7" t="str" cm="1">
        <f t="array" ref="Q34">IFERROR(INDEX(O:O, SMALL(IF((P$6:P$100&lt;&gt;"")*(P$6:P$100&lt;&gt;"x"), ROW(P$6:P$100)), ROW()-5)), "")</f>
        <v/>
      </c>
      <c r="R34" s="19" t="str" cm="1">
        <f t="array" ref="R34">IFERROR(INDEX(P:P, SMALL(IF((P$6:P$100&lt;&gt;"")*(P$6:P$100&lt;&gt;"x"), ROW(P$6:P$100)), ROW()-5)), "")</f>
        <v/>
      </c>
      <c r="X34" s="95" t="str">
        <f t="array" ref="X34">IFERROR(INDEX($S$6:$S$30,SMALL(IF($S$6:$S$30&lt;&gt;"",ROW($S$6:$S$30)-ROW($S$6)+1),INT((ROW(X34)-ROW(X$6))/4)+1)),"")</f>
        <v>5000m</v>
      </c>
      <c r="Y34" s="53" t="str" cm="1">
        <f t="array" ref="Y34">IFERROR(INDEX(CHOOSE(MOD(ROW(Y34)-ROW(Y$6),4)+1,$T$6:$T$30,$U$6:$U$30,$V$6:$V$30,$W$6:$W$30),SMALL(IF($S$6:$S$30&lt;&gt;"",ROW($S$6:$S$30)-ROW($S$6)+1),INT((ROW(Y34)-ROW(Y$6))/4)+1)),"")</f>
        <v>A 35+</v>
      </c>
      <c r="Z34" s="7" t="str" cm="1">
        <f t="array" ref="Z34">IFERROR(INDEX(X:X, SMALL(IF((Y$6:Y$100&lt;&gt;"")*(Y$6:Y$100&lt;&gt;"x"), ROW(Y$6:Y$100)), ROW()-5)), "")</f>
        <v>1000m walk</v>
      </c>
      <c r="AA34" s="19" t="str" cm="1">
        <f t="array" ref="AA34">IFERROR(INDEX(Y:Y, SMALL(IF((Y$6:Y$100&lt;&gt;"")*(Y$6:Y$100&lt;&gt;"x"), ROW(Y$6:Y$100)), ROW()-5)), "")</f>
        <v>50+</v>
      </c>
      <c r="AG34"/>
    </row>
    <row r="35" spans="1:33">
      <c r="A35" s="1" t="s">
        <v>12</v>
      </c>
      <c r="O35" s="95" t="str">
        <f t="array" ref="O35">IFERROR(INDEX($J$6:$J$30,SMALL(IF($J$6:$J$30&lt;&gt;"",ROW($J$6:$J$30)-ROW($J$6)+1),INT((ROW(O35)-ROW(O$6))/4)+1)),"")</f>
        <v>1000m walk</v>
      </c>
      <c r="P35" s="53" t="str">
        <f t="array" ref="P35">IFERROR(INDEX(CHOOSE(MOD(ROW(P35)-ROW(P$6),4)+1,$K$6:$K$30,$L$6:$L$30,$M$6:$M$30,$N$6:$N$30),SMALL(IF($J$6:$J$30&lt;&gt;"",ROW($J$6:$J$30)-ROW($J$6)+1),INT((ROW(P35)-ROW(P$6))/4)+1)),"")</f>
        <v>B 35+</v>
      </c>
      <c r="Q35" s="7" t="str" cm="1">
        <f t="array" ref="Q35">IFERROR(INDEX(O:O, SMALL(IF((P$6:P$100&lt;&gt;"")*(P$6:P$100&lt;&gt;"x"), ROW(P$6:P$100)), ROW()-5)), "")</f>
        <v/>
      </c>
      <c r="R35" s="19" t="str" cm="1">
        <f t="array" ref="R35">IFERROR(INDEX(P:P, SMALL(IF((P$6:P$100&lt;&gt;"")*(P$6:P$100&lt;&gt;"x"), ROW(P$6:P$100)), ROW()-5)), "")</f>
        <v/>
      </c>
      <c r="X35" s="95" t="str">
        <f t="array" ref="X35">IFERROR(INDEX($S$6:$S$30,SMALL(IF($S$6:$S$30&lt;&gt;"",ROW($S$6:$S$30)-ROW($S$6)+1),INT((ROW(X35)-ROW(X$6))/4)+1)),"")</f>
        <v>5000m</v>
      </c>
      <c r="Y35" s="53" t="str" cm="1">
        <f t="array" ref="Y35">IFERROR(INDEX(CHOOSE(MOD(ROW(Y35)-ROW(Y$6),4)+1,$T$6:$T$30,$U$6:$U$30,$V$6:$V$30,$W$6:$W$30),SMALL(IF($S$6:$S$30&lt;&gt;"",ROW($S$6:$S$30)-ROW($S$6)+1),INT((ROW(Y35)-ROW(Y$6))/4)+1)),"")</f>
        <v>B 35+</v>
      </c>
      <c r="Z35" s="7" t="str" cm="1">
        <f t="array" ref="Z35">IFERROR(INDEX(X:X, SMALL(IF((Y$6:Y$100&lt;&gt;"")*(Y$6:Y$100&lt;&gt;"x"), ROW(Y$6:Y$100)), ROW()-5)), "")</f>
        <v>4x100m relay</v>
      </c>
      <c r="AA35" s="19" t="str" cm="1">
        <f t="array" ref="AA35">IFERROR(INDEX(Y:Y, SMALL(IF((Y$6:Y$100&lt;&gt;"")*(Y$6:Y$100&lt;&gt;"x"), ROW(Y$6:Y$100)), ROW()-5)), "")</f>
        <v>A 35+</v>
      </c>
      <c r="AG35"/>
    </row>
    <row r="36" spans="1:33">
      <c r="O36" s="95" t="str">
        <f t="array" ref="O36">IFERROR(INDEX($J$6:$J$30,SMALL(IF($J$6:$J$30&lt;&gt;"",ROW($J$6:$J$30)-ROW($J$6)+1),INT((ROW(O36)-ROW(O$6))/4)+1)),"")</f>
        <v>1000m walk</v>
      </c>
      <c r="P36" s="53" t="str">
        <f t="array" ref="P36">IFERROR(INDEX(CHOOSE(MOD(ROW(P36)-ROW(P$6),4)+1,$K$6:$K$30,$L$6:$L$30,$M$6:$M$30,$N$6:$N$30),SMALL(IF($J$6:$J$30&lt;&gt;"",ROW($J$6:$J$30)-ROW($J$6)+1),INT((ROW(P36)-ROW(P$6))/4)+1)),"")</f>
        <v>50+</v>
      </c>
      <c r="Q36" s="7" t="str" cm="1">
        <f t="array" ref="Q36">IFERROR(INDEX(O:O, SMALL(IF((P$6:P$100&lt;&gt;"")*(P$6:P$100&lt;&gt;"x"), ROW(P$6:P$100)), ROW()-5)), "")</f>
        <v/>
      </c>
      <c r="R36" s="19" t="str" cm="1">
        <f t="array" ref="R36">IFERROR(INDEX(P:P, SMALL(IF((P$6:P$100&lt;&gt;"")*(P$6:P$100&lt;&gt;"x"), ROW(P$6:P$100)), ROW()-5)), "")</f>
        <v/>
      </c>
      <c r="X36" s="95" t="str">
        <f t="array" ref="X36">IFERROR(INDEX($S$6:$S$30,SMALL(IF($S$6:$S$30&lt;&gt;"",ROW($S$6:$S$30)-ROW($S$6)+1),INT((ROW(X36)-ROW(X$6))/4)+1)),"")</f>
        <v>5000m</v>
      </c>
      <c r="Y36" s="53" t="str" cm="1">
        <f t="array" ref="Y36">IFERROR(INDEX(CHOOSE(MOD(ROW(Y36)-ROW(Y$6),4)+1,$T$6:$T$30,$U$6:$U$30,$V$6:$V$30,$W$6:$W$30),SMALL(IF($S$6:$S$30&lt;&gt;"",ROW($S$6:$S$30)-ROW($S$6)+1),INT((ROW(Y36)-ROW(Y$6))/4)+1)),"")</f>
        <v>50+</v>
      </c>
      <c r="Z36" s="7" t="str" cm="1">
        <f t="array" ref="Z36">IFERROR(INDEX(X:X, SMALL(IF((Y$6:Y$100&lt;&gt;"")*(Y$6:Y$100&lt;&gt;"x"), ROW(Y$6:Y$100)), ROW()-5)), "")</f>
        <v/>
      </c>
      <c r="AA36" s="19" t="str" cm="1">
        <f t="array" ref="AA36">IFERROR(INDEX(Y:Y, SMALL(IF((Y$6:Y$100&lt;&gt;"")*(Y$6:Y$100&lt;&gt;"x"), ROW(Y$6:Y$100)), ROW()-5)), "")</f>
        <v/>
      </c>
      <c r="AG36"/>
    </row>
    <row r="37" spans="1:33">
      <c r="A37" s="53" t="s">
        <v>13</v>
      </c>
      <c r="B37" s="54"/>
      <c r="C37" s="54"/>
      <c r="D37" s="54"/>
      <c r="E37" s="52"/>
      <c r="F37" s="54"/>
      <c r="G37" s="54"/>
      <c r="H37" s="54"/>
      <c r="I37" s="54"/>
      <c r="O37" s="95" t="str">
        <f t="array" ref="O37">IFERROR(INDEX($J$6:$J$30,SMALL(IF($J$6:$J$30&lt;&gt;"",ROW($J$6:$J$30)-ROW($J$6)+1),INT((ROW(O37)-ROW(O$6))/4)+1)),"")</f>
        <v>1000m walk</v>
      </c>
      <c r="P37" s="53" t="str">
        <f t="array" ref="P37">IFERROR(INDEX(CHOOSE(MOD(ROW(P37)-ROW(P$6),4)+1,$K$6:$K$30,$L$6:$L$30,$M$6:$M$30,$N$6:$N$30),SMALL(IF($J$6:$J$30&lt;&gt;"",ROW($J$6:$J$30)-ROW($J$6)+1),INT((ROW(P37)-ROW(P$6))/4)+1)),"")</f>
        <v>x</v>
      </c>
      <c r="Q37" s="7" t="str" cm="1">
        <f t="array" ref="Q37">IFERROR(INDEX(O:O, SMALL(IF((P$6:P$100&lt;&gt;"")*(P$6:P$100&lt;&gt;"x"), ROW(P$6:P$100)), ROW()-5)), "")</f>
        <v/>
      </c>
      <c r="R37" s="19" t="str" cm="1">
        <f t="array" ref="R37">IFERROR(INDEX(P:P, SMALL(IF((P$6:P$100&lt;&gt;"")*(P$6:P$100&lt;&gt;"x"), ROW(P$6:P$100)), ROW()-5)), "")</f>
        <v/>
      </c>
      <c r="X37" s="95" t="str">
        <f t="array" ref="X37">IFERROR(INDEX($S$6:$S$30,SMALL(IF($S$6:$S$30&lt;&gt;"",ROW($S$6:$S$30)-ROW($S$6)+1),INT((ROW(X37)-ROW(X$6))/4)+1)),"")</f>
        <v>5000m</v>
      </c>
      <c r="Y37" s="53" t="str" cm="1">
        <f t="array" ref="Y37">IFERROR(INDEX(CHOOSE(MOD(ROW(Y37)-ROW(Y$6),4)+1,$T$6:$T$30,$U$6:$U$30,$V$6:$V$30,$W$6:$W$30),SMALL(IF($S$6:$S$30&lt;&gt;"",ROW($S$6:$S$30)-ROW($S$6)+1),INT((ROW(Y37)-ROW(Y$6))/4)+1)),"")</f>
        <v>60+</v>
      </c>
      <c r="Z37" s="7" t="str" cm="1">
        <f t="array" ref="Z37">IFERROR(INDEX(X:X, SMALL(IF((Y$6:Y$100&lt;&gt;"")*(Y$6:Y$100&lt;&gt;"x"), ROW(Y$6:Y$100)), ROW()-5)), "")</f>
        <v/>
      </c>
      <c r="AA37" s="19" t="str" cm="1">
        <f t="array" ref="AA37">IFERROR(INDEX(Y:Y, SMALL(IF((Y$6:Y$100&lt;&gt;"")*(Y$6:Y$100&lt;&gt;"x"), ROW(Y$6:Y$100)), ROW()-5)), "")</f>
        <v/>
      </c>
      <c r="AG37"/>
    </row>
    <row r="38" spans="1:33" ht="17.25" customHeight="1">
      <c r="A38" s="54"/>
      <c r="B38" s="54" t="str">
        <f>'Results M'!I2</f>
        <v>Arena 80</v>
      </c>
      <c r="C38" s="54" t="str">
        <f>'Results M'!J2</f>
        <v>Brighton &amp; Hove AC</v>
      </c>
      <c r="D38" s="54" t="str">
        <f>'Results M'!K2</f>
        <v>Eastbourne Rovers AC</v>
      </c>
      <c r="E38" s="54" t="str">
        <f>'Results M'!L2</f>
        <v>Hailsham Harriers</v>
      </c>
      <c r="F38" s="54" t="str">
        <f>'Results M'!M2</f>
        <v>Hastings AC &amp; Runners</v>
      </c>
      <c r="G38" s="54" t="str">
        <f>'Results M'!N2</f>
        <v>Haywards Heath &amp; Lewes</v>
      </c>
      <c r="H38" s="54" t="str">
        <f>'Results M'!O2</f>
        <v>HYAC</v>
      </c>
      <c r="I38" s="54" t="str">
        <f>'Results M'!P2</f>
        <v>Worthing &amp; District Harriers</v>
      </c>
      <c r="O38" s="95" t="str">
        <f t="array" ref="O38">IFERROR(INDEX($J$6:$J$30,SMALL(IF($J$6:$J$30&lt;&gt;"",ROW($J$6:$J$30)-ROW($J$6)+1),INT((ROW(O38)-ROW(O$6))/4)+1)),"")</f>
        <v>4x100m relay</v>
      </c>
      <c r="P38" s="53" t="str">
        <f t="array" ref="P38">IFERROR(INDEX(CHOOSE(MOD(ROW(P38)-ROW(P$6),4)+1,$K$6:$K$30,$L$6:$L$30,$M$6:$M$30,$N$6:$N$30),SMALL(IF($J$6:$J$30&lt;&gt;"",ROW($J$6:$J$30)-ROW($J$6)+1),INT((ROW(P38)-ROW(P$6))/4)+1)),"")</f>
        <v>A 35+</v>
      </c>
      <c r="Q38" s="7" t="str" cm="1">
        <f t="array" ref="Q38">IFERROR(INDEX(O:O, SMALL(IF((P$6:P$100&lt;&gt;"")*(P$6:P$100&lt;&gt;"x"), ROW(P$6:P$100)), ROW()-5)), "")</f>
        <v/>
      </c>
      <c r="R38" s="19" t="str" cm="1">
        <f t="array" ref="R38">IFERROR(INDEX(P:P, SMALL(IF((P$6:P$100&lt;&gt;"")*(P$6:P$100&lt;&gt;"x"), ROW(P$6:P$100)), ROW()-5)), "")</f>
        <v/>
      </c>
      <c r="X38" s="95" t="str">
        <f t="array" ref="X38">IFERROR(INDEX($S$6:$S$30,SMALL(IF($S$6:$S$30&lt;&gt;"",ROW($S$6:$S$30)-ROW($S$6)+1),INT((ROW(X38)-ROW(X$6))/4)+1)),"")</f>
        <v>1000m walk</v>
      </c>
      <c r="Y38" s="53" t="str" cm="1">
        <f t="array" ref="Y38">IFERROR(INDEX(CHOOSE(MOD(ROW(Y38)-ROW(Y$6),4)+1,$T$6:$T$30,$U$6:$U$30,$V$6:$V$30,$W$6:$W$30),SMALL(IF($S$6:$S$30&lt;&gt;"",ROW($S$6:$S$30)-ROW($S$6)+1),INT((ROW(Y38)-ROW(Y$6))/4)+1)),"")</f>
        <v>A 35+</v>
      </c>
      <c r="Z38" s="7" t="str" cm="1">
        <f t="array" ref="Z38">IFERROR(INDEX(X:X, SMALL(IF((Y$6:Y$100&lt;&gt;"")*(Y$6:Y$100&lt;&gt;"x"), ROW(Y$6:Y$100)), ROW()-5)), "")</f>
        <v/>
      </c>
      <c r="AA38" s="19" t="str" cm="1">
        <f t="array" ref="AA38">IFERROR(INDEX(Y:Y, SMALL(IF((Y$6:Y$100&lt;&gt;"")*(Y$6:Y$100&lt;&gt;"x"), ROW(Y$6:Y$100)), ROW()-5)), "")</f>
        <v/>
      </c>
      <c r="AG38"/>
    </row>
    <row r="39" spans="1:33">
      <c r="A39" s="54" t="str">
        <f>'Results M'!H3</f>
        <v>Total Men's</v>
      </c>
      <c r="B39" s="64">
        <f>'Results M'!I3</f>
        <v>76.17</v>
      </c>
      <c r="C39" s="64">
        <f>'Results M'!J3</f>
        <v>83.16</v>
      </c>
      <c r="D39" s="64">
        <f>'Results M'!K3</f>
        <v>123.15</v>
      </c>
      <c r="E39" s="64">
        <f>'Results M'!L3</f>
        <v>107.14</v>
      </c>
      <c r="F39" s="64">
        <f>'Results M'!M3</f>
        <v>146.13</v>
      </c>
      <c r="G39" s="64">
        <f>'Results M'!N3</f>
        <v>116.12</v>
      </c>
      <c r="H39" s="64">
        <f>'Results M'!O3</f>
        <v>65.11</v>
      </c>
      <c r="I39" s="64">
        <f>'Results M'!P3</f>
        <v>56.1</v>
      </c>
      <c r="O39" s="95" t="str">
        <f t="array" ref="O39">IFERROR(INDEX($J$6:$J$30,SMALL(IF($J$6:$J$30&lt;&gt;"",ROW($J$6:$J$30)-ROW($J$6)+1),INT((ROW(O39)-ROW(O$6))/4)+1)),"")</f>
        <v>4x100m relay</v>
      </c>
      <c r="P39" s="53" t="str">
        <f t="array" ref="P39">IFERROR(INDEX(CHOOSE(MOD(ROW(P39)-ROW(P$6),4)+1,$K$6:$K$30,$L$6:$L$30,$M$6:$M$30,$N$6:$N$30),SMALL(IF($J$6:$J$30&lt;&gt;"",ROW($J$6:$J$30)-ROW($J$6)+1),INT((ROW(P39)-ROW(P$6))/4)+1)),"")</f>
        <v>x</v>
      </c>
      <c r="Q39" s="7" t="str" cm="1">
        <f t="array" ref="Q39">IFERROR(INDEX(O:O, SMALL(IF((P$6:P$100&lt;&gt;"")*(P$6:P$100&lt;&gt;"x"), ROW(P$6:P$100)), ROW()-5)), "")</f>
        <v/>
      </c>
      <c r="R39" s="19" t="str" cm="1">
        <f t="array" ref="R39">IFERROR(INDEX(P:P, SMALL(IF((P$6:P$100&lt;&gt;"")*(P$6:P$100&lt;&gt;"x"), ROW(P$6:P$100)), ROW()-5)), "")</f>
        <v/>
      </c>
      <c r="X39" s="95" t="str">
        <f t="array" ref="X39">IFERROR(INDEX($S$6:$S$30,SMALL(IF($S$6:$S$30&lt;&gt;"",ROW($S$6:$S$30)-ROW($S$6)+1),INT((ROW(X39)-ROW(X$6))/4)+1)),"")</f>
        <v>1000m walk</v>
      </c>
      <c r="Y39" s="53" t="str" cm="1">
        <f t="array" ref="Y39">IFERROR(INDEX(CHOOSE(MOD(ROW(Y39)-ROW(Y$6),4)+1,$T$6:$T$30,$U$6:$U$30,$V$6:$V$30,$W$6:$W$30),SMALL(IF($S$6:$S$30&lt;&gt;"",ROW($S$6:$S$30)-ROW($S$6)+1),INT((ROW(Y39)-ROW(Y$6))/4)+1)),"")</f>
        <v>B 35+</v>
      </c>
      <c r="Z39" s="7" t="str" cm="1">
        <f t="array" ref="Z39">IFERROR(INDEX(X:X, SMALL(IF((Y$6:Y$100&lt;&gt;"")*(Y$6:Y$100&lt;&gt;"x"), ROW(Y$6:Y$100)), ROW()-5)), "")</f>
        <v/>
      </c>
      <c r="AA39" s="19" t="str" cm="1">
        <f t="array" ref="AA39">IFERROR(INDEX(Y:Y, SMALL(IF((Y$6:Y$100&lt;&gt;"")*(Y$6:Y$100&lt;&gt;"x"), ROW(Y$6:Y$100)), ROW()-5)), "")</f>
        <v/>
      </c>
      <c r="AG39"/>
    </row>
    <row r="40" spans="1:33">
      <c r="A40" s="54" t="str">
        <f>'Results W'!H3</f>
        <v>Total Women's</v>
      </c>
      <c r="B40" s="64">
        <f>'Results W'!I3</f>
        <v>8.17</v>
      </c>
      <c r="C40" s="64">
        <f>'Results W'!J3</f>
        <v>184.16</v>
      </c>
      <c r="D40" s="64">
        <f>'Results W'!K3</f>
        <v>165.15</v>
      </c>
      <c r="E40" s="64">
        <f>'Results W'!L3</f>
        <v>108.14</v>
      </c>
      <c r="F40" s="64">
        <f>'Results W'!M3</f>
        <v>103.13</v>
      </c>
      <c r="G40" s="64">
        <f>'Results W'!N3</f>
        <v>54.12</v>
      </c>
      <c r="H40" s="64">
        <f>'Results W'!O3</f>
        <v>132.11000000000001</v>
      </c>
      <c r="I40" s="64">
        <f>'Results W'!P3</f>
        <v>0.1</v>
      </c>
      <c r="O40" s="95" t="str">
        <f t="array" ref="O40">IFERROR(INDEX($J$6:$J$30,SMALL(IF($J$6:$J$30&lt;&gt;"",ROW($J$6:$J$30)-ROW($J$6)+1),INT((ROW(O40)-ROW(O$6))/4)+1)),"")</f>
        <v>4x100m relay</v>
      </c>
      <c r="P40" s="53" t="str">
        <f t="array" ref="P40">IFERROR(INDEX(CHOOSE(MOD(ROW(P40)-ROW(P$6),4)+1,$K$6:$K$30,$L$6:$L$30,$M$6:$M$30,$N$6:$N$30),SMALL(IF($J$6:$J$30&lt;&gt;"",ROW($J$6:$J$30)-ROW($J$6)+1),INT((ROW(P40)-ROW(P$6))/4)+1)),"")</f>
        <v>x</v>
      </c>
      <c r="Q40" s="7" t="str" cm="1">
        <f t="array" ref="Q40">IFERROR(INDEX(O:O, SMALL(IF((P$6:P$100&lt;&gt;"")*(P$6:P$100&lt;&gt;"x"), ROW(P$6:P$100)), ROW()-5)), "")</f>
        <v/>
      </c>
      <c r="R40" s="19" t="str" cm="1">
        <f t="array" ref="R40">IFERROR(INDEX(P:P, SMALL(IF((P$6:P$100&lt;&gt;"")*(P$6:P$100&lt;&gt;"x"), ROW(P$6:P$100)), ROW()-5)), "")</f>
        <v/>
      </c>
      <c r="X40" s="95" t="str">
        <f t="array" ref="X40">IFERROR(INDEX($S$6:$S$30,SMALL(IF($S$6:$S$30&lt;&gt;"",ROW($S$6:$S$30)-ROW($S$6)+1),INT((ROW(X40)-ROW(X$6))/4)+1)),"")</f>
        <v>1000m walk</v>
      </c>
      <c r="Y40" s="53" t="str" cm="1">
        <f t="array" ref="Y40">IFERROR(INDEX(CHOOSE(MOD(ROW(Y40)-ROW(Y$6),4)+1,$T$6:$T$30,$U$6:$U$30,$V$6:$V$30,$W$6:$W$30),SMALL(IF($S$6:$S$30&lt;&gt;"",ROW($S$6:$S$30)-ROW($S$6)+1),INT((ROW(Y40)-ROW(Y$6))/4)+1)),"")</f>
        <v>50+</v>
      </c>
      <c r="Z40" s="7" t="str" cm="1">
        <f t="array" ref="Z40">IFERROR(INDEX(X:X, SMALL(IF((Y$6:Y$100&lt;&gt;"")*(Y$6:Y$100&lt;&gt;"x"), ROW(Y$6:Y$100)), ROW()-5)), "")</f>
        <v/>
      </c>
      <c r="AA40" s="19" t="str" cm="1">
        <f t="array" ref="AA40">IFERROR(INDEX(Y:Y, SMALL(IF((Y$6:Y$100&lt;&gt;"")*(Y$6:Y$100&lt;&gt;"x"), ROW(Y$6:Y$100)), ROW()-5)), "")</f>
        <v/>
      </c>
      <c r="AG40"/>
    </row>
    <row r="41" spans="1:33">
      <c r="B41" s="54" t="str">
        <f>'Results M'!I2</f>
        <v>Arena 80</v>
      </c>
      <c r="C41" s="54" t="str">
        <f>'Results M'!J2</f>
        <v>Brighton &amp; Hove AC</v>
      </c>
      <c r="D41" s="54" t="str">
        <f>'Results M'!K2</f>
        <v>Eastbourne Rovers AC</v>
      </c>
      <c r="E41" s="54" t="str">
        <f>'Results M'!L2</f>
        <v>Hailsham Harriers</v>
      </c>
      <c r="F41" s="54" t="str">
        <f>'Results M'!M2</f>
        <v>Hastings AC &amp; Runners</v>
      </c>
      <c r="G41" s="54" t="str">
        <f>'Results M'!N2</f>
        <v>Haywards Heath &amp; Lewes</v>
      </c>
      <c r="H41" s="54" t="str">
        <f>'Results M'!O2</f>
        <v>HYAC</v>
      </c>
      <c r="I41" s="54" t="str">
        <f>'Results M'!P2</f>
        <v>Worthing &amp; District Harriers</v>
      </c>
      <c r="O41" s="95" t="str">
        <f t="array" ref="O41">IFERROR(INDEX($J$6:$J$30,SMALL(IF($J$6:$J$30&lt;&gt;"",ROW($J$6:$J$30)-ROW($J$6)+1),INT((ROW(O41)-ROW(O$6))/4)+1)),"")</f>
        <v>4x100m relay</v>
      </c>
      <c r="P41" s="53" t="str">
        <f t="array" ref="P41">IFERROR(INDEX(CHOOSE(MOD(ROW(P41)-ROW(P$6),4)+1,$K$6:$K$30,$L$6:$L$30,$M$6:$M$30,$N$6:$N$30),SMALL(IF($J$6:$J$30&lt;&gt;"",ROW($J$6:$J$30)-ROW($J$6)+1),INT((ROW(P41)-ROW(P$6))/4)+1)),"")</f>
        <v>x</v>
      </c>
      <c r="Q41" s="7" t="str" cm="1">
        <f t="array" ref="Q41">IFERROR(INDEX(O:O, SMALL(IF((P$6:P$100&lt;&gt;"")*(P$6:P$100&lt;&gt;"x"), ROW(P$6:P$100)), ROW()-5)), "")</f>
        <v/>
      </c>
      <c r="R41" s="19" t="str" cm="1">
        <f t="array" ref="R41">IFERROR(INDEX(P:P, SMALL(IF((P$6:P$100&lt;&gt;"")*(P$6:P$100&lt;&gt;"x"), ROW(P$6:P$100)), ROW()-5)), "")</f>
        <v/>
      </c>
      <c r="X41" s="95" t="str">
        <f t="array" ref="X41">IFERROR(INDEX($S$6:$S$30,SMALL(IF($S$6:$S$30&lt;&gt;"",ROW($S$6:$S$30)-ROW($S$6)+1),INT((ROW(X41)-ROW(X$6))/4)+1)),"")</f>
        <v>1000m walk</v>
      </c>
      <c r="Y41" s="53" t="str" cm="1">
        <f t="array" ref="Y41">IFERROR(INDEX(CHOOSE(MOD(ROW(Y41)-ROW(Y$6),4)+1,$T$6:$T$30,$U$6:$U$30,$V$6:$V$30,$W$6:$W$30),SMALL(IF($S$6:$S$30&lt;&gt;"",ROW($S$6:$S$30)-ROW($S$6)+1),INT((ROW(Y41)-ROW(Y$6))/4)+1)),"")</f>
        <v>x</v>
      </c>
      <c r="Z41" s="7" t="str" cm="1">
        <f t="array" ref="Z41">IFERROR(INDEX(X:X, SMALL(IF((Y$6:Y$100&lt;&gt;"")*(Y$6:Y$100&lt;&gt;"x"), ROW(Y$6:Y$100)), ROW()-5)), "")</f>
        <v/>
      </c>
      <c r="AA41" s="19" t="str" cm="1">
        <f t="array" ref="AA41">IFERROR(INDEX(Y:Y, SMALL(IF((Y$6:Y$100&lt;&gt;"")*(Y$6:Y$100&lt;&gt;"x"), ROW(Y$6:Y$100)), ROW()-5)), "")</f>
        <v/>
      </c>
      <c r="AG41"/>
    </row>
    <row r="42" spans="1:33">
      <c r="A42" s="54" t="s">
        <v>14</v>
      </c>
      <c r="B42" s="64">
        <f t="shared" ref="B42:I42" si="0">SUM(B39:B40)</f>
        <v>84.34</v>
      </c>
      <c r="C42" s="64">
        <f t="shared" si="0"/>
        <v>267.32</v>
      </c>
      <c r="D42" s="64">
        <f t="shared" si="0"/>
        <v>288.3</v>
      </c>
      <c r="E42" s="64">
        <f t="shared" si="0"/>
        <v>215.28</v>
      </c>
      <c r="F42" s="64">
        <f t="shared" si="0"/>
        <v>249.26</v>
      </c>
      <c r="G42" s="64">
        <f t="shared" si="0"/>
        <v>170.24</v>
      </c>
      <c r="H42" s="64">
        <f t="shared" si="0"/>
        <v>197.22000000000003</v>
      </c>
      <c r="I42" s="64">
        <f t="shared" si="0"/>
        <v>56.2</v>
      </c>
      <c r="O42" s="95" t="str">
        <f t="array" ref="O42">IFERROR(INDEX($J$6:$J$30,SMALL(IF($J$6:$J$30&lt;&gt;"",ROW($J$6:$J$30)-ROW($J$6)+1),INT((ROW(O42)-ROW(O$6))/4)+1)),"")</f>
        <v/>
      </c>
      <c r="P42" s="53" t="str">
        <f t="array" ref="P42">IFERROR(INDEX(CHOOSE(MOD(ROW(P42)-ROW(P$6),4)+1,$K$6:$K$30,$L$6:$L$30,$M$6:$M$30,$N$6:$N$30),SMALL(IF($J$6:$J$30&lt;&gt;"",ROW($J$6:$J$30)-ROW($J$6)+1),INT((ROW(P42)-ROW(P$6))/4)+1)),"")</f>
        <v/>
      </c>
      <c r="Q42" s="7" t="str" cm="1">
        <f t="array" ref="Q42">IFERROR(INDEX(O:O, SMALL(IF((P$6:P$100&lt;&gt;"")*(P$6:P$100&lt;&gt;"x"), ROW(P$6:P$100)), ROW()-5)), "")</f>
        <v/>
      </c>
      <c r="R42" s="19" t="str" cm="1">
        <f t="array" ref="R42">IFERROR(INDEX(P:P, SMALL(IF((P$6:P$100&lt;&gt;"")*(P$6:P$100&lt;&gt;"x"), ROW(P$6:P$100)), ROW()-5)), "")</f>
        <v/>
      </c>
      <c r="X42" s="95" t="str">
        <f t="array" ref="X42">IFERROR(INDEX($S$6:$S$30,SMALL(IF($S$6:$S$30&lt;&gt;"",ROW($S$6:$S$30)-ROW($S$6)+1),INT((ROW(X42)-ROW(X$6))/4)+1)),"")</f>
        <v>4x100m relay</v>
      </c>
      <c r="Y42" s="53" t="str" cm="1">
        <f t="array" ref="Y42">IFERROR(INDEX(CHOOSE(MOD(ROW(Y42)-ROW(Y$6),4)+1,$T$6:$T$30,$U$6:$U$30,$V$6:$V$30,$W$6:$W$30),SMALL(IF($S$6:$S$30&lt;&gt;"",ROW($S$6:$S$30)-ROW($S$6)+1),INT((ROW(Y42)-ROW(Y$6))/4)+1)),"")</f>
        <v>A 35+</v>
      </c>
      <c r="Z42" s="7" t="str" cm="1">
        <f t="array" ref="Z42">IFERROR(INDEX(X:X, SMALL(IF((Y$6:Y$100&lt;&gt;"")*(Y$6:Y$100&lt;&gt;"x"), ROW(Y$6:Y$100)), ROW()-5)), "")</f>
        <v/>
      </c>
      <c r="AA42" s="19" t="str" cm="1">
        <f t="array" ref="AA42">IFERROR(INDEX(Y:Y, SMALL(IF((Y$6:Y$100&lt;&gt;"")*(Y$6:Y$100&lt;&gt;"x"), ROW(Y$6:Y$100)), ROW()-5)), "")</f>
        <v/>
      </c>
      <c r="AG42"/>
    </row>
    <row r="43" spans="1:33">
      <c r="O43" s="95" t="str">
        <f t="array" ref="O43">IFERROR(INDEX($J$6:$J$30,SMALL(IF($J$6:$J$30&lt;&gt;"",ROW($J$6:$J$30)-ROW($J$6)+1),INT((ROW(O43)-ROW(O$6))/4)+1)),"")</f>
        <v/>
      </c>
      <c r="P43" s="53" t="str">
        <f t="array" ref="P43">IFERROR(INDEX(CHOOSE(MOD(ROW(P43)-ROW(P$6),4)+1,$K$6:$K$30,$L$6:$L$30,$M$6:$M$30,$N$6:$N$30),SMALL(IF($J$6:$J$30&lt;&gt;"",ROW($J$6:$J$30)-ROW($J$6)+1),INT((ROW(P43)-ROW(P$6))/4)+1)),"")</f>
        <v/>
      </c>
      <c r="Q43" s="7" t="str" cm="1">
        <f t="array" ref="Q43">IFERROR(INDEX(O:O, SMALL(IF((P$6:P$100&lt;&gt;"")*(P$6:P$100&lt;&gt;"x"), ROW(P$6:P$100)), ROW()-5)), "")</f>
        <v/>
      </c>
      <c r="R43" s="19" t="str" cm="1">
        <f t="array" ref="R43">IFERROR(INDEX(P:P, SMALL(IF((P$6:P$100&lt;&gt;"")*(P$6:P$100&lt;&gt;"x"), ROW(P$6:P$100)), ROW()-5)), "")</f>
        <v/>
      </c>
      <c r="X43" s="95" t="str">
        <f t="array" ref="X43">IFERROR(INDEX($S$6:$S$30,SMALL(IF($S$6:$S$30&lt;&gt;"",ROW($S$6:$S$30)-ROW($S$6)+1),INT((ROW(X43)-ROW(X$6))/4)+1)),"")</f>
        <v>4x100m relay</v>
      </c>
      <c r="Y43" s="53" t="str" cm="1">
        <f t="array" ref="Y43">IFERROR(INDEX(CHOOSE(MOD(ROW(Y43)-ROW(Y$6),4)+1,$T$6:$T$30,$U$6:$U$30,$V$6:$V$30,$W$6:$W$30),SMALL(IF($S$6:$S$30&lt;&gt;"",ROW($S$6:$S$30)-ROW($S$6)+1),INT((ROW(Y43)-ROW(Y$6))/4)+1)),"")</f>
        <v>x</v>
      </c>
      <c r="Z43" s="7" t="str" cm="1">
        <f t="array" ref="Z43">IFERROR(INDEX(X:X, SMALL(IF((Y$6:Y$100&lt;&gt;"")*(Y$6:Y$100&lt;&gt;"x"), ROW(Y$6:Y$100)), ROW()-5)), "")</f>
        <v/>
      </c>
      <c r="AA43" s="19" t="str" cm="1">
        <f t="array" ref="AA43">IFERROR(INDEX(Y:Y, SMALL(IF((Y$6:Y$100&lt;&gt;"")*(Y$6:Y$100&lt;&gt;"x"), ROW(Y$6:Y$100)), ROW()-5)), "")</f>
        <v/>
      </c>
      <c r="AG43"/>
    </row>
    <row r="44" spans="1:33">
      <c r="O44" s="95" t="str">
        <f t="array" ref="O44">IFERROR(INDEX($J$6:$J$30,SMALL(IF($J$6:$J$30&lt;&gt;"",ROW($J$6:$J$30)-ROW($J$6)+1),INT((ROW(O44)-ROW(O$6))/4)+1)),"")</f>
        <v/>
      </c>
      <c r="P44" s="53" t="str">
        <f t="array" ref="P44">IFERROR(INDEX(CHOOSE(MOD(ROW(P44)-ROW(P$6),4)+1,$K$6:$K$30,$L$6:$L$30,$M$6:$M$30,$N$6:$N$30),SMALL(IF($J$6:$J$30&lt;&gt;"",ROW($J$6:$J$30)-ROW($J$6)+1),INT((ROW(P44)-ROW(P$6))/4)+1)),"")</f>
        <v/>
      </c>
      <c r="Q44" s="7" t="str" cm="1">
        <f t="array" ref="Q44">IFERROR(INDEX(O:O, SMALL(IF((P$6:P$100&lt;&gt;"")*(P$6:P$100&lt;&gt;"x"), ROW(P$6:P$100)), ROW()-5)), "")</f>
        <v/>
      </c>
      <c r="R44" s="19" t="str" cm="1">
        <f t="array" ref="R44">IFERROR(INDEX(P:P, SMALL(IF((P$6:P$100&lt;&gt;"")*(P$6:P$100&lt;&gt;"x"), ROW(P$6:P$100)), ROW()-5)), "")</f>
        <v/>
      </c>
      <c r="X44" s="95" t="str">
        <f t="array" ref="X44">IFERROR(INDEX($S$6:$S$30,SMALL(IF($S$6:$S$30&lt;&gt;"",ROW($S$6:$S$30)-ROW($S$6)+1),INT((ROW(X44)-ROW(X$6))/4)+1)),"")</f>
        <v>4x100m relay</v>
      </c>
      <c r="Y44" s="53" t="str" cm="1">
        <f t="array" ref="Y44">IFERROR(INDEX(CHOOSE(MOD(ROW(Y44)-ROW(Y$6),4)+1,$T$6:$T$30,$U$6:$U$30,$V$6:$V$30,$W$6:$W$30),SMALL(IF($S$6:$S$30&lt;&gt;"",ROW($S$6:$S$30)-ROW($S$6)+1),INT((ROW(Y44)-ROW(Y$6))/4)+1)),"")</f>
        <v>x</v>
      </c>
      <c r="Z44" s="7" t="str" cm="1">
        <f t="array" ref="Z44">IFERROR(INDEX(X:X, SMALL(IF((Y$6:Y$100&lt;&gt;"")*(Y$6:Y$100&lt;&gt;"x"), ROW(Y$6:Y$100)), ROW()-5)), "")</f>
        <v/>
      </c>
      <c r="AA44" s="19" t="str" cm="1">
        <f t="array" ref="AA44">IFERROR(INDEX(Y:Y, SMALL(IF((Y$6:Y$100&lt;&gt;"")*(Y$6:Y$100&lt;&gt;"x"), ROW(Y$6:Y$100)), ROW()-5)), "")</f>
        <v/>
      </c>
      <c r="AG44"/>
    </row>
    <row r="45" spans="1:33">
      <c r="A45" s="1" t="s">
        <v>15</v>
      </c>
      <c r="O45" s="95" t="str">
        <f t="array" ref="O45">IFERROR(INDEX($J$6:$J$30,SMALL(IF($J$6:$J$30&lt;&gt;"",ROW($J$6:$J$30)-ROW($J$6)+1),INT((ROW(O45)-ROW(O$6))/4)+1)),"")</f>
        <v/>
      </c>
      <c r="P45" s="53" t="str">
        <f t="array" ref="P45">IFERROR(INDEX(CHOOSE(MOD(ROW(P45)-ROW(P$6),4)+1,$K$6:$K$30,$L$6:$L$30,$M$6:$M$30,$N$6:$N$30),SMALL(IF($J$6:$J$30&lt;&gt;"",ROW($J$6:$J$30)-ROW($J$6)+1),INT((ROW(P45)-ROW(P$6))/4)+1)),"")</f>
        <v/>
      </c>
      <c r="Q45" s="7" t="str" cm="1">
        <f t="array" ref="Q45">IFERROR(INDEX(O:O, SMALL(IF((P$6:P$100&lt;&gt;"")*(P$6:P$100&lt;&gt;"x"), ROW(P$6:P$100)), ROW()-5)), "")</f>
        <v/>
      </c>
      <c r="R45" s="19" t="str" cm="1">
        <f t="array" ref="R45">IFERROR(INDEX(P:P, SMALL(IF((P$6:P$100&lt;&gt;"")*(P$6:P$100&lt;&gt;"x"), ROW(P$6:P$100)), ROW()-5)), "")</f>
        <v/>
      </c>
      <c r="X45" s="95" t="str">
        <f t="array" ref="X45">IFERROR(INDEX($S$6:$S$30,SMALL(IF($S$6:$S$30&lt;&gt;"",ROW($S$6:$S$30)-ROW($S$6)+1),INT((ROW(X45)-ROW(X$6))/4)+1)),"")</f>
        <v>4x100m relay</v>
      </c>
      <c r="Y45" s="53" t="str" cm="1">
        <f t="array" ref="Y45">IFERROR(INDEX(CHOOSE(MOD(ROW(Y45)-ROW(Y$6),4)+1,$T$6:$T$30,$U$6:$U$30,$V$6:$V$30,$W$6:$W$30),SMALL(IF($S$6:$S$30&lt;&gt;"",ROW($S$6:$S$30)-ROW($S$6)+1),INT((ROW(Y45)-ROW(Y$6))/4)+1)),"")</f>
        <v>x</v>
      </c>
      <c r="Z45" s="7" t="str" cm="1">
        <f t="array" ref="Z45">IFERROR(INDEX(X:X, SMALL(IF((Y$6:Y$100&lt;&gt;"")*(Y$6:Y$100&lt;&gt;"x"), ROW(Y$6:Y$100)), ROW()-5)), "")</f>
        <v/>
      </c>
      <c r="AA45" s="19" t="str" cm="1">
        <f t="array" ref="AA45">IFERROR(INDEX(Y:Y, SMALL(IF((Y$6:Y$100&lt;&gt;"")*(Y$6:Y$100&lt;&gt;"x"), ROW(Y$6:Y$100)), ROW()-5)), "")</f>
        <v/>
      </c>
      <c r="AG45"/>
    </row>
    <row r="46" spans="1:33">
      <c r="O46" s="95" t="str">
        <f t="array" ref="O46">IFERROR(INDEX($J$6:$J$30,SMALL(IF($J$6:$J$30&lt;&gt;"",ROW($J$6:$J$30)-ROW($J$6)+1),INT((ROW(O46)-ROW(O$6))/4)+1)),"")</f>
        <v/>
      </c>
      <c r="P46" s="53" t="str">
        <f t="array" ref="P46">IFERROR(INDEX(CHOOSE(MOD(ROW(P46)-ROW(P$6),4)+1,$K$6:$K$30,$L$6:$L$30,$M$6:$M$30,$N$6:$N$30),SMALL(IF($J$6:$J$30&lt;&gt;"",ROW($J$6:$J$30)-ROW($J$6)+1),INT((ROW(P46)-ROW(P$6))/4)+1)),"")</f>
        <v/>
      </c>
      <c r="Q46" s="7" t="str" cm="1">
        <f t="array" ref="Q46">IFERROR(INDEX(O:O, SMALL(IF((P$6:P$100&lt;&gt;"")*(P$6:P$100&lt;&gt;"x"), ROW(P$6:P$100)), ROW()-5)), "")</f>
        <v/>
      </c>
      <c r="R46" s="19" t="str" cm="1">
        <f t="array" ref="R46">IFERROR(INDEX(P:P, SMALL(IF((P$6:P$100&lt;&gt;"")*(P$6:P$100&lt;&gt;"x"), ROW(P$6:P$100)), ROW()-5)), "")</f>
        <v/>
      </c>
      <c r="X46" s="95" t="str">
        <f t="array" ref="X46">IFERROR(INDEX($S$6:$S$30,SMALL(IF($S$6:$S$30&lt;&gt;"",ROW($S$6:$S$30)-ROW($S$6)+1),INT((ROW(X46)-ROW(X$6))/4)+1)),"")</f>
        <v/>
      </c>
      <c r="Y46" s="53" t="str" cm="1">
        <f t="array" ref="Y46">IFERROR(INDEX(CHOOSE(MOD(ROW(Y46)-ROW(Y$6),4)+1,$T$6:$T$30,$U$6:$U$30,$V$6:$V$30,$W$6:$W$30),SMALL(IF($S$6:$S$30&lt;&gt;"",ROW($S$6:$S$30)-ROW($S$6)+1),INT((ROW(Y46)-ROW(Y$6))/4)+1)),"")</f>
        <v/>
      </c>
      <c r="Z46" s="7" t="str" cm="1">
        <f t="array" ref="Z46">IFERROR(INDEX(X:X, SMALL(IF((Y$6:Y$100&lt;&gt;"")*(Y$6:Y$100&lt;&gt;"x"), ROW(Y$6:Y$100)), ROW()-5)), "")</f>
        <v/>
      </c>
      <c r="AA46" s="19" t="str" cm="1">
        <f t="array" ref="AA46">IFERROR(INDEX(Y:Y, SMALL(IF((Y$6:Y$100&lt;&gt;"")*(Y$6:Y$100&lt;&gt;"x"), ROW(Y$6:Y$100)), ROW()-5)), "")</f>
        <v/>
      </c>
      <c r="AG46"/>
    </row>
    <row r="47" spans="1:33">
      <c r="B47" s="54" t="str">
        <f>'Results M'!I2</f>
        <v>Arena 80</v>
      </c>
      <c r="C47" s="54" t="str">
        <f>'Results M'!J2</f>
        <v>Brighton &amp; Hove AC</v>
      </c>
      <c r="D47" s="54" t="str">
        <f>'Results M'!K2</f>
        <v>Eastbourne Rovers AC</v>
      </c>
      <c r="E47" s="54" t="str">
        <f>'Results M'!L2</f>
        <v>Hailsham Harriers</v>
      </c>
      <c r="F47" s="54" t="str">
        <f>'Results M'!M2</f>
        <v>Hastings AC &amp; Runners</v>
      </c>
      <c r="G47" s="54" t="str">
        <f>'Results M'!N2</f>
        <v>Haywards Heath &amp; Lewes</v>
      </c>
      <c r="H47" s="54" t="str">
        <f>'Results M'!O2</f>
        <v>HYAC</v>
      </c>
      <c r="I47" s="54" t="str">
        <f>'Results M'!P2</f>
        <v>Worthing &amp; District Harriers</v>
      </c>
      <c r="O47" s="95" t="str">
        <f t="array" ref="O47">IFERROR(INDEX($J$6:$J$30,SMALL(IF($J$6:$J$30&lt;&gt;"",ROW($J$6:$J$30)-ROW($J$6)+1),INT((ROW(O47)-ROW(O$6))/4)+1)),"")</f>
        <v/>
      </c>
      <c r="P47" s="53" t="str">
        <f t="array" ref="P47">IFERROR(INDEX(CHOOSE(MOD(ROW(P47)-ROW(P$6),4)+1,$K$6:$K$30,$L$6:$L$30,$M$6:$M$30,$N$6:$N$30),SMALL(IF($J$6:$J$30&lt;&gt;"",ROW($J$6:$J$30)-ROW($J$6)+1),INT((ROW(P47)-ROW(P$6))/4)+1)),"")</f>
        <v/>
      </c>
      <c r="Q47" s="7" t="str" cm="1">
        <f t="array" ref="Q47">IFERROR(INDEX(O:O, SMALL(IF((P$6:P$100&lt;&gt;"")*(P$6:P$100&lt;&gt;"x"), ROW(P$6:P$100)), ROW()-5)), "")</f>
        <v/>
      </c>
      <c r="R47" s="19" t="str" cm="1">
        <f t="array" ref="R47">IFERROR(INDEX(P:P, SMALL(IF((P$6:P$100&lt;&gt;"")*(P$6:P$100&lt;&gt;"x"), ROW(P$6:P$100)), ROW()-5)), "")</f>
        <v/>
      </c>
      <c r="X47" s="95" t="str">
        <f t="array" ref="X47">IFERROR(INDEX($S$6:$S$30,SMALL(IF($S$6:$S$30&lt;&gt;"",ROW($S$6:$S$30)-ROW($S$6)+1),INT((ROW(X47)-ROW(X$6))/4)+1)),"")</f>
        <v/>
      </c>
      <c r="Y47" s="53" t="str" cm="1">
        <f t="array" ref="Y47">IFERROR(INDEX(CHOOSE(MOD(ROW(Y47)-ROW(Y$6),4)+1,$T$6:$T$30,$U$6:$U$30,$V$6:$V$30,$W$6:$W$30),SMALL(IF($S$6:$S$30&lt;&gt;"",ROW($S$6:$S$30)-ROW($S$6)+1),INT((ROW(Y47)-ROW(Y$6))/4)+1)),"")</f>
        <v/>
      </c>
      <c r="Z47" s="7" t="str" cm="1">
        <f t="array" ref="Z47">IFERROR(INDEX(X:X, SMALL(IF((Y$6:Y$100&lt;&gt;"")*(Y$6:Y$100&lt;&gt;"x"), ROW(Y$6:Y$100)), ROW()-5)), "")</f>
        <v/>
      </c>
      <c r="AA47" s="19" t="str" cm="1">
        <f t="array" ref="AA47">IFERROR(INDEX(Y:Y, SMALL(IF((Y$6:Y$100&lt;&gt;"")*(Y$6:Y$100&lt;&gt;"x"), ROW(Y$6:Y$100)), ROW()-5)), "")</f>
        <v/>
      </c>
      <c r="AG47"/>
    </row>
    <row r="48" spans="1:33">
      <c r="A48" s="1" t="s">
        <v>16</v>
      </c>
      <c r="B48" s="1">
        <f>'Match Result'!M7</f>
        <v>43</v>
      </c>
      <c r="C48" s="1">
        <f>'Match Result'!$M8</f>
        <v>225</v>
      </c>
      <c r="D48" s="1">
        <f>'Match Result'!$M9</f>
        <v>245</v>
      </c>
      <c r="E48" s="1">
        <f>'Match Result'!$M10</f>
        <v>149</v>
      </c>
      <c r="F48" s="1">
        <f>'Match Result'!$M11</f>
        <v>184</v>
      </c>
      <c r="G48" s="1">
        <f>'Match Result'!$M12</f>
        <v>181</v>
      </c>
      <c r="H48" s="1">
        <f>'Match Result'!$M13</f>
        <v>103</v>
      </c>
      <c r="I48" s="1">
        <f>'Match Result'!$M14</f>
        <v>58</v>
      </c>
      <c r="O48" s="95" t="str">
        <f t="array" ref="O48">IFERROR(INDEX($J$6:$J$30,SMALL(IF($J$6:$J$30&lt;&gt;"",ROW($J$6:$J$30)-ROW($J$6)+1),INT((ROW(O48)-ROW(O$6))/4)+1)),"")</f>
        <v/>
      </c>
      <c r="P48" s="53" t="str">
        <f t="array" ref="P48">IFERROR(INDEX(CHOOSE(MOD(ROW(P48)-ROW(P$6),4)+1,$K$6:$K$30,$L$6:$L$30,$M$6:$M$30,$N$6:$N$30),SMALL(IF($J$6:$J$30&lt;&gt;"",ROW($J$6:$J$30)-ROW($J$6)+1),INT((ROW(P48)-ROW(P$6))/4)+1)),"")</f>
        <v/>
      </c>
      <c r="Q48" s="7" t="str" cm="1">
        <f t="array" ref="Q48">IFERROR(INDEX(O:O, SMALL(IF((P$6:P$100&lt;&gt;"")*(P$6:P$100&lt;&gt;"x"), ROW(P$6:P$100)), ROW()-5)), "")</f>
        <v/>
      </c>
      <c r="R48" s="19" t="str" cm="1">
        <f t="array" ref="R48">IFERROR(INDEX(P:P, SMALL(IF((P$6:P$100&lt;&gt;"")*(P$6:P$100&lt;&gt;"x"), ROW(P$6:P$100)), ROW()-5)), "")</f>
        <v/>
      </c>
      <c r="X48" s="95" t="str">
        <f t="array" ref="X48">IFERROR(INDEX($S$6:$S$30,SMALL(IF($S$6:$S$30&lt;&gt;"",ROW($S$6:$S$30)-ROW($S$6)+1),INT((ROW(X48)-ROW(X$6))/4)+1)),"")</f>
        <v/>
      </c>
      <c r="Y48" s="53" t="str" cm="1">
        <f t="array" ref="Y48">IFERROR(INDEX(CHOOSE(MOD(ROW(Y48)-ROW(Y$6),4)+1,$T$6:$T$30,$U$6:$U$30,$V$6:$V$30,$W$6:$W$30),SMALL(IF($S$6:$S$30&lt;&gt;"",ROW($S$6:$S$30)-ROW($S$6)+1),INT((ROW(Y48)-ROW(Y$6))/4)+1)),"")</f>
        <v/>
      </c>
      <c r="Z48" s="7" t="str" cm="1">
        <f t="array" ref="Z48">IFERROR(INDEX(X:X, SMALL(IF((Y$6:Y$100&lt;&gt;"")*(Y$6:Y$100&lt;&gt;"x"), ROW(Y$6:Y$100)), ROW()-5)), "")</f>
        <v/>
      </c>
      <c r="AA48" s="19" t="str" cm="1">
        <f t="array" ref="AA48">IFERROR(INDEX(Y:Y, SMALL(IF((Y$6:Y$100&lt;&gt;"")*(Y$6:Y$100&lt;&gt;"x"), ROW(Y$6:Y$100)), ROW()-5)), "")</f>
        <v/>
      </c>
      <c r="AG48"/>
    </row>
    <row r="49" spans="1:33">
      <c r="A49" s="1" t="s">
        <v>17</v>
      </c>
      <c r="B49" s="1">
        <f>'Match Result'!$N7</f>
        <v>1</v>
      </c>
      <c r="C49" s="1">
        <f>'Match Result'!$N8</f>
        <v>7</v>
      </c>
      <c r="D49" s="1">
        <f>'Match Result'!$N9</f>
        <v>8</v>
      </c>
      <c r="E49" s="1">
        <f>'Match Result'!$N10</f>
        <v>4</v>
      </c>
      <c r="F49" s="1">
        <f>'Match Result'!$N11</f>
        <v>6</v>
      </c>
      <c r="G49" s="1">
        <f>'Match Result'!$N12</f>
        <v>5</v>
      </c>
      <c r="H49" s="1">
        <f>'Match Result'!$N13</f>
        <v>3</v>
      </c>
      <c r="I49" s="1">
        <f>'Match Result'!$N14</f>
        <v>2</v>
      </c>
      <c r="O49" s="95" t="str">
        <f t="array" ref="O49">IFERROR(INDEX($J$6:$J$30,SMALL(IF($J$6:$J$30&lt;&gt;"",ROW($J$6:$J$30)-ROW($J$6)+1),INT((ROW(O49)-ROW(O$6))/4)+1)),"")</f>
        <v/>
      </c>
      <c r="P49" s="53" t="str">
        <f t="array" ref="P49">IFERROR(INDEX(CHOOSE(MOD(ROW(P49)-ROW(P$6),4)+1,$K$6:$K$30,$L$6:$L$30,$M$6:$M$30,$N$6:$N$30),SMALL(IF($J$6:$J$30&lt;&gt;"",ROW($J$6:$J$30)-ROW($J$6)+1),INT((ROW(P49)-ROW(P$6))/4)+1)),"")</f>
        <v/>
      </c>
      <c r="Q49" s="7" t="str" cm="1">
        <f t="array" ref="Q49">IFERROR(INDEX(O:O, SMALL(IF((P$6:P$100&lt;&gt;"")*(P$6:P$100&lt;&gt;"x"), ROW(P$6:P$100)), ROW()-5)), "")</f>
        <v/>
      </c>
      <c r="R49" s="19" t="str" cm="1">
        <f t="array" ref="R49">IFERROR(INDEX(P:P, SMALL(IF((P$6:P$100&lt;&gt;"")*(P$6:P$100&lt;&gt;"x"), ROW(P$6:P$100)), ROW()-5)), "")</f>
        <v/>
      </c>
      <c r="X49" s="95" t="str">
        <f t="array" ref="X49">IFERROR(INDEX($S$6:$S$30,SMALL(IF($S$6:$S$30&lt;&gt;"",ROW($S$6:$S$30)-ROW($S$6)+1),INT((ROW(X49)-ROW(X$6))/4)+1)),"")</f>
        <v/>
      </c>
      <c r="Y49" s="53" t="str" cm="1">
        <f t="array" ref="Y49">IFERROR(INDEX(CHOOSE(MOD(ROW(Y49)-ROW(Y$6),4)+1,$T$6:$T$30,$U$6:$U$30,$V$6:$V$30,$W$6:$W$30),SMALL(IF($S$6:$S$30&lt;&gt;"",ROW($S$6:$S$30)-ROW($S$6)+1),INT((ROW(Y49)-ROW(Y$6))/4)+1)),"")</f>
        <v/>
      </c>
      <c r="Z49" s="7" t="str" cm="1">
        <f t="array" ref="Z49">IFERROR(INDEX(X:X, SMALL(IF((Y$6:Y$100&lt;&gt;"")*(Y$6:Y$100&lt;&gt;"x"), ROW(Y$6:Y$100)), ROW()-5)), "")</f>
        <v/>
      </c>
      <c r="AA49" s="19" t="str" cm="1">
        <f t="array" ref="AA49">IFERROR(INDEX(Y:Y, SMALL(IF((Y$6:Y$100&lt;&gt;"")*(Y$6:Y$100&lt;&gt;"x"), ROW(Y$6:Y$100)), ROW()-5)), "")</f>
        <v/>
      </c>
      <c r="AG49"/>
    </row>
    <row r="50" spans="1:33">
      <c r="A50" s="1" t="s">
        <v>18</v>
      </c>
      <c r="B50" s="1">
        <f>'Match Result'!$Q7</f>
        <v>127</v>
      </c>
      <c r="C50" s="1">
        <f>'Match Result'!$Q8</f>
        <v>492</v>
      </c>
      <c r="D50" s="1">
        <f>'Match Result'!$Q9</f>
        <v>533</v>
      </c>
      <c r="E50" s="1">
        <f>'Match Result'!$Q10</f>
        <v>364</v>
      </c>
      <c r="F50" s="1">
        <f>'Match Result'!$Q11</f>
        <v>433</v>
      </c>
      <c r="G50" s="1">
        <f>'Match Result'!$Q12</f>
        <v>351</v>
      </c>
      <c r="H50" s="1">
        <f>'Match Result'!$Q13</f>
        <v>300</v>
      </c>
      <c r="I50" s="1">
        <f>'Match Result'!$Q14</f>
        <v>114</v>
      </c>
      <c r="O50" s="95" t="str">
        <f t="array" ref="O50">IFERROR(INDEX($J$6:$J$30,SMALL(IF($J$6:$J$30&lt;&gt;"",ROW($J$6:$J$30)-ROW($J$6)+1),INT((ROW(O50)-ROW(O$6))/4)+1)),"")</f>
        <v/>
      </c>
      <c r="P50" s="53" t="str">
        <f t="array" ref="P50">IFERROR(INDEX(CHOOSE(MOD(ROW(P50)-ROW(P$6),4)+1,$K$6:$K$30,$L$6:$L$30,$M$6:$M$30,$N$6:$N$30),SMALL(IF($J$6:$J$30&lt;&gt;"",ROW($J$6:$J$30)-ROW($J$6)+1),INT((ROW(P50)-ROW(P$6))/4)+1)),"")</f>
        <v/>
      </c>
      <c r="Q50" s="7" t="str" cm="1">
        <f t="array" ref="Q50">IFERROR(INDEX(O:O, SMALL(IF((P$6:P$100&lt;&gt;"")*(P$6:P$100&lt;&gt;"x"), ROW(P$6:P$100)), ROW()-5)), "")</f>
        <v/>
      </c>
      <c r="R50" s="19" t="str" cm="1">
        <f t="array" ref="R50">IFERROR(INDEX(P:P, SMALL(IF((P$6:P$100&lt;&gt;"")*(P$6:P$100&lt;&gt;"x"), ROW(P$6:P$100)), ROW()-5)), "")</f>
        <v/>
      </c>
      <c r="X50" s="95" t="str">
        <f t="array" ref="X50">IFERROR(INDEX($S$6:$S$30,SMALL(IF($S$6:$S$30&lt;&gt;"",ROW($S$6:$S$30)-ROW($S$6)+1),INT((ROW(X50)-ROW(X$6))/4)+1)),"")</f>
        <v/>
      </c>
      <c r="Y50" s="53" t="str" cm="1">
        <f t="array" ref="Y50">IFERROR(INDEX(CHOOSE(MOD(ROW(Y50)-ROW(Y$6),4)+1,$T$6:$T$30,$U$6:$U$30,$V$6:$V$30,$W$6:$W$30),SMALL(IF($S$6:$S$30&lt;&gt;"",ROW($S$6:$S$30)-ROW($S$6)+1),INT((ROW(Y50)-ROW(Y$6))/4)+1)),"")</f>
        <v/>
      </c>
      <c r="Z50" s="7" t="str" cm="1">
        <f t="array" ref="Z50">IFERROR(INDEX(X:X, SMALL(IF((Y$6:Y$100&lt;&gt;"")*(Y$6:Y$100&lt;&gt;"x"), ROW(Y$6:Y$100)), ROW()-5)), "")</f>
        <v/>
      </c>
      <c r="AA50" s="19" t="str" cm="1">
        <f t="array" ref="AA50">IFERROR(INDEX(Y:Y, SMALL(IF((Y$6:Y$100&lt;&gt;"")*(Y$6:Y$100&lt;&gt;"x"), ROW(Y$6:Y$100)), ROW()-5)), "")</f>
        <v/>
      </c>
      <c r="AG50"/>
    </row>
    <row r="51" spans="1:33">
      <c r="A51" s="1" t="s">
        <v>19</v>
      </c>
      <c r="B51" s="1">
        <f>'Match Result'!$R7+(B50/100000)+0.0000000008</f>
        <v>3.0012700007999999</v>
      </c>
      <c r="C51" s="1">
        <f>'Match Result'!$R8+(C50/100000)+0.0000000007</f>
        <v>14.0049200007</v>
      </c>
      <c r="D51" s="1">
        <f>'Match Result'!$R9+(D50/100000)+0.0000000006</f>
        <v>16.005330000600001</v>
      </c>
      <c r="E51" s="1">
        <f>'Match Result'!$R10+(E50/100000)+0.0000000005</f>
        <v>9.0036400005000008</v>
      </c>
      <c r="F51" s="1">
        <f>'Match Result'!$R11+(F50/100000)+0.0000000004</f>
        <v>12.0043300004</v>
      </c>
      <c r="G51" s="1">
        <f>'Match Result'!$R12+(G50/100000)+0.0000000003</f>
        <v>8.0035100003000004</v>
      </c>
      <c r="H51" s="1">
        <f>'Match Result'!$R13+(H50/100000)+0.0000000002</f>
        <v>7.0030000002000001</v>
      </c>
      <c r="I51" s="1">
        <f>'Match Result'!$R14+(I50/100000)+0.0000000001</f>
        <v>3.0011400000999999</v>
      </c>
      <c r="O51" s="95" t="str">
        <f t="array" ref="O51">IFERROR(INDEX($J$6:$J$30,SMALL(IF($J$6:$J$30&lt;&gt;"",ROW($J$6:$J$30)-ROW($J$6)+1),INT((ROW(O51)-ROW(O$6))/4)+1)),"")</f>
        <v/>
      </c>
      <c r="P51" s="53" t="str">
        <f t="array" ref="P51">IFERROR(INDEX(CHOOSE(MOD(ROW(P51)-ROW(P$6),4)+1,$K$6:$K$30,$L$6:$L$30,$M$6:$M$30,$N$6:$N$30),SMALL(IF($J$6:$J$30&lt;&gt;"",ROW($J$6:$J$30)-ROW($J$6)+1),INT((ROW(P51)-ROW(P$6))/4)+1)),"")</f>
        <v/>
      </c>
      <c r="Q51" s="7" t="str" cm="1">
        <f t="array" ref="Q51">IFERROR(INDEX(O:O, SMALL(IF((P$6:P$100&lt;&gt;"")*(P$6:P$100&lt;&gt;"x"), ROW(P$6:P$100)), ROW()-5)), "")</f>
        <v/>
      </c>
      <c r="R51" s="19" t="str" cm="1">
        <f t="array" ref="R51">IFERROR(INDEX(P:P, SMALL(IF((P$6:P$100&lt;&gt;"")*(P$6:P$100&lt;&gt;"x"), ROW(P$6:P$100)), ROW()-5)), "")</f>
        <v/>
      </c>
      <c r="X51" s="95" t="str">
        <f t="array" ref="X51">IFERROR(INDEX($S$6:$S$30,SMALL(IF($S$6:$S$30&lt;&gt;"",ROW($S$6:$S$30)-ROW($S$6)+1),INT((ROW(X51)-ROW(X$6))/4)+1)),"")</f>
        <v/>
      </c>
      <c r="Y51" s="53" t="str" cm="1">
        <f t="array" ref="Y51">IFERROR(INDEX(CHOOSE(MOD(ROW(Y51)-ROW(Y$6),4)+1,$T$6:$T$30,$U$6:$U$30,$V$6:$V$30,$W$6:$W$30),SMALL(IF($S$6:$S$30&lt;&gt;"",ROW($S$6:$S$30)-ROW($S$6)+1),INT((ROW(Y51)-ROW(Y$6))/4)+1)),"")</f>
        <v/>
      </c>
      <c r="Z51" s="7" t="str" cm="1">
        <f t="array" ref="Z51">IFERROR(INDEX(X:X, SMALL(IF((Y$6:Y$100&lt;&gt;"")*(Y$6:Y$100&lt;&gt;"x"), ROW(Y$6:Y$100)), ROW()-5)), "")</f>
        <v/>
      </c>
      <c r="AA51" s="19" t="str" cm="1">
        <f t="array" ref="AA51">IFERROR(INDEX(Y:Y, SMALL(IF((Y$6:Y$100&lt;&gt;"")*(Y$6:Y$100&lt;&gt;"x"), ROW(Y$6:Y$100)), ROW()-5)), "")</f>
        <v/>
      </c>
      <c r="AG51"/>
    </row>
    <row r="52" spans="1:33">
      <c r="O52" s="95" t="str">
        <f t="array" ref="O52">IFERROR(INDEX($J$6:$J$30,SMALL(IF($J$6:$J$30&lt;&gt;"",ROW($J$6:$J$30)-ROW($J$6)+1),INT((ROW(O52)-ROW(O$6))/4)+1)),"")</f>
        <v/>
      </c>
      <c r="P52" s="53" t="str">
        <f t="array" ref="P52">IFERROR(INDEX(CHOOSE(MOD(ROW(P52)-ROW(P$6),4)+1,$K$6:$K$30,$L$6:$L$30,$M$6:$M$30,$N$6:$N$30),SMALL(IF($J$6:$J$30&lt;&gt;"",ROW($J$6:$J$30)-ROW($J$6)+1),INT((ROW(P52)-ROW(P$6))/4)+1)),"")</f>
        <v/>
      </c>
      <c r="Q52" s="7" t="str" cm="1">
        <f t="array" ref="Q52">IFERROR(INDEX(O:O, SMALL(IF((P$6:P$100&lt;&gt;"")*(P$6:P$100&lt;&gt;"x"), ROW(P$6:P$100)), ROW()-5)), "")</f>
        <v/>
      </c>
      <c r="R52" s="19" t="str" cm="1">
        <f t="array" ref="R52">IFERROR(INDEX(P:P, SMALL(IF((P$6:P$100&lt;&gt;"")*(P$6:P$100&lt;&gt;"x"), ROW(P$6:P$100)), ROW()-5)), "")</f>
        <v/>
      </c>
      <c r="X52" s="95" t="str">
        <f t="array" ref="X52">IFERROR(INDEX($S$6:$S$30,SMALL(IF($S$6:$S$30&lt;&gt;"",ROW($S$6:$S$30)-ROW($S$6)+1),INT((ROW(X52)-ROW(X$6))/4)+1)),"")</f>
        <v/>
      </c>
      <c r="Y52" s="53" t="str" cm="1">
        <f t="array" ref="Y52">IFERROR(INDEX(CHOOSE(MOD(ROW(Y52)-ROW(Y$6),4)+1,$T$6:$T$30,$U$6:$U$30,$V$6:$V$30,$W$6:$W$30),SMALL(IF($S$6:$S$30&lt;&gt;"",ROW($S$6:$S$30)-ROW($S$6)+1),INT((ROW(Y52)-ROW(Y$6))/4)+1)),"")</f>
        <v/>
      </c>
      <c r="Z52" s="7" t="str" cm="1">
        <f t="array" ref="Z52">IFERROR(INDEX(X:X, SMALL(IF((Y$6:Y$100&lt;&gt;"")*(Y$6:Y$100&lt;&gt;"x"), ROW(Y$6:Y$100)), ROW()-5)), "")</f>
        <v/>
      </c>
      <c r="AA52" s="19" t="str" cm="1">
        <f t="array" ref="AA52">IFERROR(INDEX(Y:Y, SMALL(IF((Y$6:Y$100&lt;&gt;"")*(Y$6:Y$100&lt;&gt;"x"), ROW(Y$6:Y$100)), ROW()-5)), "")</f>
        <v/>
      </c>
      <c r="AG52"/>
    </row>
    <row r="53" spans="1:33">
      <c r="O53" s="95" t="str">
        <f t="array" ref="O53">IFERROR(INDEX($J$6:$J$30,SMALL(IF($J$6:$J$30&lt;&gt;"",ROW($J$6:$J$30)-ROW($J$6)+1),INT((ROW(O53)-ROW(O$6))/4)+1)),"")</f>
        <v/>
      </c>
      <c r="P53" s="53" t="str">
        <f t="array" ref="P53">IFERROR(INDEX(CHOOSE(MOD(ROW(P53)-ROW(P$6),4)+1,$K$6:$K$30,$L$6:$L$30,$M$6:$M$30,$N$6:$N$30),SMALL(IF($J$6:$J$30&lt;&gt;"",ROW($J$6:$J$30)-ROW($J$6)+1),INT((ROW(P53)-ROW(P$6))/4)+1)),"")</f>
        <v/>
      </c>
      <c r="Q53" s="7" t="str" cm="1">
        <f t="array" ref="Q53">IFERROR(INDEX(O:O, SMALL(IF((P$6:P$100&lt;&gt;"")*(P$6:P$100&lt;&gt;"x"), ROW(P$6:P$100)), ROW()-5)), "")</f>
        <v/>
      </c>
      <c r="R53" s="19" t="str" cm="1">
        <f t="array" ref="R53">IFERROR(INDEX(P:P, SMALL(IF((P$6:P$100&lt;&gt;"")*(P$6:P$100&lt;&gt;"x"), ROW(P$6:P$100)), ROW()-5)), "")</f>
        <v/>
      </c>
      <c r="X53" s="95" t="str">
        <f t="array" ref="X53">IFERROR(INDEX($S$6:$S$30,SMALL(IF($S$6:$S$30&lt;&gt;"",ROW($S$6:$S$30)-ROW($S$6)+1),INT((ROW(X53)-ROW(X$6))/4)+1)),"")</f>
        <v/>
      </c>
      <c r="Y53" s="53" t="str" cm="1">
        <f t="array" ref="Y53">IFERROR(INDEX(CHOOSE(MOD(ROW(Y53)-ROW(Y$6),4)+1,$T$6:$T$30,$U$6:$U$30,$V$6:$V$30,$W$6:$W$30),SMALL(IF($S$6:$S$30&lt;&gt;"",ROW($S$6:$S$30)-ROW($S$6)+1),INT((ROW(Y53)-ROW(Y$6))/4)+1)),"")</f>
        <v/>
      </c>
      <c r="Z53" s="7" t="str" cm="1">
        <f t="array" ref="Z53">IFERROR(INDEX(X:X, SMALL(IF((Y$6:Y$100&lt;&gt;"")*(Y$6:Y$100&lt;&gt;"x"), ROW(Y$6:Y$100)), ROW()-5)), "")</f>
        <v/>
      </c>
      <c r="AA53" s="19" t="str" cm="1">
        <f t="array" ref="AA53">IFERROR(INDEX(Y:Y, SMALL(IF((Y$6:Y$100&lt;&gt;"")*(Y$6:Y$100&lt;&gt;"x"), ROW(Y$6:Y$100)), ROW()-5)), "")</f>
        <v/>
      </c>
      <c r="AG53"/>
    </row>
    <row r="54" spans="1:33">
      <c r="O54" s="95" t="str">
        <f t="array" ref="O54">IFERROR(INDEX($J$6:$J$30,SMALL(IF($J$6:$J$30&lt;&gt;"",ROW($J$6:$J$30)-ROW($J$6)+1),INT((ROW(O54)-ROW(O$6))/4)+1)),"")</f>
        <v/>
      </c>
      <c r="P54" s="53" t="str">
        <f t="array" ref="P54">IFERROR(INDEX(CHOOSE(MOD(ROW(P54)-ROW(P$6),4)+1,$K$6:$K$30,$L$6:$L$30,$M$6:$M$30,$N$6:$N$30),SMALL(IF($J$6:$J$30&lt;&gt;"",ROW($J$6:$J$30)-ROW($J$6)+1),INT((ROW(P54)-ROW(P$6))/4)+1)),"")</f>
        <v/>
      </c>
      <c r="Q54" s="7" t="str" cm="1">
        <f t="array" ref="Q54">IFERROR(INDEX(O:O, SMALL(IF((P$6:P$100&lt;&gt;"")*(P$6:P$100&lt;&gt;"x"), ROW(P$6:P$100)), ROW()-5)), "")</f>
        <v/>
      </c>
      <c r="R54" s="19" t="str" cm="1">
        <f t="array" ref="R54">IFERROR(INDEX(P:P, SMALL(IF((P$6:P$100&lt;&gt;"")*(P$6:P$100&lt;&gt;"x"), ROW(P$6:P$100)), ROW()-5)), "")</f>
        <v/>
      </c>
      <c r="X54" s="95" t="str">
        <f t="array" ref="X54">IFERROR(INDEX($S$6:$S$30,SMALL(IF($S$6:$S$30&lt;&gt;"",ROW($S$6:$S$30)-ROW($S$6)+1),INT((ROW(X54)-ROW(X$6))/4)+1)),"")</f>
        <v/>
      </c>
      <c r="Y54" s="53" t="str" cm="1">
        <f t="array" ref="Y54">IFERROR(INDEX(CHOOSE(MOD(ROW(Y54)-ROW(Y$6),4)+1,$T$6:$T$30,$U$6:$U$30,$V$6:$V$30,$W$6:$W$30),SMALL(IF($S$6:$S$30&lt;&gt;"",ROW($S$6:$S$30)-ROW($S$6)+1),INT((ROW(Y54)-ROW(Y$6))/4)+1)),"")</f>
        <v/>
      </c>
      <c r="Z54" s="7" t="str" cm="1">
        <f t="array" ref="Z54">IFERROR(INDEX(X:X, SMALL(IF((Y$6:Y$100&lt;&gt;"")*(Y$6:Y$100&lt;&gt;"x"), ROW(Y$6:Y$100)), ROW()-5)), "")</f>
        <v/>
      </c>
      <c r="AA54" s="19" t="str" cm="1">
        <f t="array" ref="AA54">IFERROR(INDEX(Y:Y, SMALL(IF((Y$6:Y$100&lt;&gt;"")*(Y$6:Y$100&lt;&gt;"x"), ROW(Y$6:Y$100)), ROW()-5)), "")</f>
        <v/>
      </c>
      <c r="AG54"/>
    </row>
    <row r="55" spans="1:33">
      <c r="O55" s="95" t="str">
        <f t="array" ref="O55">IFERROR(INDEX($J$6:$J$30,SMALL(IF($J$6:$J$30&lt;&gt;"",ROW($J$6:$J$30)-ROW($J$6)+1),INT((ROW(O55)-ROW(O$6))/4)+1)),"")</f>
        <v/>
      </c>
      <c r="P55" s="53" t="str">
        <f t="array" ref="P55">IFERROR(INDEX(CHOOSE(MOD(ROW(P55)-ROW(P$6),4)+1,$K$6:$K$30,$L$6:$L$30,$M$6:$M$30,$N$6:$N$30),SMALL(IF($J$6:$J$30&lt;&gt;"",ROW($J$6:$J$30)-ROW($J$6)+1),INT((ROW(P55)-ROW(P$6))/4)+1)),"")</f>
        <v/>
      </c>
      <c r="Q55" s="7" t="str" cm="1">
        <f t="array" ref="Q55">IFERROR(INDEX(O:O, SMALL(IF((P$6:P$100&lt;&gt;"")*(P$6:P$100&lt;&gt;"x"), ROW(P$6:P$100)), ROW()-5)), "")</f>
        <v/>
      </c>
      <c r="R55" s="19" t="str" cm="1">
        <f t="array" ref="R55">IFERROR(INDEX(P:P, SMALL(IF((P$6:P$100&lt;&gt;"")*(P$6:P$100&lt;&gt;"x"), ROW(P$6:P$100)), ROW()-5)), "")</f>
        <v/>
      </c>
      <c r="X55" s="95" t="str">
        <f t="array" ref="X55">IFERROR(INDEX($S$6:$S$30,SMALL(IF($S$6:$S$30&lt;&gt;"",ROW($S$6:$S$30)-ROW($S$6)+1),INT((ROW(X55)-ROW(X$6))/4)+1)),"")</f>
        <v/>
      </c>
      <c r="Y55" s="53" t="str" cm="1">
        <f t="array" ref="Y55">IFERROR(INDEX(CHOOSE(MOD(ROW(Y55)-ROW(Y$6),4)+1,$T$6:$T$30,$U$6:$U$30,$V$6:$V$30,$W$6:$W$30),SMALL(IF($S$6:$S$30&lt;&gt;"",ROW($S$6:$S$30)-ROW($S$6)+1),INT((ROW(Y55)-ROW(Y$6))/4)+1)),"")</f>
        <v/>
      </c>
      <c r="Z55" s="7" t="str" cm="1">
        <f t="array" ref="Z55">IFERROR(INDEX(X:X, SMALL(IF((Y$6:Y$100&lt;&gt;"")*(Y$6:Y$100&lt;&gt;"x"), ROW(Y$6:Y$100)), ROW()-5)), "")</f>
        <v/>
      </c>
      <c r="AA55" s="19" t="str" cm="1">
        <f t="array" ref="AA55">IFERROR(INDEX(Y:Y, SMALL(IF((Y$6:Y$100&lt;&gt;"")*(Y$6:Y$100&lt;&gt;"x"), ROW(Y$6:Y$100)), ROW()-5)), "")</f>
        <v/>
      </c>
      <c r="AG55"/>
    </row>
    <row r="56" spans="1:33">
      <c r="O56" s="95" t="str">
        <f t="array" ref="O56">IFERROR(INDEX($J$6:$J$30,SMALL(IF($J$6:$J$30&lt;&gt;"",ROW($J$6:$J$30)-ROW($J$6)+1),INT((ROW(O56)-ROW(O$6))/4)+1)),"")</f>
        <v/>
      </c>
      <c r="P56" s="53" t="str">
        <f t="array" ref="P56">IFERROR(INDEX(CHOOSE(MOD(ROW(P56)-ROW(P$6),4)+1,$K$6:$K$30,$L$6:$L$30,$M$6:$M$30,$N$6:$N$30),SMALL(IF($J$6:$J$30&lt;&gt;"",ROW($J$6:$J$30)-ROW($J$6)+1),INT((ROW(P56)-ROW(P$6))/4)+1)),"")</f>
        <v/>
      </c>
      <c r="Q56" s="7" t="str" cm="1">
        <f t="array" ref="Q56">IFERROR(INDEX(O:O, SMALL(IF((P$6:P$100&lt;&gt;"")*(P$6:P$100&lt;&gt;"x"), ROW(P$6:P$100)), ROW()-5)), "")</f>
        <v/>
      </c>
      <c r="R56" s="19" t="str" cm="1">
        <f t="array" ref="R56">IFERROR(INDEX(P:P, SMALL(IF((P$6:P$100&lt;&gt;"")*(P$6:P$100&lt;&gt;"x"), ROW(P$6:P$100)), ROW()-5)), "")</f>
        <v/>
      </c>
      <c r="X56" s="95" t="str">
        <f t="array" ref="X56">IFERROR(INDEX($S$6:$S$30,SMALL(IF($S$6:$S$30&lt;&gt;"",ROW($S$6:$S$30)-ROW($S$6)+1),INT((ROW(X56)-ROW(X$6))/4)+1)),"")</f>
        <v/>
      </c>
      <c r="Y56" s="53" t="str" cm="1">
        <f t="array" ref="Y56">IFERROR(INDEX(CHOOSE(MOD(ROW(Y56)-ROW(Y$6),4)+1,$T$6:$T$30,$U$6:$U$30,$V$6:$V$30,$W$6:$W$30),SMALL(IF($S$6:$S$30&lt;&gt;"",ROW($S$6:$S$30)-ROW($S$6)+1),INT((ROW(Y56)-ROW(Y$6))/4)+1)),"")</f>
        <v/>
      </c>
      <c r="Z56" s="7" t="str" cm="1">
        <f t="array" ref="Z56">IFERROR(INDEX(X:X, SMALL(IF((Y$6:Y$100&lt;&gt;"")*(Y$6:Y$100&lt;&gt;"x"), ROW(Y$6:Y$100)), ROW()-5)), "")</f>
        <v/>
      </c>
      <c r="AA56" s="19" t="str" cm="1">
        <f t="array" ref="AA56">IFERROR(INDEX(Y:Y, SMALL(IF((Y$6:Y$100&lt;&gt;"")*(Y$6:Y$100&lt;&gt;"x"), ROW(Y$6:Y$100)), ROW()-5)), "")</f>
        <v/>
      </c>
      <c r="AG56"/>
    </row>
    <row r="57" spans="1:33">
      <c r="O57" s="95" t="str">
        <f t="array" ref="O57">IFERROR(INDEX($J$6:$J$30,SMALL(IF($J$6:$J$30&lt;&gt;"",ROW($J$6:$J$30)-ROW($J$6)+1),INT((ROW(O57)-ROW(O$6))/4)+1)),"")</f>
        <v/>
      </c>
      <c r="P57" s="53" t="str">
        <f t="array" ref="P57">IFERROR(INDEX(CHOOSE(MOD(ROW(P57)-ROW(P$6),4)+1,$K$6:$K$30,$L$6:$L$30,$M$6:$M$30,$N$6:$N$30),SMALL(IF($J$6:$J$30&lt;&gt;"",ROW($J$6:$J$30)-ROW($J$6)+1),INT((ROW(P57)-ROW(P$6))/4)+1)),"")</f>
        <v/>
      </c>
      <c r="Q57" s="7" t="str" cm="1">
        <f t="array" ref="Q57">IFERROR(INDEX(O:O, SMALL(IF((P$6:P$100&lt;&gt;"")*(P$6:P$100&lt;&gt;"x"), ROW(P$6:P$100)), ROW()-5)), "")</f>
        <v/>
      </c>
      <c r="R57" s="19" t="str" cm="1">
        <f t="array" ref="R57">IFERROR(INDEX(P:P, SMALL(IF((P$6:P$100&lt;&gt;"")*(P$6:P$100&lt;&gt;"x"), ROW(P$6:P$100)), ROW()-5)), "")</f>
        <v/>
      </c>
      <c r="X57" s="95" t="str">
        <f t="array" ref="X57">IFERROR(INDEX($S$6:$S$30,SMALL(IF($S$6:$S$30&lt;&gt;"",ROW($S$6:$S$30)-ROW($S$6)+1),INT((ROW(X57)-ROW(X$6))/4)+1)),"")</f>
        <v/>
      </c>
      <c r="Y57" s="53" t="str" cm="1">
        <f t="array" ref="Y57">IFERROR(INDEX(CHOOSE(MOD(ROW(Y57)-ROW(Y$6),4)+1,$T$6:$T$30,$U$6:$U$30,$V$6:$V$30,$W$6:$W$30),SMALL(IF($S$6:$S$30&lt;&gt;"",ROW($S$6:$S$30)-ROW($S$6)+1),INT((ROW(Y57)-ROW(Y$6))/4)+1)),"")</f>
        <v/>
      </c>
      <c r="Z57" s="7" t="str" cm="1">
        <f t="array" ref="Z57">IFERROR(INDEX(X:X, SMALL(IF((Y$6:Y$100&lt;&gt;"")*(Y$6:Y$100&lt;&gt;"x"), ROW(Y$6:Y$100)), ROW()-5)), "")</f>
        <v/>
      </c>
      <c r="AA57" s="19" t="str" cm="1">
        <f t="array" ref="AA57">IFERROR(INDEX(Y:Y, SMALL(IF((Y$6:Y$100&lt;&gt;"")*(Y$6:Y$100&lt;&gt;"x"), ROW(Y$6:Y$100)), ROW()-5)), "")</f>
        <v/>
      </c>
      <c r="AG57"/>
    </row>
    <row r="58" spans="1:33">
      <c r="A58" s="1" t="s">
        <v>141</v>
      </c>
      <c r="B58" s="1" t="s">
        <v>6</v>
      </c>
      <c r="C58" s="1" t="s">
        <v>7</v>
      </c>
      <c r="O58" s="95" t="str">
        <f t="array" ref="O58">IFERROR(INDEX($J$6:$J$30,SMALL(IF($J$6:$J$30&lt;&gt;"",ROW($J$6:$J$30)-ROW($J$6)+1),INT((ROW(O58)-ROW(O$6))/4)+1)),"")</f>
        <v/>
      </c>
      <c r="P58" s="53" t="str">
        <f t="array" ref="P58">IFERROR(INDEX(CHOOSE(MOD(ROW(P58)-ROW(P$6),4)+1,$K$6:$K$30,$L$6:$L$30,$M$6:$M$30,$N$6:$N$30),SMALL(IF($J$6:$J$30&lt;&gt;"",ROW($J$6:$J$30)-ROW($J$6)+1),INT((ROW(P58)-ROW(P$6))/4)+1)),"")</f>
        <v/>
      </c>
      <c r="Q58" s="7" t="str" cm="1">
        <f t="array" ref="Q58">IFERROR(INDEX(O:O, SMALL(IF((P$6:P$100&lt;&gt;"")*(P$6:P$100&lt;&gt;"x"), ROW(P$6:P$100)), ROW()-5)), "")</f>
        <v/>
      </c>
      <c r="R58" s="19" t="str" cm="1">
        <f t="array" ref="R58">IFERROR(INDEX(P:P, SMALL(IF((P$6:P$100&lt;&gt;"")*(P$6:P$100&lt;&gt;"x"), ROW(P$6:P$100)), ROW()-5)), "")</f>
        <v/>
      </c>
      <c r="X58" s="95" t="str">
        <f t="array" ref="X58">IFERROR(INDEX($S$6:$S$30,SMALL(IF($S$6:$S$30&lt;&gt;"",ROW($S$6:$S$30)-ROW($S$6)+1),INT((ROW(X58)-ROW(X$6))/4)+1)),"")</f>
        <v/>
      </c>
      <c r="Y58" s="53" t="str" cm="1">
        <f t="array" ref="Y58">IFERROR(INDEX(CHOOSE(MOD(ROW(Y58)-ROW(Y$6),4)+1,$T$6:$T$30,$U$6:$U$30,$V$6:$V$30,$W$6:$W$30),SMALL(IF($S$6:$S$30&lt;&gt;"",ROW($S$6:$S$30)-ROW($S$6)+1),INT((ROW(Y58)-ROW(Y$6))/4)+1)),"")</f>
        <v/>
      </c>
      <c r="Z58" s="7" t="str" cm="1">
        <f t="array" ref="Z58">IFERROR(INDEX(X:X, SMALL(IF((Y$6:Y$100&lt;&gt;"")*(Y$6:Y$100&lt;&gt;"x"), ROW(Y$6:Y$100)), ROW()-5)), "")</f>
        <v/>
      </c>
      <c r="AA58" s="19" t="str" cm="1">
        <f t="array" ref="AA58">IFERROR(INDEX(Y:Y, SMALL(IF((Y$6:Y$100&lt;&gt;"")*(Y$6:Y$100&lt;&gt;"x"), ROW(Y$6:Y$100)), ROW()-5)), "")</f>
        <v/>
      </c>
      <c r="AG58"/>
    </row>
    <row r="59" spans="1:33">
      <c r="B59" s="1" t="s">
        <v>152</v>
      </c>
      <c r="C59" s="1" t="s">
        <v>163</v>
      </c>
      <c r="O59" s="95" t="str">
        <f t="array" ref="O59">IFERROR(INDEX($J$6:$J$30,SMALL(IF($J$6:$J$30&lt;&gt;"",ROW($J$6:$J$30)-ROW($J$6)+1),INT((ROW(O59)-ROW(O$6))/4)+1)),"")</f>
        <v/>
      </c>
      <c r="P59" s="53" t="str">
        <f t="array" ref="P59">IFERROR(INDEX(CHOOSE(MOD(ROW(P59)-ROW(P$6),4)+1,$K$6:$K$30,$L$6:$L$30,$M$6:$M$30,$N$6:$N$30),SMALL(IF($J$6:$J$30&lt;&gt;"",ROW($J$6:$J$30)-ROW($J$6)+1),INT((ROW(P59)-ROW(P$6))/4)+1)),"")</f>
        <v/>
      </c>
      <c r="Q59" s="7" t="str" cm="1">
        <f t="array" ref="Q59">IFERROR(INDEX(O:O, SMALL(IF((P$6:P$100&lt;&gt;"")*(P$6:P$100&lt;&gt;"x"), ROW(P$6:P$100)), ROW()-5)), "")</f>
        <v/>
      </c>
      <c r="R59" s="19" t="str" cm="1">
        <f t="array" ref="R59">IFERROR(INDEX(P:P, SMALL(IF((P$6:P$100&lt;&gt;"")*(P$6:P$100&lt;&gt;"x"), ROW(P$6:P$100)), ROW()-5)), "")</f>
        <v/>
      </c>
      <c r="X59" s="95" t="str">
        <f t="array" ref="X59">IFERROR(INDEX($S$6:$S$30,SMALL(IF($S$6:$S$30&lt;&gt;"",ROW($S$6:$S$30)-ROW($S$6)+1),INT((ROW(X59)-ROW(X$6))/4)+1)),"")</f>
        <v/>
      </c>
      <c r="Y59" s="53" t="str" cm="1">
        <f t="array" ref="Y59">IFERROR(INDEX(CHOOSE(MOD(ROW(Y59)-ROW(Y$6),4)+1,$T$6:$T$30,$U$6:$U$30,$V$6:$V$30,$W$6:$W$30),SMALL(IF($S$6:$S$30&lt;&gt;"",ROW($S$6:$S$30)-ROW($S$6)+1),INT((ROW(Y59)-ROW(Y$6))/4)+1)),"")</f>
        <v/>
      </c>
      <c r="Z59" s="7" t="str" cm="1">
        <f t="array" ref="Z59">IFERROR(INDEX(X:X, SMALL(IF((Y$6:Y$100&lt;&gt;"")*(Y$6:Y$100&lt;&gt;"x"), ROW(Y$6:Y$100)), ROW()-5)), "")</f>
        <v/>
      </c>
      <c r="AA59" s="19" t="str" cm="1">
        <f t="array" ref="AA59">IFERROR(INDEX(Y:Y, SMALL(IF((Y$6:Y$100&lt;&gt;"")*(Y$6:Y$100&lt;&gt;"x"), ROW(Y$6:Y$100)), ROW()-5)), "")</f>
        <v/>
      </c>
      <c r="AG59"/>
    </row>
    <row r="60" spans="1:33">
      <c r="B60" s="1" t="s">
        <v>142</v>
      </c>
      <c r="C60" s="1" t="s">
        <v>153</v>
      </c>
      <c r="O60" s="95" t="str">
        <f t="array" ref="O60">IFERROR(INDEX($J$6:$J$30,SMALL(IF($J$6:$J$30&lt;&gt;"",ROW($J$6:$J$30)-ROW($J$6)+1),INT((ROW(O60)-ROW(O$6))/4)+1)),"")</f>
        <v/>
      </c>
      <c r="P60" s="53" t="str">
        <f t="array" ref="P60">IFERROR(INDEX(CHOOSE(MOD(ROW(P60)-ROW(P$6),4)+1,$K$6:$K$30,$L$6:$L$30,$M$6:$M$30,$N$6:$N$30),SMALL(IF($J$6:$J$30&lt;&gt;"",ROW($J$6:$J$30)-ROW($J$6)+1),INT((ROW(P60)-ROW(P$6))/4)+1)),"")</f>
        <v/>
      </c>
      <c r="Q60" s="7" t="str" cm="1">
        <f t="array" ref="Q60">IFERROR(INDEX(O:O, SMALL(IF((P$6:P$100&lt;&gt;"")*(P$6:P$100&lt;&gt;"x"), ROW(P$6:P$100)), ROW()-5)), "")</f>
        <v/>
      </c>
      <c r="R60" s="19" t="str" cm="1">
        <f t="array" ref="R60">IFERROR(INDEX(P:P, SMALL(IF((P$6:P$100&lt;&gt;"")*(P$6:P$100&lt;&gt;"x"), ROW(P$6:P$100)), ROW()-5)), "")</f>
        <v/>
      </c>
      <c r="X60" s="95" t="str">
        <f t="array" ref="X60">IFERROR(INDEX($S$6:$S$30,SMALL(IF($S$6:$S$30&lt;&gt;"",ROW($S$6:$S$30)-ROW($S$6)+1),INT((ROW(X60)-ROW(X$6))/4)+1)),"")</f>
        <v/>
      </c>
      <c r="Y60" s="53" t="str" cm="1">
        <f t="array" ref="Y60">IFERROR(INDEX(CHOOSE(MOD(ROW(Y60)-ROW(Y$6),4)+1,$T$6:$T$30,$U$6:$U$30,$V$6:$V$30,$W$6:$W$30),SMALL(IF($S$6:$S$30&lt;&gt;"",ROW($S$6:$S$30)-ROW($S$6)+1),INT((ROW(Y60)-ROW(Y$6))/4)+1)),"")</f>
        <v/>
      </c>
      <c r="Z60" s="7" t="str" cm="1">
        <f t="array" ref="Z60">IFERROR(INDEX(X:X, SMALL(IF((Y$6:Y$100&lt;&gt;"")*(Y$6:Y$100&lt;&gt;"x"), ROW(Y$6:Y$100)), ROW()-5)), "")</f>
        <v/>
      </c>
      <c r="AA60" s="19" t="str" cm="1">
        <f t="array" ref="AA60">IFERROR(INDEX(Y:Y, SMALL(IF((Y$6:Y$100&lt;&gt;"")*(Y$6:Y$100&lt;&gt;"x"), ROW(Y$6:Y$100)), ROW()-5)), "")</f>
        <v/>
      </c>
      <c r="AG60"/>
    </row>
    <row r="61" spans="1:33">
      <c r="B61" s="1" t="s">
        <v>143</v>
      </c>
      <c r="C61" s="1" t="s">
        <v>154</v>
      </c>
      <c r="O61" s="95" t="str">
        <f t="array" ref="O61">IFERROR(INDEX($J$6:$J$30,SMALL(IF($J$6:$J$30&lt;&gt;"",ROW($J$6:$J$30)-ROW($J$6)+1),INT((ROW(O61)-ROW(O$6))/4)+1)),"")</f>
        <v/>
      </c>
      <c r="P61" s="53" t="str">
        <f t="array" ref="P61">IFERROR(INDEX(CHOOSE(MOD(ROW(P61)-ROW(P$6),4)+1,$K$6:$K$30,$L$6:$L$30,$M$6:$M$30,$N$6:$N$30),SMALL(IF($J$6:$J$30&lt;&gt;"",ROW($J$6:$J$30)-ROW($J$6)+1),INT((ROW(P61)-ROW(P$6))/4)+1)),"")</f>
        <v/>
      </c>
      <c r="Q61" s="7" t="str" cm="1">
        <f t="array" ref="Q61">IFERROR(INDEX(O:O, SMALL(IF((P$6:P$100&lt;&gt;"")*(P$6:P$100&lt;&gt;"x"), ROW(P$6:P$100)), ROW()-5)), "")</f>
        <v/>
      </c>
      <c r="R61" s="19" t="str" cm="1">
        <f t="array" ref="R61">IFERROR(INDEX(P:P, SMALL(IF((P$6:P$100&lt;&gt;"")*(P$6:P$100&lt;&gt;"x"), ROW(P$6:P$100)), ROW()-5)), "")</f>
        <v/>
      </c>
      <c r="X61" s="95" t="str">
        <f t="array" ref="X61">IFERROR(INDEX($S$6:$S$30,SMALL(IF($S$6:$S$30&lt;&gt;"",ROW($S$6:$S$30)-ROW($S$6)+1),INT((ROW(X61)-ROW(X$6))/4)+1)),"")</f>
        <v/>
      </c>
      <c r="Y61" s="53" t="str" cm="1">
        <f t="array" ref="Y61">IFERROR(INDEX(CHOOSE(MOD(ROW(Y61)-ROW(Y$6),4)+1,$T$6:$T$30,$U$6:$U$30,$V$6:$V$30,$W$6:$W$30),SMALL(IF($S$6:$S$30&lt;&gt;"",ROW($S$6:$S$30)-ROW($S$6)+1),INT((ROW(Y61)-ROW(Y$6))/4)+1)),"")</f>
        <v/>
      </c>
      <c r="Z61" s="7" t="str" cm="1">
        <f t="array" ref="Z61">IFERROR(INDEX(X:X, SMALL(IF((Y$6:Y$100&lt;&gt;"")*(Y$6:Y$100&lt;&gt;"x"), ROW(Y$6:Y$100)), ROW()-5)), "")</f>
        <v/>
      </c>
      <c r="AA61" s="19" t="str" cm="1">
        <f t="array" ref="AA61">IFERROR(INDEX(Y:Y, SMALL(IF((Y$6:Y$100&lt;&gt;"")*(Y$6:Y$100&lt;&gt;"x"), ROW(Y$6:Y$100)), ROW()-5)), "")</f>
        <v/>
      </c>
      <c r="AG61"/>
    </row>
    <row r="62" spans="1:33">
      <c r="B62" s="1" t="s">
        <v>144</v>
      </c>
      <c r="C62" s="1" t="s">
        <v>155</v>
      </c>
      <c r="O62" s="95" t="str">
        <f t="array" ref="O62">IFERROR(INDEX($J$6:$J$30,SMALL(IF($J$6:$J$30&lt;&gt;"",ROW($J$6:$J$30)-ROW($J$6)+1),INT((ROW(O62)-ROW(O$6))/4)+1)),"")</f>
        <v/>
      </c>
      <c r="P62" s="53" t="str">
        <f t="array" ref="P62">IFERROR(INDEX(CHOOSE(MOD(ROW(P62)-ROW(P$6),4)+1,$K$6:$K$30,$L$6:$L$30,$M$6:$M$30,$N$6:$N$30),SMALL(IF($J$6:$J$30&lt;&gt;"",ROW($J$6:$J$30)-ROW($J$6)+1),INT((ROW(P62)-ROW(P$6))/4)+1)),"")</f>
        <v/>
      </c>
      <c r="Q62" s="7" t="str" cm="1">
        <f t="array" ref="Q62">IFERROR(INDEX(O:O, SMALL(IF((P$6:P$100&lt;&gt;"")*(P$6:P$100&lt;&gt;"x"), ROW(P$6:P$100)), ROW()-5)), "")</f>
        <v/>
      </c>
      <c r="R62" s="19" t="str" cm="1">
        <f t="array" ref="R62">IFERROR(INDEX(P:P, SMALL(IF((P$6:P$100&lt;&gt;"")*(P$6:P$100&lt;&gt;"x"), ROW(P$6:P$100)), ROW()-5)), "")</f>
        <v/>
      </c>
      <c r="X62" s="95" t="str">
        <f t="array" ref="X62">IFERROR(INDEX($S$6:$S$30,SMALL(IF($S$6:$S$30&lt;&gt;"",ROW($S$6:$S$30)-ROW($S$6)+1),INT((ROW(X62)-ROW(X$6))/4)+1)),"")</f>
        <v/>
      </c>
      <c r="Y62" s="53" t="str" cm="1">
        <f t="array" ref="Y62">IFERROR(INDEX(CHOOSE(MOD(ROW(Y62)-ROW(Y$6),4)+1,$T$6:$T$30,$U$6:$U$30,$V$6:$V$30,$W$6:$W$30),SMALL(IF($S$6:$S$30&lt;&gt;"",ROW($S$6:$S$30)-ROW($S$6)+1),INT((ROW(Y62)-ROW(Y$6))/4)+1)),"")</f>
        <v/>
      </c>
      <c r="Z62" s="7" t="str" cm="1">
        <f t="array" ref="Z62">IFERROR(INDEX(X:X, SMALL(IF((Y$6:Y$100&lt;&gt;"")*(Y$6:Y$100&lt;&gt;"x"), ROW(Y$6:Y$100)), ROW()-5)), "")</f>
        <v/>
      </c>
      <c r="AA62" s="19" t="str" cm="1">
        <f t="array" ref="AA62">IFERROR(INDEX(Y:Y, SMALL(IF((Y$6:Y$100&lt;&gt;"")*(Y$6:Y$100&lt;&gt;"x"), ROW(Y$6:Y$100)), ROW()-5)), "")</f>
        <v/>
      </c>
      <c r="AG62"/>
    </row>
    <row r="63" spans="1:33">
      <c r="B63" s="1" t="s">
        <v>145</v>
      </c>
      <c r="C63" s="1" t="s">
        <v>156</v>
      </c>
      <c r="O63" s="95" t="str">
        <f t="array" ref="O63">IFERROR(INDEX($J$6:$J$30,SMALL(IF($J$6:$J$30&lt;&gt;"",ROW($J$6:$J$30)-ROW($J$6)+1),INT((ROW(O63)-ROW(O$6))/4)+1)),"")</f>
        <v/>
      </c>
      <c r="P63" s="53" t="str">
        <f t="array" ref="P63">IFERROR(INDEX(CHOOSE(MOD(ROW(P63)-ROW(P$6),4)+1,$K$6:$K$30,$L$6:$L$30,$M$6:$M$30,$N$6:$N$30),SMALL(IF($J$6:$J$30&lt;&gt;"",ROW($J$6:$J$30)-ROW($J$6)+1),INT((ROW(P63)-ROW(P$6))/4)+1)),"")</f>
        <v/>
      </c>
      <c r="Q63" s="7" t="str" cm="1">
        <f t="array" ref="Q63">IFERROR(INDEX(O:O, SMALL(IF((P$6:P$100&lt;&gt;"")*(P$6:P$100&lt;&gt;"x"), ROW(P$6:P$100)), ROW()-5)), "")</f>
        <v/>
      </c>
      <c r="R63" s="19" t="str" cm="1">
        <f t="array" ref="R63">IFERROR(INDEX(P:P, SMALL(IF((P$6:P$100&lt;&gt;"")*(P$6:P$100&lt;&gt;"x"), ROW(P$6:P$100)), ROW()-5)), "")</f>
        <v/>
      </c>
      <c r="X63" s="95" t="str">
        <f t="array" ref="X63">IFERROR(INDEX($S$6:$S$30,SMALL(IF($S$6:$S$30&lt;&gt;"",ROW($S$6:$S$30)-ROW($S$6)+1),INT((ROW(X63)-ROW(X$6))/4)+1)),"")</f>
        <v/>
      </c>
      <c r="Y63" s="53" t="str" cm="1">
        <f t="array" ref="Y63">IFERROR(INDEX(CHOOSE(MOD(ROW(Y63)-ROW(Y$6),4)+1,$T$6:$T$30,$U$6:$U$30,$V$6:$V$30,$W$6:$W$30),SMALL(IF($S$6:$S$30&lt;&gt;"",ROW($S$6:$S$30)-ROW($S$6)+1),INT((ROW(Y63)-ROW(Y$6))/4)+1)),"")</f>
        <v/>
      </c>
      <c r="Z63" s="7" t="str" cm="1">
        <f t="array" ref="Z63">IFERROR(INDEX(X:X, SMALL(IF((Y$6:Y$100&lt;&gt;"")*(Y$6:Y$100&lt;&gt;"x"), ROW(Y$6:Y$100)), ROW()-5)), "")</f>
        <v/>
      </c>
      <c r="AA63" s="19" t="str" cm="1">
        <f t="array" ref="AA63">IFERROR(INDEX(Y:Y, SMALL(IF((Y$6:Y$100&lt;&gt;"")*(Y$6:Y$100&lt;&gt;"x"), ROW(Y$6:Y$100)), ROW()-5)), "")</f>
        <v/>
      </c>
      <c r="AG63"/>
    </row>
    <row r="64" spans="1:33">
      <c r="B64" s="1" t="s">
        <v>146</v>
      </c>
      <c r="C64" s="1" t="s">
        <v>157</v>
      </c>
      <c r="O64" s="95" t="str">
        <f t="array" ref="O64">IFERROR(INDEX($J$6:$J$30,SMALL(IF($J$6:$J$30&lt;&gt;"",ROW($J$6:$J$30)-ROW($J$6)+1),INT((ROW(O64)-ROW(O$6))/4)+1)),"")</f>
        <v/>
      </c>
      <c r="P64" s="53" t="str">
        <f t="array" ref="P64">IFERROR(INDEX(CHOOSE(MOD(ROW(P64)-ROW(P$6),4)+1,$K$6:$K$30,$L$6:$L$30,$M$6:$M$30,$N$6:$N$30),SMALL(IF($J$6:$J$30&lt;&gt;"",ROW($J$6:$J$30)-ROW($J$6)+1),INT((ROW(P64)-ROW(P$6))/4)+1)),"")</f>
        <v/>
      </c>
      <c r="Q64" s="7" t="str" cm="1">
        <f t="array" ref="Q64">IFERROR(INDEX(O:O, SMALL(IF((P$6:P$100&lt;&gt;"")*(P$6:P$100&lt;&gt;"x"), ROW(P$6:P$100)), ROW()-5)), "")</f>
        <v/>
      </c>
      <c r="R64" s="19" t="str" cm="1">
        <f t="array" ref="R64">IFERROR(INDEX(P:P, SMALL(IF((P$6:P$100&lt;&gt;"")*(P$6:P$100&lt;&gt;"x"), ROW(P$6:P$100)), ROW()-5)), "")</f>
        <v/>
      </c>
      <c r="X64" s="95" t="str">
        <f t="array" ref="X64">IFERROR(INDEX($S$6:$S$30,SMALL(IF($S$6:$S$30&lt;&gt;"",ROW($S$6:$S$30)-ROW($S$6)+1),INT((ROW(X64)-ROW(X$6))/4)+1)),"")</f>
        <v/>
      </c>
      <c r="Y64" s="53" t="str" cm="1">
        <f t="array" ref="Y64">IFERROR(INDEX(CHOOSE(MOD(ROW(Y64)-ROW(Y$6),4)+1,$T$6:$T$30,$U$6:$U$30,$V$6:$V$30,$W$6:$W$30),SMALL(IF($S$6:$S$30&lt;&gt;"",ROW($S$6:$S$30)-ROW($S$6)+1),INT((ROW(Y64)-ROW(Y$6))/4)+1)),"")</f>
        <v/>
      </c>
      <c r="Z64" s="7" t="str" cm="1">
        <f t="array" ref="Z64">IFERROR(INDEX(X:X, SMALL(IF((Y$6:Y$100&lt;&gt;"")*(Y$6:Y$100&lt;&gt;"x"), ROW(Y$6:Y$100)), ROW()-5)), "")</f>
        <v/>
      </c>
      <c r="AA64" s="19" t="str" cm="1">
        <f t="array" ref="AA64">IFERROR(INDEX(Y:Y, SMALL(IF((Y$6:Y$100&lt;&gt;"")*(Y$6:Y$100&lt;&gt;"x"), ROW(Y$6:Y$100)), ROW()-5)), "")</f>
        <v/>
      </c>
      <c r="AG64"/>
    </row>
    <row r="65" spans="2:33">
      <c r="B65" s="1" t="s">
        <v>147</v>
      </c>
      <c r="C65" s="1" t="s">
        <v>158</v>
      </c>
      <c r="O65" s="95" t="str">
        <f t="array" ref="O65">IFERROR(INDEX($J$6:$J$30,SMALL(IF($J$6:$J$30&lt;&gt;"",ROW($J$6:$J$30)-ROW($J$6)+1),INT((ROW(O65)-ROW(O$6))/4)+1)),"")</f>
        <v/>
      </c>
      <c r="P65" s="53" t="str">
        <f t="array" ref="P65">IFERROR(INDEX(CHOOSE(MOD(ROW(P65)-ROW(P$6),4)+1,$K$6:$K$30,$L$6:$L$30,$M$6:$M$30,$N$6:$N$30),SMALL(IF($J$6:$J$30&lt;&gt;"",ROW($J$6:$J$30)-ROW($J$6)+1),INT((ROW(P65)-ROW(P$6))/4)+1)),"")</f>
        <v/>
      </c>
      <c r="Q65" s="7" t="str" cm="1">
        <f t="array" ref="Q65">IFERROR(INDEX(O:O, SMALL(IF((P$6:P$100&lt;&gt;"")*(P$6:P$100&lt;&gt;"x"), ROW(P$6:P$100)), ROW()-5)), "")</f>
        <v/>
      </c>
      <c r="R65" s="19" t="str" cm="1">
        <f t="array" ref="R65">IFERROR(INDEX(P:P, SMALL(IF((P$6:P$100&lt;&gt;"")*(P$6:P$100&lt;&gt;"x"), ROW(P$6:P$100)), ROW()-5)), "")</f>
        <v/>
      </c>
      <c r="X65" s="95" t="str">
        <f t="array" ref="X65">IFERROR(INDEX($S$6:$S$30,SMALL(IF($S$6:$S$30&lt;&gt;"",ROW($S$6:$S$30)-ROW($S$6)+1),INT((ROW(X65)-ROW(X$6))/4)+1)),"")</f>
        <v/>
      </c>
      <c r="Y65" s="53" t="str" cm="1">
        <f t="array" ref="Y65">IFERROR(INDEX(CHOOSE(MOD(ROW(Y65)-ROW(Y$6),4)+1,$T$6:$T$30,$U$6:$U$30,$V$6:$V$30,$W$6:$W$30),SMALL(IF($S$6:$S$30&lt;&gt;"",ROW($S$6:$S$30)-ROW($S$6)+1),INT((ROW(Y65)-ROW(Y$6))/4)+1)),"")</f>
        <v/>
      </c>
      <c r="Z65" s="7" t="str" cm="1">
        <f t="array" ref="Z65">IFERROR(INDEX(X:X, SMALL(IF((Y$6:Y$100&lt;&gt;"")*(Y$6:Y$100&lt;&gt;"x"), ROW(Y$6:Y$100)), ROW()-5)), "")</f>
        <v/>
      </c>
      <c r="AA65" s="19" t="str" cm="1">
        <f t="array" ref="AA65">IFERROR(INDEX(Y:Y, SMALL(IF((Y$6:Y$100&lt;&gt;"")*(Y$6:Y$100&lt;&gt;"x"), ROW(Y$6:Y$100)), ROW()-5)), "")</f>
        <v/>
      </c>
      <c r="AG65"/>
    </row>
    <row r="66" spans="2:33">
      <c r="B66" s="1" t="s">
        <v>148</v>
      </c>
      <c r="C66" s="1" t="s">
        <v>159</v>
      </c>
      <c r="O66" s="95" t="str">
        <f t="array" ref="O66">IFERROR(INDEX($J$6:$J$30,SMALL(IF($J$6:$J$30&lt;&gt;"",ROW($J$6:$J$30)-ROW($J$6)+1),INT((ROW(O66)-ROW(O$6))/4)+1)),"")</f>
        <v/>
      </c>
      <c r="P66" s="53" t="str">
        <f t="array" ref="P66">IFERROR(INDEX(CHOOSE(MOD(ROW(P66)-ROW(P$6),4)+1,$K$6:$K$30,$L$6:$L$30,$M$6:$M$30,$N$6:$N$30),SMALL(IF($J$6:$J$30&lt;&gt;"",ROW($J$6:$J$30)-ROW($J$6)+1),INT((ROW(P66)-ROW(P$6))/4)+1)),"")</f>
        <v/>
      </c>
      <c r="Q66" s="7" t="str" cm="1">
        <f t="array" ref="Q66">IFERROR(INDEX(O:O, SMALL(IF((P$6:P$100&lt;&gt;"")*(P$6:P$100&lt;&gt;"x"), ROW(P$6:P$100)), ROW()-5)), "")</f>
        <v/>
      </c>
      <c r="R66" s="19" t="str" cm="1">
        <f t="array" ref="R66">IFERROR(INDEX(P:P, SMALL(IF((P$6:P$100&lt;&gt;"")*(P$6:P$100&lt;&gt;"x"), ROW(P$6:P$100)), ROW()-5)), "")</f>
        <v/>
      </c>
      <c r="X66" s="95" t="str">
        <f t="array" ref="X66">IFERROR(INDEX($S$6:$S$30,SMALL(IF($S$6:$S$30&lt;&gt;"",ROW($S$6:$S$30)-ROW($S$6)+1),INT((ROW(X66)-ROW(X$6))/4)+1)),"")</f>
        <v/>
      </c>
      <c r="Y66" s="53" t="str" cm="1">
        <f t="array" ref="Y66">IFERROR(INDEX(CHOOSE(MOD(ROW(Y66)-ROW(Y$6),4)+1,$T$6:$T$30,$U$6:$U$30,$V$6:$V$30,$W$6:$W$30),SMALL(IF($S$6:$S$30&lt;&gt;"",ROW($S$6:$S$30)-ROW($S$6)+1),INT((ROW(Y66)-ROW(Y$6))/4)+1)),"")</f>
        <v/>
      </c>
      <c r="Z66" s="7" t="str" cm="1">
        <f t="array" ref="Z66">IFERROR(INDEX(X:X, SMALL(IF((Y$6:Y$100&lt;&gt;"")*(Y$6:Y$100&lt;&gt;"x"), ROW(Y$6:Y$100)), ROW()-5)), "")</f>
        <v/>
      </c>
      <c r="AA66" s="19" t="str" cm="1">
        <f t="array" ref="AA66">IFERROR(INDEX(Y:Y, SMALL(IF((Y$6:Y$100&lt;&gt;"")*(Y$6:Y$100&lt;&gt;"x"), ROW(Y$6:Y$100)), ROW()-5)), "")</f>
        <v/>
      </c>
      <c r="AG66"/>
    </row>
    <row r="67" spans="2:33">
      <c r="B67" s="1" t="s">
        <v>149</v>
      </c>
      <c r="C67" s="1" t="s">
        <v>160</v>
      </c>
      <c r="O67" s="95" t="str">
        <f t="array" ref="O67">IFERROR(INDEX($J$6:$J$30,SMALL(IF($J$6:$J$30&lt;&gt;"",ROW($J$6:$J$30)-ROW($J$6)+1),INT((ROW(O67)-ROW(O$6))/4)+1)),"")</f>
        <v/>
      </c>
      <c r="P67" s="53" t="str">
        <f t="array" ref="P67">IFERROR(INDEX(CHOOSE(MOD(ROW(P67)-ROW(P$6),4)+1,$K$6:$K$30,$L$6:$L$30,$M$6:$M$30,$N$6:$N$30),SMALL(IF($J$6:$J$30&lt;&gt;"",ROW($J$6:$J$30)-ROW($J$6)+1),INT((ROW(P67)-ROW(P$6))/4)+1)),"")</f>
        <v/>
      </c>
      <c r="Q67" s="7" t="str" cm="1">
        <f t="array" ref="Q67">IFERROR(INDEX(O:O, SMALL(IF((P$6:P$100&lt;&gt;"")*(P$6:P$100&lt;&gt;"x"), ROW(P$6:P$100)), ROW()-5)), "")</f>
        <v/>
      </c>
      <c r="R67" s="19" t="str" cm="1">
        <f t="array" ref="R67">IFERROR(INDEX(P:P, SMALL(IF((P$6:P$100&lt;&gt;"")*(P$6:P$100&lt;&gt;"x"), ROW(P$6:P$100)), ROW()-5)), "")</f>
        <v/>
      </c>
      <c r="X67" s="95" t="str">
        <f t="array" ref="X67">IFERROR(INDEX($S$6:$S$30,SMALL(IF($S$6:$S$30&lt;&gt;"",ROW($S$6:$S$30)-ROW($S$6)+1),INT((ROW(X67)-ROW(X$6))/4)+1)),"")</f>
        <v/>
      </c>
      <c r="Y67" s="53" t="str" cm="1">
        <f t="array" ref="Y67">IFERROR(INDEX(CHOOSE(MOD(ROW(Y67)-ROW(Y$6),4)+1,$T$6:$T$30,$U$6:$U$30,$V$6:$V$30,$W$6:$W$30),SMALL(IF($S$6:$S$30&lt;&gt;"",ROW($S$6:$S$30)-ROW($S$6)+1),INT((ROW(Y67)-ROW(Y$6))/4)+1)),"")</f>
        <v/>
      </c>
      <c r="Z67" s="7" t="str" cm="1">
        <f t="array" ref="Z67">IFERROR(INDEX(X:X, SMALL(IF((Y$6:Y$100&lt;&gt;"")*(Y$6:Y$100&lt;&gt;"x"), ROW(Y$6:Y$100)), ROW()-5)), "")</f>
        <v/>
      </c>
      <c r="AA67" s="19" t="str" cm="1">
        <f t="array" ref="AA67">IFERROR(INDEX(Y:Y, SMALL(IF((Y$6:Y$100&lt;&gt;"")*(Y$6:Y$100&lt;&gt;"x"), ROW(Y$6:Y$100)), ROW()-5)), "")</f>
        <v/>
      </c>
      <c r="AG67"/>
    </row>
    <row r="68" spans="2:33">
      <c r="B68" s="1" t="s">
        <v>150</v>
      </c>
      <c r="C68" s="1" t="s">
        <v>161</v>
      </c>
      <c r="O68" s="95" t="str">
        <f t="array" ref="O68">IFERROR(INDEX($J$6:$J$30,SMALL(IF($J$6:$J$30&lt;&gt;"",ROW($J$6:$J$30)-ROW($J$6)+1),INT((ROW(O68)-ROW(O$6))/4)+1)),"")</f>
        <v/>
      </c>
      <c r="P68" s="53" t="str">
        <f t="array" ref="P68">IFERROR(INDEX(CHOOSE(MOD(ROW(P68)-ROW(P$6),4)+1,$K$6:$K$30,$L$6:$L$30,$M$6:$M$30,$N$6:$N$30),SMALL(IF($J$6:$J$30&lt;&gt;"",ROW($J$6:$J$30)-ROW($J$6)+1),INT((ROW(P68)-ROW(P$6))/4)+1)),"")</f>
        <v/>
      </c>
      <c r="Q68" s="7" t="str" cm="1">
        <f t="array" ref="Q68">IFERROR(INDEX(O:O, SMALL(IF((P$6:P$100&lt;&gt;"")*(P$6:P$100&lt;&gt;"x"), ROW(P$6:P$100)), ROW()-5)), "")</f>
        <v/>
      </c>
      <c r="R68" s="19" t="str" cm="1">
        <f t="array" ref="R68">IFERROR(INDEX(P:P, SMALL(IF((P$6:P$100&lt;&gt;"")*(P$6:P$100&lt;&gt;"x"), ROW(P$6:P$100)), ROW()-5)), "")</f>
        <v/>
      </c>
      <c r="X68" s="95" t="str">
        <f t="array" ref="X68">IFERROR(INDEX($S$6:$S$30,SMALL(IF($S$6:$S$30&lt;&gt;"",ROW($S$6:$S$30)-ROW($S$6)+1),INT((ROW(X68)-ROW(X$6))/4)+1)),"")</f>
        <v/>
      </c>
      <c r="Y68" s="53" t="str" cm="1">
        <f t="array" ref="Y68">IFERROR(INDEX(CHOOSE(MOD(ROW(Y68)-ROW(Y$6),4)+1,$T$6:$T$30,$U$6:$U$30,$V$6:$V$30,$W$6:$W$30),SMALL(IF($S$6:$S$30&lt;&gt;"",ROW($S$6:$S$30)-ROW($S$6)+1),INT((ROW(Y68)-ROW(Y$6))/4)+1)),"")</f>
        <v/>
      </c>
      <c r="Z68" s="7" t="str" cm="1">
        <f t="array" ref="Z68">IFERROR(INDEX(X:X, SMALL(IF((Y$6:Y$100&lt;&gt;"")*(Y$6:Y$100&lt;&gt;"x"), ROW(Y$6:Y$100)), ROW()-5)), "")</f>
        <v/>
      </c>
      <c r="AA68" s="19" t="str" cm="1">
        <f t="array" ref="AA68">IFERROR(INDEX(Y:Y, SMALL(IF((Y$6:Y$100&lt;&gt;"")*(Y$6:Y$100&lt;&gt;"x"), ROW(Y$6:Y$100)), ROW()-5)), "")</f>
        <v/>
      </c>
      <c r="AG68"/>
    </row>
    <row r="69" spans="2:33">
      <c r="B69" s="1" t="s">
        <v>151</v>
      </c>
      <c r="C69" s="1" t="s">
        <v>162</v>
      </c>
      <c r="O69" s="95" t="str">
        <f t="array" ref="O69">IFERROR(INDEX($J$6:$J$30,SMALL(IF($J$6:$J$30&lt;&gt;"",ROW($J$6:$J$30)-ROW($J$6)+1),INT((ROW(O69)-ROW(O$6))/4)+1)),"")</f>
        <v/>
      </c>
      <c r="P69" s="53" t="str">
        <f t="array" ref="P69">IFERROR(INDEX(CHOOSE(MOD(ROW(P69)-ROW(P$6),4)+1,$K$6:$K$30,$L$6:$L$30,$M$6:$M$30,$N$6:$N$30),SMALL(IF($J$6:$J$30&lt;&gt;"",ROW($J$6:$J$30)-ROW($J$6)+1),INT((ROW(P69)-ROW(P$6))/4)+1)),"")</f>
        <v/>
      </c>
      <c r="Q69" s="7" t="str" cm="1">
        <f t="array" ref="Q69">IFERROR(INDEX(O:O, SMALL(IF((P$6:P$100&lt;&gt;"")*(P$6:P$100&lt;&gt;"x"), ROW(P$6:P$100)), ROW()-5)), "")</f>
        <v/>
      </c>
      <c r="R69" s="19" t="str" cm="1">
        <f t="array" ref="R69">IFERROR(INDEX(P:P, SMALL(IF((P$6:P$100&lt;&gt;"")*(P$6:P$100&lt;&gt;"x"), ROW(P$6:P$100)), ROW()-5)), "")</f>
        <v/>
      </c>
      <c r="X69" s="95" t="str">
        <f t="array" ref="X69">IFERROR(INDEX($S$6:$S$30,SMALL(IF($S$6:$S$30&lt;&gt;"",ROW($S$6:$S$30)-ROW($S$6)+1),INT((ROW(X69)-ROW(X$6))/4)+1)),"")</f>
        <v/>
      </c>
      <c r="Y69" s="53" t="str" cm="1">
        <f t="array" ref="Y69">IFERROR(INDEX(CHOOSE(MOD(ROW(Y69)-ROW(Y$6),4)+1,$T$6:$T$30,$U$6:$U$30,$V$6:$V$30,$W$6:$W$30),SMALL(IF($S$6:$S$30&lt;&gt;"",ROW($S$6:$S$30)-ROW($S$6)+1),INT((ROW(Y69)-ROW(Y$6))/4)+1)),"")</f>
        <v/>
      </c>
      <c r="Z69" s="7" t="str" cm="1">
        <f t="array" ref="Z69">IFERROR(INDEX(X:X, SMALL(IF((Y$6:Y$100&lt;&gt;"")*(Y$6:Y$100&lt;&gt;"x"), ROW(Y$6:Y$100)), ROW()-5)), "")</f>
        <v/>
      </c>
      <c r="AA69" s="19" t="str" cm="1">
        <f t="array" ref="AA69">IFERROR(INDEX(Y:Y, SMALL(IF((Y$6:Y$100&lt;&gt;"")*(Y$6:Y$100&lt;&gt;"x"), ROW(Y$6:Y$100)), ROW()-5)), "")</f>
        <v/>
      </c>
      <c r="AG69"/>
    </row>
    <row r="70" spans="2:33">
      <c r="B70" s="1" t="s">
        <v>164</v>
      </c>
      <c r="C70" s="1" t="s">
        <v>165</v>
      </c>
      <c r="O70" s="95" t="str">
        <f t="array" ref="O70">IFERROR(INDEX($J$6:$J$30,SMALL(IF($J$6:$J$30&lt;&gt;"",ROW($J$6:$J$30)-ROW($J$6)+1),INT((ROW(O70)-ROW(O$6))/4)+1)),"")</f>
        <v/>
      </c>
      <c r="P70" s="53" t="str">
        <f t="array" ref="P70">IFERROR(INDEX(CHOOSE(MOD(ROW(P70)-ROW(P$6),4)+1,$K$6:$K$30,$L$6:$L$30,$M$6:$M$30,$N$6:$N$30),SMALL(IF($J$6:$J$30&lt;&gt;"",ROW($J$6:$J$30)-ROW($J$6)+1),INT((ROW(P70)-ROW(P$6))/4)+1)),"")</f>
        <v/>
      </c>
      <c r="Q70" s="7" t="str" cm="1">
        <f t="array" ref="Q70">IFERROR(INDEX(O:O, SMALL(IF((P$6:P$100&lt;&gt;"")*(P$6:P$100&lt;&gt;"x"), ROW(P$6:P$100)), ROW()-5)), "")</f>
        <v/>
      </c>
      <c r="R70" s="19" t="str" cm="1">
        <f t="array" ref="R70">IFERROR(INDEX(P:P, SMALL(IF((P$6:P$100&lt;&gt;"")*(P$6:P$100&lt;&gt;"x"), ROW(P$6:P$100)), ROW()-5)), "")</f>
        <v/>
      </c>
      <c r="X70" s="95" t="str">
        <f t="array" ref="X70">IFERROR(INDEX($S$6:$S$30,SMALL(IF($S$6:$S$30&lt;&gt;"",ROW($S$6:$S$30)-ROW($S$6)+1),INT((ROW(X70)-ROW(X$6))/4)+1)),"")</f>
        <v/>
      </c>
      <c r="Y70" s="53" t="str" cm="1">
        <f t="array" ref="Y70">IFERROR(INDEX(CHOOSE(MOD(ROW(Y70)-ROW(Y$6),4)+1,$T$6:$T$30,$U$6:$U$30,$V$6:$V$30,$W$6:$W$30),SMALL(IF($S$6:$S$30&lt;&gt;"",ROW($S$6:$S$30)-ROW($S$6)+1),INT((ROW(Y70)-ROW(Y$6))/4)+1)),"")</f>
        <v/>
      </c>
      <c r="Z70" s="7" t="str" cm="1">
        <f t="array" ref="Z70">IFERROR(INDEX(X:X, SMALL(IF((Y$6:Y$100&lt;&gt;"")*(Y$6:Y$100&lt;&gt;"x"), ROW(Y$6:Y$100)), ROW()-5)), "")</f>
        <v/>
      </c>
      <c r="AA70" s="19" t="str" cm="1">
        <f t="array" ref="AA70">IFERROR(INDEX(Y:Y, SMALL(IF((Y$6:Y$100&lt;&gt;"")*(Y$6:Y$100&lt;&gt;"x"), ROW(Y$6:Y$100)), ROW()-5)), "")</f>
        <v/>
      </c>
      <c r="AG70"/>
    </row>
    <row r="71" spans="2:33">
      <c r="O71" s="95" t="str">
        <f t="array" ref="O71">IFERROR(INDEX($J$6:$J$30,SMALL(IF($J$6:$J$30&lt;&gt;"",ROW($J$6:$J$30)-ROW($J$6)+1),INT((ROW(O71)-ROW(O$6))/4)+1)),"")</f>
        <v/>
      </c>
      <c r="P71" s="53" t="str">
        <f t="array" ref="P71">IFERROR(INDEX(CHOOSE(MOD(ROW(P71)-ROW(P$6),4)+1,$K$6:$K$30,$L$6:$L$30,$M$6:$M$30,$N$6:$N$30),SMALL(IF($J$6:$J$30&lt;&gt;"",ROW($J$6:$J$30)-ROW($J$6)+1),INT((ROW(P71)-ROW(P$6))/4)+1)),"")</f>
        <v/>
      </c>
      <c r="Q71" s="7" t="str" cm="1">
        <f t="array" ref="Q71">IFERROR(INDEX(O:O, SMALL(IF((P$6:P$100&lt;&gt;"")*(P$6:P$100&lt;&gt;"x"), ROW(P$6:P$100)), ROW()-5)), "")</f>
        <v/>
      </c>
      <c r="R71" s="19" t="str" cm="1">
        <f t="array" ref="R71">IFERROR(INDEX(P:P, SMALL(IF((P$6:P$100&lt;&gt;"")*(P$6:P$100&lt;&gt;"x"), ROW(P$6:P$100)), ROW()-5)), "")</f>
        <v/>
      </c>
      <c r="X71" s="95" t="str">
        <f t="array" ref="X71">IFERROR(INDEX($S$6:$S$30,SMALL(IF($S$6:$S$30&lt;&gt;"",ROW($S$6:$S$30)-ROW($S$6)+1),INT((ROW(X71)-ROW(X$6))/4)+1)),"")</f>
        <v/>
      </c>
      <c r="Y71" s="53" t="str" cm="1">
        <f t="array" ref="Y71">IFERROR(INDEX(CHOOSE(MOD(ROW(Y71)-ROW(Y$6),4)+1,$T$6:$T$30,$U$6:$U$30,$V$6:$V$30,$W$6:$W$30),SMALL(IF($S$6:$S$30&lt;&gt;"",ROW($S$6:$S$30)-ROW($S$6)+1),INT((ROW(Y71)-ROW(Y$6))/4)+1)),"")</f>
        <v/>
      </c>
      <c r="Z71" s="7" t="str" cm="1">
        <f t="array" ref="Z71">IFERROR(INDEX(X:X, SMALL(IF((Y$6:Y$100&lt;&gt;"")*(Y$6:Y$100&lt;&gt;"x"), ROW(Y$6:Y$100)), ROW()-5)), "")</f>
        <v/>
      </c>
      <c r="AA71" s="19" t="str" cm="1">
        <f t="array" ref="AA71">IFERROR(INDEX(Y:Y, SMALL(IF((Y$6:Y$100&lt;&gt;"")*(Y$6:Y$100&lt;&gt;"x"), ROW(Y$6:Y$100)), ROW()-5)), "")</f>
        <v/>
      </c>
      <c r="AG71"/>
    </row>
    <row r="72" spans="2:33">
      <c r="O72" s="95" t="str">
        <f t="array" ref="O72">IFERROR(INDEX($J$6:$J$30,SMALL(IF($J$6:$J$30&lt;&gt;"",ROW($J$6:$J$30)-ROW($J$6)+1),INT((ROW(O72)-ROW(O$6))/4)+1)),"")</f>
        <v/>
      </c>
      <c r="P72" s="53" t="str">
        <f t="array" ref="P72">IFERROR(INDEX(CHOOSE(MOD(ROW(P72)-ROW(P$6),4)+1,$K$6:$K$30,$L$6:$L$30,$M$6:$M$30,$N$6:$N$30),SMALL(IF($J$6:$J$30&lt;&gt;"",ROW($J$6:$J$30)-ROW($J$6)+1),INT((ROW(P72)-ROW(P$6))/4)+1)),"")</f>
        <v/>
      </c>
      <c r="Q72" s="7" t="str" cm="1">
        <f t="array" ref="Q72">IFERROR(INDEX(O:O, SMALL(IF((P$6:P$100&lt;&gt;"")*(P$6:P$100&lt;&gt;"x"), ROW(P$6:P$100)), ROW()-5)), "")</f>
        <v/>
      </c>
      <c r="R72" s="19" t="str" cm="1">
        <f t="array" ref="R72">IFERROR(INDEX(P:P, SMALL(IF((P$6:P$100&lt;&gt;"")*(P$6:P$100&lt;&gt;"x"), ROW(P$6:P$100)), ROW()-5)), "")</f>
        <v/>
      </c>
      <c r="X72" s="95" t="str">
        <f t="array" ref="X72">IFERROR(INDEX($S$6:$S$30,SMALL(IF($S$6:$S$30&lt;&gt;"",ROW($S$6:$S$30)-ROW($S$6)+1),INT((ROW(X72)-ROW(X$6))/4)+1)),"")</f>
        <v/>
      </c>
      <c r="Y72" s="53" t="str" cm="1">
        <f t="array" ref="Y72">IFERROR(INDEX(CHOOSE(MOD(ROW(Y72)-ROW(Y$6),4)+1,$T$6:$T$30,$U$6:$U$30,$V$6:$V$30,$W$6:$W$30),SMALL(IF($S$6:$S$30&lt;&gt;"",ROW($S$6:$S$30)-ROW($S$6)+1),INT((ROW(Y72)-ROW(Y$6))/4)+1)),"")</f>
        <v/>
      </c>
      <c r="Z72" s="7" t="str" cm="1">
        <f t="array" ref="Z72">IFERROR(INDEX(X:X, SMALL(IF((Y$6:Y$100&lt;&gt;"")*(Y$6:Y$100&lt;&gt;"x"), ROW(Y$6:Y$100)), ROW()-5)), "")</f>
        <v/>
      </c>
      <c r="AA72" s="19" t="str" cm="1">
        <f t="array" ref="AA72">IFERROR(INDEX(Y:Y, SMALL(IF((Y$6:Y$100&lt;&gt;"")*(Y$6:Y$100&lt;&gt;"x"), ROW(Y$6:Y$100)), ROW()-5)), "")</f>
        <v/>
      </c>
      <c r="AG72"/>
    </row>
    <row r="73" spans="2:33">
      <c r="O73" s="95" t="str">
        <f t="array" ref="O73">IFERROR(INDEX($J$6:$J$30,SMALL(IF($J$6:$J$30&lt;&gt;"",ROW($J$6:$J$30)-ROW($J$6)+1),INT((ROW(O73)-ROW(O$6))/4)+1)),"")</f>
        <v/>
      </c>
      <c r="P73" s="53" t="str">
        <f t="array" ref="P73">IFERROR(INDEX(CHOOSE(MOD(ROW(P73)-ROW(P$6),4)+1,$K$6:$K$30,$L$6:$L$30,$M$6:$M$30,$N$6:$N$30),SMALL(IF($J$6:$J$30&lt;&gt;"",ROW($J$6:$J$30)-ROW($J$6)+1),INT((ROW(P73)-ROW(P$6))/4)+1)),"")</f>
        <v/>
      </c>
      <c r="Q73" s="7" t="str" cm="1">
        <f t="array" ref="Q73">IFERROR(INDEX(O:O, SMALL(IF((P$6:P$100&lt;&gt;"")*(P$6:P$100&lt;&gt;"x"), ROW(P$6:P$100)), ROW()-5)), "")</f>
        <v/>
      </c>
      <c r="R73" s="19" t="str" cm="1">
        <f t="array" ref="R73">IFERROR(INDEX(P:P, SMALL(IF((P$6:P$100&lt;&gt;"")*(P$6:P$100&lt;&gt;"x"), ROW(P$6:P$100)), ROW()-5)), "")</f>
        <v/>
      </c>
      <c r="X73" s="95" t="str">
        <f t="array" ref="X73">IFERROR(INDEX($S$6:$S$30,SMALL(IF($S$6:$S$30&lt;&gt;"",ROW($S$6:$S$30)-ROW($S$6)+1),INT((ROW(X73)-ROW(X$6))/4)+1)),"")</f>
        <v/>
      </c>
      <c r="Y73" s="53" t="str" cm="1">
        <f t="array" ref="Y73">IFERROR(INDEX(CHOOSE(MOD(ROW(Y73)-ROW(Y$6),4)+1,$T$6:$T$30,$U$6:$U$30,$V$6:$V$30,$W$6:$W$30),SMALL(IF($S$6:$S$30&lt;&gt;"",ROW($S$6:$S$30)-ROW($S$6)+1),INT((ROW(Y73)-ROW(Y$6))/4)+1)),"")</f>
        <v/>
      </c>
      <c r="Z73" s="7" t="str" cm="1">
        <f t="array" ref="Z73">IFERROR(INDEX(X:X, SMALL(IF((Y$6:Y$100&lt;&gt;"")*(Y$6:Y$100&lt;&gt;"x"), ROW(Y$6:Y$100)), ROW()-5)), "")</f>
        <v/>
      </c>
      <c r="AA73" s="19" t="str" cm="1">
        <f t="array" ref="AA73">IFERROR(INDEX(Y:Y, SMALL(IF((Y$6:Y$100&lt;&gt;"")*(Y$6:Y$100&lt;&gt;"x"), ROW(Y$6:Y$100)), ROW()-5)), "")</f>
        <v/>
      </c>
      <c r="AG73"/>
    </row>
    <row r="74" spans="2:33">
      <c r="O74" s="95" t="str">
        <f t="array" ref="O74">IFERROR(INDEX($J$6:$J$30,SMALL(IF($J$6:$J$30&lt;&gt;"",ROW($J$6:$J$30)-ROW($J$6)+1),INT((ROW(O74)-ROW(O$6))/4)+1)),"")</f>
        <v/>
      </c>
      <c r="P74" s="53" t="str">
        <f t="array" ref="P74">IFERROR(INDEX(CHOOSE(MOD(ROW(P74)-ROW(P$6),4)+1,$K$6:$K$30,$L$6:$L$30,$M$6:$M$30,$N$6:$N$30),SMALL(IF($J$6:$J$30&lt;&gt;"",ROW($J$6:$J$30)-ROW($J$6)+1),INT((ROW(P74)-ROW(P$6))/4)+1)),"")</f>
        <v/>
      </c>
      <c r="Q74" s="7" t="str" cm="1">
        <f t="array" ref="Q74">IFERROR(INDEX(O:O, SMALL(IF((P$6:P$100&lt;&gt;"")*(P$6:P$100&lt;&gt;"x"), ROW(P$6:P$100)), ROW()-5)), "")</f>
        <v/>
      </c>
      <c r="R74" s="19" t="str" cm="1">
        <f t="array" ref="R74">IFERROR(INDEX(P:P, SMALL(IF((P$6:P$100&lt;&gt;"")*(P$6:P$100&lt;&gt;"x"), ROW(P$6:P$100)), ROW()-5)), "")</f>
        <v/>
      </c>
      <c r="X74" s="95" t="str">
        <f t="array" ref="X74">IFERROR(INDEX($S$6:$S$30,SMALL(IF($S$6:$S$30&lt;&gt;"",ROW($S$6:$S$30)-ROW($S$6)+1),INT((ROW(X74)-ROW(X$6))/4)+1)),"")</f>
        <v/>
      </c>
      <c r="Y74" s="53" t="str" cm="1">
        <f t="array" ref="Y74">IFERROR(INDEX(CHOOSE(MOD(ROW(Y74)-ROW(Y$6),4)+1,$T$6:$T$30,$U$6:$U$30,$V$6:$V$30,$W$6:$W$30),SMALL(IF($S$6:$S$30&lt;&gt;"",ROW($S$6:$S$30)-ROW($S$6)+1),INT((ROW(Y74)-ROW(Y$6))/4)+1)),"")</f>
        <v/>
      </c>
      <c r="Z74" s="7" t="str" cm="1">
        <f t="array" ref="Z74">IFERROR(INDEX(X:X, SMALL(IF((Y$6:Y$100&lt;&gt;"")*(Y$6:Y$100&lt;&gt;"x"), ROW(Y$6:Y$100)), ROW()-5)), "")</f>
        <v/>
      </c>
      <c r="AA74" s="19" t="str" cm="1">
        <f t="array" ref="AA74">IFERROR(INDEX(Y:Y, SMALL(IF((Y$6:Y$100&lt;&gt;"")*(Y$6:Y$100&lt;&gt;"x"), ROW(Y$6:Y$100)), ROW()-5)), "")</f>
        <v/>
      </c>
      <c r="AG74"/>
    </row>
    <row r="75" spans="2:33">
      <c r="O75" s="95" t="str">
        <f t="array" ref="O75">IFERROR(INDEX($J$6:$J$30,SMALL(IF($J$6:$J$30&lt;&gt;"",ROW($J$6:$J$30)-ROW($J$6)+1),INT((ROW(O75)-ROW(O$6))/4)+1)),"")</f>
        <v/>
      </c>
      <c r="P75" s="53" t="str">
        <f t="array" ref="P75">IFERROR(INDEX(CHOOSE(MOD(ROW(P75)-ROW(P$6),4)+1,$K$6:$K$30,$L$6:$L$30,$M$6:$M$30,$N$6:$N$30),SMALL(IF($J$6:$J$30&lt;&gt;"",ROW($J$6:$J$30)-ROW($J$6)+1),INT((ROW(P75)-ROW(P$6))/4)+1)),"")</f>
        <v/>
      </c>
      <c r="Q75" s="7" t="str" cm="1">
        <f t="array" ref="Q75">IFERROR(INDEX(O:O, SMALL(IF((P$6:P$100&lt;&gt;"")*(P$6:P$100&lt;&gt;"x"), ROW(P$6:P$100)), ROW()-5)), "")</f>
        <v/>
      </c>
      <c r="R75" s="19" t="str" cm="1">
        <f t="array" ref="R75">IFERROR(INDEX(P:P, SMALL(IF((P$6:P$100&lt;&gt;"")*(P$6:P$100&lt;&gt;"x"), ROW(P$6:P$100)), ROW()-5)), "")</f>
        <v/>
      </c>
      <c r="X75" s="95" t="str">
        <f t="array" ref="X75">IFERROR(INDEX($S$6:$S$30,SMALL(IF($S$6:$S$30&lt;&gt;"",ROW($S$6:$S$30)-ROW($S$6)+1),INT((ROW(X75)-ROW(X$6))/4)+1)),"")</f>
        <v/>
      </c>
      <c r="Y75" s="53" t="str" cm="1">
        <f t="array" ref="Y75">IFERROR(INDEX(CHOOSE(MOD(ROW(Y75)-ROW(Y$6),4)+1,$T$6:$T$30,$U$6:$U$30,$V$6:$V$30,$W$6:$W$30),SMALL(IF($S$6:$S$30&lt;&gt;"",ROW($S$6:$S$30)-ROW($S$6)+1),INT((ROW(Y75)-ROW(Y$6))/4)+1)),"")</f>
        <v/>
      </c>
      <c r="Z75" s="7" t="str" cm="1">
        <f t="array" ref="Z75">IFERROR(INDEX(X:X, SMALL(IF((Y$6:Y$100&lt;&gt;"")*(Y$6:Y$100&lt;&gt;"x"), ROW(Y$6:Y$100)), ROW()-5)), "")</f>
        <v/>
      </c>
      <c r="AA75" s="19" t="str" cm="1">
        <f t="array" ref="AA75">IFERROR(INDEX(Y:Y, SMALL(IF((Y$6:Y$100&lt;&gt;"")*(Y$6:Y$100&lt;&gt;"x"), ROW(Y$6:Y$100)), ROW()-5)), "")</f>
        <v/>
      </c>
      <c r="AG75"/>
    </row>
    <row r="76" spans="2:33">
      <c r="O76" s="95" t="str">
        <f t="array" ref="O76">IFERROR(INDEX($J$6:$J$30,SMALL(IF($J$6:$J$30&lt;&gt;"",ROW($J$6:$J$30)-ROW($J$6)+1),INT((ROW(O76)-ROW(O$6))/4)+1)),"")</f>
        <v/>
      </c>
      <c r="P76" s="53" t="str">
        <f t="array" ref="P76">IFERROR(INDEX(CHOOSE(MOD(ROW(P76)-ROW(P$6),4)+1,$K$6:$K$30,$L$6:$L$30,$M$6:$M$30,$N$6:$N$30),SMALL(IF($J$6:$J$30&lt;&gt;"",ROW($J$6:$J$30)-ROW($J$6)+1),INT((ROW(P76)-ROW(P$6))/4)+1)),"")</f>
        <v/>
      </c>
      <c r="Q76" s="7" t="str" cm="1">
        <f t="array" ref="Q76">IFERROR(INDEX(O:O, SMALL(IF((P$6:P$100&lt;&gt;"")*(P$6:P$100&lt;&gt;"x"), ROW(P$6:P$100)), ROW()-5)), "")</f>
        <v/>
      </c>
      <c r="R76" s="19" t="str" cm="1">
        <f t="array" ref="R76">IFERROR(INDEX(P:P, SMALL(IF((P$6:P$100&lt;&gt;"")*(P$6:P$100&lt;&gt;"x"), ROW(P$6:P$100)), ROW()-5)), "")</f>
        <v/>
      </c>
      <c r="X76" s="95" t="str">
        <f t="array" ref="X76">IFERROR(INDEX($S$6:$S$30,SMALL(IF($S$6:$S$30&lt;&gt;"",ROW($S$6:$S$30)-ROW($S$6)+1),INT((ROW(X76)-ROW(X$6))/4)+1)),"")</f>
        <v/>
      </c>
      <c r="Y76" s="53" t="str" cm="1">
        <f t="array" ref="Y76">IFERROR(INDEX(CHOOSE(MOD(ROW(Y76)-ROW(Y$6),4)+1,$T$6:$T$30,$U$6:$U$30,$V$6:$V$30,$W$6:$W$30),SMALL(IF($S$6:$S$30&lt;&gt;"",ROW($S$6:$S$30)-ROW($S$6)+1),INT((ROW(Y76)-ROW(Y$6))/4)+1)),"")</f>
        <v/>
      </c>
      <c r="Z76" s="7" t="str" cm="1">
        <f t="array" ref="Z76">IFERROR(INDEX(X:X, SMALL(IF((Y$6:Y$100&lt;&gt;"")*(Y$6:Y$100&lt;&gt;"x"), ROW(Y$6:Y$100)), ROW()-5)), "")</f>
        <v/>
      </c>
      <c r="AA76" s="19" t="str" cm="1">
        <f t="array" ref="AA76">IFERROR(INDEX(Y:Y, SMALL(IF((Y$6:Y$100&lt;&gt;"")*(Y$6:Y$100&lt;&gt;"x"), ROW(Y$6:Y$100)), ROW()-5)), "")</f>
        <v/>
      </c>
      <c r="AG76"/>
    </row>
    <row r="77" spans="2:33">
      <c r="O77" s="95" t="str">
        <f t="array" ref="O77">IFERROR(INDEX($J$6:$J$30,SMALL(IF($J$6:$J$30&lt;&gt;"",ROW($J$6:$J$30)-ROW($J$6)+1),INT((ROW(O77)-ROW(O$6))/4)+1)),"")</f>
        <v/>
      </c>
      <c r="P77" s="53" t="str">
        <f t="array" ref="P77">IFERROR(INDEX(CHOOSE(MOD(ROW(P77)-ROW(P$6),4)+1,$K$6:$K$30,$L$6:$L$30,$M$6:$M$30,$N$6:$N$30),SMALL(IF($J$6:$J$30&lt;&gt;"",ROW($J$6:$J$30)-ROW($J$6)+1),INT((ROW(P77)-ROW(P$6))/4)+1)),"")</f>
        <v/>
      </c>
      <c r="Q77" s="7" t="str" cm="1">
        <f t="array" ref="Q77">IFERROR(INDEX(O:O, SMALL(IF((P$6:P$100&lt;&gt;"")*(P$6:P$100&lt;&gt;"x"), ROW(P$6:P$100)), ROW()-5)), "")</f>
        <v/>
      </c>
      <c r="R77" s="19" t="str" cm="1">
        <f t="array" ref="R77">IFERROR(INDEX(P:P, SMALL(IF((P$6:P$100&lt;&gt;"")*(P$6:P$100&lt;&gt;"x"), ROW(P$6:P$100)), ROW()-5)), "")</f>
        <v/>
      </c>
      <c r="X77" s="95" t="str">
        <f t="array" ref="X77">IFERROR(INDEX($S$6:$S$30,SMALL(IF($S$6:$S$30&lt;&gt;"",ROW($S$6:$S$30)-ROW($S$6)+1),INT((ROW(X77)-ROW(X$6))/4)+1)),"")</f>
        <v/>
      </c>
      <c r="Y77" s="53" t="str" cm="1">
        <f t="array" ref="Y77">IFERROR(INDEX(CHOOSE(MOD(ROW(Y77)-ROW(Y$6),4)+1,$T$6:$T$30,$U$6:$U$30,$V$6:$V$30,$W$6:$W$30),SMALL(IF($S$6:$S$30&lt;&gt;"",ROW($S$6:$S$30)-ROW($S$6)+1),INT((ROW(Y77)-ROW(Y$6))/4)+1)),"")</f>
        <v/>
      </c>
      <c r="Z77" s="7" t="str" cm="1">
        <f t="array" ref="Z77">IFERROR(INDEX(X:X, SMALL(IF((Y$6:Y$100&lt;&gt;"")*(Y$6:Y$100&lt;&gt;"x"), ROW(Y$6:Y$100)), ROW()-5)), "")</f>
        <v/>
      </c>
      <c r="AA77" s="19" t="str" cm="1">
        <f t="array" ref="AA77">IFERROR(INDEX(Y:Y, SMALL(IF((Y$6:Y$100&lt;&gt;"")*(Y$6:Y$100&lt;&gt;"x"), ROW(Y$6:Y$100)), ROW()-5)), "")</f>
        <v/>
      </c>
      <c r="AG77"/>
    </row>
    <row r="78" spans="2:33">
      <c r="O78" s="95" t="str">
        <f t="array" ref="O78">IFERROR(INDEX($J$6:$J$30,SMALL(IF($J$6:$J$30&lt;&gt;"",ROW($J$6:$J$30)-ROW($J$6)+1),INT((ROW(O78)-ROW(O$6))/4)+1)),"")</f>
        <v/>
      </c>
      <c r="P78" s="53" t="str">
        <f t="array" ref="P78">IFERROR(INDEX(CHOOSE(MOD(ROW(P78)-ROW(P$6),4)+1,$K$6:$K$30,$L$6:$L$30,$M$6:$M$30,$N$6:$N$30),SMALL(IF($J$6:$J$30&lt;&gt;"",ROW($J$6:$J$30)-ROW($J$6)+1),INT((ROW(P78)-ROW(P$6))/4)+1)),"")</f>
        <v/>
      </c>
      <c r="Q78" s="7" t="str" cm="1">
        <f t="array" ref="Q78">IFERROR(INDEX(O:O, SMALL(IF((P$6:P$100&lt;&gt;"")*(P$6:P$100&lt;&gt;"x"), ROW(P$6:P$100)), ROW()-5)), "")</f>
        <v/>
      </c>
      <c r="R78" s="19" t="str" cm="1">
        <f t="array" ref="R78">IFERROR(INDEX(P:P, SMALL(IF((P$6:P$100&lt;&gt;"")*(P$6:P$100&lt;&gt;"x"), ROW(P$6:P$100)), ROW()-5)), "")</f>
        <v/>
      </c>
      <c r="X78" s="95" t="str">
        <f t="array" ref="X78">IFERROR(INDEX($S$6:$S$30,SMALL(IF($S$6:$S$30&lt;&gt;"",ROW($S$6:$S$30)-ROW($S$6)+1),INT((ROW(X78)-ROW(X$6))/4)+1)),"")</f>
        <v/>
      </c>
      <c r="Y78" s="53" t="str" cm="1">
        <f t="array" ref="Y78">IFERROR(INDEX(CHOOSE(MOD(ROW(Y78)-ROW(Y$6),4)+1,$T$6:$T$30,$U$6:$U$30,$V$6:$V$30,$W$6:$W$30),SMALL(IF($S$6:$S$30&lt;&gt;"",ROW($S$6:$S$30)-ROW($S$6)+1),INT((ROW(Y78)-ROW(Y$6))/4)+1)),"")</f>
        <v/>
      </c>
      <c r="Z78" s="7" t="str" cm="1">
        <f t="array" ref="Z78">IFERROR(INDEX(X:X, SMALL(IF((Y$6:Y$100&lt;&gt;"")*(Y$6:Y$100&lt;&gt;"x"), ROW(Y$6:Y$100)), ROW()-5)), "")</f>
        <v/>
      </c>
      <c r="AA78" s="19" t="str" cm="1">
        <f t="array" ref="AA78">IFERROR(INDEX(Y:Y, SMALL(IF((Y$6:Y$100&lt;&gt;"")*(Y$6:Y$100&lt;&gt;"x"), ROW(Y$6:Y$100)), ROW()-5)), "")</f>
        <v/>
      </c>
      <c r="AG78"/>
    </row>
    <row r="79" spans="2:33">
      <c r="O79" s="95" t="str">
        <f t="array" ref="O79">IFERROR(INDEX($J$6:$J$30,SMALL(IF($J$6:$J$30&lt;&gt;"",ROW($J$6:$J$30)-ROW($J$6)+1),INT((ROW(O79)-ROW(O$6))/4)+1)),"")</f>
        <v/>
      </c>
      <c r="P79" s="53" t="str">
        <f t="array" ref="P79">IFERROR(INDEX(CHOOSE(MOD(ROW(P79)-ROW(P$6),4)+1,$K$6:$K$30,$L$6:$L$30,$M$6:$M$30,$N$6:$N$30),SMALL(IF($J$6:$J$30&lt;&gt;"",ROW($J$6:$J$30)-ROW($J$6)+1),INT((ROW(P79)-ROW(P$6))/4)+1)),"")</f>
        <v/>
      </c>
      <c r="Q79" s="7" t="str" cm="1">
        <f t="array" ref="Q79">IFERROR(INDEX(O:O, SMALL(IF((P$6:P$100&lt;&gt;"")*(P$6:P$100&lt;&gt;"x"), ROW(P$6:P$100)), ROW()-5)), "")</f>
        <v/>
      </c>
      <c r="R79" s="19" t="str" cm="1">
        <f t="array" ref="R79">IFERROR(INDEX(P:P, SMALL(IF((P$6:P$100&lt;&gt;"")*(P$6:P$100&lt;&gt;"x"), ROW(P$6:P$100)), ROW()-5)), "")</f>
        <v/>
      </c>
      <c r="X79" s="95" t="str">
        <f t="array" ref="X79">IFERROR(INDEX($S$6:$S$30,SMALL(IF($S$6:$S$30&lt;&gt;"",ROW($S$6:$S$30)-ROW($S$6)+1),INT((ROW(X79)-ROW(X$6))/4)+1)),"")</f>
        <v/>
      </c>
      <c r="Y79" s="53" t="str" cm="1">
        <f t="array" ref="Y79">IFERROR(INDEX(CHOOSE(MOD(ROW(Y79)-ROW(Y$6),4)+1,$T$6:$T$30,$U$6:$U$30,$V$6:$V$30,$W$6:$W$30),SMALL(IF($S$6:$S$30&lt;&gt;"",ROW($S$6:$S$30)-ROW($S$6)+1),INT((ROW(Y79)-ROW(Y$6))/4)+1)),"")</f>
        <v/>
      </c>
      <c r="Z79" s="7" t="str" cm="1">
        <f t="array" ref="Z79">IFERROR(INDEX(X:X, SMALL(IF((Y$6:Y$100&lt;&gt;"")*(Y$6:Y$100&lt;&gt;"x"), ROW(Y$6:Y$100)), ROW()-5)), "")</f>
        <v/>
      </c>
      <c r="AA79" s="19" t="str" cm="1">
        <f t="array" ref="AA79">IFERROR(INDEX(Y:Y, SMALL(IF((Y$6:Y$100&lt;&gt;"")*(Y$6:Y$100&lt;&gt;"x"), ROW(Y$6:Y$100)), ROW()-5)), "")</f>
        <v/>
      </c>
      <c r="AG79"/>
    </row>
    <row r="80" spans="2:33">
      <c r="O80" s="95" t="str">
        <f t="array" ref="O80">IFERROR(INDEX($J$6:$J$30,SMALL(IF($J$6:$J$30&lt;&gt;"",ROW($J$6:$J$30)-ROW($J$6)+1),INT((ROW(O80)-ROW(O$6))/4)+1)),"")</f>
        <v/>
      </c>
      <c r="P80" s="53" t="str">
        <f t="array" ref="P80">IFERROR(INDEX(CHOOSE(MOD(ROW(P80)-ROW(P$6),4)+1,$K$6:$K$30,$L$6:$L$30,$M$6:$M$30,$N$6:$N$30),SMALL(IF($J$6:$J$30&lt;&gt;"",ROW($J$6:$J$30)-ROW($J$6)+1),INT((ROW(P80)-ROW(P$6))/4)+1)),"")</f>
        <v/>
      </c>
      <c r="Q80" s="7" t="str" cm="1">
        <f t="array" ref="Q80">IFERROR(INDEX(O:O, SMALL(IF((P$6:P$100&lt;&gt;"")*(P$6:P$100&lt;&gt;"x"), ROW(P$6:P$100)), ROW()-5)), "")</f>
        <v/>
      </c>
      <c r="R80" s="19" t="str" cm="1">
        <f t="array" ref="R80">IFERROR(INDEX(P:P, SMALL(IF((P$6:P$100&lt;&gt;"")*(P$6:P$100&lt;&gt;"x"), ROW(P$6:P$100)), ROW()-5)), "")</f>
        <v/>
      </c>
      <c r="X80" s="95" t="str">
        <f t="array" ref="X80">IFERROR(INDEX($S$6:$S$30,SMALL(IF($S$6:$S$30&lt;&gt;"",ROW($S$6:$S$30)-ROW($S$6)+1),INT((ROW(X80)-ROW(X$6))/4)+1)),"")</f>
        <v/>
      </c>
      <c r="Y80" s="53" t="str" cm="1">
        <f t="array" ref="Y80">IFERROR(INDEX(CHOOSE(MOD(ROW(Y80)-ROW(Y$6),4)+1,$T$6:$T$30,$U$6:$U$30,$V$6:$V$30,$W$6:$W$30),SMALL(IF($S$6:$S$30&lt;&gt;"",ROW($S$6:$S$30)-ROW($S$6)+1),INT((ROW(Y80)-ROW(Y$6))/4)+1)),"")</f>
        <v/>
      </c>
      <c r="Z80" s="7" t="str" cm="1">
        <f t="array" ref="Z80">IFERROR(INDEX(X:X, SMALL(IF((Y$6:Y$100&lt;&gt;"")*(Y$6:Y$100&lt;&gt;"x"), ROW(Y$6:Y$100)), ROW()-5)), "")</f>
        <v/>
      </c>
      <c r="AA80" s="19" t="str" cm="1">
        <f t="array" ref="AA80">IFERROR(INDEX(Y:Y, SMALL(IF((Y$6:Y$100&lt;&gt;"")*(Y$6:Y$100&lt;&gt;"x"), ROW(Y$6:Y$100)), ROW()-5)), "")</f>
        <v/>
      </c>
      <c r="AG80"/>
    </row>
    <row r="81" spans="15:33">
      <c r="O81" s="95" t="str">
        <f t="array" ref="O81">IFERROR(INDEX($J$6:$J$30,SMALL(IF($J$6:$J$30&lt;&gt;"",ROW($J$6:$J$30)-ROW($J$6)+1),INT((ROW(O81)-ROW(O$6))/4)+1)),"")</f>
        <v/>
      </c>
      <c r="P81" s="53" t="str">
        <f t="array" ref="P81">IFERROR(INDEX(CHOOSE(MOD(ROW(P81)-ROW(P$6),4)+1,$K$6:$K$30,$L$6:$L$30,$M$6:$M$30,$N$6:$N$30),SMALL(IF($J$6:$J$30&lt;&gt;"",ROW($J$6:$J$30)-ROW($J$6)+1),INT((ROW(P81)-ROW(P$6))/4)+1)),"")</f>
        <v/>
      </c>
      <c r="Q81" s="7" t="str" cm="1">
        <f t="array" ref="Q81">IFERROR(INDEX(O:O, SMALL(IF((P$6:P$100&lt;&gt;"")*(P$6:P$100&lt;&gt;"x"), ROW(P$6:P$100)), ROW()-5)), "")</f>
        <v/>
      </c>
      <c r="R81" s="19" t="str" cm="1">
        <f t="array" ref="R81">IFERROR(INDEX(P:P, SMALL(IF((P$6:P$100&lt;&gt;"")*(P$6:P$100&lt;&gt;"x"), ROW(P$6:P$100)), ROW()-5)), "")</f>
        <v/>
      </c>
      <c r="X81" s="95" t="str">
        <f t="array" ref="X81">IFERROR(INDEX($S$6:$S$30,SMALL(IF($S$6:$S$30&lt;&gt;"",ROW($S$6:$S$30)-ROW($S$6)+1),INT((ROW(X81)-ROW(X$6))/4)+1)),"")</f>
        <v/>
      </c>
      <c r="Y81" s="53" t="str" cm="1">
        <f t="array" ref="Y81">IFERROR(INDEX(CHOOSE(MOD(ROW(Y81)-ROW(Y$6),4)+1,$T$6:$T$30,$U$6:$U$30,$V$6:$V$30,$W$6:$W$30),SMALL(IF($S$6:$S$30&lt;&gt;"",ROW($S$6:$S$30)-ROW($S$6)+1),INT((ROW(Y81)-ROW(Y$6))/4)+1)),"")</f>
        <v/>
      </c>
      <c r="Z81" s="7" t="str" cm="1">
        <f t="array" ref="Z81">IFERROR(INDEX(X:X, SMALL(IF((Y$6:Y$100&lt;&gt;"")*(Y$6:Y$100&lt;&gt;"x"), ROW(Y$6:Y$100)), ROW()-5)), "")</f>
        <v/>
      </c>
      <c r="AA81" s="19" t="str" cm="1">
        <f t="array" ref="AA81">IFERROR(INDEX(Y:Y, SMALL(IF((Y$6:Y$100&lt;&gt;"")*(Y$6:Y$100&lt;&gt;"x"), ROW(Y$6:Y$100)), ROW()-5)), "")</f>
        <v/>
      </c>
      <c r="AG81"/>
    </row>
    <row r="82" spans="15:33">
      <c r="O82" s="95" t="str">
        <f t="array" ref="O82">IFERROR(INDEX($J$6:$J$30,SMALL(IF($J$6:$J$30&lt;&gt;"",ROW($J$6:$J$30)-ROW($J$6)+1),INT((ROW(O82)-ROW(O$6))/4)+1)),"")</f>
        <v/>
      </c>
      <c r="P82" s="53" t="str">
        <f t="array" ref="P82">IFERROR(INDEX(CHOOSE(MOD(ROW(P82)-ROW(P$6),4)+1,$K$6:$K$30,$L$6:$L$30,$M$6:$M$30,$N$6:$N$30),SMALL(IF($J$6:$J$30&lt;&gt;"",ROW($J$6:$J$30)-ROW($J$6)+1),INT((ROW(P82)-ROW(P$6))/4)+1)),"")</f>
        <v/>
      </c>
      <c r="Q82" s="7" t="str" cm="1">
        <f t="array" ref="Q82">IFERROR(INDEX(O:O, SMALL(IF((P$6:P$100&lt;&gt;"")*(P$6:P$100&lt;&gt;"x"), ROW(P$6:P$100)), ROW()-5)), "")</f>
        <v/>
      </c>
      <c r="R82" s="19" t="str" cm="1">
        <f t="array" ref="R82">IFERROR(INDEX(P:P, SMALL(IF((P$6:P$100&lt;&gt;"")*(P$6:P$100&lt;&gt;"x"), ROW(P$6:P$100)), ROW()-5)), "")</f>
        <v/>
      </c>
      <c r="X82" s="95" t="str">
        <f t="array" ref="X82">IFERROR(INDEX($S$6:$S$30,SMALL(IF($S$6:$S$30&lt;&gt;"",ROW($S$6:$S$30)-ROW($S$6)+1),INT((ROW(X82)-ROW(X$6))/4)+1)),"")</f>
        <v/>
      </c>
      <c r="Y82" s="53" t="str" cm="1">
        <f t="array" ref="Y82">IFERROR(INDEX(CHOOSE(MOD(ROW(Y82)-ROW(Y$6),4)+1,$T$6:$T$30,$U$6:$U$30,$V$6:$V$30,$W$6:$W$30),SMALL(IF($S$6:$S$30&lt;&gt;"",ROW($S$6:$S$30)-ROW($S$6)+1),INT((ROW(Y82)-ROW(Y$6))/4)+1)),"")</f>
        <v/>
      </c>
      <c r="Z82" s="7" t="str" cm="1">
        <f t="array" ref="Z82">IFERROR(INDEX(X:X, SMALL(IF((Y$6:Y$100&lt;&gt;"")*(Y$6:Y$100&lt;&gt;"x"), ROW(Y$6:Y$100)), ROW()-5)), "")</f>
        <v/>
      </c>
      <c r="AA82" s="19" t="str" cm="1">
        <f t="array" ref="AA82">IFERROR(INDEX(Y:Y, SMALL(IF((Y$6:Y$100&lt;&gt;"")*(Y$6:Y$100&lt;&gt;"x"), ROW(Y$6:Y$100)), ROW()-5)), "")</f>
        <v/>
      </c>
      <c r="AG82"/>
    </row>
    <row r="83" spans="15:33">
      <c r="O83" s="95" t="str">
        <f t="array" ref="O83">IFERROR(INDEX($J$6:$J$30,SMALL(IF($J$6:$J$30&lt;&gt;"",ROW($J$6:$J$30)-ROW($J$6)+1),INT((ROW(O83)-ROW(O$6))/4)+1)),"")</f>
        <v/>
      </c>
      <c r="P83" s="53" t="str">
        <f t="array" ref="P83">IFERROR(INDEX(CHOOSE(MOD(ROW(P83)-ROW(P$6),4)+1,$K$6:$K$30,$L$6:$L$30,$M$6:$M$30,$N$6:$N$30),SMALL(IF($J$6:$J$30&lt;&gt;"",ROW($J$6:$J$30)-ROW($J$6)+1),INT((ROW(P83)-ROW(P$6))/4)+1)),"")</f>
        <v/>
      </c>
      <c r="Q83" s="7" t="str" cm="1">
        <f t="array" ref="Q83">IFERROR(INDEX(O:O, SMALL(IF((P$6:P$100&lt;&gt;"")*(P$6:P$100&lt;&gt;"x"), ROW(P$6:P$100)), ROW()-5)), "")</f>
        <v/>
      </c>
      <c r="R83" s="19" t="str" cm="1">
        <f t="array" ref="R83">IFERROR(INDEX(P:P, SMALL(IF((P$6:P$100&lt;&gt;"")*(P$6:P$100&lt;&gt;"x"), ROW(P$6:P$100)), ROW()-5)), "")</f>
        <v/>
      </c>
      <c r="X83" s="95" t="str">
        <f t="array" ref="X83">IFERROR(INDEX($S$6:$S$30,SMALL(IF($S$6:$S$30&lt;&gt;"",ROW($S$6:$S$30)-ROW($S$6)+1),INT((ROW(X83)-ROW(X$6))/4)+1)),"")</f>
        <v/>
      </c>
      <c r="Y83" s="53" t="str" cm="1">
        <f t="array" ref="Y83">IFERROR(INDEX(CHOOSE(MOD(ROW(Y83)-ROW(Y$6),4)+1,$T$6:$T$30,$U$6:$U$30,$V$6:$V$30,$W$6:$W$30),SMALL(IF($S$6:$S$30&lt;&gt;"",ROW($S$6:$S$30)-ROW($S$6)+1),INT((ROW(Y83)-ROW(Y$6))/4)+1)),"")</f>
        <v/>
      </c>
      <c r="Z83" s="7" t="str" cm="1">
        <f t="array" ref="Z83">IFERROR(INDEX(X:X, SMALL(IF((Y$6:Y$100&lt;&gt;"")*(Y$6:Y$100&lt;&gt;"x"), ROW(Y$6:Y$100)), ROW()-5)), "")</f>
        <v/>
      </c>
      <c r="AA83" s="19" t="str" cm="1">
        <f t="array" ref="AA83">IFERROR(INDEX(Y:Y, SMALL(IF((Y$6:Y$100&lt;&gt;"")*(Y$6:Y$100&lt;&gt;"x"), ROW(Y$6:Y$100)), ROW()-5)), "")</f>
        <v/>
      </c>
      <c r="AG83"/>
    </row>
    <row r="84" spans="15:33">
      <c r="O84" s="95" t="str">
        <f t="array" ref="O84">IFERROR(INDEX($J$6:$J$30,SMALL(IF($J$6:$J$30&lt;&gt;"",ROW($J$6:$J$30)-ROW($J$6)+1),INT((ROW(O84)-ROW(O$6))/4)+1)),"")</f>
        <v/>
      </c>
      <c r="P84" s="53" t="str">
        <f t="array" ref="P84">IFERROR(INDEX(CHOOSE(MOD(ROW(P84)-ROW(P$6),4)+1,$K$6:$K$30,$L$6:$L$30,$M$6:$M$30,$N$6:$N$30),SMALL(IF($J$6:$J$30&lt;&gt;"",ROW($J$6:$J$30)-ROW($J$6)+1),INT((ROW(P84)-ROW(P$6))/4)+1)),"")</f>
        <v/>
      </c>
      <c r="Q84" s="7" t="str" cm="1">
        <f t="array" ref="Q84">IFERROR(INDEX(O:O, SMALL(IF((P$6:P$100&lt;&gt;"")*(P$6:P$100&lt;&gt;"x"), ROW(P$6:P$100)), ROW()-5)), "")</f>
        <v/>
      </c>
      <c r="R84" s="19" t="str" cm="1">
        <f t="array" ref="R84">IFERROR(INDEX(P:P, SMALL(IF((P$6:P$100&lt;&gt;"")*(P$6:P$100&lt;&gt;"x"), ROW(P$6:P$100)), ROW()-5)), "")</f>
        <v/>
      </c>
      <c r="X84" s="95" t="str">
        <f t="array" ref="X84">IFERROR(INDEX($S$6:$S$30,SMALL(IF($S$6:$S$30&lt;&gt;"",ROW($S$6:$S$30)-ROW($S$6)+1),INT((ROW(X84)-ROW(X$6))/4)+1)),"")</f>
        <v/>
      </c>
      <c r="Y84" s="53" t="str" cm="1">
        <f t="array" ref="Y84">IFERROR(INDEX(CHOOSE(MOD(ROW(Y84)-ROW(Y$6),4)+1,$T$6:$T$30,$U$6:$U$30,$V$6:$V$30,$W$6:$W$30),SMALL(IF($S$6:$S$30&lt;&gt;"",ROW($S$6:$S$30)-ROW($S$6)+1),INT((ROW(Y84)-ROW(Y$6))/4)+1)),"")</f>
        <v/>
      </c>
      <c r="Z84" s="7" t="str" cm="1">
        <f t="array" ref="Z84">IFERROR(INDEX(X:X, SMALL(IF((Y$6:Y$100&lt;&gt;"")*(Y$6:Y$100&lt;&gt;"x"), ROW(Y$6:Y$100)), ROW()-5)), "")</f>
        <v/>
      </c>
      <c r="AA84" s="19" t="str" cm="1">
        <f t="array" ref="AA84">IFERROR(INDEX(Y:Y, SMALL(IF((Y$6:Y$100&lt;&gt;"")*(Y$6:Y$100&lt;&gt;"x"), ROW(Y$6:Y$100)), ROW()-5)), "")</f>
        <v/>
      </c>
      <c r="AG84"/>
    </row>
    <row r="85" spans="15:33">
      <c r="O85" s="95" t="str">
        <f t="array" ref="O85">IFERROR(INDEX($J$6:$J$30,SMALL(IF($J$6:$J$30&lt;&gt;"",ROW($J$6:$J$30)-ROW($J$6)+1),INT((ROW(O85)-ROW(O$6))/4)+1)),"")</f>
        <v/>
      </c>
      <c r="P85" s="53" t="str">
        <f t="array" ref="P85">IFERROR(INDEX(CHOOSE(MOD(ROW(P85)-ROW(P$6),4)+1,$K$6:$K$30,$L$6:$L$30,$M$6:$M$30,$N$6:$N$30),SMALL(IF($J$6:$J$30&lt;&gt;"",ROW($J$6:$J$30)-ROW($J$6)+1),INT((ROW(P85)-ROW(P$6))/4)+1)),"")</f>
        <v/>
      </c>
      <c r="Q85" s="7" t="str" cm="1">
        <f t="array" ref="Q85">IFERROR(INDEX(O:O, SMALL(IF((P$6:P$100&lt;&gt;"")*(P$6:P$100&lt;&gt;"x"), ROW(P$6:P$100)), ROW()-5)), "")</f>
        <v/>
      </c>
      <c r="R85" s="19" t="str" cm="1">
        <f t="array" ref="R85">IFERROR(INDEX(P:P, SMALL(IF((P$6:P$100&lt;&gt;"")*(P$6:P$100&lt;&gt;"x"), ROW(P$6:P$100)), ROW()-5)), "")</f>
        <v/>
      </c>
      <c r="X85" s="95" t="str">
        <f t="array" ref="X85">IFERROR(INDEX($S$6:$S$30,SMALL(IF($S$6:$S$30&lt;&gt;"",ROW($S$6:$S$30)-ROW($S$6)+1),INT((ROW(X85)-ROW(X$6))/4)+1)),"")</f>
        <v/>
      </c>
      <c r="Y85" s="53" t="str" cm="1">
        <f t="array" ref="Y85">IFERROR(INDEX(CHOOSE(MOD(ROW(Y85)-ROW(Y$6),4)+1,$T$6:$T$30,$U$6:$U$30,$V$6:$V$30,$W$6:$W$30),SMALL(IF($S$6:$S$30&lt;&gt;"",ROW($S$6:$S$30)-ROW($S$6)+1),INT((ROW(Y85)-ROW(Y$6))/4)+1)),"")</f>
        <v/>
      </c>
      <c r="Z85" s="7" t="str" cm="1">
        <f t="array" ref="Z85">IFERROR(INDEX(X:X, SMALL(IF((Y$6:Y$100&lt;&gt;"")*(Y$6:Y$100&lt;&gt;"x"), ROW(Y$6:Y$100)), ROW()-5)), "")</f>
        <v/>
      </c>
      <c r="AA85" s="19" t="str" cm="1">
        <f t="array" ref="AA85">IFERROR(INDEX(Y:Y, SMALL(IF((Y$6:Y$100&lt;&gt;"")*(Y$6:Y$100&lt;&gt;"x"), ROW(Y$6:Y$100)), ROW()-5)), "")</f>
        <v/>
      </c>
      <c r="AG85"/>
    </row>
    <row r="86" spans="15:33">
      <c r="O86" s="95" t="str">
        <f t="array" ref="O86">IFERROR(INDEX($J$6:$J$30,SMALL(IF($J$6:$J$30&lt;&gt;"",ROW($J$6:$J$30)-ROW($J$6)+1),INT((ROW(O86)-ROW(O$6))/4)+1)),"")</f>
        <v/>
      </c>
      <c r="P86" s="53" t="str">
        <f t="array" ref="P86">IFERROR(INDEX(CHOOSE(MOD(ROW(P86)-ROW(P$6),4)+1,$K$6:$K$30,$L$6:$L$30,$M$6:$M$30,$N$6:$N$30),SMALL(IF($J$6:$J$30&lt;&gt;"",ROW($J$6:$J$30)-ROW($J$6)+1),INT((ROW(P86)-ROW(P$6))/4)+1)),"")</f>
        <v/>
      </c>
      <c r="Q86" s="7" t="str" cm="1">
        <f t="array" ref="Q86">IFERROR(INDEX(O:O, SMALL(IF((P$6:P$100&lt;&gt;"")*(P$6:P$100&lt;&gt;"x"), ROW(P$6:P$100)), ROW()-5)), "")</f>
        <v/>
      </c>
      <c r="R86" s="19" t="str" cm="1">
        <f t="array" ref="R86">IFERROR(INDEX(P:P, SMALL(IF((P$6:P$100&lt;&gt;"")*(P$6:P$100&lt;&gt;"x"), ROW(P$6:P$100)), ROW()-5)), "")</f>
        <v/>
      </c>
      <c r="X86" s="95" t="str">
        <f t="array" ref="X86">IFERROR(INDEX($S$6:$S$30,SMALL(IF($S$6:$S$30&lt;&gt;"",ROW($S$6:$S$30)-ROW($S$6)+1),INT((ROW(X86)-ROW(X$6))/4)+1)),"")</f>
        <v/>
      </c>
      <c r="Y86" s="53" t="str" cm="1">
        <f t="array" ref="Y86">IFERROR(INDEX(CHOOSE(MOD(ROW(Y86)-ROW(Y$6),4)+1,$T$6:$T$30,$U$6:$U$30,$V$6:$V$30,$W$6:$W$30),SMALL(IF($S$6:$S$30&lt;&gt;"",ROW($S$6:$S$30)-ROW($S$6)+1),INT((ROW(Y86)-ROW(Y$6))/4)+1)),"")</f>
        <v/>
      </c>
      <c r="Z86" s="7" t="str" cm="1">
        <f t="array" ref="Z86">IFERROR(INDEX(X:X, SMALL(IF((Y$6:Y$100&lt;&gt;"")*(Y$6:Y$100&lt;&gt;"x"), ROW(Y$6:Y$100)), ROW()-5)), "")</f>
        <v/>
      </c>
      <c r="AA86" s="19" t="str" cm="1">
        <f t="array" ref="AA86">IFERROR(INDEX(Y:Y, SMALL(IF((Y$6:Y$100&lt;&gt;"")*(Y$6:Y$100&lt;&gt;"x"), ROW(Y$6:Y$100)), ROW()-5)), "")</f>
        <v/>
      </c>
      <c r="AG86"/>
    </row>
    <row r="87" spans="15:33">
      <c r="O87" s="95" t="str">
        <f t="array" ref="O87">IFERROR(INDEX($J$6:$J$30,SMALL(IF($J$6:$J$30&lt;&gt;"",ROW($J$6:$J$30)-ROW($J$6)+1),INT((ROW(O87)-ROW(O$6))/4)+1)),"")</f>
        <v/>
      </c>
      <c r="P87" s="53" t="str">
        <f t="array" ref="P87">IFERROR(INDEX(CHOOSE(MOD(ROW(P87)-ROW(P$6),4)+1,$K$6:$K$30,$L$6:$L$30,$M$6:$M$30,$N$6:$N$30),SMALL(IF($J$6:$J$30&lt;&gt;"",ROW($J$6:$J$30)-ROW($J$6)+1),INT((ROW(P87)-ROW(P$6))/4)+1)),"")</f>
        <v/>
      </c>
      <c r="Q87" s="7" t="str" cm="1">
        <f t="array" ref="Q87">IFERROR(INDEX(O:O, SMALL(IF((P$6:P$100&lt;&gt;"")*(P$6:P$100&lt;&gt;"x"), ROW(P$6:P$100)), ROW()-5)), "")</f>
        <v/>
      </c>
      <c r="R87" s="19" t="str" cm="1">
        <f t="array" ref="R87">IFERROR(INDEX(P:P, SMALL(IF((P$6:P$100&lt;&gt;"")*(P$6:P$100&lt;&gt;"x"), ROW(P$6:P$100)), ROW()-5)), "")</f>
        <v/>
      </c>
      <c r="X87" s="95" t="str">
        <f t="array" ref="X87">IFERROR(INDEX($S$6:$S$30,SMALL(IF($S$6:$S$30&lt;&gt;"",ROW($S$6:$S$30)-ROW($S$6)+1),INT((ROW(X87)-ROW(X$6))/4)+1)),"")</f>
        <v/>
      </c>
      <c r="Y87" s="53" t="str" cm="1">
        <f t="array" ref="Y87">IFERROR(INDEX(CHOOSE(MOD(ROW(Y87)-ROW(Y$6),4)+1,$T$6:$T$30,$U$6:$U$30,$V$6:$V$30,$W$6:$W$30),SMALL(IF($S$6:$S$30&lt;&gt;"",ROW($S$6:$S$30)-ROW($S$6)+1),INT((ROW(Y87)-ROW(Y$6))/4)+1)),"")</f>
        <v/>
      </c>
      <c r="Z87" s="7" t="str" cm="1">
        <f t="array" ref="Z87">IFERROR(INDEX(X:X, SMALL(IF((Y$6:Y$100&lt;&gt;"")*(Y$6:Y$100&lt;&gt;"x"), ROW(Y$6:Y$100)), ROW()-5)), "")</f>
        <v/>
      </c>
      <c r="AA87" s="19" t="str" cm="1">
        <f t="array" ref="AA87">IFERROR(INDEX(Y:Y, SMALL(IF((Y$6:Y$100&lt;&gt;"")*(Y$6:Y$100&lt;&gt;"x"), ROW(Y$6:Y$100)), ROW()-5)), "")</f>
        <v/>
      </c>
      <c r="AG87"/>
    </row>
    <row r="88" spans="15:33">
      <c r="O88" s="95" t="str">
        <f t="array" ref="O88">IFERROR(INDEX($J$6:$J$30,SMALL(IF($J$6:$J$30&lt;&gt;"",ROW($J$6:$J$30)-ROW($J$6)+1),INT((ROW(O88)-ROW(O$6))/4)+1)),"")</f>
        <v/>
      </c>
      <c r="P88" s="53" t="str">
        <f t="array" ref="P88">IFERROR(INDEX(CHOOSE(MOD(ROW(P88)-ROW(P$6),4)+1,$K$6:$K$30,$L$6:$L$30,$M$6:$M$30,$N$6:$N$30),SMALL(IF($J$6:$J$30&lt;&gt;"",ROW($J$6:$J$30)-ROW($J$6)+1),INT((ROW(P88)-ROW(P$6))/4)+1)),"")</f>
        <v/>
      </c>
      <c r="Q88" s="7" t="str" cm="1">
        <f t="array" ref="Q88">IFERROR(INDEX(O:O, SMALL(IF((P$6:P$100&lt;&gt;"")*(P$6:P$100&lt;&gt;"x"), ROW(P$6:P$100)), ROW()-5)), "")</f>
        <v/>
      </c>
      <c r="R88" s="19" t="str" cm="1">
        <f t="array" ref="R88">IFERROR(INDEX(P:P, SMALL(IF((P$6:P$100&lt;&gt;"")*(P$6:P$100&lt;&gt;"x"), ROW(P$6:P$100)), ROW()-5)), "")</f>
        <v/>
      </c>
      <c r="X88" s="95" t="str">
        <f t="array" ref="X88">IFERROR(INDEX($S$6:$S$30,SMALL(IF($S$6:$S$30&lt;&gt;"",ROW($S$6:$S$30)-ROW($S$6)+1),INT((ROW(X88)-ROW(X$6))/4)+1)),"")</f>
        <v/>
      </c>
      <c r="Y88" s="53" t="str" cm="1">
        <f t="array" ref="Y88">IFERROR(INDEX(CHOOSE(MOD(ROW(Y88)-ROW(Y$6),4)+1,$T$6:$T$30,$U$6:$U$30,$V$6:$V$30,$W$6:$W$30),SMALL(IF($S$6:$S$30&lt;&gt;"",ROW($S$6:$S$30)-ROW($S$6)+1),INT((ROW(Y88)-ROW(Y$6))/4)+1)),"")</f>
        <v/>
      </c>
      <c r="Z88" s="7" t="str" cm="1">
        <f t="array" ref="Z88">IFERROR(INDEX(X:X, SMALL(IF((Y$6:Y$100&lt;&gt;"")*(Y$6:Y$100&lt;&gt;"x"), ROW(Y$6:Y$100)), ROW()-5)), "")</f>
        <v/>
      </c>
      <c r="AA88" s="19" t="str" cm="1">
        <f t="array" ref="AA88">IFERROR(INDEX(Y:Y, SMALL(IF((Y$6:Y$100&lt;&gt;"")*(Y$6:Y$100&lt;&gt;"x"), ROW(Y$6:Y$100)), ROW()-5)), "")</f>
        <v/>
      </c>
      <c r="AG88"/>
    </row>
    <row r="89" spans="15:33">
      <c r="O89" s="95" t="str">
        <f t="array" ref="O89">IFERROR(INDEX($J$6:$J$30,SMALL(IF($J$6:$J$30&lt;&gt;"",ROW($J$6:$J$30)-ROW($J$6)+1),INT((ROW(O89)-ROW(O$6))/4)+1)),"")</f>
        <v/>
      </c>
      <c r="P89" s="53" t="str">
        <f t="array" ref="P89">IFERROR(INDEX(CHOOSE(MOD(ROW(P89)-ROW(P$6),4)+1,$K$6:$K$30,$L$6:$L$30,$M$6:$M$30,$N$6:$N$30),SMALL(IF($J$6:$J$30&lt;&gt;"",ROW($J$6:$J$30)-ROW($J$6)+1),INT((ROW(P89)-ROW(P$6))/4)+1)),"")</f>
        <v/>
      </c>
      <c r="Q89" s="7" t="str" cm="1">
        <f t="array" ref="Q89">IFERROR(INDEX(O:O, SMALL(IF((P$6:P$100&lt;&gt;"")*(P$6:P$100&lt;&gt;"x"), ROW(P$6:P$100)), ROW()-5)), "")</f>
        <v/>
      </c>
      <c r="R89" s="19" t="str" cm="1">
        <f t="array" ref="R89">IFERROR(INDEX(P:P, SMALL(IF((P$6:P$100&lt;&gt;"")*(P$6:P$100&lt;&gt;"x"), ROW(P$6:P$100)), ROW()-5)), "")</f>
        <v/>
      </c>
      <c r="X89" s="95" t="str">
        <f t="array" ref="X89">IFERROR(INDEX($S$6:$S$30,SMALL(IF($S$6:$S$30&lt;&gt;"",ROW($S$6:$S$30)-ROW($S$6)+1),INT((ROW(X89)-ROW(X$6))/4)+1)),"")</f>
        <v/>
      </c>
      <c r="Y89" s="53" t="str" cm="1">
        <f t="array" ref="Y89">IFERROR(INDEX(CHOOSE(MOD(ROW(Y89)-ROW(Y$6),4)+1,$T$6:$T$30,$U$6:$U$30,$V$6:$V$30,$W$6:$W$30),SMALL(IF($S$6:$S$30&lt;&gt;"",ROW($S$6:$S$30)-ROW($S$6)+1),INT((ROW(Y89)-ROW(Y$6))/4)+1)),"")</f>
        <v/>
      </c>
      <c r="Z89" s="7" t="str" cm="1">
        <f t="array" ref="Z89">IFERROR(INDEX(X:X, SMALL(IF((Y$6:Y$100&lt;&gt;"")*(Y$6:Y$100&lt;&gt;"x"), ROW(Y$6:Y$100)), ROW()-5)), "")</f>
        <v/>
      </c>
      <c r="AA89" s="19" t="str" cm="1">
        <f t="array" ref="AA89">IFERROR(INDEX(Y:Y, SMALL(IF((Y$6:Y$100&lt;&gt;"")*(Y$6:Y$100&lt;&gt;"x"), ROW(Y$6:Y$100)), ROW()-5)), "")</f>
        <v/>
      </c>
      <c r="AG89"/>
    </row>
    <row r="90" spans="15:33">
      <c r="O90" s="95" t="str">
        <f t="array" ref="O90">IFERROR(INDEX($J$6:$J$30,SMALL(IF($J$6:$J$30&lt;&gt;"",ROW($J$6:$J$30)-ROW($J$6)+1),INT((ROW(O90)-ROW(O$6))/4)+1)),"")</f>
        <v/>
      </c>
      <c r="P90" s="53" t="str">
        <f t="array" ref="P90">IFERROR(INDEX(CHOOSE(MOD(ROW(P90)-ROW(P$6),4)+1,$K$6:$K$30,$L$6:$L$30,$M$6:$M$30,$N$6:$N$30),SMALL(IF($J$6:$J$30&lt;&gt;"",ROW($J$6:$J$30)-ROW($J$6)+1),INT((ROW(P90)-ROW(P$6))/4)+1)),"")</f>
        <v/>
      </c>
      <c r="Q90" s="7" t="str" cm="1">
        <f t="array" ref="Q90">IFERROR(INDEX(O:O, SMALL(IF((P$6:P$100&lt;&gt;"")*(P$6:P$100&lt;&gt;"x"), ROW(P$6:P$100)), ROW()-5)), "")</f>
        <v/>
      </c>
      <c r="R90" s="19" t="str" cm="1">
        <f t="array" ref="R90">IFERROR(INDEX(P:P, SMALL(IF((P$6:P$100&lt;&gt;"")*(P$6:P$100&lt;&gt;"x"), ROW(P$6:P$100)), ROW()-5)), "")</f>
        <v/>
      </c>
      <c r="X90" s="95" t="str">
        <f t="array" ref="X90">IFERROR(INDEX($S$6:$S$30,SMALL(IF($S$6:$S$30&lt;&gt;"",ROW($S$6:$S$30)-ROW($S$6)+1),INT((ROW(X90)-ROW(X$6))/4)+1)),"")</f>
        <v/>
      </c>
      <c r="Y90" s="53" t="str" cm="1">
        <f t="array" ref="Y90">IFERROR(INDEX(CHOOSE(MOD(ROW(Y90)-ROW(Y$6),4)+1,$T$6:$T$30,$U$6:$U$30,$V$6:$V$30,$W$6:$W$30),SMALL(IF($S$6:$S$30&lt;&gt;"",ROW($S$6:$S$30)-ROW($S$6)+1),INT((ROW(Y90)-ROW(Y$6))/4)+1)),"")</f>
        <v/>
      </c>
      <c r="Z90" s="7" t="str" cm="1">
        <f t="array" ref="Z90">IFERROR(INDEX(X:X, SMALL(IF((Y$6:Y$100&lt;&gt;"")*(Y$6:Y$100&lt;&gt;"x"), ROW(Y$6:Y$100)), ROW()-5)), "")</f>
        <v/>
      </c>
      <c r="AA90" s="19" t="str" cm="1">
        <f t="array" ref="AA90">IFERROR(INDEX(Y:Y, SMALL(IF((Y$6:Y$100&lt;&gt;"")*(Y$6:Y$100&lt;&gt;"x"), ROW(Y$6:Y$100)), ROW()-5)), "")</f>
        <v/>
      </c>
      <c r="AG90"/>
    </row>
    <row r="91" spans="15:33">
      <c r="O91" s="95" t="str">
        <f t="array" ref="O91">IFERROR(INDEX($J$6:$J$30,SMALL(IF($J$6:$J$30&lt;&gt;"",ROW($J$6:$J$30)-ROW($J$6)+1),INT((ROW(O91)-ROW(O$6))/4)+1)),"")</f>
        <v/>
      </c>
      <c r="P91" s="53" t="str">
        <f t="array" ref="P91">IFERROR(INDEX(CHOOSE(MOD(ROW(P91)-ROW(P$6),4)+1,$K$6:$K$30,$L$6:$L$30,$M$6:$M$30,$N$6:$N$30),SMALL(IF($J$6:$J$30&lt;&gt;"",ROW($J$6:$J$30)-ROW($J$6)+1),INT((ROW(P91)-ROW(P$6))/4)+1)),"")</f>
        <v/>
      </c>
      <c r="Q91" s="7" t="str" cm="1">
        <f t="array" ref="Q91">IFERROR(INDEX(O:O, SMALL(IF((P$6:P$100&lt;&gt;"")*(P$6:P$100&lt;&gt;"x"), ROW(P$6:P$100)), ROW()-5)), "")</f>
        <v/>
      </c>
      <c r="R91" s="19" t="str" cm="1">
        <f t="array" ref="R91">IFERROR(INDEX(P:P, SMALL(IF((P$6:P$100&lt;&gt;"")*(P$6:P$100&lt;&gt;"x"), ROW(P$6:P$100)), ROW()-5)), "")</f>
        <v/>
      </c>
      <c r="X91" s="95" t="str">
        <f t="array" ref="X91">IFERROR(INDEX($S$6:$S$30,SMALL(IF($S$6:$S$30&lt;&gt;"",ROW($S$6:$S$30)-ROW($S$6)+1),INT((ROW(X91)-ROW(X$6))/4)+1)),"")</f>
        <v/>
      </c>
      <c r="Y91" s="53" t="str" cm="1">
        <f t="array" ref="Y91">IFERROR(INDEX(CHOOSE(MOD(ROW(Y91)-ROW(Y$6),4)+1,$T$6:$T$30,$U$6:$U$30,$V$6:$V$30,$W$6:$W$30),SMALL(IF($S$6:$S$30&lt;&gt;"",ROW($S$6:$S$30)-ROW($S$6)+1),INT((ROW(Y91)-ROW(Y$6))/4)+1)),"")</f>
        <v/>
      </c>
      <c r="Z91" s="7" t="str" cm="1">
        <f t="array" ref="Z91">IFERROR(INDEX(X:X, SMALL(IF((Y$6:Y$100&lt;&gt;"")*(Y$6:Y$100&lt;&gt;"x"), ROW(Y$6:Y$100)), ROW()-5)), "")</f>
        <v/>
      </c>
      <c r="AA91" s="19" t="str" cm="1">
        <f t="array" ref="AA91">IFERROR(INDEX(Y:Y, SMALL(IF((Y$6:Y$100&lt;&gt;"")*(Y$6:Y$100&lt;&gt;"x"), ROW(Y$6:Y$100)), ROW()-5)), "")</f>
        <v/>
      </c>
      <c r="AG91"/>
    </row>
    <row r="92" spans="15:33">
      <c r="O92" s="95" t="str">
        <f t="array" ref="O92">IFERROR(INDEX($J$6:$J$30,SMALL(IF($J$6:$J$30&lt;&gt;"",ROW($J$6:$J$30)-ROW($J$6)+1),INT((ROW(O92)-ROW(O$6))/4)+1)),"")</f>
        <v/>
      </c>
      <c r="P92" s="53" t="str">
        <f t="array" ref="P92">IFERROR(INDEX(CHOOSE(MOD(ROW(P92)-ROW(P$6),4)+1,$K$6:$K$30,$L$6:$L$30,$M$6:$M$30,$N$6:$N$30),SMALL(IF($J$6:$J$30&lt;&gt;"",ROW($J$6:$J$30)-ROW($J$6)+1),INT((ROW(P92)-ROW(P$6))/4)+1)),"")</f>
        <v/>
      </c>
      <c r="Q92" s="7" t="str" cm="1">
        <f t="array" ref="Q92">IFERROR(INDEX(O:O, SMALL(IF((P$6:P$100&lt;&gt;"")*(P$6:P$100&lt;&gt;"x"), ROW(P$6:P$100)), ROW()-5)), "")</f>
        <v/>
      </c>
      <c r="R92" s="19" t="str" cm="1">
        <f t="array" ref="R92">IFERROR(INDEX(P:P, SMALL(IF((P$6:P$100&lt;&gt;"")*(P$6:P$100&lt;&gt;"x"), ROW(P$6:P$100)), ROW()-5)), "")</f>
        <v/>
      </c>
      <c r="X92" s="95" t="str">
        <f t="array" ref="X92">IFERROR(INDEX($S$6:$S$30,SMALL(IF($S$6:$S$30&lt;&gt;"",ROW($S$6:$S$30)-ROW($S$6)+1),INT((ROW(X92)-ROW(X$6))/4)+1)),"")</f>
        <v/>
      </c>
      <c r="Y92" s="53" t="str" cm="1">
        <f t="array" ref="Y92">IFERROR(INDEX(CHOOSE(MOD(ROW(Y92)-ROW(Y$6),4)+1,$T$6:$T$30,$U$6:$U$30,$V$6:$V$30,$W$6:$W$30),SMALL(IF($S$6:$S$30&lt;&gt;"",ROW($S$6:$S$30)-ROW($S$6)+1),INT((ROW(Y92)-ROW(Y$6))/4)+1)),"")</f>
        <v/>
      </c>
      <c r="Z92" s="7" t="str" cm="1">
        <f t="array" ref="Z92">IFERROR(INDEX(X:X, SMALL(IF((Y$6:Y$100&lt;&gt;"")*(Y$6:Y$100&lt;&gt;"x"), ROW(Y$6:Y$100)), ROW()-5)), "")</f>
        <v/>
      </c>
      <c r="AA92" s="19" t="str" cm="1">
        <f t="array" ref="AA92">IFERROR(INDEX(Y:Y, SMALL(IF((Y$6:Y$100&lt;&gt;"")*(Y$6:Y$100&lt;&gt;"x"), ROW(Y$6:Y$100)), ROW()-5)), "")</f>
        <v/>
      </c>
      <c r="AG92"/>
    </row>
    <row r="93" spans="15:33">
      <c r="O93" s="95" t="str">
        <f t="array" ref="O93">IFERROR(INDEX($J$6:$J$30,SMALL(IF($J$6:$J$30&lt;&gt;"",ROW($J$6:$J$30)-ROW($J$6)+1),INT((ROW(O93)-ROW(O$6))/4)+1)),"")</f>
        <v/>
      </c>
      <c r="P93" s="53" t="str">
        <f t="array" ref="P93">IFERROR(INDEX(CHOOSE(MOD(ROW(P93)-ROW(P$6),4)+1,$K$6:$K$30,$L$6:$L$30,$M$6:$M$30,$N$6:$N$30),SMALL(IF($J$6:$J$30&lt;&gt;"",ROW($J$6:$J$30)-ROW($J$6)+1),INT((ROW(P93)-ROW(P$6))/4)+1)),"")</f>
        <v/>
      </c>
      <c r="Q93" s="7" t="str" cm="1">
        <f t="array" ref="Q93">IFERROR(INDEX(O:O, SMALL(IF((P$6:P$100&lt;&gt;"")*(P$6:P$100&lt;&gt;"x"), ROW(P$6:P$100)), ROW()-5)), "")</f>
        <v/>
      </c>
      <c r="R93" s="19" t="str" cm="1">
        <f t="array" ref="R93">IFERROR(INDEX(P:P, SMALL(IF((P$6:P$100&lt;&gt;"")*(P$6:P$100&lt;&gt;"x"), ROW(P$6:P$100)), ROW()-5)), "")</f>
        <v/>
      </c>
      <c r="X93" s="95" t="str">
        <f t="array" ref="X93">IFERROR(INDEX($S$6:$S$30,SMALL(IF($S$6:$S$30&lt;&gt;"",ROW($S$6:$S$30)-ROW($S$6)+1),INT((ROW(X93)-ROW(X$6))/4)+1)),"")</f>
        <v/>
      </c>
      <c r="Y93" s="53" t="str" cm="1">
        <f t="array" ref="Y93">IFERROR(INDEX(CHOOSE(MOD(ROW(Y93)-ROW(Y$6),4)+1,$T$6:$T$30,$U$6:$U$30,$V$6:$V$30,$W$6:$W$30),SMALL(IF($S$6:$S$30&lt;&gt;"",ROW($S$6:$S$30)-ROW($S$6)+1),INT((ROW(Y93)-ROW(Y$6))/4)+1)),"")</f>
        <v/>
      </c>
      <c r="Z93" s="7" t="str" cm="1">
        <f t="array" ref="Z93">IFERROR(INDEX(X:X, SMALL(IF((Y$6:Y$100&lt;&gt;"")*(Y$6:Y$100&lt;&gt;"x"), ROW(Y$6:Y$100)), ROW()-5)), "")</f>
        <v/>
      </c>
      <c r="AA93" s="19" t="str" cm="1">
        <f t="array" ref="AA93">IFERROR(INDEX(Y:Y, SMALL(IF((Y$6:Y$100&lt;&gt;"")*(Y$6:Y$100&lt;&gt;"x"), ROW(Y$6:Y$100)), ROW()-5)), "")</f>
        <v/>
      </c>
      <c r="AG93"/>
    </row>
    <row r="94" spans="15:33">
      <c r="O94" s="95" t="str">
        <f t="array" ref="O94">IFERROR(INDEX($J$6:$J$30,SMALL(IF($J$6:$J$30&lt;&gt;"",ROW($J$6:$J$30)-ROW($J$6)+1),INT((ROW(O94)-ROW(O$6))/4)+1)),"")</f>
        <v/>
      </c>
      <c r="P94" s="53" t="str">
        <f t="array" ref="P94">IFERROR(INDEX(CHOOSE(MOD(ROW(P94)-ROW(P$6),4)+1,$K$6:$K$30,$L$6:$L$30,$M$6:$M$30,$N$6:$N$30),SMALL(IF($J$6:$J$30&lt;&gt;"",ROW($J$6:$J$30)-ROW($J$6)+1),INT((ROW(P94)-ROW(P$6))/4)+1)),"")</f>
        <v/>
      </c>
      <c r="Q94" s="7" t="str" cm="1">
        <f t="array" ref="Q94">IFERROR(INDEX(O:O, SMALL(IF((P$6:P$100&lt;&gt;"")*(P$6:P$100&lt;&gt;"x"), ROW(P$6:P$100)), ROW()-5)), "")</f>
        <v/>
      </c>
      <c r="R94" s="19" t="str" cm="1">
        <f t="array" ref="R94">IFERROR(INDEX(P:P, SMALL(IF((P$6:P$100&lt;&gt;"")*(P$6:P$100&lt;&gt;"x"), ROW(P$6:P$100)), ROW()-5)), "")</f>
        <v/>
      </c>
      <c r="X94" s="95" t="str">
        <f t="array" ref="X94">IFERROR(INDEX($S$6:$S$30,SMALL(IF($S$6:$S$30&lt;&gt;"",ROW($S$6:$S$30)-ROW($S$6)+1),INT((ROW(X94)-ROW(X$6))/4)+1)),"")</f>
        <v/>
      </c>
      <c r="Y94" s="53" t="str" cm="1">
        <f t="array" ref="Y94">IFERROR(INDEX(CHOOSE(MOD(ROW(Y94)-ROW(Y$6),4)+1,$T$6:$T$30,$U$6:$U$30,$V$6:$V$30,$W$6:$W$30),SMALL(IF($S$6:$S$30&lt;&gt;"",ROW($S$6:$S$30)-ROW($S$6)+1),INT((ROW(Y94)-ROW(Y$6))/4)+1)),"")</f>
        <v/>
      </c>
      <c r="Z94" s="7" t="str" cm="1">
        <f t="array" ref="Z94">IFERROR(INDEX(X:X, SMALL(IF((Y$6:Y$100&lt;&gt;"")*(Y$6:Y$100&lt;&gt;"x"), ROW(Y$6:Y$100)), ROW()-5)), "")</f>
        <v/>
      </c>
      <c r="AA94" s="19" t="str" cm="1">
        <f t="array" ref="AA94">IFERROR(INDEX(Y:Y, SMALL(IF((Y$6:Y$100&lt;&gt;"")*(Y$6:Y$100&lt;&gt;"x"), ROW(Y$6:Y$100)), ROW()-5)), "")</f>
        <v/>
      </c>
      <c r="AG94"/>
    </row>
    <row r="95" spans="15:33">
      <c r="O95" s="95" t="str">
        <f t="array" ref="O95">IFERROR(INDEX($J$6:$J$30,SMALL(IF($J$6:$J$30&lt;&gt;"",ROW($J$6:$J$30)-ROW($J$6)+1),INT((ROW(O95)-ROW(O$6))/4)+1)),"")</f>
        <v/>
      </c>
      <c r="P95" s="53" t="str">
        <f t="array" ref="P95">IFERROR(INDEX(CHOOSE(MOD(ROW(P95)-ROW(P$6),4)+1,$K$6:$K$30,$L$6:$L$30,$M$6:$M$30,$N$6:$N$30),SMALL(IF($J$6:$J$30&lt;&gt;"",ROW($J$6:$J$30)-ROW($J$6)+1),INT((ROW(P95)-ROW(P$6))/4)+1)),"")</f>
        <v/>
      </c>
      <c r="Q95" s="7" t="str" cm="1">
        <f t="array" ref="Q95">IFERROR(INDEX(O:O, SMALL(IF((P$6:P$100&lt;&gt;"")*(P$6:P$100&lt;&gt;"x"), ROW(P$6:P$100)), ROW()-5)), "")</f>
        <v/>
      </c>
      <c r="R95" s="19" t="str" cm="1">
        <f t="array" ref="R95">IFERROR(INDEX(P:P, SMALL(IF((P$6:P$100&lt;&gt;"")*(P$6:P$100&lt;&gt;"x"), ROW(P$6:P$100)), ROW()-5)), "")</f>
        <v/>
      </c>
      <c r="X95" s="95" t="str">
        <f t="array" ref="X95">IFERROR(INDEX($S$6:$S$30,SMALL(IF($S$6:$S$30&lt;&gt;"",ROW($S$6:$S$30)-ROW($S$6)+1),INT((ROW(X95)-ROW(X$6))/4)+1)),"")</f>
        <v/>
      </c>
      <c r="Y95" s="53" t="str" cm="1">
        <f t="array" ref="Y95">IFERROR(INDEX(CHOOSE(MOD(ROW(Y95)-ROW(Y$6),4)+1,$T$6:$T$30,$U$6:$U$30,$V$6:$V$30,$W$6:$W$30),SMALL(IF($S$6:$S$30&lt;&gt;"",ROW($S$6:$S$30)-ROW($S$6)+1),INT((ROW(Y95)-ROW(Y$6))/4)+1)),"")</f>
        <v/>
      </c>
      <c r="Z95" s="7" t="str" cm="1">
        <f t="array" ref="Z95">IFERROR(INDEX(X:X, SMALL(IF((Y$6:Y$100&lt;&gt;"")*(Y$6:Y$100&lt;&gt;"x"), ROW(Y$6:Y$100)), ROW()-5)), "")</f>
        <v/>
      </c>
      <c r="AA95" s="19" t="str" cm="1">
        <f t="array" ref="AA95">IFERROR(INDEX(Y:Y, SMALL(IF((Y$6:Y$100&lt;&gt;"")*(Y$6:Y$100&lt;&gt;"x"), ROW(Y$6:Y$100)), ROW()-5)), "")</f>
        <v/>
      </c>
      <c r="AG95"/>
    </row>
    <row r="96" spans="15:33">
      <c r="O96" s="95" t="str">
        <f t="array" ref="O96">IFERROR(INDEX($J$6:$J$30,SMALL(IF($J$6:$J$30&lt;&gt;"",ROW($J$6:$J$30)-ROW($J$6)+1),INT((ROW(O96)-ROW(O$6))/4)+1)),"")</f>
        <v/>
      </c>
      <c r="P96" s="53" t="str">
        <f t="array" ref="P96">IFERROR(INDEX(CHOOSE(MOD(ROW(P96)-ROW(P$6),4)+1,$K$6:$K$30,$L$6:$L$30,$M$6:$M$30,$N$6:$N$30),SMALL(IF($J$6:$J$30&lt;&gt;"",ROW($J$6:$J$30)-ROW($J$6)+1),INT((ROW(P96)-ROW(P$6))/4)+1)),"")</f>
        <v/>
      </c>
      <c r="Q96" s="7" t="str" cm="1">
        <f t="array" ref="Q96">IFERROR(INDEX(O:O, SMALL(IF((P$6:P$100&lt;&gt;"")*(P$6:P$100&lt;&gt;"x"), ROW(P$6:P$100)), ROW()-5)), "")</f>
        <v/>
      </c>
      <c r="R96" s="19" t="str" cm="1">
        <f t="array" ref="R96">IFERROR(INDEX(P:P, SMALL(IF((P$6:P$100&lt;&gt;"")*(P$6:P$100&lt;&gt;"x"), ROW(P$6:P$100)), ROW()-5)), "")</f>
        <v/>
      </c>
      <c r="X96" s="95" t="str">
        <f t="array" ref="X96">IFERROR(INDEX($S$6:$S$30,SMALL(IF($S$6:$S$30&lt;&gt;"",ROW($S$6:$S$30)-ROW($S$6)+1),INT((ROW(X96)-ROW(X$6))/4)+1)),"")</f>
        <v/>
      </c>
      <c r="Y96" s="53" t="str" cm="1">
        <f t="array" ref="Y96">IFERROR(INDEX(CHOOSE(MOD(ROW(Y96)-ROW(Y$6),4)+1,$T$6:$T$30,$U$6:$U$30,$V$6:$V$30,$W$6:$W$30),SMALL(IF($S$6:$S$30&lt;&gt;"",ROW($S$6:$S$30)-ROW($S$6)+1),INT((ROW(Y96)-ROW(Y$6))/4)+1)),"")</f>
        <v/>
      </c>
      <c r="Z96" s="7" t="str" cm="1">
        <f t="array" ref="Z96">IFERROR(INDEX(X:X, SMALL(IF((Y$6:Y$100&lt;&gt;"")*(Y$6:Y$100&lt;&gt;"x"), ROW(Y$6:Y$100)), ROW()-5)), "")</f>
        <v/>
      </c>
      <c r="AA96" s="19" t="str" cm="1">
        <f t="array" ref="AA96">IFERROR(INDEX(Y:Y, SMALL(IF((Y$6:Y$100&lt;&gt;"")*(Y$6:Y$100&lt;&gt;"x"), ROW(Y$6:Y$100)), ROW()-5)), "")</f>
        <v/>
      </c>
      <c r="AG96"/>
    </row>
    <row r="97" spans="15:33">
      <c r="O97" s="95" t="str">
        <f t="array" ref="O97">IFERROR(INDEX($J$6:$J$30,SMALL(IF($J$6:$J$30&lt;&gt;"",ROW($J$6:$J$30)-ROW($J$6)+1),INT((ROW(O97)-ROW(O$6))/4)+1)),"")</f>
        <v/>
      </c>
      <c r="P97" s="53" t="str">
        <f t="array" ref="P97">IFERROR(INDEX(CHOOSE(MOD(ROW(P97)-ROW(P$6),4)+1,$K$6:$K$30,$L$6:$L$30,$M$6:$M$30,$N$6:$N$30),SMALL(IF($J$6:$J$30&lt;&gt;"",ROW($J$6:$J$30)-ROW($J$6)+1),INT((ROW(P97)-ROW(P$6))/4)+1)),"")</f>
        <v/>
      </c>
      <c r="Q97" s="7" t="str" cm="1">
        <f t="array" ref="Q97">IFERROR(INDEX(O:O, SMALL(IF((P$6:P$100&lt;&gt;"")*(P$6:P$100&lt;&gt;"x"), ROW(P$6:P$100)), ROW()-5)), "")</f>
        <v/>
      </c>
      <c r="R97" s="19" t="str" cm="1">
        <f t="array" ref="R97">IFERROR(INDEX(P:P, SMALL(IF((P$6:P$100&lt;&gt;"")*(P$6:P$100&lt;&gt;"x"), ROW(P$6:P$100)), ROW()-5)), "")</f>
        <v/>
      </c>
      <c r="X97" s="95" t="str">
        <f t="array" ref="X97">IFERROR(INDEX($S$6:$S$30,SMALL(IF($S$6:$S$30&lt;&gt;"",ROW($S$6:$S$30)-ROW($S$6)+1),INT((ROW(X97)-ROW(X$6))/4)+1)),"")</f>
        <v/>
      </c>
      <c r="Y97" s="53" t="str" cm="1">
        <f t="array" ref="Y97">IFERROR(INDEX(CHOOSE(MOD(ROW(Y97)-ROW(Y$6),4)+1,$T$6:$T$30,$U$6:$U$30,$V$6:$V$30,$W$6:$W$30),SMALL(IF($S$6:$S$30&lt;&gt;"",ROW($S$6:$S$30)-ROW($S$6)+1),INT((ROW(Y97)-ROW(Y$6))/4)+1)),"")</f>
        <v/>
      </c>
      <c r="Z97" s="7" t="str" cm="1">
        <f t="array" ref="Z97">IFERROR(INDEX(X:X, SMALL(IF((Y$6:Y$100&lt;&gt;"")*(Y$6:Y$100&lt;&gt;"x"), ROW(Y$6:Y$100)), ROW()-5)), "")</f>
        <v/>
      </c>
      <c r="AA97" s="19" t="str" cm="1">
        <f t="array" ref="AA97">IFERROR(INDEX(Y:Y, SMALL(IF((Y$6:Y$100&lt;&gt;"")*(Y$6:Y$100&lt;&gt;"x"), ROW(Y$6:Y$100)), ROW()-5)), "")</f>
        <v/>
      </c>
      <c r="AG97"/>
    </row>
    <row r="98" spans="15:33">
      <c r="O98" s="95" t="str">
        <f t="array" ref="O98">IFERROR(INDEX($J$6:$J$30,SMALL(IF($J$6:$J$30&lt;&gt;"",ROW($J$6:$J$30)-ROW($J$6)+1),INT((ROW(O98)-ROW(O$6))/4)+1)),"")</f>
        <v/>
      </c>
      <c r="P98" s="53" t="str">
        <f t="array" ref="P98">IFERROR(INDEX(CHOOSE(MOD(ROW(P98)-ROW(P$6),4)+1,$K$6:$K$30,$L$6:$L$30,$M$6:$M$30,$N$6:$N$30),SMALL(IF($J$6:$J$30&lt;&gt;"",ROW($J$6:$J$30)-ROW($J$6)+1),INT((ROW(P98)-ROW(P$6))/4)+1)),"")</f>
        <v/>
      </c>
      <c r="Q98" s="7" t="str" cm="1">
        <f t="array" ref="Q98">IFERROR(INDEX(O:O, SMALL(IF((P$6:P$100&lt;&gt;"")*(P$6:P$100&lt;&gt;"x"), ROW(P$6:P$100)), ROW()-5)), "")</f>
        <v/>
      </c>
      <c r="R98" s="19" t="str" cm="1">
        <f t="array" ref="R98">IFERROR(INDEX(P:P, SMALL(IF((P$6:P$100&lt;&gt;"")*(P$6:P$100&lt;&gt;"x"), ROW(P$6:P$100)), ROW()-5)), "")</f>
        <v/>
      </c>
      <c r="X98" s="95" t="str">
        <f t="array" ref="X98">IFERROR(INDEX($S$6:$S$30,SMALL(IF($S$6:$S$30&lt;&gt;"",ROW($S$6:$S$30)-ROW($S$6)+1),INT((ROW(X98)-ROW(X$6))/4)+1)),"")</f>
        <v/>
      </c>
      <c r="Y98" s="53" t="str" cm="1">
        <f t="array" ref="Y98">IFERROR(INDEX(CHOOSE(MOD(ROW(Y98)-ROW(Y$6),4)+1,$T$6:$T$30,$U$6:$U$30,$V$6:$V$30,$W$6:$W$30),SMALL(IF($S$6:$S$30&lt;&gt;"",ROW($S$6:$S$30)-ROW($S$6)+1),INT((ROW(Y98)-ROW(Y$6))/4)+1)),"")</f>
        <v/>
      </c>
      <c r="Z98" s="7" t="str" cm="1">
        <f t="array" ref="Z98">IFERROR(INDEX(X:X, SMALL(IF((Y$6:Y$100&lt;&gt;"")*(Y$6:Y$100&lt;&gt;"x"), ROW(Y$6:Y$100)), ROW()-5)), "")</f>
        <v/>
      </c>
      <c r="AA98" s="19" t="str" cm="1">
        <f t="array" ref="AA98">IFERROR(INDEX(Y:Y, SMALL(IF((Y$6:Y$100&lt;&gt;"")*(Y$6:Y$100&lt;&gt;"x"), ROW(Y$6:Y$100)), ROW()-5)), "")</f>
        <v/>
      </c>
      <c r="AG98"/>
    </row>
    <row r="99" spans="15:33">
      <c r="O99" s="95" t="str">
        <f t="array" ref="O99">IFERROR(INDEX($J$6:$J$30,SMALL(IF($J$6:$J$30&lt;&gt;"",ROW($J$6:$J$30)-ROW($J$6)+1),INT((ROW(O99)-ROW(O$6))/4)+1)),"")</f>
        <v/>
      </c>
      <c r="P99" s="53" t="str">
        <f t="array" ref="P99">IFERROR(INDEX(CHOOSE(MOD(ROW(P99)-ROW(P$6),4)+1,$K$6:$K$30,$L$6:$L$30,$M$6:$M$30,$N$6:$N$30),SMALL(IF($J$6:$J$30&lt;&gt;"",ROW($J$6:$J$30)-ROW($J$6)+1),INT((ROW(P99)-ROW(P$6))/4)+1)),"")</f>
        <v/>
      </c>
      <c r="Q99" s="7" t="str" cm="1">
        <f t="array" ref="Q99">IFERROR(INDEX(O:O, SMALL(IF((P$6:P$100&lt;&gt;"")*(P$6:P$100&lt;&gt;"x"), ROW(P$6:P$100)), ROW()-5)), "")</f>
        <v/>
      </c>
      <c r="R99" s="19" t="str" cm="1">
        <f t="array" ref="R99">IFERROR(INDEX(P:P, SMALL(IF((P$6:P$100&lt;&gt;"")*(P$6:P$100&lt;&gt;"x"), ROW(P$6:P$100)), ROW()-5)), "")</f>
        <v/>
      </c>
      <c r="X99" s="95" t="str">
        <f t="array" ref="X99">IFERROR(INDEX($S$6:$S$30,SMALL(IF($S$6:$S$30&lt;&gt;"",ROW($S$6:$S$30)-ROW($S$6)+1),INT((ROW(X99)-ROW(X$6))/4)+1)),"")</f>
        <v/>
      </c>
      <c r="Y99" s="53" t="str" cm="1">
        <f t="array" ref="Y99">IFERROR(INDEX(CHOOSE(MOD(ROW(Y99)-ROW(Y$6),4)+1,$T$6:$T$30,$U$6:$U$30,$V$6:$V$30,$W$6:$W$30),SMALL(IF($S$6:$S$30&lt;&gt;"",ROW($S$6:$S$30)-ROW($S$6)+1),INT((ROW(Y99)-ROW(Y$6))/4)+1)),"")</f>
        <v/>
      </c>
      <c r="Z99" s="7" t="str" cm="1">
        <f t="array" ref="Z99">IFERROR(INDEX(X:X, SMALL(IF((Y$6:Y$100&lt;&gt;"")*(Y$6:Y$100&lt;&gt;"x"), ROW(Y$6:Y$100)), ROW()-5)), "")</f>
        <v/>
      </c>
      <c r="AA99" s="19" t="str" cm="1">
        <f t="array" ref="AA99">IFERROR(INDEX(Y:Y, SMALL(IF((Y$6:Y$100&lt;&gt;"")*(Y$6:Y$100&lt;&gt;"x"), ROW(Y$6:Y$100)), ROW()-5)), "")</f>
        <v/>
      </c>
      <c r="AG99"/>
    </row>
    <row r="100" spans="15:33" ht="15" thickBot="1">
      <c r="O100" s="96" t="str">
        <f t="array" ref="O100">IFERROR(INDEX($J$6:$J$30,SMALL(IF($J$6:$J$30&lt;&gt;"",ROW($J$6:$J$30)-ROW($J$6)+1),INT((ROW(O100)-ROW(O$6))/4)+1)),"")</f>
        <v/>
      </c>
      <c r="P100" s="97" t="str">
        <f t="array" ref="P100">IFERROR(INDEX(CHOOSE(MOD(ROW(P100)-ROW(P$6),4)+1,$K$6:$K$30,$L$6:$L$30,$M$6:$M$30,$N$6:$N$30),SMALL(IF($J$6:$J$30&lt;&gt;"",ROW($J$6:$J$30)-ROW($J$6)+1),INT((ROW(P100)-ROW(P$6))/4)+1)),"")</f>
        <v/>
      </c>
      <c r="Q100" s="15" t="str" cm="1">
        <f t="array" ref="Q100">IFERROR(INDEX(O:O, SMALL(IF((P$6:P$100&lt;&gt;"")*(P$6:P$100&lt;&gt;"x"), ROW(P$6:P$100)), ROW()-5)), "")</f>
        <v/>
      </c>
      <c r="R100" s="20" t="str" cm="1">
        <f t="array" ref="R100">IFERROR(INDEX(P:P, SMALL(IF((P$6:P$100&lt;&gt;"")*(P$6:P$100&lt;&gt;"x"), ROW(P$6:P$100)), ROW()-5)), "")</f>
        <v/>
      </c>
      <c r="X100" s="96" t="str">
        <f t="array" ref="X100">IFERROR(INDEX($S$6:$S$30,SMALL(IF($S$6:$S$30&lt;&gt;"",ROW($S$6:$S$30)-ROW($S$6)+1),INT((ROW(X100)-ROW(X$6))/4)+1)),"")</f>
        <v/>
      </c>
      <c r="Y100" s="97" t="str" cm="1">
        <f t="array" ref="Y100">IFERROR(INDEX(CHOOSE(MOD(ROW(Y100)-ROW(Y$6),4)+1,$T$6:$T$30,$U$6:$U$30,$V$6:$V$30,$W$6:$W$30),SMALL(IF($S$6:$S$30&lt;&gt;"",ROW($S$6:$S$30)-ROW($S$6)+1),INT((ROW(Y100)-ROW(Y$6))/4)+1)),"")</f>
        <v/>
      </c>
      <c r="Z100" s="15" t="str" cm="1">
        <f t="array" ref="Z100">IFERROR(INDEX(X:X, SMALL(IF((Y$6:Y$100&lt;&gt;"")*(Y$6:Y$100&lt;&gt;"x"), ROW(Y$6:Y$100)), ROW()-5)), "")</f>
        <v/>
      </c>
      <c r="AA100" s="20" t="str" cm="1">
        <f t="array" ref="AA100">IFERROR(INDEX(Y:Y, SMALL(IF((Y$6:Y$100&lt;&gt;"")*(Y$6:Y$100&lt;&gt;"x"), ROW(Y$6:Y$100)), ROW()-5)), "")</f>
        <v/>
      </c>
      <c r="AG100"/>
    </row>
  </sheetData>
  <sheetProtection sheet="1" objects="1" scenarios="1" selectLockedCells="1"/>
  <mergeCells count="6">
    <mergeCell ref="Z5:AA5"/>
    <mergeCell ref="J3:X3"/>
    <mergeCell ref="O5:P5"/>
    <mergeCell ref="Q5:R5"/>
    <mergeCell ref="B8:G16"/>
    <mergeCell ref="X5:Y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B6018-66C3-4AD9-944D-1791E238D5F7}">
  <sheetPr>
    <tabColor rgb="FFFFC000"/>
  </sheetPr>
  <dimension ref="A1:U44"/>
  <sheetViews>
    <sheetView topLeftCell="A3" workbookViewId="0">
      <selection activeCell="G26" sqref="G26"/>
    </sheetView>
  </sheetViews>
  <sheetFormatPr defaultColWidth="9.1796875" defaultRowHeight="14"/>
  <cols>
    <col min="1" max="1" width="5" style="1" customWidth="1"/>
    <col min="2" max="2" width="45.453125" style="1" bestFit="1" customWidth="1"/>
    <col min="3" max="6" width="9.1796875" style="1"/>
    <col min="7" max="7" width="9.81640625" style="1" bestFit="1" customWidth="1"/>
    <col min="8" max="8" width="10.54296875" style="1" bestFit="1" customWidth="1"/>
    <col min="9" max="9" width="10.7265625" style="1" bestFit="1" customWidth="1"/>
    <col min="10" max="13" width="9.81640625" style="1" bestFit="1" customWidth="1"/>
    <col min="14" max="14" width="10" style="1" bestFit="1" customWidth="1"/>
    <col min="15" max="16384" width="9.1796875" style="1"/>
  </cols>
  <sheetData>
    <row r="1" spans="1:14" ht="25.5" thickBot="1">
      <c r="B1" s="4" t="s">
        <v>20</v>
      </c>
    </row>
    <row r="2" spans="1:14" ht="15" thickTop="1" thickBot="1">
      <c r="B2" s="137">
        <v>2023</v>
      </c>
    </row>
    <row r="3" spans="1:14" ht="14.5" thickTop="1">
      <c r="D3" s="119" t="s">
        <v>21</v>
      </c>
    </row>
    <row r="4" spans="1:14">
      <c r="D4" s="18" t="s">
        <v>6</v>
      </c>
      <c r="E4" s="18"/>
      <c r="F4" s="18"/>
      <c r="G4" s="18"/>
      <c r="H4" s="18" t="s">
        <v>7</v>
      </c>
    </row>
    <row r="5" spans="1:14">
      <c r="B5" s="3" t="s">
        <v>22</v>
      </c>
      <c r="C5" s="5" t="s">
        <v>23</v>
      </c>
      <c r="D5" s="5" t="s">
        <v>24</v>
      </c>
      <c r="E5" s="5" t="s">
        <v>25</v>
      </c>
      <c r="F5" s="5" t="s">
        <v>26</v>
      </c>
      <c r="G5" s="5" t="s">
        <v>27</v>
      </c>
      <c r="H5" s="5" t="s">
        <v>24</v>
      </c>
      <c r="I5" s="5" t="s">
        <v>25</v>
      </c>
      <c r="J5" s="5" t="s">
        <v>26</v>
      </c>
      <c r="K5" s="5" t="s">
        <v>27</v>
      </c>
    </row>
    <row r="6" spans="1:14">
      <c r="A6" s="1">
        <v>1</v>
      </c>
      <c r="B6" s="1" t="s">
        <v>28</v>
      </c>
      <c r="C6" s="1" t="s">
        <v>29</v>
      </c>
      <c r="D6" s="2" t="s">
        <v>30</v>
      </c>
      <c r="E6" s="2" t="s">
        <v>31</v>
      </c>
      <c r="F6" s="120">
        <v>10</v>
      </c>
      <c r="G6" s="2">
        <v>8</v>
      </c>
      <c r="H6" s="2" t="s">
        <v>32</v>
      </c>
      <c r="I6" s="2" t="s">
        <v>33</v>
      </c>
      <c r="J6" s="2">
        <v>20</v>
      </c>
      <c r="K6" s="2">
        <v>30</v>
      </c>
    </row>
    <row r="7" spans="1:14">
      <c r="A7" s="1">
        <v>2</v>
      </c>
      <c r="B7" s="1" t="s">
        <v>34</v>
      </c>
      <c r="C7" s="1" t="s">
        <v>35</v>
      </c>
      <c r="D7" s="2" t="s">
        <v>36</v>
      </c>
      <c r="E7" s="2" t="s">
        <v>37</v>
      </c>
      <c r="F7" s="120">
        <v>11</v>
      </c>
      <c r="G7" s="2">
        <v>1</v>
      </c>
      <c r="H7" s="2" t="s">
        <v>38</v>
      </c>
      <c r="I7" s="2" t="s">
        <v>39</v>
      </c>
      <c r="J7" s="2">
        <v>21</v>
      </c>
      <c r="K7" s="2">
        <v>31</v>
      </c>
    </row>
    <row r="8" spans="1:14">
      <c r="A8" s="1">
        <v>3</v>
      </c>
      <c r="B8" s="1" t="s">
        <v>40</v>
      </c>
      <c r="C8" s="1" t="s">
        <v>41</v>
      </c>
      <c r="D8" s="2" t="s">
        <v>42</v>
      </c>
      <c r="E8" s="2" t="s">
        <v>43</v>
      </c>
      <c r="F8" s="120">
        <v>14</v>
      </c>
      <c r="G8" s="2">
        <v>4</v>
      </c>
      <c r="H8" s="2" t="s">
        <v>44</v>
      </c>
      <c r="I8" s="2" t="s">
        <v>45</v>
      </c>
      <c r="J8" s="2">
        <v>24</v>
      </c>
      <c r="K8" s="2">
        <v>34</v>
      </c>
    </row>
    <row r="9" spans="1:14">
      <c r="A9" s="1">
        <v>4</v>
      </c>
      <c r="B9" s="1" t="s">
        <v>46</v>
      </c>
      <c r="C9" s="1" t="s">
        <v>47</v>
      </c>
      <c r="D9" s="2" t="s">
        <v>48</v>
      </c>
      <c r="E9" s="2" t="s">
        <v>49</v>
      </c>
      <c r="F9" s="120">
        <v>15</v>
      </c>
      <c r="G9" s="2">
        <v>5</v>
      </c>
      <c r="H9" s="2" t="s">
        <v>50</v>
      </c>
      <c r="I9" s="2" t="s">
        <v>51</v>
      </c>
      <c r="J9" s="2">
        <v>25</v>
      </c>
      <c r="K9" s="2">
        <v>35</v>
      </c>
    </row>
    <row r="10" spans="1:14">
      <c r="A10" s="1">
        <v>5</v>
      </c>
      <c r="B10" s="1" t="s">
        <v>52</v>
      </c>
      <c r="C10" s="1" t="s">
        <v>53</v>
      </c>
      <c r="D10" s="2" t="s">
        <v>54</v>
      </c>
      <c r="E10" s="2" t="s">
        <v>55</v>
      </c>
      <c r="F10" s="120">
        <v>16</v>
      </c>
      <c r="G10" s="2">
        <v>6</v>
      </c>
      <c r="H10" s="2" t="s">
        <v>56</v>
      </c>
      <c r="I10" s="2" t="s">
        <v>57</v>
      </c>
      <c r="J10" s="2">
        <v>26</v>
      </c>
      <c r="K10" s="2">
        <v>36</v>
      </c>
    </row>
    <row r="11" spans="1:14">
      <c r="A11" s="1">
        <v>6</v>
      </c>
      <c r="B11" s="1" t="s">
        <v>58</v>
      </c>
      <c r="C11" s="1" t="s">
        <v>59</v>
      </c>
      <c r="D11" s="2" t="s">
        <v>60</v>
      </c>
      <c r="E11" s="2" t="s">
        <v>61</v>
      </c>
      <c r="F11" s="120">
        <v>17</v>
      </c>
      <c r="G11" s="2">
        <v>7</v>
      </c>
      <c r="H11" s="2" t="s">
        <v>62</v>
      </c>
      <c r="I11" s="2" t="s">
        <v>63</v>
      </c>
      <c r="J11" s="2">
        <v>27</v>
      </c>
      <c r="K11" s="2">
        <v>37</v>
      </c>
    </row>
    <row r="12" spans="1:14">
      <c r="A12" s="1">
        <v>7</v>
      </c>
      <c r="B12" s="1" t="s">
        <v>171</v>
      </c>
      <c r="C12" s="1" t="s">
        <v>64</v>
      </c>
      <c r="D12" s="2" t="s">
        <v>65</v>
      </c>
      <c r="E12" s="2" t="s">
        <v>66</v>
      </c>
      <c r="F12" s="120">
        <v>13</v>
      </c>
      <c r="G12" s="2">
        <v>3</v>
      </c>
      <c r="H12" s="2" t="s">
        <v>67</v>
      </c>
      <c r="I12" s="2" t="s">
        <v>68</v>
      </c>
      <c r="J12" s="2">
        <v>23</v>
      </c>
      <c r="K12" s="2">
        <v>33</v>
      </c>
    </row>
    <row r="13" spans="1:14">
      <c r="A13" s="1">
        <v>8</v>
      </c>
      <c r="B13" s="1" t="s">
        <v>69</v>
      </c>
      <c r="C13" s="1" t="s">
        <v>70</v>
      </c>
      <c r="D13" s="2" t="s">
        <v>71</v>
      </c>
      <c r="E13" s="2" t="s">
        <v>72</v>
      </c>
      <c r="F13" s="120">
        <v>12</v>
      </c>
      <c r="G13" s="2">
        <v>2</v>
      </c>
      <c r="H13" s="2" t="s">
        <v>73</v>
      </c>
      <c r="I13" s="2" t="s">
        <v>74</v>
      </c>
      <c r="J13" s="2">
        <v>22</v>
      </c>
      <c r="K13" s="2">
        <v>32</v>
      </c>
    </row>
    <row r="14" spans="1:14" ht="14.5" thickBot="1">
      <c r="B14" s="3"/>
    </row>
    <row r="15" spans="1:14">
      <c r="G15" s="111" t="s">
        <v>5</v>
      </c>
      <c r="H15" s="10" t="s">
        <v>75</v>
      </c>
      <c r="I15" s="10"/>
      <c r="J15" s="11"/>
      <c r="K15" s="111"/>
      <c r="L15" s="10" t="s">
        <v>76</v>
      </c>
      <c r="M15" s="10"/>
      <c r="N15" s="11"/>
    </row>
    <row r="16" spans="1:14" ht="14.5" thickBot="1">
      <c r="G16" s="12">
        <v>1</v>
      </c>
      <c r="H16" s="1">
        <v>2</v>
      </c>
      <c r="I16" s="1">
        <v>3</v>
      </c>
      <c r="J16" s="13">
        <v>4</v>
      </c>
      <c r="K16" s="12">
        <v>1</v>
      </c>
      <c r="L16" s="1">
        <v>2</v>
      </c>
      <c r="M16" s="1">
        <v>3</v>
      </c>
      <c r="N16" s="13">
        <v>4</v>
      </c>
    </row>
    <row r="17" spans="2:21" ht="14.5" thickTop="1">
      <c r="G17" s="160" t="s">
        <v>77</v>
      </c>
      <c r="H17" s="161" t="s">
        <v>78</v>
      </c>
      <c r="I17" s="161" t="s">
        <v>77</v>
      </c>
      <c r="J17" s="162" t="s">
        <v>78</v>
      </c>
      <c r="K17" s="1" t="str">
        <f t="shared" ref="K17:N18" si="0">G17</f>
        <v>Lewes</v>
      </c>
      <c r="L17" s="1" t="str">
        <f t="shared" si="0"/>
        <v>Eastbourne</v>
      </c>
      <c r="M17" s="1" t="str">
        <f t="shared" si="0"/>
        <v>Lewes</v>
      </c>
      <c r="N17" s="13" t="str">
        <f t="shared" si="0"/>
        <v>Eastbourne</v>
      </c>
      <c r="P17" s="236" t="s">
        <v>79</v>
      </c>
      <c r="Q17" s="237"/>
      <c r="R17" s="237"/>
      <c r="S17" s="237"/>
      <c r="T17" s="237"/>
      <c r="U17" s="238"/>
    </row>
    <row r="18" spans="2:21" ht="14.5" thickBot="1">
      <c r="G18" s="163">
        <v>45432</v>
      </c>
      <c r="H18" s="164">
        <v>45455</v>
      </c>
      <c r="I18" s="164">
        <v>45495</v>
      </c>
      <c r="J18" s="165">
        <v>45506</v>
      </c>
      <c r="K18" s="112">
        <f t="shared" si="0"/>
        <v>45432</v>
      </c>
      <c r="L18" s="112">
        <f t="shared" si="0"/>
        <v>45455</v>
      </c>
      <c r="M18" s="112">
        <f t="shared" si="0"/>
        <v>45495</v>
      </c>
      <c r="N18" s="113">
        <f t="shared" si="0"/>
        <v>45506</v>
      </c>
      <c r="P18" s="239"/>
      <c r="Q18" s="240"/>
      <c r="R18" s="240"/>
      <c r="S18" s="240"/>
      <c r="T18" s="240"/>
      <c r="U18" s="241"/>
    </row>
    <row r="19" spans="2:21" ht="15" thickTop="1" thickBot="1">
      <c r="B19" s="3" t="s">
        <v>80</v>
      </c>
      <c r="G19" s="114" t="s">
        <v>81</v>
      </c>
      <c r="J19" s="13"/>
      <c r="K19" s="114" t="s">
        <v>81</v>
      </c>
      <c r="N19" s="13"/>
      <c r="P19" s="239"/>
      <c r="Q19" s="240"/>
      <c r="R19" s="240"/>
      <c r="S19" s="240"/>
      <c r="T19" s="240"/>
      <c r="U19" s="241"/>
    </row>
    <row r="20" spans="2:21" ht="17.25" customHeight="1">
      <c r="B20" s="8" t="s">
        <v>82</v>
      </c>
      <c r="C20" s="10" t="s">
        <v>24</v>
      </c>
      <c r="D20" s="10" t="s">
        <v>83</v>
      </c>
      <c r="E20" s="10" t="s">
        <v>26</v>
      </c>
      <c r="F20" s="10" t="s">
        <v>27</v>
      </c>
      <c r="G20" s="166" t="s">
        <v>3</v>
      </c>
      <c r="H20" s="167" t="s">
        <v>3</v>
      </c>
      <c r="I20" s="167" t="s">
        <v>3</v>
      </c>
      <c r="J20" s="167" t="s">
        <v>3</v>
      </c>
      <c r="K20" s="167" t="s">
        <v>3</v>
      </c>
      <c r="L20" s="167" t="s">
        <v>3</v>
      </c>
      <c r="M20" s="167" t="s">
        <v>3</v>
      </c>
      <c r="N20" s="168" t="s">
        <v>3</v>
      </c>
      <c r="P20" s="239"/>
      <c r="Q20" s="240"/>
      <c r="R20" s="240"/>
      <c r="S20" s="240"/>
      <c r="T20" s="240"/>
      <c r="U20" s="241"/>
    </row>
    <row r="21" spans="2:21">
      <c r="B21" s="12" t="s">
        <v>84</v>
      </c>
      <c r="C21" s="1" t="s">
        <v>24</v>
      </c>
      <c r="D21" s="1" t="s">
        <v>83</v>
      </c>
      <c r="E21" s="1" t="s">
        <v>26</v>
      </c>
      <c r="F21" s="1" t="s">
        <v>27</v>
      </c>
      <c r="G21" s="169" t="s">
        <v>3</v>
      </c>
      <c r="H21" s="170" t="s">
        <v>1</v>
      </c>
      <c r="I21" s="170" t="s">
        <v>3</v>
      </c>
      <c r="J21" s="170" t="s">
        <v>3</v>
      </c>
      <c r="K21" s="170" t="s">
        <v>3</v>
      </c>
      <c r="L21" s="170" t="s">
        <v>1</v>
      </c>
      <c r="M21" s="170" t="s">
        <v>3</v>
      </c>
      <c r="N21" s="171" t="s">
        <v>3</v>
      </c>
      <c r="P21" s="239"/>
      <c r="Q21" s="240"/>
      <c r="R21" s="240"/>
      <c r="S21" s="240"/>
      <c r="T21" s="240"/>
      <c r="U21" s="241"/>
    </row>
    <row r="22" spans="2:21">
      <c r="B22" s="12" t="s">
        <v>85</v>
      </c>
      <c r="C22" s="1" t="s">
        <v>24</v>
      </c>
      <c r="D22" s="1" t="s">
        <v>83</v>
      </c>
      <c r="E22" s="1" t="s">
        <v>26</v>
      </c>
      <c r="F22" s="1" t="s">
        <v>83</v>
      </c>
      <c r="G22" s="169" t="s">
        <v>3</v>
      </c>
      <c r="H22" s="170" t="s">
        <v>1</v>
      </c>
      <c r="I22" s="170" t="s">
        <v>3</v>
      </c>
      <c r="J22" s="170" t="s">
        <v>3</v>
      </c>
      <c r="K22" s="170" t="s">
        <v>3</v>
      </c>
      <c r="L22" s="170" t="s">
        <v>1</v>
      </c>
      <c r="M22" s="170" t="s">
        <v>3</v>
      </c>
      <c r="N22" s="171" t="s">
        <v>3</v>
      </c>
      <c r="P22" s="239"/>
      <c r="Q22" s="240"/>
      <c r="R22" s="240"/>
      <c r="S22" s="240"/>
      <c r="T22" s="240"/>
      <c r="U22" s="241"/>
    </row>
    <row r="23" spans="2:21">
      <c r="B23" s="12" t="s">
        <v>86</v>
      </c>
      <c r="C23" s="1" t="s">
        <v>24</v>
      </c>
      <c r="D23" s="1" t="s">
        <v>83</v>
      </c>
      <c r="E23" s="1" t="s">
        <v>26</v>
      </c>
      <c r="F23" s="1" t="s">
        <v>27</v>
      </c>
      <c r="G23" s="169" t="s">
        <v>3</v>
      </c>
      <c r="H23" s="170" t="s">
        <v>1</v>
      </c>
      <c r="I23" s="170" t="s">
        <v>3</v>
      </c>
      <c r="J23" s="170" t="s">
        <v>3</v>
      </c>
      <c r="K23" s="170" t="s">
        <v>3</v>
      </c>
      <c r="L23" s="170" t="s">
        <v>3</v>
      </c>
      <c r="M23" s="170" t="s">
        <v>3</v>
      </c>
      <c r="N23" s="171" t="s">
        <v>3</v>
      </c>
      <c r="P23" s="239"/>
      <c r="Q23" s="240"/>
      <c r="R23" s="240"/>
      <c r="S23" s="240"/>
      <c r="T23" s="240"/>
      <c r="U23" s="241"/>
    </row>
    <row r="24" spans="2:21">
      <c r="B24" s="12" t="s">
        <v>87</v>
      </c>
      <c r="C24" s="1" t="s">
        <v>24</v>
      </c>
      <c r="D24" s="1" t="s">
        <v>83</v>
      </c>
      <c r="E24" s="1" t="s">
        <v>26</v>
      </c>
      <c r="F24" s="1" t="s">
        <v>83</v>
      </c>
      <c r="G24" s="169" t="s">
        <v>3</v>
      </c>
      <c r="H24" s="170" t="s">
        <v>3</v>
      </c>
      <c r="I24" s="170" t="s">
        <v>3</v>
      </c>
      <c r="J24" s="170" t="s">
        <v>3</v>
      </c>
      <c r="K24" s="170" t="s">
        <v>3</v>
      </c>
      <c r="L24" s="170" t="s">
        <v>3</v>
      </c>
      <c r="M24" s="170" t="s">
        <v>3</v>
      </c>
      <c r="N24" s="171" t="s">
        <v>3</v>
      </c>
      <c r="P24" s="239"/>
      <c r="Q24" s="240"/>
      <c r="R24" s="240"/>
      <c r="S24" s="240"/>
      <c r="T24" s="240"/>
      <c r="U24" s="241"/>
    </row>
    <row r="25" spans="2:21" ht="14.5" thickBot="1">
      <c r="B25" s="12" t="s">
        <v>88</v>
      </c>
      <c r="C25" s="1" t="s">
        <v>24</v>
      </c>
      <c r="D25" s="1" t="s">
        <v>83</v>
      </c>
      <c r="E25" s="1" t="s">
        <v>26</v>
      </c>
      <c r="F25" s="1" t="s">
        <v>83</v>
      </c>
      <c r="G25" s="169" t="s">
        <v>3</v>
      </c>
      <c r="H25" s="170" t="s">
        <v>3</v>
      </c>
      <c r="I25" s="170" t="s">
        <v>3</v>
      </c>
      <c r="J25" s="170" t="s">
        <v>3</v>
      </c>
      <c r="K25" s="170" t="s">
        <v>3</v>
      </c>
      <c r="L25" s="170" t="s">
        <v>3</v>
      </c>
      <c r="M25" s="170" t="s">
        <v>3</v>
      </c>
      <c r="N25" s="171" t="s">
        <v>3</v>
      </c>
      <c r="P25" s="242"/>
      <c r="Q25" s="243"/>
      <c r="R25" s="243"/>
      <c r="S25" s="243"/>
      <c r="T25" s="243"/>
      <c r="U25" s="244"/>
    </row>
    <row r="26" spans="2:21" ht="14.5" thickTop="1">
      <c r="B26" s="12" t="s">
        <v>215</v>
      </c>
      <c r="C26" s="1" t="s">
        <v>24</v>
      </c>
      <c r="D26" s="1" t="s">
        <v>83</v>
      </c>
      <c r="E26" s="1" t="s">
        <v>26</v>
      </c>
      <c r="F26" s="1" t="s">
        <v>27</v>
      </c>
      <c r="G26" s="169" t="s">
        <v>3</v>
      </c>
      <c r="H26" s="170" t="s">
        <v>3</v>
      </c>
      <c r="I26" s="170" t="s">
        <v>3</v>
      </c>
      <c r="J26" s="170" t="s">
        <v>3</v>
      </c>
      <c r="K26" s="170" t="s">
        <v>3</v>
      </c>
      <c r="L26" s="170" t="s">
        <v>1</v>
      </c>
      <c r="M26" s="170" t="s">
        <v>3</v>
      </c>
      <c r="N26" s="171" t="s">
        <v>3</v>
      </c>
    </row>
    <row r="27" spans="2:21">
      <c r="B27" s="12" t="s">
        <v>90</v>
      </c>
      <c r="C27" s="1" t="s">
        <v>24</v>
      </c>
      <c r="D27" s="1" t="s">
        <v>83</v>
      </c>
      <c r="E27" s="1" t="s">
        <v>26</v>
      </c>
      <c r="F27" s="1" t="s">
        <v>83</v>
      </c>
      <c r="G27" s="169" t="s">
        <v>3</v>
      </c>
      <c r="H27" s="170" t="s">
        <v>1</v>
      </c>
      <c r="I27" s="170" t="s">
        <v>3</v>
      </c>
      <c r="J27" s="170" t="s">
        <v>3</v>
      </c>
      <c r="K27" s="170" t="s">
        <v>3</v>
      </c>
      <c r="L27" s="170" t="s">
        <v>1</v>
      </c>
      <c r="M27" s="170" t="s">
        <v>3</v>
      </c>
      <c r="N27" s="171" t="s">
        <v>3</v>
      </c>
    </row>
    <row r="28" spans="2:21">
      <c r="B28" s="12" t="s">
        <v>91</v>
      </c>
      <c r="C28" s="1" t="s">
        <v>24</v>
      </c>
      <c r="D28" s="1" t="s">
        <v>25</v>
      </c>
      <c r="E28" s="1" t="s">
        <v>26</v>
      </c>
      <c r="F28" s="1" t="s">
        <v>27</v>
      </c>
      <c r="G28" s="169" t="s">
        <v>3</v>
      </c>
      <c r="H28" s="170" t="s">
        <v>1</v>
      </c>
      <c r="I28" s="170" t="s">
        <v>3</v>
      </c>
      <c r="J28" s="170" t="s">
        <v>3</v>
      </c>
      <c r="K28" s="170" t="s">
        <v>3</v>
      </c>
      <c r="L28" s="170" t="s">
        <v>1</v>
      </c>
      <c r="M28" s="170" t="s">
        <v>3</v>
      </c>
      <c r="N28" s="171" t="s">
        <v>3</v>
      </c>
    </row>
    <row r="29" spans="2:21">
      <c r="B29" s="12" t="s">
        <v>92</v>
      </c>
      <c r="C29" s="1" t="s">
        <v>24</v>
      </c>
      <c r="D29" s="1" t="s">
        <v>25</v>
      </c>
      <c r="E29" s="1" t="s">
        <v>26</v>
      </c>
      <c r="F29" s="1" t="s">
        <v>27</v>
      </c>
      <c r="G29" s="169" t="s">
        <v>3</v>
      </c>
      <c r="H29" s="170" t="s">
        <v>3</v>
      </c>
      <c r="I29" s="170" t="s">
        <v>3</v>
      </c>
      <c r="J29" s="170" t="s">
        <v>3</v>
      </c>
      <c r="K29" s="170" t="s">
        <v>3</v>
      </c>
      <c r="L29" s="170" t="s">
        <v>3</v>
      </c>
      <c r="M29" s="170" t="s">
        <v>3</v>
      </c>
      <c r="N29" s="171" t="s">
        <v>3</v>
      </c>
    </row>
    <row r="30" spans="2:21">
      <c r="B30" s="12" t="s">
        <v>93</v>
      </c>
      <c r="C30" s="1" t="s">
        <v>24</v>
      </c>
      <c r="D30" s="1" t="s">
        <v>25</v>
      </c>
      <c r="E30" s="1" t="s">
        <v>26</v>
      </c>
      <c r="F30" s="1" t="s">
        <v>27</v>
      </c>
      <c r="G30" s="169" t="s">
        <v>3</v>
      </c>
      <c r="H30" s="170" t="s">
        <v>1</v>
      </c>
      <c r="I30" s="170" t="s">
        <v>3</v>
      </c>
      <c r="J30" s="170" t="s">
        <v>3</v>
      </c>
      <c r="K30" s="170" t="s">
        <v>3</v>
      </c>
      <c r="L30" s="170" t="s">
        <v>1</v>
      </c>
      <c r="M30" s="170" t="s">
        <v>3</v>
      </c>
      <c r="N30" s="171" t="s">
        <v>3</v>
      </c>
    </row>
    <row r="31" spans="2:21">
      <c r="B31" s="12" t="s">
        <v>94</v>
      </c>
      <c r="C31" s="1" t="s">
        <v>24</v>
      </c>
      <c r="D31" s="1" t="s">
        <v>25</v>
      </c>
      <c r="E31" s="1" t="s">
        <v>26</v>
      </c>
      <c r="F31" s="1" t="s">
        <v>27</v>
      </c>
      <c r="G31" s="169" t="s">
        <v>3</v>
      </c>
      <c r="H31" s="170" t="s">
        <v>3</v>
      </c>
      <c r="I31" s="170" t="s">
        <v>3</v>
      </c>
      <c r="J31" s="170" t="s">
        <v>3</v>
      </c>
      <c r="K31" s="170" t="s">
        <v>3</v>
      </c>
      <c r="L31" s="170" t="s">
        <v>3</v>
      </c>
      <c r="M31" s="170" t="s">
        <v>3</v>
      </c>
      <c r="N31" s="171" t="s">
        <v>3</v>
      </c>
    </row>
    <row r="32" spans="2:21">
      <c r="B32" s="12" t="s">
        <v>95</v>
      </c>
      <c r="C32" s="1" t="s">
        <v>24</v>
      </c>
      <c r="D32" s="1" t="s">
        <v>25</v>
      </c>
      <c r="E32" s="1" t="s">
        <v>26</v>
      </c>
      <c r="F32" s="1" t="s">
        <v>27</v>
      </c>
      <c r="G32" s="169" t="s">
        <v>3</v>
      </c>
      <c r="H32" s="170" t="s">
        <v>1</v>
      </c>
      <c r="I32" s="170" t="s">
        <v>3</v>
      </c>
      <c r="J32" s="170" t="s">
        <v>3</v>
      </c>
      <c r="K32" s="170" t="s">
        <v>3</v>
      </c>
      <c r="L32" s="170" t="s">
        <v>1</v>
      </c>
      <c r="M32" s="170" t="s">
        <v>3</v>
      </c>
      <c r="N32" s="171" t="s">
        <v>3</v>
      </c>
    </row>
    <row r="33" spans="2:14">
      <c r="B33" s="12" t="s">
        <v>96</v>
      </c>
      <c r="C33" s="1" t="s">
        <v>24</v>
      </c>
      <c r="D33" s="1" t="s">
        <v>25</v>
      </c>
      <c r="E33" s="1" t="s">
        <v>26</v>
      </c>
      <c r="F33" s="1" t="s">
        <v>27</v>
      </c>
      <c r="G33" s="169" t="s">
        <v>3</v>
      </c>
      <c r="H33" s="170" t="s">
        <v>3</v>
      </c>
      <c r="I33" s="170" t="s">
        <v>3</v>
      </c>
      <c r="J33" s="170" t="s">
        <v>3</v>
      </c>
      <c r="K33" s="170" t="s">
        <v>3</v>
      </c>
      <c r="L33" s="170" t="s">
        <v>3</v>
      </c>
      <c r="M33" s="170" t="s">
        <v>3</v>
      </c>
      <c r="N33" s="171" t="s">
        <v>3</v>
      </c>
    </row>
    <row r="34" spans="2:14">
      <c r="B34" s="12" t="s">
        <v>97</v>
      </c>
      <c r="C34" s="1" t="s">
        <v>24</v>
      </c>
      <c r="D34" s="1" t="s">
        <v>25</v>
      </c>
      <c r="E34" s="1" t="s">
        <v>26</v>
      </c>
      <c r="F34" s="1" t="s">
        <v>27</v>
      </c>
      <c r="G34" s="169" t="s">
        <v>3</v>
      </c>
      <c r="H34" s="170" t="s">
        <v>3</v>
      </c>
      <c r="I34" s="170" t="s">
        <v>3</v>
      </c>
      <c r="J34" s="170" t="s">
        <v>3</v>
      </c>
      <c r="K34" s="170" t="s">
        <v>3</v>
      </c>
      <c r="L34" s="170" t="s">
        <v>1</v>
      </c>
      <c r="M34" s="170" t="s">
        <v>3</v>
      </c>
      <c r="N34" s="171" t="s">
        <v>3</v>
      </c>
    </row>
    <row r="35" spans="2:14">
      <c r="B35" s="12" t="s">
        <v>98</v>
      </c>
      <c r="C35" s="1" t="s">
        <v>24</v>
      </c>
      <c r="D35" s="1" t="s">
        <v>25</v>
      </c>
      <c r="E35" s="1" t="s">
        <v>26</v>
      </c>
      <c r="F35" s="1" t="s">
        <v>83</v>
      </c>
      <c r="G35" s="169" t="s">
        <v>3</v>
      </c>
      <c r="H35" s="170" t="s">
        <v>1</v>
      </c>
      <c r="I35" s="170" t="s">
        <v>3</v>
      </c>
      <c r="J35" s="170" t="s">
        <v>3</v>
      </c>
      <c r="K35" s="170" t="s">
        <v>3</v>
      </c>
      <c r="L35" s="170" t="s">
        <v>1</v>
      </c>
      <c r="M35" s="170" t="s">
        <v>3</v>
      </c>
      <c r="N35" s="171" t="s">
        <v>3</v>
      </c>
    </row>
    <row r="36" spans="2:14">
      <c r="B36" s="12" t="s">
        <v>99</v>
      </c>
      <c r="C36" s="1" t="s">
        <v>24</v>
      </c>
      <c r="D36" s="1" t="s">
        <v>25</v>
      </c>
      <c r="E36" s="1" t="s">
        <v>83</v>
      </c>
      <c r="F36" s="1" t="s">
        <v>83</v>
      </c>
      <c r="G36" s="169" t="s">
        <v>3</v>
      </c>
      <c r="H36" s="170" t="s">
        <v>3</v>
      </c>
      <c r="I36" s="170" t="s">
        <v>3</v>
      </c>
      <c r="J36" s="170" t="s">
        <v>3</v>
      </c>
      <c r="K36" s="170" t="s">
        <v>3</v>
      </c>
      <c r="L36" s="170" t="s">
        <v>3</v>
      </c>
      <c r="M36" s="170" t="s">
        <v>3</v>
      </c>
      <c r="N36" s="171" t="s">
        <v>3</v>
      </c>
    </row>
    <row r="37" spans="2:14">
      <c r="B37" s="12" t="s">
        <v>100</v>
      </c>
      <c r="C37" s="1" t="s">
        <v>24</v>
      </c>
      <c r="D37" s="6" t="s">
        <v>83</v>
      </c>
      <c r="E37" s="6" t="s">
        <v>83</v>
      </c>
      <c r="F37" s="6" t="s">
        <v>83</v>
      </c>
      <c r="G37" s="169" t="s">
        <v>3</v>
      </c>
      <c r="H37" s="170" t="s">
        <v>1</v>
      </c>
      <c r="I37" s="170" t="s">
        <v>3</v>
      </c>
      <c r="J37" s="170" t="s">
        <v>3</v>
      </c>
      <c r="K37" s="170" t="s">
        <v>3</v>
      </c>
      <c r="L37" s="170" t="s">
        <v>1</v>
      </c>
      <c r="M37" s="170" t="s">
        <v>3</v>
      </c>
      <c r="N37" s="171" t="s">
        <v>3</v>
      </c>
    </row>
    <row r="38" spans="2:14">
      <c r="B38" s="12" t="s">
        <v>101</v>
      </c>
      <c r="C38" s="1" t="s">
        <v>24</v>
      </c>
      <c r="D38" s="6" t="s">
        <v>83</v>
      </c>
      <c r="E38" s="6" t="s">
        <v>83</v>
      </c>
      <c r="F38" s="6" t="s">
        <v>83</v>
      </c>
      <c r="G38" s="169" t="s">
        <v>3</v>
      </c>
      <c r="H38" s="170" t="s">
        <v>3</v>
      </c>
      <c r="I38" s="170" t="s">
        <v>3</v>
      </c>
      <c r="J38" s="170" t="s">
        <v>3</v>
      </c>
      <c r="K38" s="170" t="s">
        <v>3</v>
      </c>
      <c r="L38" s="170" t="s">
        <v>3</v>
      </c>
      <c r="M38" s="170" t="s">
        <v>3</v>
      </c>
      <c r="N38" s="171" t="s">
        <v>3</v>
      </c>
    </row>
    <row r="39" spans="2:14">
      <c r="B39" s="12" t="s">
        <v>102</v>
      </c>
      <c r="C39" s="1" t="s">
        <v>24</v>
      </c>
      <c r="D39" s="6" t="s">
        <v>83</v>
      </c>
      <c r="E39" s="6" t="s">
        <v>83</v>
      </c>
      <c r="F39" s="6" t="s">
        <v>83</v>
      </c>
      <c r="G39" s="169" t="s">
        <v>3</v>
      </c>
      <c r="H39" s="170" t="s">
        <v>3</v>
      </c>
      <c r="I39" s="170" t="s">
        <v>3</v>
      </c>
      <c r="J39" s="170" t="s">
        <v>3</v>
      </c>
      <c r="K39" s="170" t="s">
        <v>3</v>
      </c>
      <c r="L39" s="170" t="s">
        <v>3</v>
      </c>
      <c r="M39" s="170" t="s">
        <v>3</v>
      </c>
      <c r="N39" s="171" t="s">
        <v>3</v>
      </c>
    </row>
    <row r="40" spans="2:14">
      <c r="B40" s="12" t="s">
        <v>103</v>
      </c>
      <c r="C40" s="6" t="s">
        <v>83</v>
      </c>
      <c r="D40" s="6" t="s">
        <v>83</v>
      </c>
      <c r="E40" s="6" t="s">
        <v>83</v>
      </c>
      <c r="F40" s="1" t="s">
        <v>83</v>
      </c>
      <c r="G40" s="169" t="s">
        <v>3</v>
      </c>
      <c r="H40" s="170" t="s">
        <v>3</v>
      </c>
      <c r="I40" s="170" t="s">
        <v>3</v>
      </c>
      <c r="J40" s="170" t="s">
        <v>3</v>
      </c>
      <c r="K40" s="170" t="s">
        <v>3</v>
      </c>
      <c r="L40" s="170" t="s">
        <v>3</v>
      </c>
      <c r="M40" s="170" t="s">
        <v>3</v>
      </c>
      <c r="N40" s="171" t="s">
        <v>3</v>
      </c>
    </row>
    <row r="41" spans="2:14">
      <c r="B41" s="12" t="s">
        <v>103</v>
      </c>
      <c r="C41" s="6" t="s">
        <v>83</v>
      </c>
      <c r="D41" s="6" t="s">
        <v>83</v>
      </c>
      <c r="E41" s="6" t="s">
        <v>83</v>
      </c>
      <c r="F41" s="1" t="s">
        <v>83</v>
      </c>
      <c r="G41" s="169" t="s">
        <v>3</v>
      </c>
      <c r="H41" s="170" t="s">
        <v>3</v>
      </c>
      <c r="I41" s="170" t="s">
        <v>3</v>
      </c>
      <c r="J41" s="170" t="s">
        <v>3</v>
      </c>
      <c r="K41" s="170" t="s">
        <v>3</v>
      </c>
      <c r="L41" s="170" t="s">
        <v>3</v>
      </c>
      <c r="M41" s="170" t="s">
        <v>3</v>
      </c>
      <c r="N41" s="171" t="s">
        <v>3</v>
      </c>
    </row>
    <row r="42" spans="2:14">
      <c r="B42" s="12" t="s">
        <v>103</v>
      </c>
      <c r="C42" s="6" t="s">
        <v>83</v>
      </c>
      <c r="D42" s="6" t="s">
        <v>83</v>
      </c>
      <c r="E42" s="6" t="s">
        <v>83</v>
      </c>
      <c r="F42" s="1" t="s">
        <v>83</v>
      </c>
      <c r="G42" s="169" t="s">
        <v>3</v>
      </c>
      <c r="H42" s="170" t="s">
        <v>3</v>
      </c>
      <c r="I42" s="170" t="s">
        <v>3</v>
      </c>
      <c r="J42" s="170" t="s">
        <v>3</v>
      </c>
      <c r="K42" s="170" t="s">
        <v>3</v>
      </c>
      <c r="L42" s="170" t="s">
        <v>3</v>
      </c>
      <c r="M42" s="170" t="s">
        <v>3</v>
      </c>
      <c r="N42" s="171" t="s">
        <v>3</v>
      </c>
    </row>
    <row r="43" spans="2:14">
      <c r="B43" s="12" t="s">
        <v>103</v>
      </c>
      <c r="C43" s="6" t="s">
        <v>83</v>
      </c>
      <c r="D43" s="6" t="s">
        <v>83</v>
      </c>
      <c r="E43" s="6" t="s">
        <v>83</v>
      </c>
      <c r="F43" s="1" t="s">
        <v>83</v>
      </c>
      <c r="G43" s="169" t="s">
        <v>3</v>
      </c>
      <c r="H43" s="170" t="s">
        <v>3</v>
      </c>
      <c r="I43" s="170" t="s">
        <v>3</v>
      </c>
      <c r="J43" s="170" t="s">
        <v>3</v>
      </c>
      <c r="K43" s="170" t="s">
        <v>3</v>
      </c>
      <c r="L43" s="170" t="s">
        <v>3</v>
      </c>
      <c r="M43" s="170" t="s">
        <v>3</v>
      </c>
      <c r="N43" s="171" t="s">
        <v>3</v>
      </c>
    </row>
    <row r="44" spans="2:14" ht="14.5" thickBot="1">
      <c r="B44" s="14" t="s">
        <v>103</v>
      </c>
      <c r="C44" s="16" t="s">
        <v>83</v>
      </c>
      <c r="D44" s="16" t="s">
        <v>83</v>
      </c>
      <c r="E44" s="16" t="s">
        <v>83</v>
      </c>
      <c r="F44" s="16" t="s">
        <v>83</v>
      </c>
      <c r="G44" s="172" t="s">
        <v>3</v>
      </c>
      <c r="H44" s="173" t="s">
        <v>3</v>
      </c>
      <c r="I44" s="173" t="s">
        <v>3</v>
      </c>
      <c r="J44" s="173" t="s">
        <v>3</v>
      </c>
      <c r="K44" s="173" t="s">
        <v>3</v>
      </c>
      <c r="L44" s="173" t="s">
        <v>3</v>
      </c>
      <c r="M44" s="173" t="s">
        <v>3</v>
      </c>
      <c r="N44" s="174" t="s">
        <v>3</v>
      </c>
    </row>
  </sheetData>
  <sheetProtection sheet="1" objects="1" scenarios="1" selectLockedCells="1"/>
  <sortState xmlns:xlrd2="http://schemas.microsoft.com/office/spreadsheetml/2017/richdata2" ref="B20:N27">
    <sortCondition ref="B20:B27"/>
  </sortState>
  <mergeCells count="1">
    <mergeCell ref="P17:U25"/>
  </mergeCells>
  <conditionalFormatting sqref="B20:B39">
    <cfRule type="expression" dxfId="11" priority="4">
      <formula>C20="no"</formula>
    </cfRule>
    <cfRule type="expression" dxfId="10" priority="5">
      <formula>C20="yes"</formula>
    </cfRule>
  </conditionalFormatting>
  <conditionalFormatting sqref="C20:F28">
    <cfRule type="expression" dxfId="9" priority="16">
      <formula>P17="no"</formula>
    </cfRule>
    <cfRule type="expression" dxfId="8" priority="17">
      <formula>P17="yes"</formula>
    </cfRule>
  </conditionalFormatting>
  <conditionalFormatting sqref="G20:N44">
    <cfRule type="containsText" dxfId="7" priority="1" operator="containsText" text="yes">
      <formula>NOT(ISERROR(SEARCH("yes",G20)))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4152010-FFF0-4808-900D-37CB0F878988}">
          <x14:formula1>
            <xm:f>formulas!$A$2:$A$3</xm:f>
          </x14:formula1>
          <xm:sqref>G20:N44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6E0C0-91DD-4F06-B089-A3882A87B01E}">
  <sheetPr>
    <tabColor rgb="FF0070C0"/>
  </sheetPr>
  <dimension ref="A1:AK31"/>
  <sheetViews>
    <sheetView topLeftCell="A7" zoomScaleNormal="100" workbookViewId="0">
      <pane xSplit="5" topLeftCell="X1" activePane="topRight" state="frozen"/>
      <selection activeCell="A3" sqref="A3"/>
      <selection pane="topRight" activeCell="AA12" sqref="AA12"/>
    </sheetView>
  </sheetViews>
  <sheetFormatPr defaultColWidth="9.1796875" defaultRowHeight="14"/>
  <cols>
    <col min="1" max="1" width="25" style="1" bestFit="1" customWidth="1"/>
    <col min="2" max="2" width="5.453125" style="1" hidden="1" customWidth="1"/>
    <col min="3" max="3" width="5.54296875" style="1" hidden="1" customWidth="1"/>
    <col min="4" max="5" width="4" style="1" hidden="1" customWidth="1"/>
    <col min="6" max="37" width="30.7265625" style="1" customWidth="1"/>
    <col min="38" max="16384" width="9.1796875" style="1"/>
  </cols>
  <sheetData>
    <row r="1" spans="1:37" ht="25">
      <c r="A1" s="4" t="s">
        <v>20</v>
      </c>
      <c r="B1" s="4"/>
      <c r="C1" s="4"/>
      <c r="D1" s="4"/>
      <c r="E1" s="4"/>
      <c r="F1" s="4"/>
      <c r="G1" s="115" t="s">
        <v>104</v>
      </c>
      <c r="H1" s="118" t="str">
        <f>IF($H$3=3,setup!I17,IF($H$3=4,setup!J17,IF($H$3=2,setup!H17,IF($H$3=1,setup!G17))))</f>
        <v>Eastbourne</v>
      </c>
      <c r="K1" s="92"/>
    </row>
    <row r="2" spans="1:37" ht="23" thickBot="1">
      <c r="A2" s="49" t="s">
        <v>105</v>
      </c>
      <c r="B2" s="49"/>
      <c r="C2" s="49"/>
      <c r="D2" s="49"/>
      <c r="E2" s="49"/>
      <c r="G2" s="115" t="s">
        <v>106</v>
      </c>
      <c r="H2" s="118">
        <f>IF($H$3=3,setup!I18,IF($H$3=4,setup!J18,IF($H$3=2,setup!H18,IF($H$3=1,setup!G18))))</f>
        <v>45455</v>
      </c>
    </row>
    <row r="3" spans="1:37" ht="23.25" customHeight="1" thickTop="1" thickBot="1">
      <c r="F3" s="5" t="s">
        <v>107</v>
      </c>
      <c r="G3" s="115" t="s">
        <v>108</v>
      </c>
      <c r="H3" s="121">
        <v>2</v>
      </c>
      <c r="I3" s="199" t="s">
        <v>167</v>
      </c>
    </row>
    <row r="4" spans="1:37" ht="20.5" thickTop="1">
      <c r="F4" s="128" t="str">
        <f>setup!$B6</f>
        <v>Arena 80</v>
      </c>
      <c r="G4" s="129" t="str">
        <f>setup!$C6&amp;"M" &amp; H3</f>
        <v>A80M2</v>
      </c>
      <c r="H4" s="130"/>
      <c r="I4" s="143"/>
      <c r="J4" s="144" t="str">
        <f>setup!B7</f>
        <v>Brighton &amp; Hove AC</v>
      </c>
      <c r="K4" s="132" t="str">
        <f>setup!C7&amp;"M" &amp; H3</f>
        <v>B&amp;HM2</v>
      </c>
      <c r="L4" s="132"/>
      <c r="M4" s="145"/>
      <c r="N4" s="126" t="str">
        <f>setup!B8</f>
        <v>Eastbourne Rovers AC</v>
      </c>
      <c r="O4" s="126" t="str">
        <f>setup!C8 &amp;"M" &amp; H3</f>
        <v>ERACM2</v>
      </c>
      <c r="P4" s="126"/>
      <c r="Q4" s="146"/>
      <c r="R4" s="127" t="str">
        <f>setup!B9</f>
        <v>Hailsham Harriers</v>
      </c>
      <c r="S4" s="127" t="str">
        <f>setup!C9&amp;"M" &amp; H3</f>
        <v>HAILM2</v>
      </c>
      <c r="T4" s="127"/>
      <c r="U4" s="147"/>
      <c r="V4" s="133" t="str">
        <f>setup!B10</f>
        <v>Hastings AC &amp; Runners</v>
      </c>
      <c r="W4" s="133" t="str">
        <f>setup!C10&amp;"M" &amp; H3</f>
        <v>HACM2</v>
      </c>
      <c r="X4" s="133"/>
      <c r="Y4" s="148"/>
      <c r="Z4" s="134" t="str">
        <f>setup!B11</f>
        <v>Haywards Heath &amp; Lewes</v>
      </c>
      <c r="AA4" s="134" t="str">
        <f>setup!C11&amp;"M" &amp; H3</f>
        <v>HHLM2</v>
      </c>
      <c r="AB4" s="134"/>
      <c r="AC4" s="149"/>
      <c r="AD4" s="131" t="str">
        <f>setup!B12</f>
        <v>HYAC</v>
      </c>
      <c r="AE4" s="131" t="str">
        <f>setup!C12&amp;"M" &amp; H3</f>
        <v>HYM2</v>
      </c>
      <c r="AF4" s="131"/>
      <c r="AG4" s="150"/>
      <c r="AH4" s="135" t="str">
        <f>setup!B13</f>
        <v>Worthing &amp; District Harriers</v>
      </c>
      <c r="AI4" s="135" t="str">
        <f>setup!C13&amp;"M" &amp; H3</f>
        <v>WDM2</v>
      </c>
      <c r="AJ4" s="135"/>
      <c r="AK4" s="136"/>
    </row>
    <row r="5" spans="1:37" s="3" customFormat="1" ht="18">
      <c r="F5" s="138" t="str">
        <f>setup!$D$5</f>
        <v>A 35+</v>
      </c>
      <c r="G5" s="139" t="str">
        <f>setup!$E$5</f>
        <v>B 35+</v>
      </c>
      <c r="H5" s="139" t="str">
        <f>setup!$F$5</f>
        <v>50+</v>
      </c>
      <c r="I5" s="139" t="str">
        <f>setup!$G$5</f>
        <v>60+</v>
      </c>
      <c r="J5" s="139" t="str">
        <f>setup!$D$5</f>
        <v>A 35+</v>
      </c>
      <c r="K5" s="139" t="str">
        <f>setup!$E$5</f>
        <v>B 35+</v>
      </c>
      <c r="L5" s="139" t="str">
        <f>setup!$F$5</f>
        <v>50+</v>
      </c>
      <c r="M5" s="139" t="str">
        <f>setup!$G$5</f>
        <v>60+</v>
      </c>
      <c r="N5" s="139" t="str">
        <f>setup!$D$5</f>
        <v>A 35+</v>
      </c>
      <c r="O5" s="139" t="str">
        <f>setup!$E$5</f>
        <v>B 35+</v>
      </c>
      <c r="P5" s="139" t="str">
        <f>setup!$F$5</f>
        <v>50+</v>
      </c>
      <c r="Q5" s="139" t="str">
        <f>setup!$G$5</f>
        <v>60+</v>
      </c>
      <c r="R5" s="139" t="str">
        <f>setup!$D$5</f>
        <v>A 35+</v>
      </c>
      <c r="S5" s="139" t="str">
        <f>setup!$E$5</f>
        <v>B 35+</v>
      </c>
      <c r="T5" s="139" t="str">
        <f>setup!$F$5</f>
        <v>50+</v>
      </c>
      <c r="U5" s="139" t="str">
        <f>setup!$G$5</f>
        <v>60+</v>
      </c>
      <c r="V5" s="139" t="str">
        <f>setup!$D$5</f>
        <v>A 35+</v>
      </c>
      <c r="W5" s="139" t="str">
        <f>setup!$E$5</f>
        <v>B 35+</v>
      </c>
      <c r="X5" s="139" t="str">
        <f>setup!$F$5</f>
        <v>50+</v>
      </c>
      <c r="Y5" s="139" t="str">
        <f>setup!$G$5</f>
        <v>60+</v>
      </c>
      <c r="Z5" s="139" t="str">
        <f>setup!$D$5</f>
        <v>A 35+</v>
      </c>
      <c r="AA5" s="139" t="str">
        <f>setup!$E$5</f>
        <v>B 35+</v>
      </c>
      <c r="AB5" s="139" t="str">
        <f>setup!$F$5</f>
        <v>50+</v>
      </c>
      <c r="AC5" s="139" t="str">
        <f>setup!$G$5</f>
        <v>60+</v>
      </c>
      <c r="AD5" s="139" t="str">
        <f>setup!$D$5</f>
        <v>A 35+</v>
      </c>
      <c r="AE5" s="139" t="str">
        <f>setup!$E$5</f>
        <v>B 35+</v>
      </c>
      <c r="AF5" s="139" t="str">
        <f>setup!$F$5</f>
        <v>50+</v>
      </c>
      <c r="AG5" s="139" t="str">
        <f>setup!$G$5</f>
        <v>60+</v>
      </c>
      <c r="AH5" s="139" t="str">
        <f>setup!$D$5</f>
        <v>A 35+</v>
      </c>
      <c r="AI5" s="139" t="str">
        <f>setup!$E$5</f>
        <v>B 35+</v>
      </c>
      <c r="AJ5" s="139" t="str">
        <f>setup!$F$5</f>
        <v>50+</v>
      </c>
      <c r="AK5" s="140" t="str">
        <f>setup!$G$5</f>
        <v>60+</v>
      </c>
    </row>
    <row r="6" spans="1:37" s="2" customFormat="1" ht="20">
      <c r="A6" s="125" t="s">
        <v>110</v>
      </c>
      <c r="B6" s="5"/>
      <c r="C6" s="5"/>
      <c r="D6" s="5"/>
      <c r="E6" s="5"/>
      <c r="F6" s="141" t="str">
        <f>VLOOKUP($F$4, setup!$B$6:$G$13, COLUMN(C1), FALSE)</f>
        <v>A</v>
      </c>
      <c r="G6" s="142" t="str">
        <f>VLOOKUP($F$4, setup!$B$6:$G$13, COLUMN(D1), FALSE)</f>
        <v>AA</v>
      </c>
      <c r="H6" s="142">
        <f>VLOOKUP($F$4, setup!$B$6:$G$13, COLUMN(E1), FALSE)</f>
        <v>10</v>
      </c>
      <c r="I6" s="142">
        <f>VLOOKUP($F$4, setup!$B$6:$G$13, COLUMN(F1), FALSE)</f>
        <v>8</v>
      </c>
      <c r="J6" s="142" t="str">
        <f>VLOOKUP($J$4, setup!$B$6:$G$13, COLUMN(C1), FALSE)</f>
        <v>B</v>
      </c>
      <c r="K6" s="142" t="str">
        <f>VLOOKUP($J$4, setup!$B$6:$G$13, COLUMN(D1), FALSE)</f>
        <v>BB</v>
      </c>
      <c r="L6" s="142">
        <f>VLOOKUP($J$4, setup!$B$6:$G$13, COLUMN(E1), FALSE)</f>
        <v>11</v>
      </c>
      <c r="M6" s="142">
        <f>VLOOKUP($J$4, setup!$B$6:$G$13, COLUMN(F1), FALSE)</f>
        <v>1</v>
      </c>
      <c r="N6" s="142" t="str">
        <f>VLOOKUP(N$4, setup!$B$6:$G$13, COLUMN(C1), FALSE)</f>
        <v>E</v>
      </c>
      <c r="O6" s="142" t="str">
        <f>VLOOKUP(N$4, setup!$B$6:$G$13, COLUMN(D1), FALSE)</f>
        <v>EE</v>
      </c>
      <c r="P6" s="142">
        <f>VLOOKUP(N$4, setup!$B$6:$G$13, COLUMN(E1), FALSE)</f>
        <v>14</v>
      </c>
      <c r="Q6" s="142">
        <f>VLOOKUP(N$4, setup!$B$6:$G$13, COLUMN(F1), FALSE)</f>
        <v>4</v>
      </c>
      <c r="R6" s="142" t="str">
        <f>VLOOKUP($R$4, setup!$B$6:$G$13, COLUMN(C1), FALSE)</f>
        <v>P</v>
      </c>
      <c r="S6" s="142" t="str">
        <f>VLOOKUP($R$4, setup!$B$6:$G$13, COLUMN(D1), FALSE)</f>
        <v>PP</v>
      </c>
      <c r="T6" s="142">
        <f>VLOOKUP($R$4, setup!$B$6:$G$13, COLUMN(E1), FALSE)</f>
        <v>15</v>
      </c>
      <c r="U6" s="142">
        <f>VLOOKUP($R$4, setup!$B$6:$G$13, COLUMN(F1), FALSE)</f>
        <v>5</v>
      </c>
      <c r="V6" s="142" t="str">
        <f>VLOOKUP($V$4, setup!$B$6:$G$13, COLUMN(C1), FALSE)</f>
        <v>M</v>
      </c>
      <c r="W6" s="142" t="str">
        <f>VLOOKUP($V$4, setup!$B$6:$G$13, COLUMN(D1), FALSE)</f>
        <v>MM</v>
      </c>
      <c r="X6" s="142">
        <f>VLOOKUP($V$4, setup!$B$6:$G$13, COLUMN(E1), FALSE)</f>
        <v>16</v>
      </c>
      <c r="Y6" s="142">
        <f>VLOOKUP($V$4, setup!$B$6:$G$13, COLUMN(F1), FALSE)</f>
        <v>6</v>
      </c>
      <c r="Z6" s="142" t="str">
        <f>VLOOKUP($Z$4, setup!$B$6:$G$13, COLUMN(C1), FALSE)</f>
        <v>G</v>
      </c>
      <c r="AA6" s="142" t="str">
        <f>VLOOKUP($Z$4, setup!$B$6:$G$13, COLUMN(D1), FALSE)</f>
        <v>GG</v>
      </c>
      <c r="AB6" s="142">
        <f>VLOOKUP($Z$4, setup!$B$6:$G$13, COLUMN(E1), FALSE)</f>
        <v>17</v>
      </c>
      <c r="AC6" s="142">
        <f>VLOOKUP($Z$4, setup!$B$6:$G$13, COLUMN(F1), FALSE)</f>
        <v>7</v>
      </c>
      <c r="AD6" s="142" t="str">
        <f>VLOOKUP($AD$4, setup!$B$6:$G$13, COLUMN(C1), FALSE)</f>
        <v>V</v>
      </c>
      <c r="AE6" s="142" t="str">
        <f>VLOOKUP($AD$4, setup!$B$6:$G$13, COLUMN(D1), FALSE)</f>
        <v>VV</v>
      </c>
      <c r="AF6" s="142">
        <f>VLOOKUP($AD$4, setup!$B$6:$G$13, COLUMN(E1), FALSE)</f>
        <v>13</v>
      </c>
      <c r="AG6" s="142">
        <f>VLOOKUP($AD$4, setup!$B$6:$G$13, COLUMN(F1), FALSE)</f>
        <v>3</v>
      </c>
      <c r="AH6" s="142" t="str">
        <f>VLOOKUP($AH$4, setup!$B$6:$G$13, COLUMN(C1), FALSE)</f>
        <v>W</v>
      </c>
      <c r="AI6" s="142" t="str">
        <f>VLOOKUP($AH$4, setup!$B$6:$G$13, COLUMN(D1), FALSE)</f>
        <v>WW</v>
      </c>
      <c r="AJ6" s="142">
        <f>VLOOKUP($AH$4, setup!$B$6:$G$13, COLUMN(E1), FALSE)</f>
        <v>12</v>
      </c>
      <c r="AK6" s="142">
        <f>VLOOKUP($AH$4, setup!$B$6:$G$13, COLUMN(F1), FALSE)</f>
        <v>2</v>
      </c>
    </row>
    <row r="7" spans="1:37" s="122" customFormat="1" ht="45" customHeight="1">
      <c r="A7" s="124" t="str">
        <f t="array" ref="A7">IFERROR(INDEX(setup!$B$20:$B$44, SMALL(IF(INDEX(setup!$G$20:$J$44, 0, $H$3)="yes", ROW(setup!$B$20:$B$44)-ROW(setup!$B$20)+1), ROWS(A$1:A1))), "")</f>
        <v>Hammer</v>
      </c>
      <c r="B7" s="122" t="str" cm="1">
        <f t="array" ref="B7">IFERROR(INDEX(setup!$C$20:$C$44, SMALL(IF(INDEX(setup!$G$20:$J$44, 0, $H$3)="yes", ROW(setup!$C$20:$C$44)-ROW(setup!$C$20)+1), ROWS(B$1:B1))), "")</f>
        <v>A 35+</v>
      </c>
      <c r="C7" s="122" t="str" cm="1">
        <f t="array" ref="C7">IFERROR(INDEX(setup!$D$20:$D$44, SMALL(IF(INDEX(setup!$G$20:$J$44, 0, $H$3)="yes", ROW(setup!$D$20:$D$44)-ROW(setup!$D$20)+1), ROWS(C$1:C1))), "")</f>
        <v>x</v>
      </c>
      <c r="D7" s="122" t="str" cm="1">
        <f t="array" ref="D7">IFERROR(INDEX(setup!$E$20:$E$44, SMALL(IF(INDEX(setup!$G$20:$J$44, 0, $H$3)="yes", ROW(setup!$E$20:$E$44)-ROW(setup!$E$20)+1), ROWS(D$1:D1))), "")</f>
        <v>50+</v>
      </c>
      <c r="E7" s="122" t="str" cm="1">
        <f t="array" ref="E7">IFERROR(INDEX(setup!$F$20:$F$44, SMALL(IF(INDEX(setup!$G$20:$J$44, 0, $H$3)="yes", ROW(setup!$F$20:$F$44)-ROW(setup!$F$20)+1), ROWS(E$1:E1))), "")</f>
        <v>60+</v>
      </c>
      <c r="F7" s="123"/>
      <c r="G7" s="123"/>
      <c r="H7" s="123"/>
      <c r="I7" s="123"/>
      <c r="J7" s="123"/>
      <c r="K7" s="123"/>
      <c r="L7" s="123"/>
      <c r="M7" s="123" t="s">
        <v>274</v>
      </c>
      <c r="N7" s="123" t="s">
        <v>196</v>
      </c>
      <c r="O7" s="123"/>
      <c r="P7" s="123"/>
      <c r="Q7" s="123"/>
      <c r="R7" s="123" t="s">
        <v>251</v>
      </c>
      <c r="S7" s="123"/>
      <c r="T7" s="123" t="s">
        <v>252</v>
      </c>
      <c r="U7" s="123" t="s">
        <v>253</v>
      </c>
      <c r="V7" s="123" t="s">
        <v>242</v>
      </c>
      <c r="W7" s="123"/>
      <c r="X7" s="123" t="s">
        <v>243</v>
      </c>
      <c r="Y7" s="123" t="s">
        <v>244</v>
      </c>
      <c r="Z7" s="123" t="s">
        <v>178</v>
      </c>
      <c r="AA7" s="123"/>
      <c r="AB7" s="123"/>
      <c r="AC7" s="123" t="s">
        <v>172</v>
      </c>
      <c r="AD7" s="123" t="s">
        <v>226</v>
      </c>
      <c r="AE7" s="123"/>
      <c r="AF7" s="123" t="s">
        <v>227</v>
      </c>
      <c r="AG7" s="123"/>
      <c r="AH7" s="123"/>
      <c r="AI7" s="123"/>
      <c r="AJ7" s="123" t="s">
        <v>293</v>
      </c>
      <c r="AK7" s="123"/>
    </row>
    <row r="8" spans="1:37" s="122" customFormat="1" ht="45" customHeight="1">
      <c r="A8" s="124" t="str">
        <f t="array" ref="A8">IFERROR(INDEX(setup!$B$20:$B$44, SMALL(IF(INDEX(setup!$G$20:$J$44, 0, $H$3)="yes", ROW(setup!$B$20:$B$44)-ROW(setup!$B$20)+1), ROWS(A$1:A2))), "")</f>
        <v>High Jump</v>
      </c>
      <c r="B8" s="122" t="str" cm="1">
        <f t="array" ref="B8">IFERROR(INDEX(setup!$C$20:$C$44, SMALL(IF(INDEX(setup!$G$20:$J$44, 0, $H$3)="yes", ROW(setup!$C$20:$C$44)-ROW(setup!$C$20)+1), ROWS(B$1:B2))), "")</f>
        <v>A 35+</v>
      </c>
      <c r="C8" s="122" t="str" cm="1">
        <f t="array" ref="C8">IFERROR(INDEX(setup!$D$20:$D$44, SMALL(IF(INDEX(setup!$G$20:$J$44, 0, $H$3)="yes", ROW(setup!$D$20:$D$44)-ROW(setup!$D$20)+1), ROWS(C$1:C2))), "")</f>
        <v>x</v>
      </c>
      <c r="D8" s="122" t="str" cm="1">
        <f t="array" ref="D8">IFERROR(INDEX(setup!$E$20:$E$44, SMALL(IF(INDEX(setup!$G$20:$J$44, 0, $H$3)="yes", ROW(setup!$E$20:$E$44)-ROW(setup!$E$20)+1), ROWS(D$1:D2))), "")</f>
        <v>50+</v>
      </c>
      <c r="E8" s="122" t="str" cm="1">
        <f t="array" ref="E8">IFERROR(INDEX(setup!$F$20:$F$44, SMALL(IF(INDEX(setup!$G$20:$J$44, 0, $H$3)="yes", ROW(setup!$F$20:$F$44)-ROW(setup!$F$20)+1), ROWS(E$1:E2))), "")</f>
        <v>x</v>
      </c>
      <c r="F8" s="123"/>
      <c r="G8" s="123"/>
      <c r="H8" s="123" t="s">
        <v>282</v>
      </c>
      <c r="I8" s="123"/>
      <c r="J8" s="123"/>
      <c r="K8" s="123"/>
      <c r="L8" s="123" t="s">
        <v>339</v>
      </c>
      <c r="M8" s="123"/>
      <c r="N8" s="123" t="s">
        <v>196</v>
      </c>
      <c r="O8" s="123"/>
      <c r="P8" s="123" t="s">
        <v>200</v>
      </c>
      <c r="Q8" s="123"/>
      <c r="R8" s="123" t="s">
        <v>251</v>
      </c>
      <c r="S8" s="123"/>
      <c r="T8" s="123" t="s">
        <v>252</v>
      </c>
      <c r="U8" s="123"/>
      <c r="V8" s="123" t="s">
        <v>245</v>
      </c>
      <c r="W8" s="123"/>
      <c r="X8" s="123" t="s">
        <v>305</v>
      </c>
      <c r="Y8" s="123"/>
      <c r="Z8" s="123" t="s">
        <v>173</v>
      </c>
      <c r="AA8" s="123"/>
      <c r="AB8" s="123" t="s">
        <v>174</v>
      </c>
      <c r="AC8" s="123"/>
      <c r="AD8" s="123" t="s">
        <v>228</v>
      </c>
      <c r="AE8" s="123"/>
      <c r="AF8" s="123" t="s">
        <v>229</v>
      </c>
      <c r="AG8" s="123"/>
      <c r="AH8" s="123"/>
      <c r="AI8" s="123"/>
      <c r="AJ8" s="123" t="s">
        <v>294</v>
      </c>
      <c r="AK8" s="123"/>
    </row>
    <row r="9" spans="1:37" s="122" customFormat="1" ht="45" customHeight="1">
      <c r="A9" s="124" t="str">
        <f t="array" ref="A9">IFERROR(INDEX(setup!$B$20:$B$44, SMALL(IF(INDEX(setup!$G$20:$J$44, 0, $H$3)="yes", ROW(setup!$B$20:$B$44)-ROW(setup!$B$20)+1), ROWS(A$1:A3))), "")</f>
        <v>Javelin</v>
      </c>
      <c r="B9" s="122" t="str" cm="1">
        <f t="array" ref="B9">IFERROR(INDEX(setup!$C$20:$C$44, SMALL(IF(INDEX(setup!$G$20:$J$44, 0, $H$3)="yes", ROW(setup!$C$20:$C$44)-ROW(setup!$C$20)+1), ROWS(B$1:B3))), "")</f>
        <v>A 35+</v>
      </c>
      <c r="C9" s="122" t="str" cm="1">
        <f t="array" ref="C9">IFERROR(INDEX(setup!$D$20:$D$44, SMALL(IF(INDEX(setup!$G$20:$J$44, 0, $H$3)="yes", ROW(setup!$D$20:$D$44)-ROW(setup!$D$20)+1), ROWS(C$1:C3))), "")</f>
        <v>x</v>
      </c>
      <c r="D9" s="122" t="str" cm="1">
        <f t="array" ref="D9">IFERROR(INDEX(setup!$E$20:$E$44, SMALL(IF(INDEX(setup!$G$20:$J$44, 0, $H$3)="yes", ROW(setup!$E$20:$E$44)-ROW(setup!$E$20)+1), ROWS(D$1:D3))), "")</f>
        <v>50+</v>
      </c>
      <c r="E9" s="122" t="str" cm="1">
        <f t="array" ref="E9">IFERROR(INDEX(setup!$F$20:$F$44, SMALL(IF(INDEX(setup!$G$20:$J$44, 0, $H$3)="yes", ROW(setup!$F$20:$F$44)-ROW(setup!$F$20)+1), ROWS(E$1:E3))), "")</f>
        <v>60+</v>
      </c>
      <c r="F9" s="123"/>
      <c r="G9" s="123"/>
      <c r="H9" s="123" t="s">
        <v>283</v>
      </c>
      <c r="I9" s="123"/>
      <c r="J9" s="123"/>
      <c r="K9" s="123"/>
      <c r="L9" s="123"/>
      <c r="M9" s="123" t="s">
        <v>274</v>
      </c>
      <c r="N9" s="123" t="s">
        <v>197</v>
      </c>
      <c r="O9" s="123"/>
      <c r="P9" s="123" t="s">
        <v>200</v>
      </c>
      <c r="Q9" s="123" t="s">
        <v>198</v>
      </c>
      <c r="R9" s="123" t="s">
        <v>254</v>
      </c>
      <c r="S9" s="123"/>
      <c r="T9" s="123" t="s">
        <v>252</v>
      </c>
      <c r="U9" s="123" t="s">
        <v>253</v>
      </c>
      <c r="V9" s="123" t="s">
        <v>246</v>
      </c>
      <c r="W9" s="123"/>
      <c r="X9" s="123" t="s">
        <v>340</v>
      </c>
      <c r="Y9" s="123" t="s">
        <v>244</v>
      </c>
      <c r="Z9" s="123" t="s">
        <v>175</v>
      </c>
      <c r="AA9" s="123"/>
      <c r="AB9" s="123" t="s">
        <v>173</v>
      </c>
      <c r="AC9" s="123" t="s">
        <v>172</v>
      </c>
      <c r="AD9" s="123" t="s">
        <v>230</v>
      </c>
      <c r="AE9" s="123"/>
      <c r="AF9" s="123" t="s">
        <v>229</v>
      </c>
      <c r="AG9" s="123"/>
      <c r="AH9" s="123"/>
      <c r="AI9" s="123"/>
      <c r="AJ9" s="123" t="s">
        <v>293</v>
      </c>
      <c r="AK9" s="123"/>
    </row>
    <row r="10" spans="1:37" s="122" customFormat="1" ht="45" customHeight="1">
      <c r="A10" s="124" t="str">
        <f t="array" ref="A10">IFERROR(INDEX(setup!$B$20:$B$44, SMALL(IF(INDEX(setup!$G$20:$J$44, 0, $H$3)="yes", ROW(setup!$B$20:$B$44)-ROW(setup!$B$20)+1), ROWS(A$1:A4))), "")</f>
        <v>Triple Jump</v>
      </c>
      <c r="B10" s="122" t="str" cm="1">
        <f t="array" ref="B10">IFERROR(INDEX(setup!$C$20:$C$44, SMALL(IF(INDEX(setup!$G$20:$J$44, 0, $H$3)="yes", ROW(setup!$C$20:$C$44)-ROW(setup!$C$20)+1), ROWS(B$1:B4))), "")</f>
        <v>A 35+</v>
      </c>
      <c r="C10" s="122" t="str" cm="1">
        <f t="array" ref="C10">IFERROR(INDEX(setup!$D$20:$D$44, SMALL(IF(INDEX(setup!$G$20:$J$44, 0, $H$3)="yes", ROW(setup!$D$20:$D$44)-ROW(setup!$D$20)+1), ROWS(C$1:C4))), "")</f>
        <v>x</v>
      </c>
      <c r="D10" s="122" t="str" cm="1">
        <f t="array" ref="D10">IFERROR(INDEX(setup!$E$20:$E$44, SMALL(IF(INDEX(setup!$G$20:$J$44, 0, $H$3)="yes", ROW(setup!$E$20:$E$44)-ROW(setup!$E$20)+1), ROWS(D$1:D4))), "")</f>
        <v>50+</v>
      </c>
      <c r="E10" s="122" t="str" cm="1">
        <f t="array" ref="E10">IFERROR(INDEX(setup!$F$20:$F$44, SMALL(IF(INDEX(setup!$G$20:$J$44, 0, $H$3)="yes", ROW(setup!$F$20:$F$44)-ROW(setup!$F$20)+1), ROWS(E$1:E4))), "")</f>
        <v>x</v>
      </c>
      <c r="F10" s="123"/>
      <c r="G10" s="123"/>
      <c r="H10" s="123" t="s">
        <v>282</v>
      </c>
      <c r="I10" s="123"/>
      <c r="J10" s="123"/>
      <c r="K10" s="123"/>
      <c r="L10" s="123" t="s">
        <v>339</v>
      </c>
      <c r="M10" s="123"/>
      <c r="N10" s="123" t="s">
        <v>197</v>
      </c>
      <c r="O10" s="123"/>
      <c r="P10" s="123"/>
      <c r="Q10" s="123"/>
      <c r="R10" s="123" t="s">
        <v>255</v>
      </c>
      <c r="S10" s="123"/>
      <c r="T10" s="123"/>
      <c r="U10" s="123"/>
      <c r="V10" s="123" t="s">
        <v>245</v>
      </c>
      <c r="W10" s="123"/>
      <c r="X10" s="123" t="s">
        <v>305</v>
      </c>
      <c r="Y10" s="123"/>
      <c r="Z10" s="123" t="s">
        <v>176</v>
      </c>
      <c r="AA10" s="123"/>
      <c r="AB10" s="123" t="s">
        <v>174</v>
      </c>
      <c r="AC10" s="123"/>
      <c r="AD10" s="123" t="s">
        <v>228</v>
      </c>
      <c r="AE10" s="123"/>
      <c r="AF10" s="123" t="s">
        <v>229</v>
      </c>
      <c r="AG10" s="123"/>
      <c r="AH10" s="123" t="s">
        <v>295</v>
      </c>
      <c r="AI10" s="123"/>
      <c r="AJ10" s="123"/>
      <c r="AK10" s="123"/>
    </row>
    <row r="11" spans="1:37" s="122" customFormat="1" ht="45" customHeight="1">
      <c r="A11" s="124" t="str">
        <f t="array" ref="A11">IFERROR(INDEX(setup!$B$20:$B$44, SMALL(IF(INDEX(setup!$G$20:$J$44, 0, $H$3)="yes", ROW(setup!$B$20:$B$44)-ROW(setup!$B$20)+1), ROWS(A$1:A5))), "")</f>
        <v>100m</v>
      </c>
      <c r="B11" s="122" t="str" cm="1">
        <f t="array" ref="B11">IFERROR(INDEX(setup!$C$20:$C$44, SMALL(IF(INDEX(setup!$G$20:$J$44, 0, $H$3)="yes", ROW(setup!$C$20:$C$44)-ROW(setup!$C$20)+1), ROWS(B$1:B5))), "")</f>
        <v>A 35+</v>
      </c>
      <c r="C11" s="122" t="str" cm="1">
        <f t="array" ref="C11">IFERROR(INDEX(setup!$D$20:$D$44, SMALL(IF(INDEX(setup!$G$20:$J$44, 0, $H$3)="yes", ROW(setup!$D$20:$D$44)-ROW(setup!$D$20)+1), ROWS(C$1:C5))), "")</f>
        <v>B 35+</v>
      </c>
      <c r="D11" s="122" t="str" cm="1">
        <f t="array" ref="D11">IFERROR(INDEX(setup!$E$20:$E$44, SMALL(IF(INDEX(setup!$G$20:$J$44, 0, $H$3)="yes", ROW(setup!$E$20:$E$44)-ROW(setup!$E$20)+1), ROWS(D$1:D5))), "")</f>
        <v>50+</v>
      </c>
      <c r="E11" s="122" t="str" cm="1">
        <f t="array" ref="E11">IFERROR(INDEX(setup!$F$20:$F$44, SMALL(IF(INDEX(setup!$G$20:$J$44, 0, $H$3)="yes", ROW(setup!$F$20:$F$44)-ROW(setup!$F$20)+1), ROWS(E$1:E5))), "")</f>
        <v>60+</v>
      </c>
      <c r="F11" s="123" t="s">
        <v>286</v>
      </c>
      <c r="G11" s="123"/>
      <c r="H11" s="123" t="s">
        <v>285</v>
      </c>
      <c r="I11" s="123" t="s">
        <v>282</v>
      </c>
      <c r="J11" s="123" t="s">
        <v>275</v>
      </c>
      <c r="K11" s="123"/>
      <c r="L11" s="123" t="s">
        <v>339</v>
      </c>
      <c r="M11" s="123" t="s">
        <v>359</v>
      </c>
      <c r="N11" s="123" t="s">
        <v>196</v>
      </c>
      <c r="O11" s="123" t="s">
        <v>197</v>
      </c>
      <c r="P11" s="123"/>
      <c r="Q11" s="123" t="s">
        <v>198</v>
      </c>
      <c r="R11" s="123" t="s">
        <v>255</v>
      </c>
      <c r="S11" s="123" t="s">
        <v>260</v>
      </c>
      <c r="T11" s="123" t="s">
        <v>261</v>
      </c>
      <c r="U11" s="123" t="s">
        <v>253</v>
      </c>
      <c r="V11" s="123" t="s">
        <v>246</v>
      </c>
      <c r="W11" s="123" t="s">
        <v>242</v>
      </c>
      <c r="X11" s="123" t="s">
        <v>243</v>
      </c>
      <c r="Y11" s="123" t="s">
        <v>305</v>
      </c>
      <c r="Z11" s="123" t="s">
        <v>178</v>
      </c>
      <c r="AA11" s="207" t="s">
        <v>176</v>
      </c>
      <c r="AB11" s="123" t="s">
        <v>173</v>
      </c>
      <c r="AC11" s="123" t="s">
        <v>174</v>
      </c>
      <c r="AD11" s="123" t="s">
        <v>228</v>
      </c>
      <c r="AE11" s="123" t="s">
        <v>226</v>
      </c>
      <c r="AF11" s="123" t="s">
        <v>229</v>
      </c>
      <c r="AG11" s="123"/>
      <c r="AH11" s="123"/>
      <c r="AI11" s="123"/>
      <c r="AJ11" s="123" t="s">
        <v>294</v>
      </c>
      <c r="AK11" s="123"/>
    </row>
    <row r="12" spans="1:37" s="122" customFormat="1" ht="45" customHeight="1">
      <c r="A12" s="124" t="str">
        <f t="array" ref="A12">IFERROR(INDEX(setup!$B$20:$B$44, SMALL(IF(INDEX(setup!$G$20:$J$44, 0, $H$3)="yes", ROW(setup!$B$20:$B$44)-ROW(setup!$B$20)+1), ROWS(A$1:A6))), "")</f>
        <v>400m</v>
      </c>
      <c r="B12" s="122" t="str" cm="1">
        <f t="array" ref="B12">IFERROR(INDEX(setup!$C$20:$C$44, SMALL(IF(INDEX(setup!$G$20:$J$44, 0, $H$3)="yes", ROW(setup!$C$20:$C$44)-ROW(setup!$C$20)+1), ROWS(B$1:B6))), "")</f>
        <v>A 35+</v>
      </c>
      <c r="C12" s="122" t="str" cm="1">
        <f t="array" ref="C12">IFERROR(INDEX(setup!$D$20:$D$44, SMALL(IF(INDEX(setup!$G$20:$J$44, 0, $H$3)="yes", ROW(setup!$D$20:$D$44)-ROW(setup!$D$20)+1), ROWS(C$1:C6))), "")</f>
        <v>B 35+</v>
      </c>
      <c r="D12" s="122" t="str" cm="1">
        <f t="array" ref="D12">IFERROR(INDEX(setup!$E$20:$E$44, SMALL(IF(INDEX(setup!$G$20:$J$44, 0, $H$3)="yes", ROW(setup!$E$20:$E$44)-ROW(setup!$E$20)+1), ROWS(D$1:D6))), "")</f>
        <v>50+</v>
      </c>
      <c r="E12" s="122" t="str" cm="1">
        <f t="array" ref="E12">IFERROR(INDEX(setup!$F$20:$F$44, SMALL(IF(INDEX(setup!$G$20:$J$44, 0, $H$3)="yes", ROW(setup!$F$20:$F$44)-ROW(setup!$F$20)+1), ROWS(E$1:E6))), "")</f>
        <v>60+</v>
      </c>
      <c r="F12" s="123" t="s">
        <v>286</v>
      </c>
      <c r="G12" s="123" t="s">
        <v>288</v>
      </c>
      <c r="H12" s="123" t="s">
        <v>289</v>
      </c>
      <c r="I12" s="123" t="s">
        <v>282</v>
      </c>
      <c r="J12" s="123" t="s">
        <v>276</v>
      </c>
      <c r="K12" s="123"/>
      <c r="L12" s="123" t="s">
        <v>278</v>
      </c>
      <c r="M12" s="123" t="s">
        <v>279</v>
      </c>
      <c r="N12" s="123" t="s">
        <v>196</v>
      </c>
      <c r="O12" s="123" t="s">
        <v>109</v>
      </c>
      <c r="P12" s="123" t="s">
        <v>200</v>
      </c>
      <c r="Q12" s="123" t="s">
        <v>198</v>
      </c>
      <c r="R12" s="123" t="s">
        <v>260</v>
      </c>
      <c r="S12" s="123" t="s">
        <v>262</v>
      </c>
      <c r="T12" s="123" t="s">
        <v>261</v>
      </c>
      <c r="U12" s="123" t="s">
        <v>259</v>
      </c>
      <c r="V12" s="123" t="s">
        <v>246</v>
      </c>
      <c r="W12" s="123" t="s">
        <v>242</v>
      </c>
      <c r="X12" s="123" t="s">
        <v>243</v>
      </c>
      <c r="Y12" s="123" t="s">
        <v>250</v>
      </c>
      <c r="Z12" s="123" t="s">
        <v>179</v>
      </c>
      <c r="AA12" s="123"/>
      <c r="AB12" s="123" t="s">
        <v>184</v>
      </c>
      <c r="AC12" s="123" t="s">
        <v>182</v>
      </c>
      <c r="AD12" s="123" t="s">
        <v>228</v>
      </c>
      <c r="AE12" s="123" t="s">
        <v>231</v>
      </c>
      <c r="AF12" s="123"/>
      <c r="AG12" s="123"/>
      <c r="AH12" s="123"/>
      <c r="AI12" s="123" t="s">
        <v>296</v>
      </c>
      <c r="AJ12" s="123" t="s">
        <v>294</v>
      </c>
      <c r="AK12" s="123" t="s">
        <v>356</v>
      </c>
    </row>
    <row r="13" spans="1:37" s="122" customFormat="1" ht="45" customHeight="1">
      <c r="A13" s="124" t="str">
        <f t="array" ref="A13">IFERROR(INDEX(setup!$B$20:$B$44, SMALL(IF(INDEX(setup!$G$20:$J$44, 0, $H$3)="yes", ROW(setup!$B$20:$B$44)-ROW(setup!$B$20)+1), ROWS(A$1:A7))), "")</f>
        <v>1500m</v>
      </c>
      <c r="B13" s="122" t="str" cm="1">
        <f t="array" ref="B13">IFERROR(INDEX(setup!$C$20:$C$44, SMALL(IF(INDEX(setup!$G$20:$J$44, 0, $H$3)="yes", ROW(setup!$C$20:$C$44)-ROW(setup!$C$20)+1), ROWS(B$1:B7))), "")</f>
        <v>A 35+</v>
      </c>
      <c r="C13" s="122" t="str" cm="1">
        <f t="array" ref="C13">IFERROR(INDEX(setup!$D$20:$D$44, SMALL(IF(INDEX(setup!$G$20:$J$44, 0, $H$3)="yes", ROW(setup!$D$20:$D$44)-ROW(setup!$D$20)+1), ROWS(C$1:C7))), "")</f>
        <v>B 35+</v>
      </c>
      <c r="D13" s="122" t="str" cm="1">
        <f t="array" ref="D13">IFERROR(INDEX(setup!$E$20:$E$44, SMALL(IF(INDEX(setup!$G$20:$J$44, 0, $H$3)="yes", ROW(setup!$E$20:$E$44)-ROW(setup!$E$20)+1), ROWS(D$1:D7))), "")</f>
        <v>50+</v>
      </c>
      <c r="E13" s="122" t="str" cm="1">
        <f t="array" ref="E13">IFERROR(INDEX(setup!$F$20:$F$44, SMALL(IF(INDEX(setup!$G$20:$J$44, 0, $H$3)="yes", ROW(setup!$F$20:$F$44)-ROW(setup!$F$20)+1), ROWS(E$1:E7))), "")</f>
        <v>60+</v>
      </c>
      <c r="F13" s="123" t="s">
        <v>287</v>
      </c>
      <c r="G13" s="123" t="s">
        <v>288</v>
      </c>
      <c r="H13" s="123" t="s">
        <v>289</v>
      </c>
      <c r="I13" s="123" t="s">
        <v>290</v>
      </c>
      <c r="J13" s="123" t="s">
        <v>276</v>
      </c>
      <c r="K13" s="123" t="s">
        <v>277</v>
      </c>
      <c r="L13" s="123" t="s">
        <v>278</v>
      </c>
      <c r="M13" s="123" t="s">
        <v>279</v>
      </c>
      <c r="N13" s="123" t="s">
        <v>135</v>
      </c>
      <c r="O13" s="123" t="s">
        <v>201</v>
      </c>
      <c r="P13" s="123" t="s">
        <v>200</v>
      </c>
      <c r="Q13" s="123" t="s">
        <v>199</v>
      </c>
      <c r="R13" s="123" t="s">
        <v>262</v>
      </c>
      <c r="S13" s="123" t="s">
        <v>258</v>
      </c>
      <c r="T13" s="123" t="s">
        <v>261</v>
      </c>
      <c r="U13" s="123" t="s">
        <v>259</v>
      </c>
      <c r="V13" s="123" t="s">
        <v>247</v>
      </c>
      <c r="W13" s="207" t="s">
        <v>248</v>
      </c>
      <c r="X13" s="123" t="s">
        <v>307</v>
      </c>
      <c r="Y13" s="123" t="s">
        <v>249</v>
      </c>
      <c r="Z13" s="123" t="s">
        <v>179</v>
      </c>
      <c r="AA13" s="123" t="s">
        <v>180</v>
      </c>
      <c r="AB13" s="123" t="s">
        <v>181</v>
      </c>
      <c r="AC13" s="123" t="s">
        <v>182</v>
      </c>
      <c r="AD13" s="123" t="s">
        <v>231</v>
      </c>
      <c r="AE13" s="123" t="s">
        <v>226</v>
      </c>
      <c r="AF13" s="123" t="s">
        <v>232</v>
      </c>
      <c r="AG13" s="123"/>
      <c r="AH13" s="123" t="s">
        <v>295</v>
      </c>
      <c r="AI13" s="123" t="s">
        <v>296</v>
      </c>
      <c r="AJ13" s="207"/>
      <c r="AK13" s="123" t="s">
        <v>298</v>
      </c>
    </row>
    <row r="14" spans="1:37" s="122" customFormat="1" ht="45" customHeight="1">
      <c r="A14" s="124" t="str">
        <f t="array" ref="A14">IFERROR(INDEX(setup!$B$20:$B$44, SMALL(IF(INDEX(setup!$G$20:$J$44, 0, $H$3)="yes", ROW(setup!$B$20:$B$44)-ROW(setup!$B$20)+1), ROWS(A$1:A8))), "")</f>
        <v>1000m walk</v>
      </c>
      <c r="B14" s="122" t="str" cm="1">
        <f t="array" ref="B14">IFERROR(INDEX(setup!$C$20:$C$44, SMALL(IF(INDEX(setup!$G$20:$J$44, 0, $H$3)="yes", ROW(setup!$C$20:$C$44)-ROW(setup!$C$20)+1), ROWS(B$1:B8))), "")</f>
        <v>A 35+</v>
      </c>
      <c r="C14" s="122" t="str" cm="1">
        <f t="array" ref="C14">IFERROR(INDEX(setup!$D$20:$D$44, SMALL(IF(INDEX(setup!$G$20:$J$44, 0, $H$3)="yes", ROW(setup!$D$20:$D$44)-ROW(setup!$D$20)+1), ROWS(C$1:C8))), "")</f>
        <v>B 35+</v>
      </c>
      <c r="D14" s="122" t="str" cm="1">
        <f t="array" ref="D14">IFERROR(INDEX(setup!$E$20:$E$44, SMALL(IF(INDEX(setup!$G$20:$J$44, 0, $H$3)="yes", ROW(setup!$E$20:$E$44)-ROW(setup!$E$20)+1), ROWS(D$1:D8))), "")</f>
        <v>50+</v>
      </c>
      <c r="E14" s="122" t="str" cm="1">
        <f t="array" ref="E14">IFERROR(INDEX(setup!$F$20:$F$44, SMALL(IF(INDEX(setup!$G$20:$J$44, 0, $H$3)="yes", ROW(setup!$F$20:$F$44)-ROW(setup!$F$20)+1), ROWS(E$1:E8))), "")</f>
        <v>x</v>
      </c>
      <c r="F14" s="123" t="s">
        <v>284</v>
      </c>
      <c r="G14" s="123"/>
      <c r="H14" s="123" t="s">
        <v>285</v>
      </c>
      <c r="I14" s="123"/>
      <c r="J14" s="123"/>
      <c r="K14" s="123"/>
      <c r="L14" s="123"/>
      <c r="M14" s="123"/>
      <c r="N14" s="123"/>
      <c r="O14" s="123"/>
      <c r="P14" s="123" t="s">
        <v>199</v>
      </c>
      <c r="Q14" s="123"/>
      <c r="R14" s="123" t="s">
        <v>257</v>
      </c>
      <c r="S14" s="123" t="s">
        <v>258</v>
      </c>
      <c r="T14" s="123" t="s">
        <v>259</v>
      </c>
      <c r="U14" s="123"/>
      <c r="V14" s="123"/>
      <c r="W14" s="123"/>
      <c r="X14" s="123" t="s">
        <v>307</v>
      </c>
      <c r="Y14" s="123" t="s">
        <v>306</v>
      </c>
      <c r="Z14" s="123" t="s">
        <v>176</v>
      </c>
      <c r="AA14" s="123"/>
      <c r="AB14" s="123" t="s">
        <v>177</v>
      </c>
      <c r="AC14" s="123"/>
      <c r="AD14" s="123"/>
      <c r="AE14" s="123"/>
      <c r="AF14" s="123" t="s">
        <v>227</v>
      </c>
      <c r="AG14" s="123"/>
      <c r="AH14" s="123"/>
      <c r="AI14" s="123"/>
      <c r="AJ14" s="123"/>
      <c r="AK14" s="123"/>
    </row>
    <row r="15" spans="1:37" s="122" customFormat="1" ht="45" customHeight="1">
      <c r="A15" s="124" t="str">
        <f t="array" ref="A15">IFERROR(INDEX(setup!$B$20:$B$44, SMALL(IF(INDEX(setup!$G$20:$J$44, 0, $H$3)="yes", ROW(setup!$B$20:$B$44)-ROW(setup!$B$20)+1), ROWS(A$1:A9))), "")</f>
        <v>4x100m relay</v>
      </c>
      <c r="B15" s="122" t="str" cm="1">
        <f t="array" ref="B15">IFERROR(INDEX(setup!$C$20:$C$44, SMALL(IF(INDEX(setup!$G$20:$J$44, 0, $H$3)="yes", ROW(setup!$C$20:$C$44)-ROW(setup!$C$20)+1), ROWS(B$1:B9))), "")</f>
        <v>A 35+</v>
      </c>
      <c r="C15" s="122" t="str" cm="1">
        <f t="array" ref="C15">IFERROR(INDEX(setup!$D$20:$D$44, SMALL(IF(INDEX(setup!$G$20:$J$44, 0, $H$3)="yes", ROW(setup!$D$20:$D$44)-ROW(setup!$D$20)+1), ROWS(C$1:C9))), "")</f>
        <v>x</v>
      </c>
      <c r="D15" s="122" t="str" cm="1">
        <f t="array" ref="D15">IFERROR(INDEX(setup!$E$20:$E$44, SMALL(IF(INDEX(setup!$G$20:$J$44, 0, $H$3)="yes", ROW(setup!$E$20:$E$44)-ROW(setup!$E$20)+1), ROWS(D$1:D9))), "")</f>
        <v>x</v>
      </c>
      <c r="E15" s="122" t="str" cm="1">
        <f t="array" ref="E15">IFERROR(INDEX(setup!$F$20:$F$44, SMALL(IF(INDEX(setup!$G$20:$J$44, 0, $H$3)="yes", ROW(setup!$F$20:$F$44)-ROW(setup!$F$20)+1), ROWS(E$1:E9))), "")</f>
        <v>x</v>
      </c>
      <c r="F15" s="123" t="s">
        <v>353</v>
      </c>
      <c r="G15" s="123"/>
      <c r="H15" s="123"/>
      <c r="I15" s="123"/>
      <c r="J15" s="123"/>
      <c r="K15" s="123"/>
      <c r="L15" s="123"/>
      <c r="M15" s="123"/>
      <c r="N15" s="123" t="s">
        <v>202</v>
      </c>
      <c r="O15" s="123"/>
      <c r="P15" s="123"/>
      <c r="Q15" s="123"/>
      <c r="R15" s="123" t="s">
        <v>256</v>
      </c>
      <c r="S15" s="123"/>
      <c r="T15" s="123"/>
      <c r="U15" s="123"/>
      <c r="V15" s="123" t="s">
        <v>358</v>
      </c>
      <c r="W15" s="123"/>
      <c r="X15" s="123"/>
      <c r="Y15" s="123"/>
      <c r="Z15" s="123" t="s">
        <v>183</v>
      </c>
      <c r="AA15" s="123"/>
      <c r="AB15" s="123"/>
      <c r="AC15" s="123"/>
      <c r="AD15" s="123" t="s">
        <v>347</v>
      </c>
      <c r="AE15" s="123"/>
      <c r="AF15" s="123"/>
      <c r="AG15" s="123"/>
      <c r="AH15" s="123" t="s">
        <v>297</v>
      </c>
      <c r="AI15" s="123"/>
      <c r="AJ15" s="123"/>
      <c r="AK15" s="123"/>
    </row>
    <row r="16" spans="1:37" s="122" customFormat="1" ht="45" customHeight="1">
      <c r="A16" s="124" t="str">
        <f t="array" ref="A16">IFERROR(INDEX(setup!$B$20:$B$44, SMALL(IF(INDEX(setup!$G$20:$J$44, 0, $H$3)="yes", ROW(setup!$B$20:$B$44)-ROW(setup!$B$20)+1), ROWS(A$1:A10))), "")</f>
        <v/>
      </c>
      <c r="B16" s="122" t="str" cm="1">
        <f t="array" ref="B16">IFERROR(INDEX(setup!$C$20:$C$44, SMALL(IF(INDEX(setup!$G$20:$J$44, 0, $H$3)="yes", ROW(setup!$C$20:$C$44)-ROW(setup!$C$20)+1), ROWS(B$1:B10))), "")</f>
        <v/>
      </c>
      <c r="C16" s="122" t="str" cm="1">
        <f t="array" ref="C16">IFERROR(INDEX(setup!$D$20:$D$44, SMALL(IF(INDEX(setup!$G$20:$J$44, 0, $H$3)="yes", ROW(setup!$D$20:$D$44)-ROW(setup!$D$20)+1), ROWS(C$1:C10))), "")</f>
        <v/>
      </c>
      <c r="D16" s="122" t="str" cm="1">
        <f t="array" ref="D16">IFERROR(INDEX(setup!$E$20:$E$44, SMALL(IF(INDEX(setup!$G$20:$J$44, 0, $H$3)="yes", ROW(setup!$E$20:$E$44)-ROW(setup!$E$20)+1), ROWS(D$1:D10))), "")</f>
        <v/>
      </c>
      <c r="E16" s="122" t="str" cm="1">
        <f t="array" ref="E16">IFERROR(INDEX(setup!$F$20:$F$44, SMALL(IF(INDEX(setup!$G$20:$J$44, 0, $H$3)="yes", ROW(setup!$F$20:$F$44)-ROW(setup!$F$20)+1), ROWS(E$1:E10))), "")</f>
        <v/>
      </c>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row>
    <row r="17" spans="1:37" s="122" customFormat="1" ht="45" customHeight="1">
      <c r="A17" s="124" t="str">
        <f t="array" ref="A17">IFERROR(INDEX(setup!$B$20:$B$44, SMALL(IF(INDEX(setup!$G$20:$J$44, 0, $H$3)="yes", ROW(setup!$B$20:$B$44)-ROW(setup!$B$20)+1), ROWS(A$1:A11))), "")</f>
        <v/>
      </c>
      <c r="B17" s="122" t="str" cm="1">
        <f t="array" ref="B17">IFERROR(INDEX(setup!$C$20:$C$44, SMALL(IF(INDEX(setup!$G$20:$J$44, 0, $H$3)="yes", ROW(setup!$C$20:$C$44)-ROW(setup!$C$20)+1), ROWS(B$1:B11))), "")</f>
        <v/>
      </c>
      <c r="C17" s="122" t="str" cm="1">
        <f t="array" ref="C17">IFERROR(INDEX(setup!$D$20:$D$44, SMALL(IF(INDEX(setup!$G$20:$J$44, 0, $H$3)="yes", ROW(setup!$D$20:$D$44)-ROW(setup!$D$20)+1), ROWS(C$1:C11))), "")</f>
        <v/>
      </c>
      <c r="D17" s="122" t="str" cm="1">
        <f t="array" ref="D17">IFERROR(INDEX(setup!$E$20:$E$44, SMALL(IF(INDEX(setup!$G$20:$J$44, 0, $H$3)="yes", ROW(setup!$E$20:$E$44)-ROW(setup!$E$20)+1), ROWS(D$1:D11))), "")</f>
        <v/>
      </c>
      <c r="E17" s="122" t="str" cm="1">
        <f t="array" ref="E17">IFERROR(INDEX(setup!$F$20:$F$44, SMALL(IF(INDEX(setup!$G$20:$J$44, 0, $H$3)="yes", ROW(setup!$F$20:$F$44)-ROW(setup!$F$20)+1), ROWS(E$1:E11))), "")</f>
        <v/>
      </c>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row>
    <row r="18" spans="1:37" s="122" customFormat="1" ht="45" customHeight="1">
      <c r="A18" s="124" t="str">
        <f t="array" ref="A18">IFERROR(INDEX(setup!$B$20:$B$44, SMALL(IF(INDEX(setup!$G$20:$J$44, 0, $H$3)="yes", ROW(setup!$B$20:$B$44)-ROW(setup!$B$20)+1), ROWS(A$1:A12))), "")</f>
        <v/>
      </c>
      <c r="B18" s="122" t="str" cm="1">
        <f t="array" ref="B18">IFERROR(INDEX(setup!$C$20:$C$44, SMALL(IF(INDEX(setup!$G$20:$J$44, 0, $H$3)="yes", ROW(setup!$C$20:$C$44)-ROW(setup!$C$20)+1), ROWS(B$1:B12))), "")</f>
        <v/>
      </c>
      <c r="C18" s="122" t="str" cm="1">
        <f t="array" ref="C18">IFERROR(INDEX(setup!$D$20:$D$44, SMALL(IF(INDEX(setup!$G$20:$J$44, 0, $H$3)="yes", ROW(setup!$D$20:$D$44)-ROW(setup!$D$20)+1), ROWS(C$1:C12))), "")</f>
        <v/>
      </c>
      <c r="D18" s="122" t="str" cm="1">
        <f t="array" ref="D18">IFERROR(INDEX(setup!$E$20:$E$44, SMALL(IF(INDEX(setup!$G$20:$J$44, 0, $H$3)="yes", ROW(setup!$E$20:$E$44)-ROW(setup!$E$20)+1), ROWS(D$1:D12))), "")</f>
        <v/>
      </c>
      <c r="E18" s="122" t="str" cm="1">
        <f t="array" ref="E18">IFERROR(INDEX(setup!$F$20:$F$44, SMALL(IF(INDEX(setup!$G$20:$J$44, 0, $H$3)="yes", ROW(setup!$F$20:$F$44)-ROW(setup!$F$20)+1), ROWS(E$1:E12))), "")</f>
        <v/>
      </c>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row>
    <row r="19" spans="1:37" s="122" customFormat="1" ht="45" customHeight="1">
      <c r="A19" s="124" t="str">
        <f t="array" ref="A19">IFERROR(INDEX(setup!$B$20:$B$44, SMALL(IF(INDEX(setup!$G$20:$J$44, 0, $H$3)="yes", ROW(setup!$B$20:$B$44)-ROW(setup!$B$20)+1), ROWS(A$1:A13))), "")</f>
        <v/>
      </c>
      <c r="B19" s="122" t="str" cm="1">
        <f t="array" ref="B19">IFERROR(INDEX(setup!$C$20:$C$44, SMALL(IF(INDEX(setup!$G$20:$J$44, 0, $H$3)="yes", ROW(setup!$C$20:$C$44)-ROW(setup!$C$20)+1), ROWS(B$1:B13))), "")</f>
        <v/>
      </c>
      <c r="C19" s="122" t="str" cm="1">
        <f t="array" ref="C19">IFERROR(INDEX(setup!$D$20:$D$44, SMALL(IF(INDEX(setup!$G$20:$J$44, 0, $H$3)="yes", ROW(setup!$D$20:$D$44)-ROW(setup!$D$20)+1), ROWS(C$1:C13))), "")</f>
        <v/>
      </c>
      <c r="D19" s="122" t="str" cm="1">
        <f t="array" ref="D19">IFERROR(INDEX(setup!$E$20:$E$44, SMALL(IF(INDEX(setup!$G$20:$J$44, 0, $H$3)="yes", ROW(setup!$E$20:$E$44)-ROW(setup!$E$20)+1), ROWS(D$1:D13))), "")</f>
        <v/>
      </c>
      <c r="E19" s="122" t="str" cm="1">
        <f t="array" ref="E19">IFERROR(INDEX(setup!$F$20:$F$44, SMALL(IF(INDEX(setup!$G$20:$J$44, 0, $H$3)="yes", ROW(setup!$F$20:$F$44)-ROW(setup!$F$20)+1), ROWS(E$1:E13))), "")</f>
        <v/>
      </c>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row>
    <row r="20" spans="1:37" s="122" customFormat="1" ht="45" customHeight="1">
      <c r="A20" s="124" t="str">
        <f t="array" ref="A20">IFERROR(INDEX(setup!$B$20:$B$44, SMALL(IF(INDEX(setup!$G$20:$J$44, 0, $H$3)="yes", ROW(setup!$B$20:$B$44)-ROW(setup!$B$20)+1), ROWS(A$1:A14))), "")</f>
        <v/>
      </c>
      <c r="B20" s="122" t="str" cm="1">
        <f t="array" ref="B20">IFERROR(INDEX(setup!$C$20:$C$44, SMALL(IF(INDEX(setup!$G$20:$J$44, 0, $H$3)="yes", ROW(setup!$C$20:$C$44)-ROW(setup!$C$20)+1), ROWS(B$1:B14))), "")</f>
        <v/>
      </c>
      <c r="C20" s="122" t="str" cm="1">
        <f t="array" ref="C20">IFERROR(INDEX(setup!$D$20:$D$44, SMALL(IF(INDEX(setup!$G$20:$J$44, 0, $H$3)="yes", ROW(setup!$D$20:$D$44)-ROW(setup!$D$20)+1), ROWS(C$1:C14))), "")</f>
        <v/>
      </c>
      <c r="D20" s="122" t="str" cm="1">
        <f t="array" ref="D20">IFERROR(INDEX(setup!$E$20:$E$44, SMALL(IF(INDEX(setup!$G$20:$J$44, 0, $H$3)="yes", ROW(setup!$E$20:$E$44)-ROW(setup!$E$20)+1), ROWS(D$1:D14))), "")</f>
        <v/>
      </c>
      <c r="E20" s="122" t="str" cm="1">
        <f t="array" ref="E20">IFERROR(INDEX(setup!$F$20:$F$44, SMALL(IF(INDEX(setup!$G$20:$J$44, 0, $H$3)="yes", ROW(setup!$F$20:$F$44)-ROW(setup!$F$20)+1), ROWS(E$1:E14))), "")</f>
        <v/>
      </c>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row>
    <row r="21" spans="1:37" s="122" customFormat="1" ht="45" customHeight="1">
      <c r="A21" s="124" t="str">
        <f t="array" ref="A21">IFERROR(INDEX(setup!$B$20:$B$44, SMALL(IF(INDEX(setup!$G$20:$J$44, 0, $H$3)="yes", ROW(setup!$B$20:$B$44)-ROW(setup!$B$20)+1), ROWS(A$1:A15))), "")</f>
        <v/>
      </c>
      <c r="B21" s="122" t="str" cm="1">
        <f t="array" ref="B21">IFERROR(INDEX(setup!$C$20:$C$44, SMALL(IF(INDEX(setup!$G$20:$J$44, 0, $H$3)="yes", ROW(setup!$C$20:$C$44)-ROW(setup!$C$20)+1), ROWS(B$1:B15))), "")</f>
        <v/>
      </c>
      <c r="C21" s="122" t="str" cm="1">
        <f t="array" ref="C21">IFERROR(INDEX(setup!$D$20:$D$44, SMALL(IF(INDEX(setup!$G$20:$J$44, 0, $H$3)="yes", ROW(setup!$D$20:$D$44)-ROW(setup!$D$20)+1), ROWS(C$1:C15))), "")</f>
        <v/>
      </c>
      <c r="D21" s="122" t="str" cm="1">
        <f t="array" ref="D21">IFERROR(INDEX(setup!$E$20:$E$44, SMALL(IF(INDEX(setup!$G$20:$J$44, 0, $H$3)="yes", ROW(setup!$E$20:$E$44)-ROW(setup!$E$20)+1), ROWS(D$1:D15))), "")</f>
        <v/>
      </c>
      <c r="E21" s="122" t="str" cm="1">
        <f t="array" ref="E21">IFERROR(INDEX(setup!$F$20:$F$44, SMALL(IF(INDEX(setup!$G$20:$J$44, 0, $H$3)="yes", ROW(setup!$F$20:$F$44)-ROW(setup!$F$20)+1), ROWS(E$1:E15))), "")</f>
        <v/>
      </c>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row>
    <row r="22" spans="1:37" s="122" customFormat="1" ht="45" customHeight="1">
      <c r="A22" s="124" t="str">
        <f t="array" ref="A22">IFERROR(INDEX(setup!$B$20:$B$44, SMALL(IF(INDEX(setup!$G$20:$J$44, 0, $H$3)="yes", ROW(setup!$B$20:$B$44)-ROW(setup!$B$20)+1), ROWS(A$1:A16))), "")</f>
        <v/>
      </c>
      <c r="B22" s="122" t="str" cm="1">
        <f t="array" ref="B22">IFERROR(INDEX(setup!$C$20:$C$44, SMALL(IF(INDEX(setup!$G$20:$J$44, 0, $H$3)="yes", ROW(setup!$C$20:$C$44)-ROW(setup!$C$20)+1), ROWS(B$1:B16))), "")</f>
        <v/>
      </c>
      <c r="C22" s="122" t="str" cm="1">
        <f t="array" ref="C22">IFERROR(INDEX(setup!$D$20:$D$44, SMALL(IF(INDEX(setup!$G$20:$J$44, 0, $H$3)="yes", ROW(setup!$D$20:$D$44)-ROW(setup!$D$20)+1), ROWS(C$1:C16))), "")</f>
        <v/>
      </c>
      <c r="D22" s="122" t="str" cm="1">
        <f t="array" ref="D22">IFERROR(INDEX(setup!$E$20:$E$44, SMALL(IF(INDEX(setup!$G$20:$J$44, 0, $H$3)="yes", ROW(setup!$E$20:$E$44)-ROW(setup!$E$20)+1), ROWS(D$1:D16))), "")</f>
        <v/>
      </c>
      <c r="E22" s="122" t="str" cm="1">
        <f t="array" ref="E22">IFERROR(INDEX(setup!$F$20:$F$44, SMALL(IF(INDEX(setup!$G$20:$J$44, 0, $H$3)="yes", ROW(setup!$F$20:$F$44)-ROW(setup!$F$20)+1), ROWS(E$1:E16))), "")</f>
        <v/>
      </c>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row>
    <row r="23" spans="1:37" s="122" customFormat="1" ht="45" customHeight="1">
      <c r="A23" s="124" t="str">
        <f t="array" ref="A23">IFERROR(INDEX(setup!$B$20:$B$44, SMALL(IF(INDEX(setup!$G$20:$J$44, 0, $H$3)="yes", ROW(setup!$B$20:$B$44)-ROW(setup!$B$20)+1), ROWS(A$1:A17))), "")</f>
        <v/>
      </c>
      <c r="B23" s="122" t="str" cm="1">
        <f t="array" ref="B23">IFERROR(INDEX(setup!$C$20:$C$44, SMALL(IF(INDEX(setup!$G$20:$J$44, 0, $H$3)="yes", ROW(setup!$C$20:$C$44)-ROW(setup!$C$20)+1), ROWS(B$1:B17))), "")</f>
        <v/>
      </c>
      <c r="C23" s="122" t="str" cm="1">
        <f t="array" ref="C23">IFERROR(INDEX(setup!$D$20:$D$44, SMALL(IF(INDEX(setup!$G$20:$J$44, 0, $H$3)="yes", ROW(setup!$D$20:$D$44)-ROW(setup!$D$20)+1), ROWS(C$1:C17))), "")</f>
        <v/>
      </c>
      <c r="D23" s="122" t="str" cm="1">
        <f t="array" ref="D23">IFERROR(INDEX(setup!$E$20:$E$44, SMALL(IF(INDEX(setup!$G$20:$J$44, 0, $H$3)="yes", ROW(setup!$E$20:$E$44)-ROW(setup!$E$20)+1), ROWS(D$1:D17))), "")</f>
        <v/>
      </c>
      <c r="E23" s="122" t="str" cm="1">
        <f t="array" ref="E23">IFERROR(INDEX(setup!$F$20:$F$44, SMALL(IF(INDEX(setup!$G$20:$J$44, 0, $H$3)="yes", ROW(setup!$F$20:$F$44)-ROW(setup!$F$20)+1), ROWS(E$1:E17))), "")</f>
        <v/>
      </c>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row>
    <row r="24" spans="1:37" s="122" customFormat="1" ht="45" customHeight="1">
      <c r="A24" s="124" t="str">
        <f t="array" ref="A24">IFERROR(INDEX(setup!$B$20:$B$44, SMALL(IF(INDEX(setup!$G$20:$J$44, 0, $H$3)="yes", ROW(setup!$B$20:$B$44)-ROW(setup!$B$20)+1), ROWS(A$1:A18))), "")</f>
        <v/>
      </c>
      <c r="B24" s="122" t="str" cm="1">
        <f t="array" ref="B24">IFERROR(INDEX(setup!$C$20:$C$44, SMALL(IF(INDEX(setup!$G$20:$J$44, 0, $H$3)="yes", ROW(setup!$C$20:$C$44)-ROW(setup!$C$20)+1), ROWS(B$1:B18))), "")</f>
        <v/>
      </c>
      <c r="C24" s="122" t="str" cm="1">
        <f t="array" ref="C24">IFERROR(INDEX(setup!$D$20:$D$44, SMALL(IF(INDEX(setup!$G$20:$J$44, 0, $H$3)="yes", ROW(setup!$D$20:$D$44)-ROW(setup!$D$20)+1), ROWS(C$1:C18))), "")</f>
        <v/>
      </c>
      <c r="D24" s="122" t="str" cm="1">
        <f t="array" ref="D24">IFERROR(INDEX(setup!$E$20:$E$44, SMALL(IF(INDEX(setup!$G$20:$J$44, 0, $H$3)="yes", ROW(setup!$E$20:$E$44)-ROW(setup!$E$20)+1), ROWS(D$1:D18))), "")</f>
        <v/>
      </c>
      <c r="E24" s="122" t="str" cm="1">
        <f t="array" ref="E24">IFERROR(INDEX(setup!$F$20:$F$44, SMALL(IF(INDEX(setup!$G$20:$J$44, 0, $H$3)="yes", ROW(setup!$F$20:$F$44)-ROW(setup!$F$20)+1), ROWS(E$1:E18))), "")</f>
        <v/>
      </c>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row>
    <row r="25" spans="1:37" s="122" customFormat="1" ht="45" customHeight="1">
      <c r="A25" s="124" t="str">
        <f t="array" ref="A25">IFERROR(INDEX(setup!$B$20:$B$44, SMALL(IF(INDEX(setup!$G$20:$J$44, 0, $H$3)="yes", ROW(setup!$B$20:$B$44)-ROW(setup!$B$20)+1), ROWS(A$1:A19))), "")</f>
        <v/>
      </c>
      <c r="B25" s="122" t="str" cm="1">
        <f t="array" ref="B25">IFERROR(INDEX(setup!$C$20:$C$44, SMALL(IF(INDEX(setup!$G$20:$J$44, 0, $H$3)="yes", ROW(setup!$C$20:$C$44)-ROW(setup!$C$20)+1), ROWS(B$1:B19))), "")</f>
        <v/>
      </c>
      <c r="C25" s="122" t="str" cm="1">
        <f t="array" ref="C25">IFERROR(INDEX(setup!$D$20:$D$44, SMALL(IF(INDEX(setup!$G$20:$J$44, 0, $H$3)="yes", ROW(setup!$D$20:$D$44)-ROW(setup!$D$20)+1), ROWS(C$1:C19))), "")</f>
        <v/>
      </c>
      <c r="D25" s="122" t="str" cm="1">
        <f t="array" ref="D25">IFERROR(INDEX(setup!$E$20:$E$44, SMALL(IF(INDEX(setup!$G$20:$J$44, 0, $H$3)="yes", ROW(setup!$E$20:$E$44)-ROW(setup!$E$20)+1), ROWS(D$1:D19))), "")</f>
        <v/>
      </c>
      <c r="E25" s="122" t="str" cm="1">
        <f t="array" ref="E25">IFERROR(INDEX(setup!$F$20:$F$44, SMALL(IF(INDEX(setup!$G$20:$J$44, 0, $H$3)="yes", ROW(setup!$F$20:$F$44)-ROW(setup!$F$20)+1), ROWS(E$1:E19))), "")</f>
        <v/>
      </c>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row>
    <row r="26" spans="1:37" s="122" customFormat="1" ht="45" customHeight="1">
      <c r="A26" s="124" t="str">
        <f t="array" ref="A26">IFERROR(INDEX(setup!$B$20:$B$44, SMALL(IF(INDEX(setup!$G$20:$J$44, 0, $H$3)="yes", ROW(setup!$B$20:$B$44)-ROW(setup!$B$20)+1), ROWS(A$1:A20))), "")</f>
        <v/>
      </c>
      <c r="B26" s="122" t="str" cm="1">
        <f t="array" ref="B26">IFERROR(INDEX(setup!$C$20:$C$44, SMALL(IF(INDEX(setup!$G$20:$J$44, 0, $H$3)="yes", ROW(setup!$C$20:$C$44)-ROW(setup!$C$20)+1), ROWS(B$1:B20))), "")</f>
        <v/>
      </c>
      <c r="C26" s="122" t="str" cm="1">
        <f t="array" ref="C26">IFERROR(INDEX(setup!$D$20:$D$44, SMALL(IF(INDEX(setup!$G$20:$J$44, 0, $H$3)="yes", ROW(setup!$D$20:$D$44)-ROW(setup!$D$20)+1), ROWS(C$1:C20))), "")</f>
        <v/>
      </c>
      <c r="D26" s="122" t="str" cm="1">
        <f t="array" ref="D26">IFERROR(INDEX(setup!$E$20:$E$44, SMALL(IF(INDEX(setup!$G$20:$J$44, 0, $H$3)="yes", ROW(setup!$E$20:$E$44)-ROW(setup!$E$20)+1), ROWS(D$1:D20))), "")</f>
        <v/>
      </c>
      <c r="E26" s="122" t="str" cm="1">
        <f t="array" ref="E26">IFERROR(INDEX(setup!$F$20:$F$44, SMALL(IF(INDEX(setup!$G$20:$J$44, 0, $H$3)="yes", ROW(setup!$F$20:$F$44)-ROW(setup!$F$20)+1), ROWS(E$1:E20))), "")</f>
        <v/>
      </c>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row>
    <row r="27" spans="1:37" s="122" customFormat="1" ht="45" customHeight="1">
      <c r="A27" s="124" t="str">
        <f t="array" ref="A27">IFERROR(INDEX(setup!$B$20:$B$44, SMALL(IF(INDEX(setup!$G$20:$J$44, 0, $H$3)="yes", ROW(setup!$B$20:$B$44)-ROW(setup!$B$20)+1), ROWS(A$1:A21))), "")</f>
        <v/>
      </c>
      <c r="B27" s="122" t="str" cm="1">
        <f t="array" ref="B27">IFERROR(INDEX(setup!$C$20:$C$44, SMALL(IF(INDEX(setup!$G$20:$J$44, 0, $H$3)="yes", ROW(setup!$C$20:$C$44)-ROW(setup!$C$20)+1), ROWS(B$1:B21))), "")</f>
        <v/>
      </c>
      <c r="C27" s="122" t="str" cm="1">
        <f t="array" ref="C27">IFERROR(INDEX(setup!$D$20:$D$44, SMALL(IF(INDEX(setup!$G$20:$J$44, 0, $H$3)="yes", ROW(setup!$D$20:$D$44)-ROW(setup!$D$20)+1), ROWS(C$1:C21))), "")</f>
        <v/>
      </c>
      <c r="D27" s="122" t="str" cm="1">
        <f t="array" ref="D27">IFERROR(INDEX(setup!$E$20:$E$44, SMALL(IF(INDEX(setup!$G$20:$J$44, 0, $H$3)="yes", ROW(setup!$E$20:$E$44)-ROW(setup!$E$20)+1), ROWS(D$1:D21))), "")</f>
        <v/>
      </c>
      <c r="E27" s="122" t="str" cm="1">
        <f t="array" ref="E27">IFERROR(INDEX(setup!$F$20:$F$44, SMALL(IF(INDEX(setup!$G$20:$J$44, 0, $H$3)="yes", ROW(setup!$F$20:$F$44)-ROW(setup!$F$20)+1), ROWS(E$1:E21))), "")</f>
        <v/>
      </c>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row>
    <row r="28" spans="1:37" s="122" customFormat="1" ht="45" customHeight="1">
      <c r="A28" s="124" t="str">
        <f t="array" ref="A28">IFERROR(INDEX(setup!$B$20:$B$44, SMALL(IF(INDEX(setup!$G$20:$J$44, 0, $H$3)="yes", ROW(setup!$B$20:$B$44)-ROW(setup!$B$20)+1), ROWS(A$1:A22))), "")</f>
        <v/>
      </c>
      <c r="B28" s="122" t="str" cm="1">
        <f t="array" ref="B28">IFERROR(INDEX(setup!$C$20:$C$44, SMALL(IF(INDEX(setup!$G$20:$J$44, 0, $H$3)="yes", ROW(setup!$C$20:$C$44)-ROW(setup!$C$20)+1), ROWS(B$1:B22))), "")</f>
        <v/>
      </c>
      <c r="C28" s="122" t="str" cm="1">
        <f t="array" ref="C28">IFERROR(INDEX(setup!$D$20:$D$44, SMALL(IF(INDEX(setup!$G$20:$J$44, 0, $H$3)="yes", ROW(setup!$D$20:$D$44)-ROW(setup!$D$20)+1), ROWS(C$1:C22))), "")</f>
        <v/>
      </c>
      <c r="D28" s="122" t="str" cm="1">
        <f t="array" ref="D28">IFERROR(INDEX(setup!$E$20:$E$44, SMALL(IF(INDEX(setup!$G$20:$J$44, 0, $H$3)="yes", ROW(setup!$E$20:$E$44)-ROW(setup!$E$20)+1), ROWS(D$1:D22))), "")</f>
        <v/>
      </c>
      <c r="E28" s="122" t="str" cm="1">
        <f t="array" ref="E28">IFERROR(INDEX(setup!$F$20:$F$44, SMALL(IF(INDEX(setup!$G$20:$J$44, 0, $H$3)="yes", ROW(setup!$F$20:$F$44)-ROW(setup!$F$20)+1), ROWS(E$1:E22))), "")</f>
        <v/>
      </c>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row>
    <row r="29" spans="1:37" s="122" customFormat="1" ht="45" customHeight="1">
      <c r="A29" s="124" t="str">
        <f t="array" ref="A29">IFERROR(INDEX(setup!$B$20:$B$44, SMALL(IF(INDEX(setup!$G$20:$J$44, 0, $H$3)="yes", ROW(setup!$B$20:$B$44)-ROW(setup!$B$20)+1), ROWS(A$1:A23))), "")</f>
        <v/>
      </c>
      <c r="B29" s="122" t="str" cm="1">
        <f t="array" ref="B29">IFERROR(INDEX(setup!$C$20:$C$44, SMALL(IF(INDEX(setup!$G$20:$J$44, 0, $H$3)="yes", ROW(setup!$C$20:$C$44)-ROW(setup!$C$20)+1), ROWS(B$1:B23))), "")</f>
        <v/>
      </c>
      <c r="C29" s="122" t="str" cm="1">
        <f t="array" ref="C29">IFERROR(INDEX(setup!$D$20:$D$44, SMALL(IF(INDEX(setup!$G$20:$J$44, 0, $H$3)="yes", ROW(setup!$D$20:$D$44)-ROW(setup!$D$20)+1), ROWS(C$1:C23))), "")</f>
        <v/>
      </c>
      <c r="D29" s="122" t="str" cm="1">
        <f t="array" ref="D29">IFERROR(INDEX(setup!$E$20:$E$44, SMALL(IF(INDEX(setup!$G$20:$J$44, 0, $H$3)="yes", ROW(setup!$E$20:$E$44)-ROW(setup!$E$20)+1), ROWS(D$1:D23))), "")</f>
        <v/>
      </c>
      <c r="E29" s="122" t="str" cm="1">
        <f t="array" ref="E29">IFERROR(INDEX(setup!$F$20:$F$44, SMALL(IF(INDEX(setup!$G$20:$J$44, 0, $H$3)="yes", ROW(setup!$F$20:$F$44)-ROW(setup!$F$20)+1), ROWS(E$1:E23))), "")</f>
        <v/>
      </c>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row>
    <row r="30" spans="1:37" s="122" customFormat="1" ht="45" customHeight="1">
      <c r="A30" s="124" t="str">
        <f t="array" ref="A30">IFERROR(INDEX(setup!$B$20:$B$44, SMALL(IF(INDEX(setup!$G$20:$J$44, 0, $H$3)="yes", ROW(setup!$B$20:$B$44)-ROW(setup!$B$20)+1), ROWS(A$1:A24))), "")</f>
        <v/>
      </c>
      <c r="B30" s="122" t="str" cm="1">
        <f t="array" ref="B30">IFERROR(INDEX(setup!$C$20:$C$44, SMALL(IF(INDEX(setup!$G$20:$J$44, 0, $H$3)="yes", ROW(setup!$C$20:$C$44)-ROW(setup!$C$20)+1), ROWS(B$1:B24))), "")</f>
        <v/>
      </c>
      <c r="C30" s="122" t="str" cm="1">
        <f t="array" ref="C30">IFERROR(INDEX(setup!$D$20:$D$44, SMALL(IF(INDEX(setup!$G$20:$J$44, 0, $H$3)="yes", ROW(setup!$D$20:$D$44)-ROW(setup!$D$20)+1), ROWS(C$1:C24))), "")</f>
        <v/>
      </c>
      <c r="D30" s="122" t="str" cm="1">
        <f t="array" ref="D30">IFERROR(INDEX(setup!$E$20:$E$44, SMALL(IF(INDEX(setup!$G$20:$J$44, 0, $H$3)="yes", ROW(setup!$E$20:$E$44)-ROW(setup!$E$20)+1), ROWS(D$1:D24))), "")</f>
        <v/>
      </c>
      <c r="E30" s="122" t="str" cm="1">
        <f t="array" ref="E30">IFERROR(INDEX(setup!$F$20:$F$44, SMALL(IF(INDEX(setup!$G$20:$J$44, 0, $H$3)="yes", ROW(setup!$F$20:$F$44)-ROW(setup!$F$20)+1), ROWS(E$1:E24))), "")</f>
        <v/>
      </c>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row>
    <row r="31" spans="1:37" s="122" customFormat="1" ht="45" customHeight="1">
      <c r="A31" s="124" t="str">
        <f t="array" ref="A31">IFERROR(INDEX(setup!$B$20:$B$44, SMALL(IF(INDEX(setup!$G$20:$J$44, 0, $H$3)="yes", ROW(setup!$B$20:$B$44)-ROW(setup!$B$20)+1), ROWS(A$1:A25))), "")</f>
        <v/>
      </c>
      <c r="B31" s="122" t="str" cm="1">
        <f t="array" ref="B31">IFERROR(INDEX(setup!$C$20:$C$44, SMALL(IF(INDEX(setup!$G$20:$J$44, 0, $H$3)="yes", ROW(setup!$C$20:$C$44)-ROW(setup!$C$20)+1), ROWS(B$1:B25))), "")</f>
        <v/>
      </c>
      <c r="C31" s="122" t="str" cm="1">
        <f t="array" ref="C31">IFERROR(INDEX(setup!$D$20:$D$44, SMALL(IF(INDEX(setup!$G$20:$J$44, 0, $H$3)="yes", ROW(setup!$D$20:$D$44)-ROW(setup!$D$20)+1), ROWS(C$1:C25))), "")</f>
        <v/>
      </c>
      <c r="D31" s="122" t="str" cm="1">
        <f t="array" ref="D31">IFERROR(INDEX(setup!$E$20:$E$44, SMALL(IF(INDEX(setup!$G$20:$J$44, 0, $H$3)="yes", ROW(setup!$E$20:$E$44)-ROW(setup!$E$20)+1), ROWS(D$1:D25))), "")</f>
        <v/>
      </c>
      <c r="E31" s="122" t="str" cm="1">
        <f t="array" ref="E31">IFERROR(INDEX(setup!$F$20:$F$44, SMALL(IF(INDEX(setup!$G$20:$J$44, 0, $H$3)="yes", ROW(setup!$F$20:$F$44)-ROW(setup!$F$20)+1), ROWS(E$1:E25))), "")</f>
        <v/>
      </c>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row>
  </sheetData>
  <sheetProtection sheet="1" selectLockedCells="1"/>
  <conditionalFormatting sqref="A7:E31">
    <cfRule type="expression" dxfId="6" priority="30">
      <formula>#REF!="no"</formula>
    </cfRule>
    <cfRule type="expression" dxfId="5" priority="31">
      <formula>#REF!="yes"</formula>
    </cfRule>
  </conditionalFormatting>
  <conditionalFormatting sqref="F7:AK10 F11:Y11 AB11:AK11 F12:AK12 F13:U13 X13:AH13 AK13 F14:AK31">
    <cfRule type="expression" dxfId="4" priority="1">
      <formula>AND(F$5&lt;&gt;"",ISERROR(MATCH(F$5,$B7:$E7,0)))</formula>
    </cfRule>
  </conditionalFormatting>
  <conditionalFormatting sqref="Z11 V13 AI13">
    <cfRule type="expression" dxfId="3" priority="33">
      <formula>AND(W$5&lt;&gt;"",ISERROR(MATCH(W$5,$B11:$E11,0)))</formula>
    </cfRule>
  </conditionalFormatting>
  <dataValidations count="1">
    <dataValidation type="list" allowBlank="1" showInputMessage="1" showErrorMessage="1" sqref="H3" xr:uid="{C680674C-C767-42DA-8413-1752415E52AE}">
      <formula1>"1,2,3,4"</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AF86-5F9C-4D35-8CD3-48E6FEC7D273}">
  <sheetPr>
    <tabColor rgb="FF990099"/>
  </sheetPr>
  <dimension ref="A1:AK31"/>
  <sheetViews>
    <sheetView topLeftCell="A8" workbookViewId="0">
      <pane xSplit="1" topLeftCell="K1" activePane="topRight" state="frozen"/>
      <selection activeCell="A2" sqref="A2"/>
      <selection pane="topRight" activeCell="M15" sqref="M15"/>
    </sheetView>
  </sheetViews>
  <sheetFormatPr defaultColWidth="9.1796875" defaultRowHeight="14"/>
  <cols>
    <col min="1" max="1" width="25" style="1" bestFit="1" customWidth="1"/>
    <col min="2" max="2" width="5.453125" style="1" hidden="1" customWidth="1"/>
    <col min="3" max="3" width="5.54296875" style="1" hidden="1" customWidth="1"/>
    <col min="4" max="5" width="4" style="1" hidden="1" customWidth="1"/>
    <col min="6" max="37" width="30.7265625" style="1" customWidth="1"/>
    <col min="38" max="16384" width="9.1796875" style="1"/>
  </cols>
  <sheetData>
    <row r="1" spans="1:37" ht="25">
      <c r="A1" s="4" t="s">
        <v>20</v>
      </c>
      <c r="B1" s="4"/>
      <c r="C1" s="4"/>
      <c r="D1" s="4"/>
      <c r="E1" s="4"/>
      <c r="F1" s="4"/>
      <c r="G1" s="115" t="s">
        <v>104</v>
      </c>
      <c r="H1" s="118" t="str">
        <f>IF($H$3=3,setup!I17,IF($H$3=4,setup!J17,IF($H$3=2,setup!H17,IF($H$3=1,setup!G17))))</f>
        <v>Eastbourne</v>
      </c>
      <c r="K1" s="92"/>
    </row>
    <row r="2" spans="1:37" ht="22.5">
      <c r="A2" s="49" t="s">
        <v>111</v>
      </c>
      <c r="B2" s="49"/>
      <c r="C2" s="49"/>
      <c r="D2" s="49"/>
      <c r="E2" s="49"/>
      <c r="G2" s="115" t="s">
        <v>106</v>
      </c>
      <c r="H2" s="118">
        <f>IF($H$3=3,setup!I18,IF($H$3=4,setup!J18,IF($H$3=2,setup!H18,IF($H$3=1,setup!G18))))</f>
        <v>45455</v>
      </c>
    </row>
    <row r="3" spans="1:37" ht="23.25" customHeight="1" thickBot="1">
      <c r="F3" s="5" t="s">
        <v>107</v>
      </c>
      <c r="G3" s="115" t="s">
        <v>108</v>
      </c>
      <c r="H3" s="191">
        <f>DeclarationM!H3</f>
        <v>2</v>
      </c>
    </row>
    <row r="4" spans="1:37" ht="20">
      <c r="F4" s="128" t="str">
        <f>setup!$B6</f>
        <v>Arena 80</v>
      </c>
      <c r="G4" s="129" t="str">
        <f>setup!$C6&amp;"W" &amp; H3</f>
        <v>A80W2</v>
      </c>
      <c r="H4" s="198"/>
      <c r="I4" s="159"/>
      <c r="J4" s="132" t="str">
        <f>setup!B7</f>
        <v>Brighton &amp; Hove AC</v>
      </c>
      <c r="K4" s="132" t="str">
        <f>setup!C7&amp;"W" &amp; H3</f>
        <v>B&amp;HW2</v>
      </c>
      <c r="L4" s="132"/>
      <c r="M4" s="145"/>
      <c r="N4" s="126" t="str">
        <f>setup!B8</f>
        <v>Eastbourne Rovers AC</v>
      </c>
      <c r="O4" s="126" t="str">
        <f>setup!C8 &amp;"W" &amp; H3</f>
        <v>ERACW2</v>
      </c>
      <c r="P4" s="126"/>
      <c r="Q4" s="146"/>
      <c r="R4" s="127" t="str">
        <f>setup!B9</f>
        <v>Hailsham Harriers</v>
      </c>
      <c r="S4" s="127" t="str">
        <f>setup!C9&amp;"W" &amp; H3</f>
        <v>HAILW2</v>
      </c>
      <c r="T4" s="127"/>
      <c r="U4" s="147"/>
      <c r="V4" s="133" t="str">
        <f>setup!B10</f>
        <v>Hastings AC &amp; Runners</v>
      </c>
      <c r="W4" s="133" t="str">
        <f>setup!C10&amp;"W" &amp; H3</f>
        <v>HACW2</v>
      </c>
      <c r="X4" s="133"/>
      <c r="Y4" s="148"/>
      <c r="Z4" s="134" t="str">
        <f>setup!B11</f>
        <v>Haywards Heath &amp; Lewes</v>
      </c>
      <c r="AA4" s="134" t="str">
        <f>setup!C11&amp;"W" &amp; H3</f>
        <v>HHLW2</v>
      </c>
      <c r="AB4" s="134"/>
      <c r="AC4" s="149"/>
      <c r="AD4" s="131" t="str">
        <f>setup!B12</f>
        <v>HYAC</v>
      </c>
      <c r="AE4" s="131" t="str">
        <f>setup!C12&amp;"W" &amp; H3</f>
        <v>HYW2</v>
      </c>
      <c r="AF4" s="131"/>
      <c r="AG4" s="150"/>
      <c r="AH4" s="135" t="str">
        <f>setup!B13</f>
        <v>Worthing &amp; District Harriers</v>
      </c>
      <c r="AI4" s="135" t="str">
        <f>setup!C13&amp;"W" &amp; H3</f>
        <v>WDW2</v>
      </c>
      <c r="AJ4" s="135"/>
      <c r="AK4" s="136"/>
    </row>
    <row r="5" spans="1:37" s="3" customFormat="1" ht="18">
      <c r="F5" s="152" t="str">
        <f>setup!$D$5</f>
        <v>A 35+</v>
      </c>
      <c r="G5" s="153" t="str">
        <f>setup!$E$5</f>
        <v>B 35+</v>
      </c>
      <c r="H5" s="153" t="str">
        <f>setup!$F$5</f>
        <v>50+</v>
      </c>
      <c r="I5" s="153" t="str">
        <f>setup!$G$5</f>
        <v>60+</v>
      </c>
      <c r="J5" s="157" t="str">
        <f>setup!$D$5</f>
        <v>A 35+</v>
      </c>
      <c r="K5" s="153" t="str">
        <f>setup!$E$5</f>
        <v>B 35+</v>
      </c>
      <c r="L5" s="153" t="str">
        <f>setup!$F$5</f>
        <v>50+</v>
      </c>
      <c r="M5" s="153" t="str">
        <f>setup!$G$5</f>
        <v>60+</v>
      </c>
      <c r="N5" s="153" t="str">
        <f>setup!$D$5</f>
        <v>A 35+</v>
      </c>
      <c r="O5" s="153" t="str">
        <f>setup!$E$5</f>
        <v>B 35+</v>
      </c>
      <c r="P5" s="153" t="str">
        <f>setup!$F$5</f>
        <v>50+</v>
      </c>
      <c r="Q5" s="153" t="str">
        <f>setup!$G$5</f>
        <v>60+</v>
      </c>
      <c r="R5" s="153" t="str">
        <f>setup!$D$5</f>
        <v>A 35+</v>
      </c>
      <c r="S5" s="153" t="str">
        <f>setup!$E$5</f>
        <v>B 35+</v>
      </c>
      <c r="T5" s="153" t="str">
        <f>setup!$F$5</f>
        <v>50+</v>
      </c>
      <c r="U5" s="153" t="str">
        <f>setup!$G$5</f>
        <v>60+</v>
      </c>
      <c r="V5" s="153" t="str">
        <f>setup!$D$5</f>
        <v>A 35+</v>
      </c>
      <c r="W5" s="153" t="str">
        <f>setup!$E$5</f>
        <v>B 35+</v>
      </c>
      <c r="X5" s="153" t="str">
        <f>setup!$F$5</f>
        <v>50+</v>
      </c>
      <c r="Y5" s="153" t="str">
        <f>setup!$G$5</f>
        <v>60+</v>
      </c>
      <c r="Z5" s="153" t="str">
        <f>setup!$D$5</f>
        <v>A 35+</v>
      </c>
      <c r="AA5" s="153" t="str">
        <f>setup!$E$5</f>
        <v>B 35+</v>
      </c>
      <c r="AB5" s="153" t="str">
        <f>setup!$F$5</f>
        <v>50+</v>
      </c>
      <c r="AC5" s="153" t="str">
        <f>setup!$G$5</f>
        <v>60+</v>
      </c>
      <c r="AD5" s="153" t="str">
        <f>setup!$D$5</f>
        <v>A 35+</v>
      </c>
      <c r="AE5" s="153" t="str">
        <f>setup!$E$5</f>
        <v>B 35+</v>
      </c>
      <c r="AF5" s="153" t="str">
        <f>setup!$F$5</f>
        <v>50+</v>
      </c>
      <c r="AG5" s="153" t="str">
        <f>setup!$G$5</f>
        <v>60+</v>
      </c>
      <c r="AH5" s="153" t="str">
        <f>setup!$D$5</f>
        <v>A 35+</v>
      </c>
      <c r="AI5" s="153" t="str">
        <f>setup!$E$5</f>
        <v>B 35+</v>
      </c>
      <c r="AJ5" s="153" t="str">
        <f>setup!$F$5</f>
        <v>50+</v>
      </c>
      <c r="AK5" s="154" t="str">
        <f>setup!$G$5</f>
        <v>60+</v>
      </c>
    </row>
    <row r="6" spans="1:37" s="2" customFormat="1" ht="20">
      <c r="A6" s="125" t="s">
        <v>110</v>
      </c>
      <c r="B6" s="5"/>
      <c r="C6" s="5"/>
      <c r="D6" s="5"/>
      <c r="E6" s="5"/>
      <c r="F6" s="155" t="str">
        <f>VLOOKUP(F$4, setup!$B$6:$K$13, COLUMN($G$1), FALSE)</f>
        <v>L</v>
      </c>
      <c r="G6" s="156" t="str">
        <f>VLOOKUP(F$4, setup!$B$6:$K$13, COLUMN($H$1), FALSE)</f>
        <v>LL</v>
      </c>
      <c r="H6" s="156">
        <f>VLOOKUP(F$4, setup!$B$6:$K$13, COLUMN($I$1), FALSE)</f>
        <v>20</v>
      </c>
      <c r="I6" s="156">
        <f>VLOOKUP(F$4, setup!$B$6:$K$13, COLUMN($J$1), FALSE)</f>
        <v>30</v>
      </c>
      <c r="J6" s="158" t="str">
        <f>VLOOKUP(J$4, setup!$B$6:$K$13, COLUMN($G$1), FALSE)</f>
        <v>C</v>
      </c>
      <c r="K6" s="156" t="str">
        <f>VLOOKUP(J$4, setup!$B$6:$K$13, COLUMN($H$1), FALSE)</f>
        <v>CC</v>
      </c>
      <c r="L6" s="156">
        <f>VLOOKUP(J$4, setup!$B$6:$K$13, COLUMN($I$1), FALSE)</f>
        <v>21</v>
      </c>
      <c r="M6" s="156">
        <f>VLOOKUP(J$4, setup!$B$6:$K$13, COLUMN($J$1), FALSE)</f>
        <v>31</v>
      </c>
      <c r="N6" s="156" t="str">
        <f>VLOOKUP(N$4, setup!$B$6:$K$13, COLUMN($G$1), FALSE)</f>
        <v>D</v>
      </c>
      <c r="O6" s="156" t="str">
        <f>VLOOKUP(N$4, setup!$B$6:$K$13, COLUMN($H$1), FALSE)</f>
        <v>DD</v>
      </c>
      <c r="P6" s="156">
        <f>VLOOKUP(N$4, setup!$B$6:$K$13, COLUMN($I$1), FALSE)</f>
        <v>24</v>
      </c>
      <c r="Q6" s="156">
        <f>VLOOKUP(N$4, setup!$B$6:$K$13, COLUMN($J$1), FALSE)</f>
        <v>34</v>
      </c>
      <c r="R6" s="156" t="str">
        <f>VLOOKUP(R$4, setup!$B$6:$K$13, COLUMN($G$1), FALSE)</f>
        <v>S</v>
      </c>
      <c r="S6" s="156" t="str">
        <f>VLOOKUP(R$4, setup!$B$6:$K$13, COLUMN($H$1), FALSE)</f>
        <v>SS</v>
      </c>
      <c r="T6" s="156">
        <f>VLOOKUP(R$4, setup!$B$6:$K$13, COLUMN($I$1), FALSE)</f>
        <v>25</v>
      </c>
      <c r="U6" s="156">
        <f>VLOOKUP(R$4, setup!$B$6:$K$13, COLUMN($J$1), FALSE)</f>
        <v>35</v>
      </c>
      <c r="V6" s="156" t="str">
        <f>VLOOKUP(V$4, setup!$B$6:$K$13, COLUMN($G$1), FALSE)</f>
        <v>T</v>
      </c>
      <c r="W6" s="156" t="str">
        <f>VLOOKUP(V$4, setup!$B$6:$K$13, COLUMN($H$1), FALSE)</f>
        <v>TT</v>
      </c>
      <c r="X6" s="156">
        <f>VLOOKUP(V$4, setup!$B$6:$K$13, COLUMN($I$1), FALSE)</f>
        <v>26</v>
      </c>
      <c r="Y6" s="156">
        <f>VLOOKUP(V$4, setup!$B$6:$K$13, COLUMN($J$1), FALSE)</f>
        <v>36</v>
      </c>
      <c r="Z6" s="156" t="str">
        <f>VLOOKUP(Z$4, setup!$B$6:$K$13, COLUMN($G$1), FALSE)</f>
        <v>K</v>
      </c>
      <c r="AA6" s="156" t="str">
        <f>VLOOKUP(Z$4, setup!$B$6:$K$13, COLUMN($H$1), FALSE)</f>
        <v>KK</v>
      </c>
      <c r="AB6" s="156">
        <f>VLOOKUP(Z$4, setup!$B$6:$K$13, COLUMN($I$1), FALSE)</f>
        <v>27</v>
      </c>
      <c r="AC6" s="156">
        <f>VLOOKUP(Z$4, setup!$B$6:$K$13, COLUMN($J$1), FALSE)</f>
        <v>37</v>
      </c>
      <c r="AD6" s="156" t="str">
        <f>VLOOKUP(AD$4, setup!$B$6:$K$13, COLUMN($G$1), FALSE)</f>
        <v>N</v>
      </c>
      <c r="AE6" s="156" t="str">
        <f>VLOOKUP(AD$4, setup!$B$6:$K$13, COLUMN($H$1), FALSE)</f>
        <v>NN</v>
      </c>
      <c r="AF6" s="156">
        <f>VLOOKUP(AD$4, setup!$B$6:$K$13, COLUMN($I$1), FALSE)</f>
        <v>23</v>
      </c>
      <c r="AG6" s="156">
        <f>VLOOKUP(AD$4, setup!$B$6:$K$13, COLUMN($J$1), FALSE)</f>
        <v>33</v>
      </c>
      <c r="AH6" s="156" t="str">
        <f>VLOOKUP(AH$4, setup!$B$6:$K$13, COLUMN($G$1), FALSE)</f>
        <v>X</v>
      </c>
      <c r="AI6" s="156" t="str">
        <f>VLOOKUP(AH$4, setup!$B$6:$K$13, COLUMN($H$1), FALSE)</f>
        <v>XX</v>
      </c>
      <c r="AJ6" s="156">
        <f>VLOOKUP(AH$4, setup!$B$6:$K$13, COLUMN($I$1), FALSE)</f>
        <v>22</v>
      </c>
      <c r="AK6" s="156">
        <f>VLOOKUP(AH$4, setup!$B$6:$K$13, COLUMN($J$1), FALSE)</f>
        <v>32</v>
      </c>
    </row>
    <row r="7" spans="1:37" s="122" customFormat="1" ht="45" customHeight="1">
      <c r="A7" s="124" t="str" cm="1">
        <f t="array" ref="A7">IFERROR(INDEX(setup!$B$20:$B$44, SMALL(IF(INDEX(setup!$K$20:$N$44, 0, $H$3)="yes", ROW(setup!$B$20:$B$44)-ROW(setup!$B$20)+1), ROWS(A$1:A1))), "")</f>
        <v>Hammer</v>
      </c>
      <c r="B7" s="122" t="str" cm="1">
        <f t="array" ref="B7">IFERROR(INDEX(setup!$C$20:$C$44, SMALL(IF(INDEX(setup!$K$20:$N$44, 0, $H$3)="yes", ROW(setup!$C$20:$C$44)-ROW(setup!$C$20)+1), ROWS(B$1:B1))), "")</f>
        <v>A 35+</v>
      </c>
      <c r="C7" s="122" t="str" cm="1">
        <f t="array" ref="C7">IFERROR(INDEX(setup!$D$20:$D$44, SMALL(IF(INDEX(setup!$K$20:$N$44, 0, $H$3)="yes", ROW(setup!$D$20:$D$44)-ROW(setup!$D$20)+1), ROWS(C$1:C1))), "")</f>
        <v>x</v>
      </c>
      <c r="D7" s="122" t="str" cm="1">
        <f t="array" ref="D7">IFERROR(INDEX(setup!$E$20:$E$44, SMALL(IF(INDEX(setup!$K$20:$N$44, 0, $H$3)="yes", ROW(setup!$E$20:$E$44)-ROW(setup!$E$20)+1), ROWS(D$1:D1))), "")</f>
        <v>50+</v>
      </c>
      <c r="E7" s="122" t="str" cm="1">
        <f t="array" ref="E7">IFERROR(INDEX(setup!$F$20:$F$44, SMALL(IF(INDEX(setup!$K$20:$N$44, 0, $H$3)="yes", ROW(setup!$F$20:$F$44)-ROW(setup!$F$20)+1), ROWS(E$1:E1))), "")</f>
        <v>60+</v>
      </c>
      <c r="F7" s="123"/>
      <c r="G7" s="123"/>
      <c r="H7" s="123"/>
      <c r="I7" s="123"/>
      <c r="J7" s="151" t="s">
        <v>209</v>
      </c>
      <c r="K7" s="123"/>
      <c r="L7" s="123" t="s">
        <v>206</v>
      </c>
      <c r="M7" s="123"/>
      <c r="N7" s="123" t="s">
        <v>186</v>
      </c>
      <c r="O7" s="123"/>
      <c r="P7" s="123" t="s">
        <v>187</v>
      </c>
      <c r="Q7" s="123"/>
      <c r="R7" s="123" t="s">
        <v>280</v>
      </c>
      <c r="S7" s="123"/>
      <c r="T7" s="123" t="s">
        <v>264</v>
      </c>
      <c r="U7" s="123"/>
      <c r="V7" s="123" t="s">
        <v>237</v>
      </c>
      <c r="W7" s="123"/>
      <c r="X7" s="123"/>
      <c r="Y7" s="123"/>
      <c r="Z7" s="123"/>
      <c r="AA7" s="123"/>
      <c r="AB7" s="123"/>
      <c r="AC7" s="123"/>
      <c r="AD7" s="123" t="s">
        <v>221</v>
      </c>
      <c r="AE7" s="123"/>
      <c r="AF7" s="123" t="s">
        <v>220</v>
      </c>
      <c r="AG7" s="123"/>
      <c r="AH7" s="123"/>
      <c r="AI7" s="123"/>
      <c r="AJ7" s="123"/>
      <c r="AK7" s="123"/>
    </row>
    <row r="8" spans="1:37" s="122" customFormat="1" ht="45" customHeight="1">
      <c r="A8" s="124" t="str" cm="1">
        <f t="array" ref="A8">IFERROR(INDEX(setup!$B$20:$B$44, SMALL(IF(INDEX(setup!$K$20:$N$44, 0, $H$3)="yes", ROW(setup!$B$20:$B$44)-ROW(setup!$B$20)+1), ROWS(A$1:A2))), "")</f>
        <v>High Jump</v>
      </c>
      <c r="B8" s="122" t="str" cm="1">
        <f t="array" ref="B8">IFERROR(INDEX(setup!$C$20:$C$44, SMALL(IF(INDEX(setup!$K$20:$N$44, 0, $H$3)="yes", ROW(setup!$C$20:$C$44)-ROW(setup!$C$20)+1), ROWS(B$1:B2))), "")</f>
        <v>A 35+</v>
      </c>
      <c r="C8" s="122" t="str" cm="1">
        <f t="array" ref="C8">IFERROR(INDEX(setup!$D$20:$D$44, SMALL(IF(INDEX(setup!$K$20:$N$44, 0, $H$3)="yes", ROW(setup!$D$20:$D$44)-ROW(setup!$D$20)+1), ROWS(C$1:C2))), "")</f>
        <v>x</v>
      </c>
      <c r="D8" s="122" t="str" cm="1">
        <f t="array" ref="D8">IFERROR(INDEX(setup!$E$20:$E$44, SMALL(IF(INDEX(setup!$K$20:$N$44, 0, $H$3)="yes", ROW(setup!$E$20:$E$44)-ROW(setup!$E$20)+1), ROWS(D$1:D2))), "")</f>
        <v>50+</v>
      </c>
      <c r="E8" s="122" t="str" cm="1">
        <f t="array" ref="E8">IFERROR(INDEX(setup!$F$20:$F$44, SMALL(IF(INDEX(setup!$K$20:$N$44, 0, $H$3)="yes", ROW(setup!$F$20:$F$44)-ROW(setup!$F$20)+1), ROWS(E$1:E2))), "")</f>
        <v>x</v>
      </c>
      <c r="F8" s="123"/>
      <c r="G8" s="123"/>
      <c r="H8" s="123"/>
      <c r="I8" s="123"/>
      <c r="J8" s="151" t="s">
        <v>206</v>
      </c>
      <c r="K8" s="123"/>
      <c r="L8" s="123" t="s">
        <v>205</v>
      </c>
      <c r="M8" s="123"/>
      <c r="N8" s="123"/>
      <c r="O8" s="123"/>
      <c r="P8" s="123" t="s">
        <v>190</v>
      </c>
      <c r="Q8" s="123"/>
      <c r="R8" s="123" t="s">
        <v>263</v>
      </c>
      <c r="S8" s="123"/>
      <c r="T8" s="123"/>
      <c r="U8" s="123"/>
      <c r="V8" s="123"/>
      <c r="W8" s="123"/>
      <c r="X8" s="123"/>
      <c r="Y8" s="123"/>
      <c r="Z8" s="123"/>
      <c r="AA8" s="123"/>
      <c r="AB8" s="123" t="s">
        <v>234</v>
      </c>
      <c r="AC8" s="123"/>
      <c r="AD8" s="123" t="s">
        <v>222</v>
      </c>
      <c r="AE8" s="123"/>
      <c r="AF8" s="123" t="s">
        <v>220</v>
      </c>
      <c r="AG8" s="123"/>
      <c r="AH8" s="123"/>
      <c r="AI8" s="123"/>
      <c r="AJ8" s="123"/>
      <c r="AK8" s="123"/>
    </row>
    <row r="9" spans="1:37" s="122" customFormat="1" ht="45" customHeight="1">
      <c r="A9" s="124" t="str" cm="1">
        <f t="array" ref="A9">IFERROR(INDEX(setup!$B$20:$B$44, SMALL(IF(INDEX(setup!$K$20:$N$44, 0, $H$3)="yes", ROW(setup!$B$20:$B$44)-ROW(setup!$B$20)+1), ROWS(A$1:A3))), "")</f>
        <v>Shot Put</v>
      </c>
      <c r="B9" s="122" t="str" cm="1">
        <f t="array" ref="B9">IFERROR(INDEX(setup!$C$20:$C$44, SMALL(IF(INDEX(setup!$K$20:$N$44, 0, $H$3)="yes", ROW(setup!$C$20:$C$44)-ROW(setup!$C$20)+1), ROWS(B$1:B3))), "")</f>
        <v>A 35+</v>
      </c>
      <c r="C9" s="122" t="str" cm="1">
        <f t="array" ref="C9">IFERROR(INDEX(setup!$D$20:$D$44, SMALL(IF(INDEX(setup!$K$20:$N$44, 0, $H$3)="yes", ROW(setup!$D$20:$D$44)-ROW(setup!$D$20)+1), ROWS(C$1:C3))), "")</f>
        <v>x</v>
      </c>
      <c r="D9" s="122" t="str" cm="1">
        <f t="array" ref="D9">IFERROR(INDEX(setup!$E$20:$E$44, SMALL(IF(INDEX(setup!$K$20:$N$44, 0, $H$3)="yes", ROW(setup!$E$20:$E$44)-ROW(setup!$E$20)+1), ROWS(D$1:D3))), "")</f>
        <v>50+</v>
      </c>
      <c r="E9" s="122" t="str" cm="1">
        <f t="array" ref="E9">IFERROR(INDEX(setup!$F$20:$F$44, SMALL(IF(INDEX(setup!$K$20:$N$44, 0, $H$3)="yes", ROW(setup!$F$20:$F$44)-ROW(setup!$F$20)+1), ROWS(E$1:E3))), "")</f>
        <v>60+</v>
      </c>
      <c r="F9" s="123"/>
      <c r="G9" s="123"/>
      <c r="H9" s="123"/>
      <c r="I9" s="123"/>
      <c r="J9" s="151" t="s">
        <v>209</v>
      </c>
      <c r="K9" s="123"/>
      <c r="L9" s="123" t="s">
        <v>205</v>
      </c>
      <c r="M9" s="123" t="s">
        <v>207</v>
      </c>
      <c r="N9" s="123" t="s">
        <v>186</v>
      </c>
      <c r="O9" s="123"/>
      <c r="P9" s="123" t="s">
        <v>187</v>
      </c>
      <c r="Q9" s="123" t="s">
        <v>188</v>
      </c>
      <c r="R9" s="123" t="s">
        <v>280</v>
      </c>
      <c r="S9" s="123"/>
      <c r="T9" s="123" t="s">
        <v>264</v>
      </c>
      <c r="U9" s="123" t="s">
        <v>272</v>
      </c>
      <c r="V9" s="123" t="s">
        <v>237</v>
      </c>
      <c r="W9" s="123"/>
      <c r="X9" s="123" t="s">
        <v>238</v>
      </c>
      <c r="Y9" s="123" t="s">
        <v>301</v>
      </c>
      <c r="Z9" s="123"/>
      <c r="AA9" s="123"/>
      <c r="AB9" s="123" t="s">
        <v>233</v>
      </c>
      <c r="AC9" s="123"/>
      <c r="AD9" s="123" t="s">
        <v>217</v>
      </c>
      <c r="AE9" s="123"/>
      <c r="AF9" s="123"/>
      <c r="AG9" s="123" t="s">
        <v>218</v>
      </c>
      <c r="AH9" s="123"/>
      <c r="AI9" s="123"/>
      <c r="AJ9" s="123"/>
      <c r="AK9" s="123"/>
    </row>
    <row r="10" spans="1:37" s="122" customFormat="1" ht="45" customHeight="1">
      <c r="A10" s="124" t="str" cm="1">
        <f t="array" ref="A10">IFERROR(INDEX(setup!$B$20:$B$44, SMALL(IF(INDEX(setup!$K$20:$N$44, 0, $H$3)="yes", ROW(setup!$B$20:$B$44)-ROW(setup!$B$20)+1), ROWS(A$1:A4))), "")</f>
        <v>Triple Jump</v>
      </c>
      <c r="B10" s="122" t="str" cm="1">
        <f t="array" ref="B10">IFERROR(INDEX(setup!$C$20:$C$44, SMALL(IF(INDEX(setup!$K$20:$N$44, 0, $H$3)="yes", ROW(setup!$C$20:$C$44)-ROW(setup!$C$20)+1), ROWS(B$1:B4))), "")</f>
        <v>A 35+</v>
      </c>
      <c r="C10" s="122" t="str" cm="1">
        <f t="array" ref="C10">IFERROR(INDEX(setup!$D$20:$D$44, SMALL(IF(INDEX(setup!$K$20:$N$44, 0, $H$3)="yes", ROW(setup!$D$20:$D$44)-ROW(setup!$D$20)+1), ROWS(C$1:C4))), "")</f>
        <v>x</v>
      </c>
      <c r="D10" s="122" t="str" cm="1">
        <f t="array" ref="D10">IFERROR(INDEX(setup!$E$20:$E$44, SMALL(IF(INDEX(setup!$K$20:$N$44, 0, $H$3)="yes", ROW(setup!$E$20:$E$44)-ROW(setup!$E$20)+1), ROWS(D$1:D4))), "")</f>
        <v>50+</v>
      </c>
      <c r="E10" s="122" t="str" cm="1">
        <f t="array" ref="E10">IFERROR(INDEX(setup!$F$20:$F$44, SMALL(IF(INDEX(setup!$K$20:$N$44, 0, $H$3)="yes", ROW(setup!$F$20:$F$44)-ROW(setup!$F$20)+1), ROWS(E$1:E4))), "")</f>
        <v>x</v>
      </c>
      <c r="F10" s="123"/>
      <c r="G10" s="123"/>
      <c r="H10" s="123"/>
      <c r="I10" s="123"/>
      <c r="J10" s="151" t="s">
        <v>206</v>
      </c>
      <c r="K10" s="123"/>
      <c r="L10" s="123" t="s">
        <v>205</v>
      </c>
      <c r="M10" s="123"/>
      <c r="N10" s="123" t="s">
        <v>189</v>
      </c>
      <c r="O10" s="123"/>
      <c r="P10" s="123" t="s">
        <v>190</v>
      </c>
      <c r="Q10" s="123"/>
      <c r="R10" s="123" t="s">
        <v>263</v>
      </c>
      <c r="S10" s="123"/>
      <c r="T10" s="123"/>
      <c r="U10" s="123"/>
      <c r="V10" s="123"/>
      <c r="W10" s="123"/>
      <c r="X10" s="123"/>
      <c r="Y10" s="123"/>
      <c r="Z10" s="123"/>
      <c r="AA10" s="123"/>
      <c r="AB10" s="123"/>
      <c r="AC10" s="123"/>
      <c r="AD10" s="123" t="s">
        <v>219</v>
      </c>
      <c r="AE10" s="123"/>
      <c r="AF10" s="123"/>
      <c r="AG10" s="123"/>
      <c r="AH10" s="123"/>
      <c r="AI10" s="123"/>
      <c r="AJ10" s="123"/>
      <c r="AK10" s="123"/>
    </row>
    <row r="11" spans="1:37" s="122" customFormat="1" ht="45" customHeight="1">
      <c r="A11" s="124" t="str" cm="1">
        <f t="array" ref="A11">IFERROR(INDEX(setup!$B$20:$B$44, SMALL(IF(INDEX(setup!$K$20:$N$44, 0, $H$3)="yes", ROW(setup!$B$20:$B$44)-ROW(setup!$B$20)+1), ROWS(A$1:A5))), "")</f>
        <v>100m</v>
      </c>
      <c r="B11" s="122" t="str" cm="1">
        <f t="array" ref="B11">IFERROR(INDEX(setup!$C$20:$C$44, SMALL(IF(INDEX(setup!$K$20:$N$44, 0, $H$3)="yes", ROW(setup!$C$20:$C$44)-ROW(setup!$C$20)+1), ROWS(B$1:B5))), "")</f>
        <v>A 35+</v>
      </c>
      <c r="C11" s="122" t="str" cm="1">
        <f t="array" ref="C11">IFERROR(INDEX(setup!$D$20:$D$44, SMALL(IF(INDEX(setup!$K$20:$N$44, 0, $H$3)="yes", ROW(setup!$D$20:$D$44)-ROW(setup!$D$20)+1), ROWS(C$1:C5))), "")</f>
        <v>B 35+</v>
      </c>
      <c r="D11" s="122" t="str" cm="1">
        <f t="array" ref="D11">IFERROR(INDEX(setup!$E$20:$E$44, SMALL(IF(INDEX(setup!$K$20:$N$44, 0, $H$3)="yes", ROW(setup!$E$20:$E$44)-ROW(setup!$E$20)+1), ROWS(D$1:D5))), "")</f>
        <v>50+</v>
      </c>
      <c r="E11" s="122" t="str" cm="1">
        <f t="array" ref="E11">IFERROR(INDEX(setup!$F$20:$F$44, SMALL(IF(INDEX(setup!$K$20:$N$44, 0, $H$3)="yes", ROW(setup!$F$20:$F$44)-ROW(setup!$F$20)+1), ROWS(E$1:E5))), "")</f>
        <v>60+</v>
      </c>
      <c r="F11" s="123"/>
      <c r="G11" s="123"/>
      <c r="H11" s="123"/>
      <c r="I11" s="123"/>
      <c r="J11" s="151" t="s">
        <v>211</v>
      </c>
      <c r="K11" s="123" t="s">
        <v>208</v>
      </c>
      <c r="L11" s="123" t="s">
        <v>205</v>
      </c>
      <c r="M11" s="123" t="s">
        <v>207</v>
      </c>
      <c r="N11" s="123" t="s">
        <v>189</v>
      </c>
      <c r="O11" s="123" t="s">
        <v>186</v>
      </c>
      <c r="P11" s="123" t="s">
        <v>190</v>
      </c>
      <c r="Q11" s="123" t="s">
        <v>192</v>
      </c>
      <c r="R11" s="123" t="s">
        <v>269</v>
      </c>
      <c r="S11" s="123" t="s">
        <v>271</v>
      </c>
      <c r="T11" s="123" t="s">
        <v>273</v>
      </c>
      <c r="U11" s="123" t="s">
        <v>266</v>
      </c>
      <c r="V11" s="123" t="s">
        <v>240</v>
      </c>
      <c r="W11" s="123" t="s">
        <v>239</v>
      </c>
      <c r="X11" s="123" t="s">
        <v>238</v>
      </c>
      <c r="Y11" s="123" t="s">
        <v>301</v>
      </c>
      <c r="Z11" s="123"/>
      <c r="AA11" s="123"/>
      <c r="AB11" s="123"/>
      <c r="AC11" s="123"/>
      <c r="AD11" s="123" t="s">
        <v>224</v>
      </c>
      <c r="AE11" s="123" t="s">
        <v>223</v>
      </c>
      <c r="AF11" s="123" t="s">
        <v>220</v>
      </c>
      <c r="AG11" s="123" t="s">
        <v>218</v>
      </c>
      <c r="AH11" s="123"/>
      <c r="AI11" s="123"/>
      <c r="AJ11" s="123"/>
      <c r="AK11" s="123"/>
    </row>
    <row r="12" spans="1:37" s="122" customFormat="1" ht="45" customHeight="1">
      <c r="A12" s="124" t="str" cm="1">
        <f t="array" ref="A12">IFERROR(INDEX(setup!$B$20:$B$44, SMALL(IF(INDEX(setup!$K$20:$N$44, 0, $H$3)="yes", ROW(setup!$B$20:$B$44)-ROW(setup!$B$20)+1), ROWS(A$1:A6))), "")</f>
        <v>400m</v>
      </c>
      <c r="B12" s="122" t="str" cm="1">
        <f t="array" ref="B12">IFERROR(INDEX(setup!$C$20:$C$44, SMALL(IF(INDEX(setup!$K$20:$N$44, 0, $H$3)="yes", ROW(setup!$C$20:$C$44)-ROW(setup!$C$20)+1), ROWS(B$1:B6))), "")</f>
        <v>A 35+</v>
      </c>
      <c r="C12" s="122" t="str" cm="1">
        <f t="array" ref="C12">IFERROR(INDEX(setup!$D$20:$D$44, SMALL(IF(INDEX(setup!$K$20:$N$44, 0, $H$3)="yes", ROW(setup!$D$20:$D$44)-ROW(setup!$D$20)+1), ROWS(C$1:C6))), "")</f>
        <v>B 35+</v>
      </c>
      <c r="D12" s="122" t="str" cm="1">
        <f t="array" ref="D12">IFERROR(INDEX(setup!$E$20:$E$44, SMALL(IF(INDEX(setup!$K$20:$N$44, 0, $H$3)="yes", ROW(setup!$E$20:$E$44)-ROW(setup!$E$20)+1), ROWS(D$1:D6))), "")</f>
        <v>50+</v>
      </c>
      <c r="E12" s="122" t="str" cm="1">
        <f t="array" ref="E12">IFERROR(INDEX(setup!$F$20:$F$44, SMALL(IF(INDEX(setup!$K$20:$N$44, 0, $H$3)="yes", ROW(setup!$F$20:$F$44)-ROW(setup!$F$20)+1), ROWS(E$1:E6))), "")</f>
        <v>60+</v>
      </c>
      <c r="F12" s="123"/>
      <c r="G12" s="123"/>
      <c r="H12" s="123"/>
      <c r="I12" s="123"/>
      <c r="J12" s="151" t="s">
        <v>213</v>
      </c>
      <c r="K12" s="123" t="s">
        <v>208</v>
      </c>
      <c r="L12" s="123" t="s">
        <v>214</v>
      </c>
      <c r="M12" s="123" t="s">
        <v>207</v>
      </c>
      <c r="N12" s="123" t="s">
        <v>186</v>
      </c>
      <c r="O12" s="123" t="s">
        <v>354</v>
      </c>
      <c r="P12" s="123" t="s">
        <v>194</v>
      </c>
      <c r="Q12" s="123" t="s">
        <v>192</v>
      </c>
      <c r="R12" s="123" t="s">
        <v>269</v>
      </c>
      <c r="S12" s="123" t="s">
        <v>271</v>
      </c>
      <c r="T12" s="123" t="s">
        <v>273</v>
      </c>
      <c r="U12" s="123" t="s">
        <v>272</v>
      </c>
      <c r="V12" s="123" t="s">
        <v>239</v>
      </c>
      <c r="W12" s="123"/>
      <c r="X12" s="123" t="s">
        <v>241</v>
      </c>
      <c r="Y12" s="123" t="s">
        <v>301</v>
      </c>
      <c r="Z12" s="123"/>
      <c r="AA12" s="123"/>
      <c r="AB12" s="123" t="s">
        <v>233</v>
      </c>
      <c r="AC12" s="123"/>
      <c r="AD12" s="123" t="s">
        <v>224</v>
      </c>
      <c r="AE12" s="123" t="s">
        <v>225</v>
      </c>
      <c r="AF12" s="123" t="s">
        <v>220</v>
      </c>
      <c r="AG12" s="123" t="s">
        <v>218</v>
      </c>
      <c r="AH12" s="123"/>
      <c r="AI12" s="123"/>
      <c r="AJ12" s="123"/>
      <c r="AK12" s="123"/>
    </row>
    <row r="13" spans="1:37" s="122" customFormat="1" ht="45" customHeight="1">
      <c r="A13" s="124" t="str" cm="1">
        <f t="array" ref="A13">IFERROR(INDEX(setup!$B$20:$B$44, SMALL(IF(INDEX(setup!$K$20:$N$44, 0, $H$3)="yes", ROW(setup!$B$20:$B$44)-ROW(setup!$B$20)+1), ROWS(A$1:A7))), "")</f>
        <v>1500m</v>
      </c>
      <c r="B13" s="122" t="str" cm="1">
        <f t="array" ref="B13">IFERROR(INDEX(setup!$C$20:$C$44, SMALL(IF(INDEX(setup!$K$20:$N$44, 0, $H$3)="yes", ROW(setup!$C$20:$C$44)-ROW(setup!$C$20)+1), ROWS(B$1:B7))), "")</f>
        <v>A 35+</v>
      </c>
      <c r="C13" s="122" t="str" cm="1">
        <f t="array" ref="C13">IFERROR(INDEX(setup!$D$20:$D$44, SMALL(IF(INDEX(setup!$K$20:$N$44, 0, $H$3)="yes", ROW(setup!$D$20:$D$44)-ROW(setup!$D$20)+1), ROWS(C$1:C7))), "")</f>
        <v>B 35+</v>
      </c>
      <c r="D13" s="122" t="str" cm="1">
        <f t="array" ref="D13">IFERROR(INDEX(setup!$E$20:$E$44, SMALL(IF(INDEX(setup!$K$20:$N$44, 0, $H$3)="yes", ROW(setup!$E$20:$E$44)-ROW(setup!$E$20)+1), ROWS(D$1:D7))), "")</f>
        <v>50+</v>
      </c>
      <c r="E13" s="122" t="str" cm="1">
        <f t="array" ref="E13">IFERROR(INDEX(setup!$F$20:$F$44, SMALL(IF(INDEX(setup!$K$20:$N$44, 0, $H$3)="yes", ROW(setup!$F$20:$F$44)-ROW(setup!$F$20)+1), ROWS(E$1:E7))), "")</f>
        <v>60+</v>
      </c>
      <c r="F13" s="123"/>
      <c r="G13" s="123"/>
      <c r="H13" s="123"/>
      <c r="I13" s="123"/>
      <c r="J13" s="151" t="s">
        <v>213</v>
      </c>
      <c r="K13" s="123" t="s">
        <v>210</v>
      </c>
      <c r="L13" s="123" t="s">
        <v>214</v>
      </c>
      <c r="M13" s="123" t="s">
        <v>207</v>
      </c>
      <c r="N13" s="123" t="s">
        <v>193</v>
      </c>
      <c r="O13" s="123" t="s">
        <v>191</v>
      </c>
      <c r="P13" s="123" t="s">
        <v>194</v>
      </c>
      <c r="Q13" s="123"/>
      <c r="R13" s="123" t="s">
        <v>270</v>
      </c>
      <c r="S13" s="123" t="s">
        <v>263</v>
      </c>
      <c r="T13" s="123" t="s">
        <v>273</v>
      </c>
      <c r="U13" s="123" t="s">
        <v>272</v>
      </c>
      <c r="V13" s="123" t="s">
        <v>239</v>
      </c>
      <c r="W13" s="123"/>
      <c r="X13" s="123" t="s">
        <v>241</v>
      </c>
      <c r="Y13" s="123"/>
      <c r="Z13" s="123" t="s">
        <v>236</v>
      </c>
      <c r="AA13" s="123" t="s">
        <v>233</v>
      </c>
      <c r="AB13" s="123" t="s">
        <v>234</v>
      </c>
      <c r="AC13" s="123"/>
      <c r="AD13" s="123" t="s">
        <v>224</v>
      </c>
      <c r="AE13" s="123" t="s">
        <v>225</v>
      </c>
      <c r="AF13" s="123"/>
      <c r="AG13" s="123"/>
      <c r="AH13" s="123"/>
      <c r="AI13" s="123"/>
      <c r="AJ13" s="123"/>
      <c r="AK13" s="123"/>
    </row>
    <row r="14" spans="1:37" s="122" customFormat="1" ht="45" customHeight="1">
      <c r="A14" s="124" t="str" cm="1">
        <f t="array" ref="A14">IFERROR(INDEX(setup!$B$20:$B$44, SMALL(IF(INDEX(setup!$K$20:$N$44, 0, $H$3)="yes", ROW(setup!$B$20:$B$44)-ROW(setup!$B$20)+1), ROWS(A$1:A8))), "")</f>
        <v>5000m</v>
      </c>
      <c r="B14" s="122" t="str" cm="1">
        <f t="array" ref="B14">IFERROR(INDEX(setup!$C$20:$C$44, SMALL(IF(INDEX(setup!$K$20:$N$44, 0, $H$3)="yes", ROW(setup!$C$20:$C$44)-ROW(setup!$C$20)+1), ROWS(B$1:B8))), "")</f>
        <v>A 35+</v>
      </c>
      <c r="C14" s="122" t="str" cm="1">
        <f t="array" ref="C14">IFERROR(INDEX(setup!$D$20:$D$44, SMALL(IF(INDEX(setup!$K$20:$N$44, 0, $H$3)="yes", ROW(setup!$D$20:$D$44)-ROW(setup!$D$20)+1), ROWS(C$1:C8))), "")</f>
        <v>B 35+</v>
      </c>
      <c r="D14" s="122" t="str" cm="1">
        <f t="array" ref="D14">IFERROR(INDEX(setup!$E$20:$E$44, SMALL(IF(INDEX(setup!$K$20:$N$44, 0, $H$3)="yes", ROW(setup!$E$20:$E$44)-ROW(setup!$E$20)+1), ROWS(D$1:D8))), "")</f>
        <v>50+</v>
      </c>
      <c r="E14" s="122" t="str" cm="1">
        <f t="array" ref="E14">IFERROR(INDEX(setup!$F$20:$F$44, SMALL(IF(INDEX(setup!$K$20:$N$44, 0, $H$3)="yes", ROW(setup!$F$20:$F$44)-ROW(setup!$F$20)+1), ROWS(E$1:E8))), "")</f>
        <v>60+</v>
      </c>
      <c r="F14" s="123"/>
      <c r="G14" s="123"/>
      <c r="H14" s="123"/>
      <c r="I14" s="123" t="s">
        <v>281</v>
      </c>
      <c r="J14" s="151"/>
      <c r="K14" s="123" t="s">
        <v>214</v>
      </c>
      <c r="L14" s="123" t="s">
        <v>212</v>
      </c>
      <c r="M14" s="123" t="s">
        <v>207</v>
      </c>
      <c r="N14" s="123" t="s">
        <v>195</v>
      </c>
      <c r="O14" s="123" t="s">
        <v>191</v>
      </c>
      <c r="P14" s="123" t="s">
        <v>187</v>
      </c>
      <c r="Q14" s="123"/>
      <c r="R14" s="123" t="s">
        <v>270</v>
      </c>
      <c r="S14" s="123"/>
      <c r="T14" s="123" t="s">
        <v>268</v>
      </c>
      <c r="U14" s="123"/>
      <c r="V14" s="123"/>
      <c r="W14" s="123" t="s">
        <v>302</v>
      </c>
      <c r="X14" s="123" t="s">
        <v>303</v>
      </c>
      <c r="Y14" s="123"/>
      <c r="Z14" s="123" t="s">
        <v>236</v>
      </c>
      <c r="AA14" s="123"/>
      <c r="AB14" s="123" t="s">
        <v>235</v>
      </c>
      <c r="AC14" s="123"/>
      <c r="AD14" s="123" t="s">
        <v>224</v>
      </c>
      <c r="AE14" s="123" t="s">
        <v>223</v>
      </c>
      <c r="AF14" s="123"/>
      <c r="AG14" s="123"/>
      <c r="AH14" s="123"/>
      <c r="AI14" s="123"/>
      <c r="AJ14" s="123"/>
      <c r="AK14" s="123"/>
    </row>
    <row r="15" spans="1:37" s="122" customFormat="1" ht="45" customHeight="1">
      <c r="A15" s="124" t="str" cm="1">
        <f t="array" ref="A15">IFERROR(INDEX(setup!$B$20:$B$44, SMALL(IF(INDEX(setup!$K$20:$N$44, 0, $H$3)="yes", ROW(setup!$B$20:$B$44)-ROW(setup!$B$20)+1), ROWS(A$1:A9))), "")</f>
        <v>1000m walk</v>
      </c>
      <c r="B15" s="122" t="str" cm="1">
        <f t="array" ref="B15">IFERROR(INDEX(setup!$C$20:$C$44, SMALL(IF(INDEX(setup!$K$20:$N$44, 0, $H$3)="yes", ROW(setup!$C$20:$C$44)-ROW(setup!$C$20)+1), ROWS(B$1:B9))), "")</f>
        <v>A 35+</v>
      </c>
      <c r="C15" s="122" t="str" cm="1">
        <f t="array" ref="C15">IFERROR(INDEX(setup!$D$20:$D$44, SMALL(IF(INDEX(setup!$K$20:$N$44, 0, $H$3)="yes", ROW(setup!$D$20:$D$44)-ROW(setup!$D$20)+1), ROWS(C$1:C9))), "")</f>
        <v>B 35+</v>
      </c>
      <c r="D15" s="122" t="str" cm="1">
        <f t="array" ref="D15">IFERROR(INDEX(setup!$E$20:$E$44, SMALL(IF(INDEX(setup!$K$20:$N$44, 0, $H$3)="yes", ROW(setup!$E$20:$E$44)-ROW(setup!$E$20)+1), ROWS(D$1:D9))), "")</f>
        <v>50+</v>
      </c>
      <c r="E15" s="122" t="str" cm="1">
        <f t="array" ref="E15">IFERROR(INDEX(setup!$F$20:$F$44, SMALL(IF(INDEX(setup!$K$20:$N$44, 0, $H$3)="yes", ROW(setup!$F$20:$F$44)-ROW(setup!$F$20)+1), ROWS(E$1:E9))), "")</f>
        <v>x</v>
      </c>
      <c r="F15" s="123"/>
      <c r="G15" s="123"/>
      <c r="H15" s="123"/>
      <c r="I15" s="123"/>
      <c r="J15" s="151" t="s">
        <v>210</v>
      </c>
      <c r="K15" s="123"/>
      <c r="L15" s="123" t="s">
        <v>207</v>
      </c>
      <c r="M15" s="123"/>
      <c r="N15" s="123" t="s">
        <v>191</v>
      </c>
      <c r="O15" s="123" t="s">
        <v>354</v>
      </c>
      <c r="P15" s="123" t="s">
        <v>190</v>
      </c>
      <c r="Q15" s="123"/>
      <c r="R15" s="123" t="s">
        <v>266</v>
      </c>
      <c r="S15" s="123" t="s">
        <v>267</v>
      </c>
      <c r="T15" s="123" t="s">
        <v>268</v>
      </c>
      <c r="U15" s="123"/>
      <c r="V15" s="123"/>
      <c r="W15" s="123"/>
      <c r="X15" s="123" t="s">
        <v>303</v>
      </c>
      <c r="Y15" s="123"/>
      <c r="Z15" s="123"/>
      <c r="AA15" s="123"/>
      <c r="AB15" s="123" t="s">
        <v>233</v>
      </c>
      <c r="AC15" s="123"/>
      <c r="AD15" s="123" t="s">
        <v>219</v>
      </c>
      <c r="AE15" s="123"/>
      <c r="AF15" s="123" t="s">
        <v>220</v>
      </c>
      <c r="AG15" s="123"/>
      <c r="AH15" s="123"/>
      <c r="AI15" s="123"/>
      <c r="AJ15" s="123"/>
      <c r="AK15" s="123"/>
    </row>
    <row r="16" spans="1:37" s="122" customFormat="1" ht="45" customHeight="1">
      <c r="A16" s="124" t="str" cm="1">
        <f t="array" ref="A16">IFERROR(INDEX(setup!$B$20:$B$44, SMALL(IF(INDEX(setup!$K$20:$N$44, 0, $H$3)="yes", ROW(setup!$B$20:$B$44)-ROW(setup!$B$20)+1), ROWS(A$1:A10))), "")</f>
        <v>4x100m relay</v>
      </c>
      <c r="B16" s="122" t="str" cm="1">
        <f t="array" ref="B16">IFERROR(INDEX(setup!$C$20:$C$44, SMALL(IF(INDEX(setup!$K$20:$N$44, 0, $H$3)="yes", ROW(setup!$C$20:$C$44)-ROW(setup!$C$20)+1), ROWS(B$1:B10))), "")</f>
        <v>A 35+</v>
      </c>
      <c r="C16" s="122" t="str" cm="1">
        <f t="array" ref="C16">IFERROR(INDEX(setup!$D$20:$D$44, SMALL(IF(INDEX(setup!$K$20:$N$44, 0, $H$3)="yes", ROW(setup!$D$20:$D$44)-ROW(setup!$D$20)+1), ROWS(C$1:C10))), "")</f>
        <v>x</v>
      </c>
      <c r="D16" s="122" t="str" cm="1">
        <f t="array" ref="D16">IFERROR(INDEX(setup!$E$20:$E$44, SMALL(IF(INDEX(setup!$K$20:$N$44, 0, $H$3)="yes", ROW(setup!$E$20:$E$44)-ROW(setup!$E$20)+1), ROWS(D$1:D10))), "")</f>
        <v>x</v>
      </c>
      <c r="E16" s="122" t="str" cm="1">
        <f t="array" ref="E16">IFERROR(INDEX(setup!$F$20:$F$44, SMALL(IF(INDEX(setup!$K$20:$N$44, 0, $H$3)="yes", ROW(setup!$F$20:$F$44)-ROW(setup!$F$20)+1), ROWS(E$1:E10))), "")</f>
        <v>x</v>
      </c>
      <c r="F16" s="123"/>
      <c r="G16" s="123"/>
      <c r="H16" s="123"/>
      <c r="I16" s="123"/>
      <c r="J16" s="151" t="s">
        <v>349</v>
      </c>
      <c r="K16" s="123"/>
      <c r="L16" s="123"/>
      <c r="M16" s="123"/>
      <c r="N16" s="123" t="s">
        <v>355</v>
      </c>
      <c r="O16" s="123"/>
      <c r="P16" s="123"/>
      <c r="Q16" s="123"/>
      <c r="R16" s="123" t="s">
        <v>265</v>
      </c>
      <c r="S16" s="123"/>
      <c r="T16" s="123"/>
      <c r="U16" s="123"/>
      <c r="V16" s="123" t="s">
        <v>304</v>
      </c>
      <c r="W16" s="123"/>
      <c r="X16" s="123"/>
      <c r="Y16" s="123"/>
      <c r="Z16" s="123"/>
      <c r="AA16" s="123"/>
      <c r="AB16" s="123"/>
      <c r="AC16" s="123"/>
      <c r="AD16" s="123" t="s">
        <v>346</v>
      </c>
      <c r="AE16" s="123"/>
      <c r="AF16" s="123"/>
      <c r="AG16" s="123"/>
      <c r="AH16" s="123"/>
      <c r="AI16" s="123"/>
      <c r="AJ16" s="123"/>
      <c r="AK16" s="123"/>
    </row>
    <row r="17" spans="1:37" s="122" customFormat="1" ht="45" customHeight="1">
      <c r="A17" s="124" t="str" cm="1">
        <f t="array" ref="A17">IFERROR(INDEX(setup!$B$20:$B$44, SMALL(IF(INDEX(setup!$K$20:$N$44, 0, $H$3)="yes", ROW(setup!$B$20:$B$44)-ROW(setup!$B$20)+1), ROWS(A$1:A11))), "")</f>
        <v/>
      </c>
      <c r="B17" s="122" t="str" cm="1">
        <f t="array" ref="B17">IFERROR(INDEX(setup!$C$20:$C$44, SMALL(IF(INDEX(setup!$K$20:$N$44, 0, $H$3)="yes", ROW(setup!$C$20:$C$44)-ROW(setup!$C$20)+1), ROWS(B$1:B11))), "")</f>
        <v/>
      </c>
      <c r="C17" s="122" t="str" cm="1">
        <f t="array" ref="C17">IFERROR(INDEX(setup!$D$20:$D$44, SMALL(IF(INDEX(setup!$K$20:$N$44, 0, $H$3)="yes", ROW(setup!$D$20:$D$44)-ROW(setup!$D$20)+1), ROWS(C$1:C11))), "")</f>
        <v/>
      </c>
      <c r="D17" s="122" t="str" cm="1">
        <f t="array" ref="D17">IFERROR(INDEX(setup!$E$20:$E$44, SMALL(IF(INDEX(setup!$K$20:$N$44, 0, $H$3)="yes", ROW(setup!$E$20:$E$44)-ROW(setup!$E$20)+1), ROWS(D$1:D11))), "")</f>
        <v/>
      </c>
      <c r="E17" s="122" t="str" cm="1">
        <f t="array" ref="E17">IFERROR(INDEX(setup!$F$20:$F$44, SMALL(IF(INDEX(setup!$K$20:$N$44, 0, $H$3)="yes", ROW(setup!$F$20:$F$44)-ROW(setup!$F$20)+1), ROWS(E$1:E11))), "")</f>
        <v/>
      </c>
      <c r="F17" s="123"/>
      <c r="G17" s="123"/>
      <c r="H17" s="123"/>
      <c r="I17" s="123"/>
      <c r="J17" s="151"/>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row>
    <row r="18" spans="1:37" s="122" customFormat="1" ht="45" customHeight="1">
      <c r="A18" s="124" t="str" cm="1">
        <f t="array" ref="A18">IFERROR(INDEX(setup!$B$20:$B$44, SMALL(IF(INDEX(setup!$K$20:$N$44, 0, $H$3)="yes", ROW(setup!$B$20:$B$44)-ROW(setup!$B$20)+1), ROWS(A$1:A12))), "")</f>
        <v/>
      </c>
      <c r="B18" s="122" t="str" cm="1">
        <f t="array" ref="B18">IFERROR(INDEX(setup!$C$20:$C$44, SMALL(IF(INDEX(setup!$K$20:$N$44, 0, $H$3)="yes", ROW(setup!$C$20:$C$44)-ROW(setup!$C$20)+1), ROWS(B$1:B12))), "")</f>
        <v/>
      </c>
      <c r="C18" s="122" t="str" cm="1">
        <f t="array" ref="C18">IFERROR(INDEX(setup!$D$20:$D$44, SMALL(IF(INDEX(setup!$K$20:$N$44, 0, $H$3)="yes", ROW(setup!$D$20:$D$44)-ROW(setup!$D$20)+1), ROWS(C$1:C12))), "")</f>
        <v/>
      </c>
      <c r="D18" s="122" t="str" cm="1">
        <f t="array" ref="D18">IFERROR(INDEX(setup!$E$20:$E$44, SMALL(IF(INDEX(setup!$K$20:$N$44, 0, $H$3)="yes", ROW(setup!$E$20:$E$44)-ROW(setup!$E$20)+1), ROWS(D$1:D12))), "")</f>
        <v/>
      </c>
      <c r="E18" s="122" t="str" cm="1">
        <f t="array" ref="E18">IFERROR(INDEX(setup!$F$20:$F$44, SMALL(IF(INDEX(setup!$K$20:$N$44, 0, $H$3)="yes", ROW(setup!$F$20:$F$44)-ROW(setup!$F$20)+1), ROWS(E$1:E12))), "")</f>
        <v/>
      </c>
      <c r="F18" s="123"/>
      <c r="G18" s="123"/>
      <c r="H18" s="123"/>
      <c r="I18" s="123"/>
      <c r="J18" s="151"/>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row>
    <row r="19" spans="1:37" s="122" customFormat="1" ht="45" customHeight="1">
      <c r="A19" s="124" t="str" cm="1">
        <f t="array" ref="A19">IFERROR(INDEX(setup!$B$20:$B$44, SMALL(IF(INDEX(setup!$K$20:$N$44, 0, $H$3)="yes", ROW(setup!$B$20:$B$44)-ROW(setup!$B$20)+1), ROWS(A$1:A13))), "")</f>
        <v/>
      </c>
      <c r="B19" s="122" t="str" cm="1">
        <f t="array" ref="B19">IFERROR(INDEX(setup!$C$20:$C$44, SMALL(IF(INDEX(setup!$K$20:$N$44, 0, $H$3)="yes", ROW(setup!$C$20:$C$44)-ROW(setup!$C$20)+1), ROWS(B$1:B13))), "")</f>
        <v/>
      </c>
      <c r="C19" s="122" t="str" cm="1">
        <f t="array" ref="C19">IFERROR(INDEX(setup!$D$20:$D$44, SMALL(IF(INDEX(setup!$K$20:$N$44, 0, $H$3)="yes", ROW(setup!$D$20:$D$44)-ROW(setup!$D$20)+1), ROWS(C$1:C13))), "")</f>
        <v/>
      </c>
      <c r="D19" s="122" t="str" cm="1">
        <f t="array" ref="D19">IFERROR(INDEX(setup!$E$20:$E$44, SMALL(IF(INDEX(setup!$K$20:$N$44, 0, $H$3)="yes", ROW(setup!$E$20:$E$44)-ROW(setup!$E$20)+1), ROWS(D$1:D13))), "")</f>
        <v/>
      </c>
      <c r="E19" s="122" t="str" cm="1">
        <f t="array" ref="E19">IFERROR(INDEX(setup!$F$20:$F$44, SMALL(IF(INDEX(setup!$K$20:$N$44, 0, $H$3)="yes", ROW(setup!$F$20:$F$44)-ROW(setup!$F$20)+1), ROWS(E$1:E13))), "")</f>
        <v/>
      </c>
      <c r="F19" s="123"/>
      <c r="G19" s="123"/>
      <c r="H19" s="123"/>
      <c r="I19" s="123"/>
      <c r="J19" s="151"/>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row>
    <row r="20" spans="1:37" s="122" customFormat="1" ht="45" customHeight="1">
      <c r="A20" s="124" t="str" cm="1">
        <f t="array" ref="A20">IFERROR(INDEX(setup!$B$20:$B$44, SMALL(IF(INDEX(setup!$K$20:$N$44, 0, $H$3)="yes", ROW(setup!$B$20:$B$44)-ROW(setup!$B$20)+1), ROWS(A$1:A14))), "")</f>
        <v/>
      </c>
      <c r="B20" s="122" t="str" cm="1">
        <f t="array" ref="B20">IFERROR(INDEX(setup!$C$20:$C$44, SMALL(IF(INDEX(setup!$K$20:$N$44, 0, $H$3)="yes", ROW(setup!$C$20:$C$44)-ROW(setup!$C$20)+1), ROWS(B$1:B14))), "")</f>
        <v/>
      </c>
      <c r="C20" s="122" t="str" cm="1">
        <f t="array" ref="C20">IFERROR(INDEX(setup!$D$20:$D$44, SMALL(IF(INDEX(setup!$K$20:$N$44, 0, $H$3)="yes", ROW(setup!$D$20:$D$44)-ROW(setup!$D$20)+1), ROWS(C$1:C14))), "")</f>
        <v/>
      </c>
      <c r="D20" s="122" t="str" cm="1">
        <f t="array" ref="D20">IFERROR(INDEX(setup!$E$20:$E$44, SMALL(IF(INDEX(setup!$K$20:$N$44, 0, $H$3)="yes", ROW(setup!$E$20:$E$44)-ROW(setup!$E$20)+1), ROWS(D$1:D14))), "")</f>
        <v/>
      </c>
      <c r="E20" s="122" t="str" cm="1">
        <f t="array" ref="E20">IFERROR(INDEX(setup!$F$20:$F$44, SMALL(IF(INDEX(setup!$K$20:$N$44, 0, $H$3)="yes", ROW(setup!$F$20:$F$44)-ROW(setup!$F$20)+1), ROWS(E$1:E14))), "")</f>
        <v/>
      </c>
      <c r="F20" s="123"/>
      <c r="G20" s="123"/>
      <c r="H20" s="123"/>
      <c r="I20" s="123"/>
      <c r="J20" s="151"/>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row>
    <row r="21" spans="1:37" s="122" customFormat="1" ht="45" customHeight="1">
      <c r="A21" s="124" t="str" cm="1">
        <f t="array" ref="A21">IFERROR(INDEX(setup!$B$20:$B$44, SMALL(IF(INDEX(setup!$K$20:$N$44, 0, $H$3)="yes", ROW(setup!$B$20:$B$44)-ROW(setup!$B$20)+1), ROWS(A$1:A15))), "")</f>
        <v/>
      </c>
      <c r="B21" s="122" t="str" cm="1">
        <f t="array" ref="B21">IFERROR(INDEX(setup!$C$20:$C$44, SMALL(IF(INDEX(setup!$K$20:$N$44, 0, $H$3)="yes", ROW(setup!$C$20:$C$44)-ROW(setup!$C$20)+1), ROWS(B$1:B15))), "")</f>
        <v/>
      </c>
      <c r="C21" s="122" t="str" cm="1">
        <f t="array" ref="C21">IFERROR(INDEX(setup!$D$20:$D$44, SMALL(IF(INDEX(setup!$K$20:$N$44, 0, $H$3)="yes", ROW(setup!$D$20:$D$44)-ROW(setup!$D$20)+1), ROWS(C$1:C15))), "")</f>
        <v/>
      </c>
      <c r="D21" s="122" t="str" cm="1">
        <f t="array" ref="D21">IFERROR(INDEX(setup!$E$20:$E$44, SMALL(IF(INDEX(setup!$K$20:$N$44, 0, $H$3)="yes", ROW(setup!$E$20:$E$44)-ROW(setup!$E$20)+1), ROWS(D$1:D15))), "")</f>
        <v/>
      </c>
      <c r="E21" s="122" t="str" cm="1">
        <f t="array" ref="E21">IFERROR(INDEX(setup!$F$20:$F$44, SMALL(IF(INDEX(setup!$K$20:$N$44, 0, $H$3)="yes", ROW(setup!$F$20:$F$44)-ROW(setup!$F$20)+1), ROWS(E$1:E15))), "")</f>
        <v/>
      </c>
      <c r="F21" s="123"/>
      <c r="G21" s="123"/>
      <c r="H21" s="123"/>
      <c r="I21" s="123"/>
      <c r="J21" s="151"/>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row>
    <row r="22" spans="1:37" s="122" customFormat="1" ht="45" customHeight="1">
      <c r="A22" s="124" t="str" cm="1">
        <f t="array" ref="A22">IFERROR(INDEX(setup!$B$20:$B$44, SMALL(IF(INDEX(setup!$K$20:$N$44, 0, $H$3)="yes", ROW(setup!$B$20:$B$44)-ROW(setup!$B$20)+1), ROWS(A$1:A16))), "")</f>
        <v/>
      </c>
      <c r="B22" s="122" t="str" cm="1">
        <f t="array" ref="B22">IFERROR(INDEX(setup!$C$20:$C$44, SMALL(IF(INDEX(setup!$K$20:$N$44, 0, $H$3)="yes", ROW(setup!$C$20:$C$44)-ROW(setup!$C$20)+1), ROWS(B$1:B16))), "")</f>
        <v/>
      </c>
      <c r="C22" s="122" t="str" cm="1">
        <f t="array" ref="C22">IFERROR(INDEX(setup!$D$20:$D$44, SMALL(IF(INDEX(setup!$K$20:$N$44, 0, $H$3)="yes", ROW(setup!$D$20:$D$44)-ROW(setup!$D$20)+1), ROWS(C$1:C16))), "")</f>
        <v/>
      </c>
      <c r="D22" s="122" t="str" cm="1">
        <f t="array" ref="D22">IFERROR(INDEX(setup!$E$20:$E$44, SMALL(IF(INDEX(setup!$K$20:$N$44, 0, $H$3)="yes", ROW(setup!$E$20:$E$44)-ROW(setup!$E$20)+1), ROWS(D$1:D16))), "")</f>
        <v/>
      </c>
      <c r="E22" s="122" t="str" cm="1">
        <f t="array" ref="E22">IFERROR(INDEX(setup!$F$20:$F$44, SMALL(IF(INDEX(setup!$K$20:$N$44, 0, $H$3)="yes", ROW(setup!$F$20:$F$44)-ROW(setup!$F$20)+1), ROWS(E$1:E16))), "")</f>
        <v/>
      </c>
      <c r="F22" s="123"/>
      <c r="G22" s="123"/>
      <c r="H22" s="123"/>
      <c r="I22" s="123"/>
      <c r="J22" s="151"/>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row>
    <row r="23" spans="1:37" s="122" customFormat="1" ht="45" customHeight="1">
      <c r="A23" s="124" t="str" cm="1">
        <f t="array" ref="A23">IFERROR(INDEX(setup!$B$20:$B$44, SMALL(IF(INDEX(setup!$K$20:$N$44, 0, $H$3)="yes", ROW(setup!$B$20:$B$44)-ROW(setup!$B$20)+1), ROWS(A$1:A17))), "")</f>
        <v/>
      </c>
      <c r="B23" s="122" t="str" cm="1">
        <f t="array" ref="B23">IFERROR(INDEX(setup!$C$20:$C$44, SMALL(IF(INDEX(setup!$K$20:$N$44, 0, $H$3)="yes", ROW(setup!$C$20:$C$44)-ROW(setup!$C$20)+1), ROWS(B$1:B17))), "")</f>
        <v/>
      </c>
      <c r="C23" s="122" t="str" cm="1">
        <f t="array" ref="C23">IFERROR(INDEX(setup!$D$20:$D$44, SMALL(IF(INDEX(setup!$K$20:$N$44, 0, $H$3)="yes", ROW(setup!$D$20:$D$44)-ROW(setup!$D$20)+1), ROWS(C$1:C17))), "")</f>
        <v/>
      </c>
      <c r="D23" s="122" t="str" cm="1">
        <f t="array" ref="D23">IFERROR(INDEX(setup!$E$20:$E$44, SMALL(IF(INDEX(setup!$K$20:$N$44, 0, $H$3)="yes", ROW(setup!$E$20:$E$44)-ROW(setup!$E$20)+1), ROWS(D$1:D17))), "")</f>
        <v/>
      </c>
      <c r="E23" s="122" t="str" cm="1">
        <f t="array" ref="E23">IFERROR(INDEX(setup!$F$20:$F$44, SMALL(IF(INDEX(setup!$K$20:$N$44, 0, $H$3)="yes", ROW(setup!$F$20:$F$44)-ROW(setup!$F$20)+1), ROWS(E$1:E17))), "")</f>
        <v/>
      </c>
      <c r="F23" s="123"/>
      <c r="G23" s="123"/>
      <c r="H23" s="123"/>
      <c r="I23" s="123"/>
      <c r="J23" s="151"/>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row>
    <row r="24" spans="1:37" s="122" customFormat="1" ht="45" customHeight="1">
      <c r="A24" s="124" t="str" cm="1">
        <f t="array" ref="A24">IFERROR(INDEX(setup!$B$20:$B$44, SMALL(IF(INDEX(setup!$K$20:$N$44, 0, $H$3)="yes", ROW(setup!$B$20:$B$44)-ROW(setup!$B$20)+1), ROWS(A$1:A18))), "")</f>
        <v/>
      </c>
      <c r="B24" s="122" t="str" cm="1">
        <f t="array" ref="B24">IFERROR(INDEX(setup!$C$20:$C$44, SMALL(IF(INDEX(setup!$K$20:$N$44, 0, $H$3)="yes", ROW(setup!$C$20:$C$44)-ROW(setup!$C$20)+1), ROWS(B$1:B18))), "")</f>
        <v/>
      </c>
      <c r="C24" s="122" t="str" cm="1">
        <f t="array" ref="C24">IFERROR(INDEX(setup!$D$20:$D$44, SMALL(IF(INDEX(setup!$K$20:$N$44, 0, $H$3)="yes", ROW(setup!$D$20:$D$44)-ROW(setup!$D$20)+1), ROWS(C$1:C18))), "")</f>
        <v/>
      </c>
      <c r="D24" s="122" t="str" cm="1">
        <f t="array" ref="D24">IFERROR(INDEX(setup!$E$20:$E$44, SMALL(IF(INDEX(setup!$K$20:$N$44, 0, $H$3)="yes", ROW(setup!$E$20:$E$44)-ROW(setup!$E$20)+1), ROWS(D$1:D18))), "")</f>
        <v/>
      </c>
      <c r="E24" s="122" t="str" cm="1">
        <f t="array" ref="E24">IFERROR(INDEX(setup!$F$20:$F$44, SMALL(IF(INDEX(setup!$K$20:$N$44, 0, $H$3)="yes", ROW(setup!$F$20:$F$44)-ROW(setup!$F$20)+1), ROWS(E$1:E18))), "")</f>
        <v/>
      </c>
      <c r="F24" s="123"/>
      <c r="G24" s="123"/>
      <c r="H24" s="123"/>
      <c r="I24" s="123"/>
      <c r="J24" s="151"/>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row>
    <row r="25" spans="1:37" s="122" customFormat="1" ht="45" customHeight="1">
      <c r="A25" s="124" t="str" cm="1">
        <f t="array" ref="A25">IFERROR(INDEX(setup!$B$20:$B$44, SMALL(IF(INDEX(setup!$K$20:$N$44, 0, $H$3)="yes", ROW(setup!$B$20:$B$44)-ROW(setup!$B$20)+1), ROWS(A$1:A19))), "")</f>
        <v/>
      </c>
      <c r="B25" s="122" t="str" cm="1">
        <f t="array" ref="B25">IFERROR(INDEX(setup!$C$20:$C$44, SMALL(IF(INDEX(setup!$K$20:$N$44, 0, $H$3)="yes", ROW(setup!$C$20:$C$44)-ROW(setup!$C$20)+1), ROWS(B$1:B19))), "")</f>
        <v/>
      </c>
      <c r="C25" s="122" t="str" cm="1">
        <f t="array" ref="C25">IFERROR(INDEX(setup!$D$20:$D$44, SMALL(IF(INDEX(setup!$K$20:$N$44, 0, $H$3)="yes", ROW(setup!$D$20:$D$44)-ROW(setup!$D$20)+1), ROWS(C$1:C19))), "")</f>
        <v/>
      </c>
      <c r="D25" s="122" t="str" cm="1">
        <f t="array" ref="D25">IFERROR(INDEX(setup!$E$20:$E$44, SMALL(IF(INDEX(setup!$K$20:$N$44, 0, $H$3)="yes", ROW(setup!$E$20:$E$44)-ROW(setup!$E$20)+1), ROWS(D$1:D19))), "")</f>
        <v/>
      </c>
      <c r="E25" s="122" t="str" cm="1">
        <f t="array" ref="E25">IFERROR(INDEX(setup!$F$20:$F$44, SMALL(IF(INDEX(setup!$K$20:$N$44, 0, $H$3)="yes", ROW(setup!$F$20:$F$44)-ROW(setup!$F$20)+1), ROWS(E$1:E19))), "")</f>
        <v/>
      </c>
      <c r="F25" s="123"/>
      <c r="G25" s="123"/>
      <c r="H25" s="123"/>
      <c r="I25" s="123"/>
      <c r="J25" s="151"/>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row>
    <row r="26" spans="1:37" s="122" customFormat="1" ht="45" customHeight="1">
      <c r="A26" s="124" t="str" cm="1">
        <f t="array" ref="A26">IFERROR(INDEX(setup!$B$20:$B$44, SMALL(IF(INDEX(setup!$K$20:$N$44, 0, $H$3)="yes", ROW(setup!$B$20:$B$44)-ROW(setup!$B$20)+1), ROWS(A$1:A20))), "")</f>
        <v/>
      </c>
      <c r="B26" s="122" t="str" cm="1">
        <f t="array" ref="B26">IFERROR(INDEX(setup!$C$20:$C$44, SMALL(IF(INDEX(setup!$K$20:$N$44, 0, $H$3)="yes", ROW(setup!$C$20:$C$44)-ROW(setup!$C$20)+1), ROWS(B$1:B20))), "")</f>
        <v/>
      </c>
      <c r="C26" s="122" t="str" cm="1">
        <f t="array" ref="C26">IFERROR(INDEX(setup!$D$20:$D$44, SMALL(IF(INDEX(setup!$K$20:$N$44, 0, $H$3)="yes", ROW(setup!$D$20:$D$44)-ROW(setup!$D$20)+1), ROWS(C$1:C20))), "")</f>
        <v/>
      </c>
      <c r="D26" s="122" t="str" cm="1">
        <f t="array" ref="D26">IFERROR(INDEX(setup!$E$20:$E$44, SMALL(IF(INDEX(setup!$K$20:$N$44, 0, $H$3)="yes", ROW(setup!$E$20:$E$44)-ROW(setup!$E$20)+1), ROWS(D$1:D20))), "")</f>
        <v/>
      </c>
      <c r="E26" s="122" t="str" cm="1">
        <f t="array" ref="E26">IFERROR(INDEX(setup!$F$20:$F$44, SMALL(IF(INDEX(setup!$K$20:$N$44, 0, $H$3)="yes", ROW(setup!$F$20:$F$44)-ROW(setup!$F$20)+1), ROWS(E$1:E20))), "")</f>
        <v/>
      </c>
      <c r="F26" s="123"/>
      <c r="G26" s="123"/>
      <c r="H26" s="123"/>
      <c r="I26" s="123"/>
      <c r="J26" s="151"/>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row>
    <row r="27" spans="1:37" s="122" customFormat="1" ht="45" customHeight="1">
      <c r="A27" s="124" t="str" cm="1">
        <f t="array" ref="A27">IFERROR(INDEX(setup!$B$20:$B$44, SMALL(IF(INDEX(setup!$K$20:$N$44, 0, $H$3)="yes", ROW(setup!$B$20:$B$44)-ROW(setup!$B$20)+1), ROWS(A$1:A21))), "")</f>
        <v/>
      </c>
      <c r="B27" s="122" t="str" cm="1">
        <f t="array" ref="B27">IFERROR(INDEX(setup!$C$20:$C$44, SMALL(IF(INDEX(setup!$K$20:$N$44, 0, $H$3)="yes", ROW(setup!$C$20:$C$44)-ROW(setup!$C$20)+1), ROWS(B$1:B21))), "")</f>
        <v/>
      </c>
      <c r="C27" s="122" t="str" cm="1">
        <f t="array" ref="C27">IFERROR(INDEX(setup!$D$20:$D$44, SMALL(IF(INDEX(setup!$K$20:$N$44, 0, $H$3)="yes", ROW(setup!$D$20:$D$44)-ROW(setup!$D$20)+1), ROWS(C$1:C21))), "")</f>
        <v/>
      </c>
      <c r="D27" s="122" t="str" cm="1">
        <f t="array" ref="D27">IFERROR(INDEX(setup!$E$20:$E$44, SMALL(IF(INDEX(setup!$K$20:$N$44, 0, $H$3)="yes", ROW(setup!$E$20:$E$44)-ROW(setup!$E$20)+1), ROWS(D$1:D21))), "")</f>
        <v/>
      </c>
      <c r="E27" s="122" t="str" cm="1">
        <f t="array" ref="E27">IFERROR(INDEX(setup!$F$20:$F$44, SMALL(IF(INDEX(setup!$K$20:$N$44, 0, $H$3)="yes", ROW(setup!$F$20:$F$44)-ROW(setup!$F$20)+1), ROWS(E$1:E21))), "")</f>
        <v/>
      </c>
      <c r="F27" s="123"/>
      <c r="G27" s="123"/>
      <c r="H27" s="123"/>
      <c r="I27" s="123"/>
      <c r="J27" s="151"/>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row>
    <row r="28" spans="1:37" s="122" customFormat="1" ht="45" customHeight="1">
      <c r="A28" s="124" t="str" cm="1">
        <f t="array" ref="A28">IFERROR(INDEX(setup!$B$20:$B$44, SMALL(IF(INDEX(setup!$K$20:$N$44, 0, $H$3)="yes", ROW(setup!$B$20:$B$44)-ROW(setup!$B$20)+1), ROWS(A$1:A22))), "")</f>
        <v/>
      </c>
      <c r="B28" s="122" t="str" cm="1">
        <f t="array" ref="B28">IFERROR(INDEX(setup!$C$20:$C$44, SMALL(IF(INDEX(setup!$K$20:$N$44, 0, $H$3)="yes", ROW(setup!$C$20:$C$44)-ROW(setup!$C$20)+1), ROWS(B$1:B22))), "")</f>
        <v/>
      </c>
      <c r="C28" s="122" t="str" cm="1">
        <f t="array" ref="C28">IFERROR(INDEX(setup!$D$20:$D$44, SMALL(IF(INDEX(setup!$K$20:$N$44, 0, $H$3)="yes", ROW(setup!$D$20:$D$44)-ROW(setup!$D$20)+1), ROWS(C$1:C22))), "")</f>
        <v/>
      </c>
      <c r="D28" s="122" t="str" cm="1">
        <f t="array" ref="D28">IFERROR(INDEX(setup!$E$20:$E$44, SMALL(IF(INDEX(setup!$K$20:$N$44, 0, $H$3)="yes", ROW(setup!$E$20:$E$44)-ROW(setup!$E$20)+1), ROWS(D$1:D22))), "")</f>
        <v/>
      </c>
      <c r="E28" s="122" t="str" cm="1">
        <f t="array" ref="E28">IFERROR(INDEX(setup!$F$20:$F$44, SMALL(IF(INDEX(setup!$K$20:$N$44, 0, $H$3)="yes", ROW(setup!$F$20:$F$44)-ROW(setup!$F$20)+1), ROWS(E$1:E22))), "")</f>
        <v/>
      </c>
      <c r="F28" s="123"/>
      <c r="G28" s="123"/>
      <c r="H28" s="123"/>
      <c r="I28" s="123"/>
      <c r="J28" s="151"/>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row>
    <row r="29" spans="1:37" s="122" customFormat="1" ht="45" customHeight="1">
      <c r="A29" s="124" t="str" cm="1">
        <f t="array" ref="A29">IFERROR(INDEX(setup!$B$20:$B$44, SMALL(IF(INDEX(setup!$K$20:$N$44, 0, $H$3)="yes", ROW(setup!$B$20:$B$44)-ROW(setup!$B$20)+1), ROWS(A$1:A23))), "")</f>
        <v/>
      </c>
      <c r="B29" s="122" t="str" cm="1">
        <f t="array" ref="B29">IFERROR(INDEX(setup!$C$20:$C$44, SMALL(IF(INDEX(setup!$K$20:$N$44, 0, $H$3)="yes", ROW(setup!$C$20:$C$44)-ROW(setup!$C$20)+1), ROWS(B$1:B23))), "")</f>
        <v/>
      </c>
      <c r="C29" s="122" t="str" cm="1">
        <f t="array" ref="C29">IFERROR(INDEX(setup!$D$20:$D$44, SMALL(IF(INDEX(setup!$K$20:$N$44, 0, $H$3)="yes", ROW(setup!$D$20:$D$44)-ROW(setup!$D$20)+1), ROWS(C$1:C23))), "")</f>
        <v/>
      </c>
      <c r="D29" s="122" t="str" cm="1">
        <f t="array" ref="D29">IFERROR(INDEX(setup!$E$20:$E$44, SMALL(IF(INDEX(setup!$K$20:$N$44, 0, $H$3)="yes", ROW(setup!$E$20:$E$44)-ROW(setup!$E$20)+1), ROWS(D$1:D23))), "")</f>
        <v/>
      </c>
      <c r="E29" s="122" t="str" cm="1">
        <f t="array" ref="E29">IFERROR(INDEX(setup!$F$20:$F$44, SMALL(IF(INDEX(setup!$K$20:$N$44, 0, $H$3)="yes", ROW(setup!$F$20:$F$44)-ROW(setup!$F$20)+1), ROWS(E$1:E23))), "")</f>
        <v/>
      </c>
      <c r="F29" s="123"/>
      <c r="G29" s="123"/>
      <c r="H29" s="123"/>
      <c r="I29" s="123"/>
      <c r="J29" s="151"/>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row>
    <row r="30" spans="1:37" s="122" customFormat="1" ht="45" customHeight="1">
      <c r="A30" s="124" t="str" cm="1">
        <f t="array" ref="A30">IFERROR(INDEX(setup!$B$20:$B$44, SMALL(IF(INDEX(setup!$K$20:$N$44, 0, $H$3)="yes", ROW(setup!$B$20:$B$44)-ROW(setup!$B$20)+1), ROWS(A$1:A24))), "")</f>
        <v/>
      </c>
      <c r="B30" s="122" t="str" cm="1">
        <f t="array" ref="B30">IFERROR(INDEX(setup!$C$20:$C$44, SMALL(IF(INDEX(setup!$K$20:$N$44, 0, $H$3)="yes", ROW(setup!$C$20:$C$44)-ROW(setup!$C$20)+1), ROWS(B$1:B24))), "")</f>
        <v/>
      </c>
      <c r="C30" s="122" t="str" cm="1">
        <f t="array" ref="C30">IFERROR(INDEX(setup!$D$20:$D$44, SMALL(IF(INDEX(setup!$K$20:$N$44, 0, $H$3)="yes", ROW(setup!$D$20:$D$44)-ROW(setup!$D$20)+1), ROWS(C$1:C24))), "")</f>
        <v/>
      </c>
      <c r="D30" s="122" t="str" cm="1">
        <f t="array" ref="D30">IFERROR(INDEX(setup!$E$20:$E$44, SMALL(IF(INDEX(setup!$K$20:$N$44, 0, $H$3)="yes", ROW(setup!$E$20:$E$44)-ROW(setup!$E$20)+1), ROWS(D$1:D24))), "")</f>
        <v/>
      </c>
      <c r="E30" s="122" t="str" cm="1">
        <f t="array" ref="E30">IFERROR(INDEX(setup!$F$20:$F$44, SMALL(IF(INDEX(setup!$K$20:$N$44, 0, $H$3)="yes", ROW(setup!$F$20:$F$44)-ROW(setup!$F$20)+1), ROWS(E$1:E24))), "")</f>
        <v/>
      </c>
      <c r="F30" s="123"/>
      <c r="G30" s="123"/>
      <c r="H30" s="123"/>
      <c r="I30" s="123"/>
      <c r="J30" s="151"/>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row>
    <row r="31" spans="1:37" s="122" customFormat="1" ht="45" customHeight="1">
      <c r="A31" s="124" t="str" cm="1">
        <f t="array" ref="A31">IFERROR(INDEX(setup!$B$20:$B$44, SMALL(IF(INDEX(setup!$K$20:$N$44, 0, $H$3)="yes", ROW(setup!$B$20:$B$44)-ROW(setup!$B$20)+1), ROWS(A$1:A25))), "")</f>
        <v/>
      </c>
      <c r="B31" s="122" t="str" cm="1">
        <f t="array" ref="B31">IFERROR(INDEX(setup!$C$20:$C$44, SMALL(IF(INDEX(setup!$K$20:$N$44, 0, $H$3)="yes", ROW(setup!$C$20:$C$44)-ROW(setup!$C$20)+1), ROWS(B$1:B25))), "")</f>
        <v/>
      </c>
      <c r="C31" s="122" t="str" cm="1">
        <f t="array" ref="C31">IFERROR(INDEX(setup!$D$20:$D$44, SMALL(IF(INDEX(setup!$K$20:$N$44, 0, $H$3)="yes", ROW(setup!$D$20:$D$44)-ROW(setup!$D$20)+1), ROWS(C$1:C25))), "")</f>
        <v/>
      </c>
      <c r="D31" s="122" t="str" cm="1">
        <f t="array" ref="D31">IFERROR(INDEX(setup!$E$20:$E$44, SMALL(IF(INDEX(setup!$K$20:$N$44, 0, $H$3)="yes", ROW(setup!$E$20:$E$44)-ROW(setup!$E$20)+1), ROWS(D$1:D25))), "")</f>
        <v/>
      </c>
      <c r="E31" s="122" t="str" cm="1">
        <f t="array" ref="E31">IFERROR(INDEX(setup!$F$20:$F$44, SMALL(IF(INDEX(setup!$K$20:$N$44, 0, $H$3)="yes", ROW(setup!$F$20:$F$44)-ROW(setup!$F$20)+1), ROWS(E$1:E25))), "")</f>
        <v/>
      </c>
      <c r="F31" s="123"/>
      <c r="G31" s="123"/>
      <c r="H31" s="123"/>
      <c r="I31" s="123"/>
      <c r="J31" s="151"/>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row>
  </sheetData>
  <sheetProtection selectLockedCells="1"/>
  <conditionalFormatting sqref="A7:E31">
    <cfRule type="expression" dxfId="2" priority="1">
      <formula>#REF!="no"</formula>
    </cfRule>
    <cfRule type="expression" dxfId="1" priority="2">
      <formula>#REF!="yes"</formula>
    </cfRule>
  </conditionalFormatting>
  <conditionalFormatting sqref="F7:AK31">
    <cfRule type="expression" dxfId="0" priority="3">
      <formula>AND(F$5&lt;&gt;"",ISERROR(MATCH(F$5,$B7:$E7,0)))</formula>
    </cfRule>
  </conditionalFormatting>
  <dataValidations count="1">
    <dataValidation type="list" allowBlank="1" showInputMessage="1" showErrorMessage="1" sqref="H3" xr:uid="{A5956A36-8A91-4260-B001-A9A3FD7BE88A}">
      <formula1>"1,2,3,4"</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A9464-412B-4A81-BA26-2AE4E25E3641}">
  <sheetPr>
    <tabColor theme="2" tint="-0.499984740745262"/>
  </sheetPr>
  <dimension ref="A1:K39"/>
  <sheetViews>
    <sheetView topLeftCell="A10" workbookViewId="0">
      <selection activeCell="E28" sqref="E28"/>
    </sheetView>
  </sheetViews>
  <sheetFormatPr defaultColWidth="9.1796875" defaultRowHeight="14"/>
  <cols>
    <col min="1" max="1" width="9.1796875" style="1"/>
    <col min="2" max="2" width="30.7265625" style="1" customWidth="1"/>
    <col min="3" max="3" width="25.81640625" style="1" bestFit="1" customWidth="1"/>
    <col min="4" max="4" width="12.1796875" style="1" customWidth="1"/>
    <col min="5" max="5" width="18" style="1" customWidth="1"/>
    <col min="6" max="6" width="9.1796875" style="1"/>
    <col min="7" max="7" width="10.1796875" style="1" customWidth="1"/>
    <col min="8" max="8" width="32.1796875" style="1" customWidth="1"/>
    <col min="9" max="9" width="29.1796875" style="1" customWidth="1"/>
    <col min="10" max="10" width="13" style="1" bestFit="1" customWidth="1"/>
    <col min="11" max="11" width="16.1796875" style="1" customWidth="1"/>
    <col min="12" max="16384" width="9.1796875" style="1"/>
  </cols>
  <sheetData>
    <row r="1" spans="1:11" ht="25">
      <c r="A1" s="4" t="s">
        <v>20</v>
      </c>
      <c r="B1" s="4"/>
      <c r="C1" s="4"/>
      <c r="D1" s="4"/>
      <c r="E1" s="4"/>
      <c r="F1" s="4"/>
      <c r="G1" s="115" t="s">
        <v>104</v>
      </c>
      <c r="H1" s="118" t="str">
        <f>IF($H$3=3,setup!I17,IF($H$3=4,setup!J17,IF($H$3=2,setup!H17,IF($H$3=1,setup!G17))))</f>
        <v>Eastbourne</v>
      </c>
    </row>
    <row r="2" spans="1:11" ht="22.5">
      <c r="A2" s="49" t="s">
        <v>137</v>
      </c>
      <c r="B2" s="49"/>
      <c r="C2" s="49"/>
      <c r="D2" s="49"/>
      <c r="E2" s="49"/>
      <c r="G2" s="115" t="s">
        <v>106</v>
      </c>
      <c r="H2" s="118">
        <f>IF($H$3=3,setup!I18,IF($H$3=4,setup!J18,IF($H$3=2,setup!H18,IF($H$3=1,setup!G18))))</f>
        <v>45455</v>
      </c>
    </row>
    <row r="3" spans="1:11" ht="22.5">
      <c r="F3" s="5"/>
      <c r="G3" s="115" t="s">
        <v>108</v>
      </c>
      <c r="H3" s="191">
        <f>DeclarationM!H3</f>
        <v>2</v>
      </c>
    </row>
    <row r="5" spans="1:11">
      <c r="A5" s="18" t="s">
        <v>134</v>
      </c>
      <c r="G5" s="18" t="s">
        <v>133</v>
      </c>
    </row>
    <row r="6" spans="1:11" s="189" customFormat="1" ht="26.15" customHeight="1">
      <c r="A6" s="188" t="s">
        <v>138</v>
      </c>
      <c r="B6" s="188" t="s">
        <v>120</v>
      </c>
      <c r="C6" s="188" t="s">
        <v>130</v>
      </c>
      <c r="D6" s="188" t="s">
        <v>139</v>
      </c>
      <c r="E6" s="188" t="s">
        <v>140</v>
      </c>
      <c r="G6" s="188" t="s">
        <v>138</v>
      </c>
      <c r="H6" s="188" t="s">
        <v>120</v>
      </c>
      <c r="I6" s="188" t="s">
        <v>130</v>
      </c>
      <c r="J6" s="188" t="s">
        <v>139</v>
      </c>
      <c r="K6" s="188" t="s">
        <v>140</v>
      </c>
    </row>
    <row r="7" spans="1:11" s="189" customFormat="1" ht="26.15" customHeight="1">
      <c r="A7" s="190">
        <v>69</v>
      </c>
      <c r="B7" s="190" t="s">
        <v>184</v>
      </c>
      <c r="C7" s="190" t="s">
        <v>58</v>
      </c>
      <c r="D7" s="190" t="s">
        <v>145</v>
      </c>
      <c r="E7" s="190" t="s">
        <v>95</v>
      </c>
      <c r="G7" s="190">
        <v>99</v>
      </c>
      <c r="H7" s="190" t="s">
        <v>354</v>
      </c>
      <c r="I7" s="190" t="s">
        <v>40</v>
      </c>
      <c r="J7" s="190" t="s">
        <v>153</v>
      </c>
      <c r="K7" s="190" t="s">
        <v>89</v>
      </c>
    </row>
    <row r="8" spans="1:11" s="189" customFormat="1" ht="26.15" customHeight="1">
      <c r="A8" s="190">
        <v>68</v>
      </c>
      <c r="B8" s="190" t="s">
        <v>185</v>
      </c>
      <c r="C8" s="190" t="s">
        <v>58</v>
      </c>
      <c r="D8" s="190" t="s">
        <v>147</v>
      </c>
      <c r="E8" s="190" t="s">
        <v>95</v>
      </c>
      <c r="G8" s="190">
        <v>99</v>
      </c>
      <c r="H8" s="190" t="s">
        <v>354</v>
      </c>
      <c r="I8" s="190" t="s">
        <v>40</v>
      </c>
      <c r="J8" s="190" t="s">
        <v>153</v>
      </c>
      <c r="K8" s="190" t="s">
        <v>95</v>
      </c>
    </row>
    <row r="9" spans="1:11" s="189" customFormat="1" ht="26.15" customHeight="1">
      <c r="A9" s="190">
        <v>67</v>
      </c>
      <c r="B9" s="190" t="s">
        <v>175</v>
      </c>
      <c r="C9" s="190" t="s">
        <v>58</v>
      </c>
      <c r="D9" s="190" t="s">
        <v>145</v>
      </c>
      <c r="E9" s="190" t="s">
        <v>95</v>
      </c>
      <c r="G9" s="190">
        <v>98</v>
      </c>
      <c r="H9" s="190" t="s">
        <v>188</v>
      </c>
      <c r="I9" s="190" t="s">
        <v>40</v>
      </c>
      <c r="J9" s="190" t="s">
        <v>161</v>
      </c>
      <c r="K9" s="190" t="s">
        <v>84</v>
      </c>
    </row>
    <row r="10" spans="1:11" s="189" customFormat="1" ht="26.15" customHeight="1">
      <c r="A10" s="190">
        <v>66</v>
      </c>
      <c r="B10" s="190" t="s">
        <v>197</v>
      </c>
      <c r="C10" s="190" t="s">
        <v>40</v>
      </c>
      <c r="D10" s="190" t="s">
        <v>144</v>
      </c>
      <c r="E10" s="190" t="s">
        <v>85</v>
      </c>
      <c r="G10" s="190">
        <v>100</v>
      </c>
      <c r="H10" s="190" t="s">
        <v>190</v>
      </c>
      <c r="I10" s="190" t="s">
        <v>40</v>
      </c>
      <c r="J10" s="190" t="s">
        <v>156</v>
      </c>
      <c r="K10" s="190" t="s">
        <v>95</v>
      </c>
    </row>
    <row r="11" spans="1:11" s="189" customFormat="1" ht="26.15" customHeight="1">
      <c r="A11" s="190">
        <v>65</v>
      </c>
      <c r="B11" s="190" t="s">
        <v>203</v>
      </c>
      <c r="C11" s="190" t="s">
        <v>40</v>
      </c>
      <c r="D11" s="190" t="s">
        <v>143</v>
      </c>
      <c r="E11" s="190" t="s">
        <v>90</v>
      </c>
      <c r="G11" s="190">
        <v>97</v>
      </c>
      <c r="H11" s="190" t="s">
        <v>221</v>
      </c>
      <c r="I11" s="190" t="s">
        <v>171</v>
      </c>
      <c r="J11" s="190" t="s">
        <v>165</v>
      </c>
      <c r="K11" s="190" t="s">
        <v>215</v>
      </c>
    </row>
    <row r="12" spans="1:11" s="189" customFormat="1" ht="26.15" customHeight="1">
      <c r="A12" s="190">
        <v>65</v>
      </c>
      <c r="B12" s="190" t="s">
        <v>203</v>
      </c>
      <c r="C12" s="190" t="s">
        <v>40</v>
      </c>
      <c r="D12" s="190" t="s">
        <v>143</v>
      </c>
      <c r="E12" s="190" t="s">
        <v>93</v>
      </c>
      <c r="G12" s="190">
        <v>97</v>
      </c>
      <c r="H12" s="190" t="s">
        <v>221</v>
      </c>
      <c r="I12" s="190" t="s">
        <v>171</v>
      </c>
      <c r="J12" s="190" t="s">
        <v>165</v>
      </c>
      <c r="K12" s="190" t="s">
        <v>90</v>
      </c>
    </row>
    <row r="13" spans="1:11" s="189" customFormat="1" ht="26.15" customHeight="1">
      <c r="A13" s="190">
        <v>64</v>
      </c>
      <c r="B13" s="190" t="s">
        <v>204</v>
      </c>
      <c r="C13" s="190" t="s">
        <v>40</v>
      </c>
      <c r="D13" s="190" t="s">
        <v>142</v>
      </c>
      <c r="E13" s="190" t="s">
        <v>91</v>
      </c>
      <c r="G13" s="190">
        <v>97</v>
      </c>
      <c r="H13" s="190" t="s">
        <v>221</v>
      </c>
      <c r="I13" s="190" t="s">
        <v>171</v>
      </c>
      <c r="J13" s="190" t="s">
        <v>165</v>
      </c>
      <c r="K13" s="190" t="s">
        <v>85</v>
      </c>
    </row>
    <row r="14" spans="1:11" s="189" customFormat="1" ht="26.15" customHeight="1">
      <c r="A14" s="190">
        <v>64</v>
      </c>
      <c r="B14" s="190" t="s">
        <v>204</v>
      </c>
      <c r="C14" s="190" t="s">
        <v>40</v>
      </c>
      <c r="D14" s="190" t="s">
        <v>142</v>
      </c>
      <c r="E14" s="190" t="s">
        <v>95</v>
      </c>
      <c r="G14" s="190">
        <v>93</v>
      </c>
      <c r="H14" s="190" t="s">
        <v>217</v>
      </c>
      <c r="I14" s="190" t="s">
        <v>171</v>
      </c>
      <c r="J14" s="190" t="s">
        <v>165</v>
      </c>
      <c r="K14" s="190" t="s">
        <v>84</v>
      </c>
    </row>
    <row r="15" spans="1:11" s="189" customFormat="1" ht="26.15" customHeight="1">
      <c r="A15" s="190">
        <v>63</v>
      </c>
      <c r="B15" s="190" t="s">
        <v>345</v>
      </c>
      <c r="C15" s="190" t="s">
        <v>40</v>
      </c>
      <c r="D15" s="190" t="s">
        <v>142</v>
      </c>
      <c r="E15" s="190" t="s">
        <v>95</v>
      </c>
      <c r="G15" s="190">
        <v>95</v>
      </c>
      <c r="H15" s="190" t="s">
        <v>299</v>
      </c>
      <c r="I15" s="190" t="s">
        <v>52</v>
      </c>
      <c r="J15" s="190" t="s">
        <v>163</v>
      </c>
      <c r="K15" s="190" t="s">
        <v>84</v>
      </c>
    </row>
    <row r="16" spans="1:11" s="189" customFormat="1" ht="26.15" customHeight="1">
      <c r="A16" s="190">
        <v>62</v>
      </c>
      <c r="B16" s="190" t="s">
        <v>230</v>
      </c>
      <c r="C16" s="190" t="s">
        <v>171</v>
      </c>
      <c r="D16" s="190" t="s">
        <v>164</v>
      </c>
      <c r="E16" s="190" t="s">
        <v>84</v>
      </c>
      <c r="G16" s="190">
        <v>94</v>
      </c>
      <c r="H16" s="190" t="s">
        <v>300</v>
      </c>
      <c r="I16" s="190" t="s">
        <v>52</v>
      </c>
      <c r="J16" s="190" t="s">
        <v>163</v>
      </c>
      <c r="K16" s="190" t="s">
        <v>84</v>
      </c>
    </row>
    <row r="17" spans="1:11" s="189" customFormat="1" ht="26.15" customHeight="1">
      <c r="A17" s="190">
        <v>61</v>
      </c>
      <c r="B17" s="190" t="s">
        <v>254</v>
      </c>
      <c r="C17" s="190" t="s">
        <v>46</v>
      </c>
      <c r="D17" s="190" t="s">
        <v>164</v>
      </c>
      <c r="E17" s="190" t="s">
        <v>90</v>
      </c>
      <c r="G17" s="190">
        <v>96</v>
      </c>
      <c r="H17" s="190" t="s">
        <v>308</v>
      </c>
      <c r="I17" s="190" t="s">
        <v>58</v>
      </c>
      <c r="J17" s="190" t="s">
        <v>165</v>
      </c>
      <c r="K17" s="190" t="s">
        <v>98</v>
      </c>
    </row>
    <row r="18" spans="1:11" s="189" customFormat="1" ht="26.15" customHeight="1">
      <c r="A18" s="190">
        <v>60</v>
      </c>
      <c r="B18" s="190" t="s">
        <v>291</v>
      </c>
      <c r="C18" s="190" t="s">
        <v>28</v>
      </c>
      <c r="D18" s="190" t="s">
        <v>147</v>
      </c>
      <c r="E18" s="190" t="s">
        <v>93</v>
      </c>
      <c r="G18" s="190"/>
      <c r="H18" s="190"/>
      <c r="I18" s="190"/>
      <c r="J18" s="190"/>
      <c r="K18" s="190"/>
    </row>
    <row r="19" spans="1:11" s="189" customFormat="1" ht="26.15" customHeight="1">
      <c r="A19" s="190">
        <v>59</v>
      </c>
      <c r="B19" s="190" t="s">
        <v>290</v>
      </c>
      <c r="C19" s="190" t="s">
        <v>28</v>
      </c>
      <c r="D19" s="190" t="s">
        <v>147</v>
      </c>
      <c r="E19" s="190" t="s">
        <v>93</v>
      </c>
      <c r="G19" s="190"/>
      <c r="H19" s="190"/>
      <c r="I19" s="190"/>
      <c r="J19" s="190"/>
      <c r="K19" s="190"/>
    </row>
    <row r="20" spans="1:11" s="189" customFormat="1" ht="26.15" customHeight="1">
      <c r="A20" s="190">
        <v>58</v>
      </c>
      <c r="B20" s="190" t="s">
        <v>292</v>
      </c>
      <c r="C20" s="190" t="s">
        <v>28</v>
      </c>
      <c r="D20" s="190" t="s">
        <v>145</v>
      </c>
      <c r="E20" s="190" t="s">
        <v>95</v>
      </c>
      <c r="G20" s="190"/>
      <c r="H20" s="190"/>
      <c r="I20" s="190"/>
      <c r="J20" s="190"/>
      <c r="K20" s="190"/>
    </row>
    <row r="21" spans="1:11" s="189" customFormat="1" ht="26.15" customHeight="1">
      <c r="A21" s="190">
        <v>57</v>
      </c>
      <c r="B21" s="190" t="s">
        <v>283</v>
      </c>
      <c r="C21" s="190" t="s">
        <v>28</v>
      </c>
      <c r="D21" s="190" t="s">
        <v>145</v>
      </c>
      <c r="E21" s="190" t="s">
        <v>95</v>
      </c>
      <c r="G21" s="190"/>
      <c r="H21" s="190"/>
      <c r="I21" s="190"/>
      <c r="J21" s="190"/>
      <c r="K21" s="190"/>
    </row>
    <row r="22" spans="1:11" s="189" customFormat="1" ht="26.15" customHeight="1">
      <c r="A22" s="190"/>
      <c r="B22" s="190"/>
      <c r="C22" s="190"/>
      <c r="D22" s="190"/>
      <c r="E22" s="190"/>
      <c r="G22" s="190"/>
      <c r="H22" s="190"/>
      <c r="I22" s="190"/>
      <c r="J22" s="190"/>
      <c r="K22" s="190"/>
    </row>
    <row r="23" spans="1:11" s="189" customFormat="1" ht="26.15" customHeight="1">
      <c r="A23" s="190">
        <v>55</v>
      </c>
      <c r="B23" s="190" t="s">
        <v>296</v>
      </c>
      <c r="C23" s="190" t="s">
        <v>69</v>
      </c>
      <c r="D23" s="190" t="s">
        <v>164</v>
      </c>
      <c r="E23" s="190" t="s">
        <v>93</v>
      </c>
      <c r="G23" s="190"/>
      <c r="H23" s="190"/>
      <c r="I23" s="190"/>
      <c r="J23" s="190"/>
      <c r="K23" s="190"/>
    </row>
    <row r="24" spans="1:11" s="189" customFormat="1" ht="26.15" customHeight="1">
      <c r="A24" s="190">
        <v>50</v>
      </c>
      <c r="B24" s="190" t="s">
        <v>310</v>
      </c>
      <c r="C24" s="190" t="s">
        <v>58</v>
      </c>
      <c r="D24" s="190" t="s">
        <v>152</v>
      </c>
      <c r="E24" s="190" t="s">
        <v>98</v>
      </c>
      <c r="G24" s="190"/>
      <c r="H24" s="190"/>
      <c r="I24" s="190"/>
      <c r="J24" s="190"/>
      <c r="K24" s="190"/>
    </row>
    <row r="25" spans="1:11" s="189" customFormat="1" ht="26.15" customHeight="1">
      <c r="A25" s="190">
        <v>51</v>
      </c>
      <c r="B25" s="190" t="s">
        <v>309</v>
      </c>
      <c r="C25" s="190" t="s">
        <v>58</v>
      </c>
      <c r="D25" s="190" t="s">
        <v>152</v>
      </c>
      <c r="E25" s="190" t="s">
        <v>98</v>
      </c>
      <c r="G25" s="190"/>
      <c r="H25" s="190"/>
      <c r="I25" s="190"/>
      <c r="J25" s="190"/>
      <c r="K25" s="190"/>
    </row>
    <row r="26" spans="1:11" s="189" customFormat="1" ht="26.15" customHeight="1">
      <c r="A26" s="190">
        <v>52</v>
      </c>
      <c r="B26" s="190" t="s">
        <v>311</v>
      </c>
      <c r="C26" s="190" t="s">
        <v>52</v>
      </c>
      <c r="D26" s="190" t="s">
        <v>147</v>
      </c>
      <c r="E26" s="190" t="s">
        <v>95</v>
      </c>
      <c r="G26" s="190"/>
      <c r="H26" s="190"/>
      <c r="I26" s="190"/>
      <c r="J26" s="190"/>
      <c r="K26" s="190"/>
    </row>
    <row r="27" spans="1:11" s="189" customFormat="1" ht="26.15" customHeight="1">
      <c r="A27" s="190">
        <v>52</v>
      </c>
      <c r="B27" s="190" t="s">
        <v>311</v>
      </c>
      <c r="C27" s="190" t="s">
        <v>52</v>
      </c>
      <c r="D27" s="190" t="s">
        <v>147</v>
      </c>
      <c r="E27" s="190" t="s">
        <v>93</v>
      </c>
      <c r="G27" s="190"/>
      <c r="H27" s="190"/>
      <c r="I27" s="190"/>
      <c r="J27" s="190"/>
      <c r="K27" s="190"/>
    </row>
    <row r="28" spans="1:11" s="189" customFormat="1" ht="26.15" customHeight="1">
      <c r="A28" s="190">
        <v>53</v>
      </c>
      <c r="B28" s="190" t="s">
        <v>245</v>
      </c>
      <c r="C28" s="190" t="s">
        <v>52</v>
      </c>
      <c r="D28" s="190" t="s">
        <v>143</v>
      </c>
      <c r="E28" s="190" t="s">
        <v>84</v>
      </c>
      <c r="G28" s="190"/>
      <c r="H28" s="190"/>
      <c r="I28" s="190"/>
      <c r="J28" s="190"/>
      <c r="K28" s="190"/>
    </row>
    <row r="29" spans="1:11" s="189" customFormat="1" ht="26.15" customHeight="1">
      <c r="A29" s="190"/>
      <c r="B29" s="190"/>
      <c r="C29" s="190"/>
      <c r="D29" s="190"/>
      <c r="E29" s="190"/>
      <c r="G29" s="190"/>
      <c r="H29" s="190"/>
      <c r="I29" s="190"/>
      <c r="J29" s="190"/>
      <c r="K29" s="190"/>
    </row>
    <row r="30" spans="1:11" s="189" customFormat="1" ht="26.15" customHeight="1">
      <c r="A30" s="190"/>
      <c r="B30" s="190"/>
      <c r="C30" s="190"/>
      <c r="D30" s="190"/>
      <c r="E30" s="190"/>
      <c r="G30" s="190"/>
      <c r="H30" s="190"/>
      <c r="I30" s="190"/>
      <c r="J30" s="190"/>
      <c r="K30" s="190"/>
    </row>
    <row r="31" spans="1:11" s="189" customFormat="1" ht="26.15" customHeight="1">
      <c r="A31" s="190"/>
      <c r="B31" s="190"/>
      <c r="C31" s="190"/>
      <c r="D31" s="190"/>
      <c r="E31" s="190"/>
      <c r="G31" s="190"/>
      <c r="H31" s="190"/>
      <c r="I31" s="190"/>
      <c r="J31" s="190"/>
      <c r="K31" s="190"/>
    </row>
    <row r="32" spans="1:11" s="189" customFormat="1" ht="26.15" customHeight="1">
      <c r="A32" s="190"/>
      <c r="B32" s="190"/>
      <c r="C32" s="190"/>
      <c r="D32" s="190"/>
      <c r="E32" s="190"/>
      <c r="G32" s="190"/>
      <c r="H32" s="190"/>
      <c r="I32" s="190"/>
      <c r="J32" s="190"/>
      <c r="K32" s="190"/>
    </row>
    <row r="33" spans="1:11" s="189" customFormat="1" ht="26.15" customHeight="1">
      <c r="A33" s="190"/>
      <c r="B33" s="190"/>
      <c r="C33" s="190"/>
      <c r="D33" s="190"/>
      <c r="E33" s="190"/>
      <c r="G33" s="190"/>
      <c r="H33" s="190"/>
      <c r="I33" s="190"/>
      <c r="J33" s="190"/>
      <c r="K33" s="190"/>
    </row>
    <row r="34" spans="1:11" s="189" customFormat="1" ht="26.15" customHeight="1">
      <c r="A34" s="190"/>
      <c r="B34" s="190"/>
      <c r="C34" s="190"/>
      <c r="D34" s="190"/>
      <c r="E34" s="190"/>
      <c r="G34" s="190"/>
      <c r="H34" s="190"/>
      <c r="I34" s="190"/>
      <c r="J34" s="190"/>
      <c r="K34" s="190"/>
    </row>
    <row r="35" spans="1:11" s="189" customFormat="1" ht="26.15" customHeight="1">
      <c r="A35" s="190"/>
      <c r="B35" s="190"/>
      <c r="C35" s="190"/>
      <c r="D35" s="190"/>
      <c r="E35" s="190"/>
      <c r="G35" s="190"/>
      <c r="H35" s="190"/>
      <c r="I35" s="190"/>
      <c r="J35" s="190"/>
      <c r="K35" s="190"/>
    </row>
    <row r="36" spans="1:11" s="189" customFormat="1" ht="26.15" customHeight="1">
      <c r="A36" s="190"/>
      <c r="B36" s="190"/>
      <c r="C36" s="190"/>
      <c r="D36" s="190"/>
      <c r="E36" s="190"/>
      <c r="G36" s="190"/>
      <c r="H36" s="190"/>
      <c r="I36" s="190"/>
      <c r="J36" s="190"/>
      <c r="K36" s="190"/>
    </row>
    <row r="37" spans="1:11" s="189" customFormat="1" ht="26.15" customHeight="1">
      <c r="A37" s="190"/>
      <c r="B37" s="190"/>
      <c r="C37" s="190"/>
      <c r="D37" s="190"/>
      <c r="E37" s="190"/>
      <c r="G37" s="190"/>
      <c r="H37" s="190"/>
      <c r="I37" s="190"/>
      <c r="J37" s="190"/>
      <c r="K37" s="190"/>
    </row>
    <row r="38" spans="1:11" s="189" customFormat="1" ht="26.15" customHeight="1">
      <c r="A38" s="190"/>
      <c r="B38" s="190"/>
      <c r="C38" s="190"/>
      <c r="D38" s="190"/>
      <c r="E38" s="190"/>
      <c r="G38" s="190"/>
      <c r="H38" s="190"/>
      <c r="I38" s="190"/>
      <c r="J38" s="190"/>
      <c r="K38" s="190"/>
    </row>
    <row r="39" spans="1:11" s="189" customFormat="1" ht="26.15" customHeight="1">
      <c r="A39" s="190"/>
      <c r="B39" s="190"/>
      <c r="C39" s="190"/>
      <c r="D39" s="190"/>
      <c r="E39" s="190"/>
      <c r="G39" s="190"/>
      <c r="H39" s="190"/>
      <c r="I39" s="190"/>
      <c r="J39" s="190"/>
      <c r="K39" s="190"/>
    </row>
  </sheetData>
  <sheetProtection sheet="1" objects="1" scenarios="1" selectLockedCells="1"/>
  <phoneticPr fontId="25" type="noConversion"/>
  <dataValidations count="1">
    <dataValidation type="list" allowBlank="1" showInputMessage="1" showErrorMessage="1" sqref="H3" xr:uid="{BF4EB0E5-F819-40DA-BB44-ED8AE320FC28}">
      <formula1>"1,2,3,4"</formula1>
    </dataValidation>
  </dataValidations>
  <pageMargins left="0.7" right="0.7" top="0.75" bottom="0.75" header="0.3" footer="0.3"/>
  <colBreaks count="1" manualBreakCount="1">
    <brk id="6" max="1048575" man="1"/>
  </colBreaks>
  <extLst>
    <ext xmlns:x14="http://schemas.microsoft.com/office/spreadsheetml/2009/9/main" uri="{CCE6A557-97BC-4b89-ADB6-D9C93CAAB3DF}">
      <x14:dataValidations xmlns:xm="http://schemas.microsoft.com/office/excel/2006/main" count="5">
        <x14:dataValidation type="list" allowBlank="1" showInputMessage="1" showErrorMessage="1" xr:uid="{2890AD37-13EF-407C-9C3F-BB9BB5FEE54B}">
          <x14:formula1>
            <xm:f>setup!$B$6:$B$13</xm:f>
          </x14:formula1>
          <xm:sqref>C7:C39 I7:I39</xm:sqref>
        </x14:dataValidation>
        <x14:dataValidation type="list" allowBlank="1" showInputMessage="1" showErrorMessage="1" xr:uid="{7C937F54-320D-4878-A10A-AC974BE1192C}">
          <x14:formula1>
            <xm:f>formulas!$J$6:$J$32</xm:f>
          </x14:formula1>
          <xm:sqref>E7:E39</xm:sqref>
        </x14:dataValidation>
        <x14:dataValidation type="list" allowBlank="1" showInputMessage="1" showErrorMessage="1" xr:uid="{E9C156BC-81D9-4A45-9C73-D61878F86521}">
          <x14:formula1>
            <xm:f>formulas!$B$59:$B$70</xm:f>
          </x14:formula1>
          <xm:sqref>D7:D39</xm:sqref>
        </x14:dataValidation>
        <x14:dataValidation type="list" allowBlank="1" showInputMessage="1" showErrorMessage="1" xr:uid="{D949D5D8-C06D-487A-9933-1FA7F9D0A897}">
          <x14:formula1>
            <xm:f>formulas!$C$59:$C$70</xm:f>
          </x14:formula1>
          <xm:sqref>J7:J39</xm:sqref>
        </x14:dataValidation>
        <x14:dataValidation type="list" allowBlank="1" showInputMessage="1" showErrorMessage="1" xr:uid="{AD265DAC-8DDE-4F94-873D-4BE0D3EEFC79}">
          <x14:formula1>
            <xm:f>formulas!$S$6:$S$32</xm:f>
          </x14:formula1>
          <xm:sqref>K7:K39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7F82-4234-44D9-94C4-08CA5C870997}">
  <sheetPr>
    <tabColor rgb="FF002060"/>
  </sheetPr>
  <dimension ref="A1:P444"/>
  <sheetViews>
    <sheetView topLeftCell="A182" zoomScaleNormal="100" workbookViewId="0">
      <selection activeCell="I118" sqref="I118"/>
    </sheetView>
  </sheetViews>
  <sheetFormatPr defaultColWidth="9.1796875" defaultRowHeight="14"/>
  <cols>
    <col min="1" max="1" width="9.1796875" style="1"/>
    <col min="2" max="2" width="23.7265625" style="1" customWidth="1"/>
    <col min="3" max="3" width="28.7265625" style="1" bestFit="1" customWidth="1"/>
    <col min="4" max="4" width="6.54296875" style="2" customWidth="1"/>
    <col min="5" max="5" width="16.453125" style="2" customWidth="1"/>
    <col min="6" max="6" width="9.1796875" style="1"/>
    <col min="7" max="7" width="9.1796875" style="54"/>
    <col min="8" max="8" width="11" style="1" bestFit="1" customWidth="1"/>
    <col min="9" max="9" width="10.1796875" style="1" bestFit="1" customWidth="1"/>
    <col min="10" max="10" width="18.54296875" style="1" bestFit="1" customWidth="1"/>
    <col min="11" max="11" width="20.81640625" style="1" bestFit="1" customWidth="1"/>
    <col min="12" max="12" width="16.7265625" style="1" bestFit="1" customWidth="1"/>
    <col min="13" max="13" width="21.7265625" style="1" bestFit="1" customWidth="1"/>
    <col min="14" max="14" width="22.81640625" style="1" bestFit="1" customWidth="1"/>
    <col min="15" max="15" width="11.26953125" style="1" bestFit="1" customWidth="1"/>
    <col min="16" max="16" width="25.26953125" style="1" bestFit="1" customWidth="1"/>
    <col min="17" max="16384" width="9.1796875" style="1"/>
  </cols>
  <sheetData>
    <row r="1" spans="1:16" ht="25">
      <c r="B1" s="4" t="s">
        <v>20</v>
      </c>
      <c r="E1" s="35" t="s">
        <v>134</v>
      </c>
      <c r="I1" s="49" t="s">
        <v>13</v>
      </c>
    </row>
    <row r="2" spans="1:16" ht="25">
      <c r="B2" s="4" t="s">
        <v>112</v>
      </c>
      <c r="C2" s="34">
        <f>DeclarationM!H2</f>
        <v>45455</v>
      </c>
      <c r="D2" s="117" t="s">
        <v>113</v>
      </c>
      <c r="E2" s="116" t="str">
        <f>DeclarationM!H1</f>
        <v>Eastbourne</v>
      </c>
      <c r="F2" s="117" t="s">
        <v>114</v>
      </c>
      <c r="G2" s="56">
        <f>DeclarationM!H3</f>
        <v>2</v>
      </c>
      <c r="I2" s="5" t="str">
        <f>setup!$B$6</f>
        <v>Arena 80</v>
      </c>
      <c r="J2" s="5" t="str">
        <f>setup!$B$7</f>
        <v>Brighton &amp; Hove AC</v>
      </c>
      <c r="K2" s="5" t="str">
        <f>setup!$B$8</f>
        <v>Eastbourne Rovers AC</v>
      </c>
      <c r="L2" s="5" t="str">
        <f>setup!$B$9</f>
        <v>Hailsham Harriers</v>
      </c>
      <c r="M2" s="5" t="str">
        <f>setup!$B$10</f>
        <v>Hastings AC &amp; Runners</v>
      </c>
      <c r="N2" s="5" t="str">
        <f>setup!$B$11</f>
        <v>Haywards Heath &amp; Lewes</v>
      </c>
      <c r="O2" s="5" t="str">
        <f>setup!$B$12</f>
        <v>HYAC</v>
      </c>
      <c r="P2" s="5" t="str">
        <f>setup!$B$13</f>
        <v>Worthing &amp; District Harriers</v>
      </c>
    </row>
    <row r="3" spans="1:16" ht="14.5" thickBot="1">
      <c r="D3" s="201" t="s">
        <v>169</v>
      </c>
      <c r="H3" s="5" t="s">
        <v>115</v>
      </c>
      <c r="I3" s="63">
        <f>SUM(I6:I435)+0.17</f>
        <v>76.17</v>
      </c>
      <c r="J3" s="63">
        <f>SUM(J6:J435)+0.16</f>
        <v>83.16</v>
      </c>
      <c r="K3" s="63">
        <f>SUM(K6:K435)+0.15</f>
        <v>123.15</v>
      </c>
      <c r="L3" s="63">
        <f>SUM(L6:L435)+0.14</f>
        <v>107.14</v>
      </c>
      <c r="M3" s="63">
        <f>SUM(M6:M435)+0.13</f>
        <v>146.13</v>
      </c>
      <c r="N3" s="63">
        <f>SUM(N6:N435)+0.12</f>
        <v>116.12</v>
      </c>
      <c r="O3" s="63">
        <f>SUM(O6:O435)+0.11</f>
        <v>65.11</v>
      </c>
      <c r="P3" s="63">
        <f>SUM(P6:P435)+0.1</f>
        <v>56.1</v>
      </c>
    </row>
    <row r="4" spans="1:16" ht="15" thickTop="1" thickBot="1">
      <c r="A4" s="27" t="s">
        <v>116</v>
      </c>
      <c r="B4" s="30" t="str">
        <f>formulas!Q6</f>
        <v>Hammer</v>
      </c>
      <c r="C4" s="29" t="s">
        <v>117</v>
      </c>
      <c r="D4" s="30" t="str">
        <f>formulas!R6</f>
        <v>A 35+</v>
      </c>
      <c r="E4" s="39" t="s">
        <v>118</v>
      </c>
      <c r="F4" s="40" t="s">
        <v>119</v>
      </c>
      <c r="G4" s="60"/>
    </row>
    <row r="5" spans="1:16" ht="14.5" thickBot="1">
      <c r="A5" s="31" t="s">
        <v>216</v>
      </c>
      <c r="B5" s="32" t="s">
        <v>120</v>
      </c>
      <c r="C5" s="32" t="s">
        <v>121</v>
      </c>
      <c r="D5" s="37" t="s">
        <v>122</v>
      </c>
      <c r="E5" s="37" t="s">
        <v>123</v>
      </c>
      <c r="F5" s="33" t="s">
        <v>124</v>
      </c>
    </row>
    <row r="6" spans="1:16" ht="15" thickTop="1">
      <c r="A6" s="22">
        <v>1</v>
      </c>
      <c r="B6" s="21" t="str">
        <f>IFERROR(INDEX(DeclarationM!$A:$AK, MATCH(B4, DeclarationM!$A:$A, 0), MATCH(D6, DeclarationM!$6:$6, 0)), "")</f>
        <v>Stuart Pelling</v>
      </c>
      <c r="C6" s="7" t="str" cm="1">
        <f t="array" ref="C6">IF(ISBLANK(D6), "", IFERROR(INDEX(setup!$B$6:$B$13, MAX((setup!$D$6:$K$13=D6)*ROW(setup!$D$6:$K$13))-ROW(setup!$D$6)+1), "Club not found"))</f>
        <v>Eastbourne Rovers AC</v>
      </c>
      <c r="D6" s="43" t="s">
        <v>312</v>
      </c>
      <c r="E6" s="44">
        <v>21.39</v>
      </c>
      <c r="F6" s="25">
        <v>8</v>
      </c>
      <c r="I6" s="51">
        <f>SUMIF($C6:$C13,I$2,$F6:$F13)</f>
        <v>0</v>
      </c>
      <c r="J6" s="51">
        <f t="shared" ref="J6:P6" si="0">SUMIF($C6:$C13,J$2,$F6:$F13)</f>
        <v>0</v>
      </c>
      <c r="K6" s="51">
        <f t="shared" si="0"/>
        <v>8</v>
      </c>
      <c r="L6" s="51">
        <f t="shared" si="0"/>
        <v>5</v>
      </c>
      <c r="M6" s="51">
        <f t="shared" si="0"/>
        <v>7</v>
      </c>
      <c r="N6" s="51">
        <f t="shared" si="0"/>
        <v>4</v>
      </c>
      <c r="O6" s="51">
        <f t="shared" si="0"/>
        <v>6</v>
      </c>
      <c r="P6" s="51">
        <f t="shared" si="0"/>
        <v>0</v>
      </c>
    </row>
    <row r="7" spans="1:16">
      <c r="A7" s="22">
        <v>2</v>
      </c>
      <c r="B7" s="21" t="str">
        <f>IFERROR(INDEX(DeclarationM!$A:$AK, MATCH(B4, DeclarationM!$A:$A, 0), MATCH(D7, DeclarationM!$6:$6, 0)), "")</f>
        <v>Simon Basey</v>
      </c>
      <c r="C7" s="7" t="str" cm="1">
        <f t="array" ref="C7">IF(ISBLANK(D7), "", IFERROR(INDEX(setup!$B$6:$B$13, MAX((setup!$D$6:$K$13=D7)*ROW(setup!$D$6:$K$13))-ROW(setup!$D$6)+1), "Club not found"))</f>
        <v>Hastings AC &amp; Runners</v>
      </c>
      <c r="D7" s="45" t="s">
        <v>330</v>
      </c>
      <c r="E7" s="46">
        <v>18.18</v>
      </c>
      <c r="F7" s="25">
        <v>7</v>
      </c>
    </row>
    <row r="8" spans="1:16">
      <c r="A8" s="22">
        <v>3</v>
      </c>
      <c r="B8" s="21" t="str">
        <f>IFERROR(INDEX(DeclarationM!$A:$AK, MATCH(B4, DeclarationM!$A:$A, 0), MATCH(D8, DeclarationM!$6:$6, 0)), "")</f>
        <v>Matthew Harmer</v>
      </c>
      <c r="C8" s="7" t="str" cm="1">
        <f t="array" ref="C8">IF(ISBLANK(D8), "", IFERROR(INDEX(setup!$B$6:$B$13, MAX((setup!$D$6:$K$13=D8)*ROW(setup!$D$6:$K$13))-ROW(setup!$D$6)+1), "Club not found"))</f>
        <v>HYAC</v>
      </c>
      <c r="D8" s="45" t="s">
        <v>332</v>
      </c>
      <c r="E8" s="46">
        <v>13.08</v>
      </c>
      <c r="F8" s="25">
        <v>6</v>
      </c>
    </row>
    <row r="9" spans="1:16">
      <c r="A9" s="22">
        <v>4</v>
      </c>
      <c r="B9" s="21" t="str">
        <f>IFERROR(INDEX(DeclarationM!$A:$AK, MATCH(B4, DeclarationM!$A:$A, 0), MATCH(D9, DeclarationM!$6:$6, 0)), "")</f>
        <v>Robin Warwick</v>
      </c>
      <c r="C9" s="7" t="str" cm="1">
        <f t="array" ref="C9">IF(ISBLANK(D9), "", IFERROR(INDEX(setup!$B$6:$B$13, MAX((setup!$D$6:$K$13=D9)*ROW(setup!$D$6:$K$13))-ROW(setup!$D$6)+1), "Club not found"))</f>
        <v>Hailsham Harriers</v>
      </c>
      <c r="D9" s="45" t="s">
        <v>315</v>
      </c>
      <c r="E9" s="46">
        <v>12.74</v>
      </c>
      <c r="F9" s="25">
        <v>5</v>
      </c>
    </row>
    <row r="10" spans="1:16">
      <c r="A10" s="22">
        <v>5</v>
      </c>
      <c r="B10" s="21" t="str">
        <f>IFERROR(INDEX(DeclarationM!$A:$AK, MATCH(B4, DeclarationM!$A:$A, 0), MATCH(D10, DeclarationM!$6:$6, 0)), "")</f>
        <v>Dominic Tansley</v>
      </c>
      <c r="C10" s="7" t="str" cm="1">
        <f t="array" ref="C10">IF(ISBLANK(D10), "", IFERROR(INDEX(setup!$B$6:$B$13, MAX((setup!$D$6:$K$13=D10)*ROW(setup!$D$6:$K$13))-ROW(setup!$D$6)+1), "Club not found"))</f>
        <v>Haywards Heath &amp; Lewes</v>
      </c>
      <c r="D10" s="45" t="s">
        <v>314</v>
      </c>
      <c r="E10" s="46">
        <v>10.78</v>
      </c>
      <c r="F10" s="25">
        <v>4</v>
      </c>
    </row>
    <row r="11" spans="1:16">
      <c r="A11" s="22">
        <v>6</v>
      </c>
      <c r="B11" s="21" t="str">
        <f>IFERROR(INDEX(DeclarationM!$A:$AK, MATCH(B4, DeclarationM!$A:$A, 0), MATCH(D11, DeclarationM!$6:$6, 0)), "")</f>
        <v/>
      </c>
      <c r="C11" s="7" t="str" cm="1">
        <f t="array" ref="C11">IF(ISBLANK(D11), "", IFERROR(INDEX(setup!$B$6:$B$13, MAX((setup!$D$6:$K$13=D11)*ROW(setup!$D$6:$K$13))-ROW(setup!$D$6)+1), "Club not found"))</f>
        <v/>
      </c>
      <c r="D11" s="45"/>
      <c r="E11" s="46"/>
      <c r="F11" s="25">
        <v>3</v>
      </c>
    </row>
    <row r="12" spans="1:16">
      <c r="A12" s="22">
        <v>7</v>
      </c>
      <c r="B12" s="21" t="str">
        <f>IFERROR(INDEX(DeclarationM!$A:$AK, MATCH(B4, DeclarationM!$A:$A, 0), MATCH(D12, DeclarationM!$6:$6, 0)), "")</f>
        <v/>
      </c>
      <c r="C12" s="7" t="str" cm="1">
        <f t="array" ref="C12">IF(ISBLANK(D12), "", IFERROR(INDEX(setup!$B$6:$B$13, MAX((setup!$D$6:$K$13=D12)*ROW(setup!$D$6:$K$13))-ROW(setup!$D$6)+1), "Club not found"))</f>
        <v/>
      </c>
      <c r="D12" s="45"/>
      <c r="E12" s="46"/>
      <c r="F12" s="25">
        <v>2</v>
      </c>
    </row>
    <row r="13" spans="1:16" ht="14.5" thickBot="1">
      <c r="A13" s="23">
        <v>8</v>
      </c>
      <c r="B13" s="24" t="str">
        <f>IFERROR(INDEX(DeclarationM!$A:$AK, MATCH(B4, DeclarationM!$A:$A, 0), MATCH(D13, DeclarationM!$6:$6, 0)), "")</f>
        <v/>
      </c>
      <c r="C13" s="98" t="str" cm="1">
        <f t="array" ref="C13">IF(ISBLANK(D13), "", IFERROR(INDEX(setup!$B$6:$B$13, MAX((setup!$D$6:$K$13=D13)*ROW(setup!$D$6:$K$13))-ROW(setup!$D$6)+1), "Club not found"))</f>
        <v/>
      </c>
      <c r="D13" s="47"/>
      <c r="E13" s="48"/>
      <c r="F13" s="26">
        <v>1</v>
      </c>
    </row>
    <row r="14" spans="1:16" ht="15" thickTop="1" thickBot="1"/>
    <row r="15" spans="1:16" ht="15" thickTop="1" thickBot="1">
      <c r="A15" s="27" t="s">
        <v>116</v>
      </c>
      <c r="B15" s="30" t="str">
        <f>formulas!Q7</f>
        <v>Hammer</v>
      </c>
      <c r="C15" s="29" t="s">
        <v>117</v>
      </c>
      <c r="D15" s="30" t="str">
        <f>formulas!R7</f>
        <v>50+</v>
      </c>
      <c r="E15" s="39" t="s">
        <v>118</v>
      </c>
      <c r="F15" s="40" t="s">
        <v>119</v>
      </c>
      <c r="G15" s="60"/>
    </row>
    <row r="16" spans="1:16" ht="14.5" thickBot="1">
      <c r="A16" s="31" t="s">
        <v>216</v>
      </c>
      <c r="B16" s="32" t="s">
        <v>120</v>
      </c>
      <c r="C16" s="32" t="s">
        <v>121</v>
      </c>
      <c r="D16" s="37" t="s">
        <v>122</v>
      </c>
      <c r="E16" s="37" t="s">
        <v>123</v>
      </c>
      <c r="F16" s="33" t="s">
        <v>124</v>
      </c>
    </row>
    <row r="17" spans="1:16" ht="15" thickTop="1">
      <c r="A17" s="22">
        <v>1</v>
      </c>
      <c r="B17" s="21" t="str">
        <f>IFERROR(INDEX(DeclarationM!$A:$AK, MATCH(B15, DeclarationM!$A:$A, 0), MATCH(D17, DeclarationM!$6:$6, 0)), "")</f>
        <v>Mark Gibbs</v>
      </c>
      <c r="C17" s="7" t="str" cm="1">
        <f t="array" ref="C17">IF(ISBLANK(D17), "", IFERROR(INDEX(setup!$B$6:$B$13, MAX((setup!$D$6:$K$13=D17)*ROW(setup!$D$6:$K$13))-ROW(setup!$D$6)+1), "Club not found"))</f>
        <v>Worthing &amp; District Harriers</v>
      </c>
      <c r="D17" s="43">
        <v>12</v>
      </c>
      <c r="E17" s="44">
        <v>20.45</v>
      </c>
      <c r="F17" s="25">
        <v>8</v>
      </c>
      <c r="I17" s="51">
        <f>SUMIF($C17:$C24,I$2,$F17:$F24)</f>
        <v>0</v>
      </c>
      <c r="J17" s="51">
        <f t="shared" ref="J17:P17" si="1">SUMIF($C17:$C24,J$2,$F17:$F24)</f>
        <v>0</v>
      </c>
      <c r="K17" s="51">
        <f t="shared" si="1"/>
        <v>0</v>
      </c>
      <c r="L17" s="51">
        <f t="shared" si="1"/>
        <v>6</v>
      </c>
      <c r="M17" s="51">
        <f t="shared" si="1"/>
        <v>7</v>
      </c>
      <c r="N17" s="51">
        <f t="shared" si="1"/>
        <v>0</v>
      </c>
      <c r="O17" s="51">
        <f t="shared" si="1"/>
        <v>0</v>
      </c>
      <c r="P17" s="51">
        <f t="shared" si="1"/>
        <v>8</v>
      </c>
    </row>
    <row r="18" spans="1:16">
      <c r="A18" s="22">
        <v>2</v>
      </c>
      <c r="B18" s="21" t="str">
        <f>IFERROR(INDEX(DeclarationM!$A:$AK, MATCH(B15, DeclarationM!$A:$A, 0), MATCH(D18, DeclarationM!$6:$6, 0)), "")</f>
        <v xml:space="preserve">STEVE BALDOCK </v>
      </c>
      <c r="C18" s="7" t="str" cm="1">
        <f t="array" ref="C18">IF(ISBLANK(D18), "", IFERROR(INDEX(setup!$B$6:$B$13, MAX((setup!$D$6:$K$13=D18)*ROW(setup!$D$6:$K$13))-ROW(setup!$D$6)+1), "Club not found"))</f>
        <v>Hastings AC &amp; Runners</v>
      </c>
      <c r="D18" s="45">
        <v>16</v>
      </c>
      <c r="E18" s="46">
        <v>10.98</v>
      </c>
      <c r="F18" s="25">
        <v>7</v>
      </c>
    </row>
    <row r="19" spans="1:16">
      <c r="A19" s="22">
        <v>3</v>
      </c>
      <c r="B19" s="21" t="str">
        <f>IFERROR(INDEX(DeclarationM!$A:$AK, MATCH(B15, DeclarationM!$A:$A, 0), MATCH(D19, DeclarationM!$6:$6, 0)), "")</f>
        <v>Mark Bassett</v>
      </c>
      <c r="C19" s="7" t="str" cm="1">
        <f t="array" ref="C19">IF(ISBLANK(D19), "", IFERROR(INDEX(setup!$B$6:$B$13, MAX((setup!$D$6:$K$13=D19)*ROW(setup!$D$6:$K$13))-ROW(setup!$D$6)+1), "Club not found"))</f>
        <v>Hailsham Harriers</v>
      </c>
      <c r="D19" s="45">
        <v>15</v>
      </c>
      <c r="E19" s="46">
        <v>10.96</v>
      </c>
      <c r="F19" s="25">
        <v>6</v>
      </c>
    </row>
    <row r="20" spans="1:16">
      <c r="A20" s="22">
        <v>4</v>
      </c>
      <c r="B20" s="21" t="str">
        <f>IFERROR(INDEX(DeclarationM!$A:$AK, MATCH(B15, DeclarationM!$A:$A, 0), MATCH(D20, DeclarationM!$6:$6, 0)), "")</f>
        <v/>
      </c>
      <c r="C20" s="7" t="str" cm="1">
        <f t="array" ref="C20">IF(ISBLANK(D20), "", IFERROR(INDEX(setup!$B$6:$B$13, MAX((setup!$D$6:$K$13=D20)*ROW(setup!$D$6:$K$13))-ROW(setup!$D$6)+1), "Club not found"))</f>
        <v/>
      </c>
      <c r="D20" s="45"/>
      <c r="E20" s="46"/>
      <c r="F20" s="25">
        <v>5</v>
      </c>
    </row>
    <row r="21" spans="1:16">
      <c r="A21" s="22">
        <v>5</v>
      </c>
      <c r="B21" s="21" t="str">
        <f>IFERROR(INDEX(DeclarationM!$A:$AK, MATCH(B15, DeclarationM!$A:$A, 0), MATCH(D21, DeclarationM!$6:$6, 0)), "")</f>
        <v/>
      </c>
      <c r="C21" s="7" t="str" cm="1">
        <f t="array" ref="C21">IF(ISBLANK(D21), "", IFERROR(INDEX(setup!$B$6:$B$13, MAX((setup!$D$6:$K$13=D21)*ROW(setup!$D$6:$K$13))-ROW(setup!$D$6)+1), "Club not found"))</f>
        <v/>
      </c>
      <c r="D21" s="45"/>
      <c r="E21" s="46"/>
      <c r="F21" s="25">
        <v>4</v>
      </c>
    </row>
    <row r="22" spans="1:16">
      <c r="A22" s="22">
        <v>6</v>
      </c>
      <c r="B22" s="21" t="str">
        <f>IFERROR(INDEX(DeclarationM!$A:$AK, MATCH(B15, DeclarationM!$A:$A, 0), MATCH(D22, DeclarationM!$6:$6, 0)), "")</f>
        <v/>
      </c>
      <c r="C22" s="7" t="str" cm="1">
        <f t="array" ref="C22">IF(ISBLANK(D22), "", IFERROR(INDEX(setup!$B$6:$B$13, MAX((setup!$D$6:$K$13=D22)*ROW(setup!$D$6:$K$13))-ROW(setup!$D$6)+1), "Club not found"))</f>
        <v/>
      </c>
      <c r="D22" s="45"/>
      <c r="E22" s="46"/>
      <c r="F22" s="25">
        <v>3</v>
      </c>
    </row>
    <row r="23" spans="1:16">
      <c r="A23" s="22">
        <v>7</v>
      </c>
      <c r="B23" s="21" t="str">
        <f>IFERROR(INDEX(DeclarationM!$A:$AK, MATCH(B15, DeclarationM!$A:$A, 0), MATCH(D23, DeclarationM!$6:$6, 0)), "")</f>
        <v/>
      </c>
      <c r="C23" s="7" t="str" cm="1">
        <f t="array" ref="C23">IF(ISBLANK(D23), "", IFERROR(INDEX(setup!$B$6:$B$13, MAX((setup!$D$6:$K$13=D23)*ROW(setup!$D$6:$K$13))-ROW(setup!$D$6)+1), "Club not found"))</f>
        <v/>
      </c>
      <c r="D23" s="45"/>
      <c r="E23" s="46"/>
      <c r="F23" s="25">
        <v>2</v>
      </c>
    </row>
    <row r="24" spans="1:16" ht="14.5" thickBot="1">
      <c r="A24" s="23">
        <v>8</v>
      </c>
      <c r="B24" s="24" t="str">
        <f>IFERROR(INDEX(DeclarationM!$A:$AK, MATCH(B15, DeclarationM!$A:$A, 0), MATCH(D24, DeclarationM!$6:$6, 0)), "")</f>
        <v/>
      </c>
      <c r="C24" s="98" t="str" cm="1">
        <f t="array" ref="C24">IF(ISBLANK(D24), "", IFERROR(INDEX(setup!$B$6:$B$13, MAX((setup!$D$6:$K$13=D24)*ROW(setup!$D$6:$K$13))-ROW(setup!$D$6)+1), "Club not found"))</f>
        <v/>
      </c>
      <c r="D24" s="47"/>
      <c r="E24" s="48"/>
      <c r="F24" s="26">
        <v>1</v>
      </c>
    </row>
    <row r="25" spans="1:16" ht="15" thickTop="1" thickBot="1"/>
    <row r="26" spans="1:16" ht="15" thickTop="1" thickBot="1">
      <c r="A26" s="27" t="s">
        <v>116</v>
      </c>
      <c r="B26" s="30" t="str">
        <f>formulas!Q8</f>
        <v>Hammer</v>
      </c>
      <c r="C26" s="29" t="s">
        <v>117</v>
      </c>
      <c r="D26" s="30" t="str">
        <f>formulas!R8</f>
        <v>60+</v>
      </c>
      <c r="E26" s="39" t="s">
        <v>118</v>
      </c>
      <c r="F26" s="40" t="s">
        <v>119</v>
      </c>
      <c r="G26" s="60"/>
    </row>
    <row r="27" spans="1:16" ht="14.5" thickBot="1">
      <c r="A27" s="31" t="s">
        <v>216</v>
      </c>
      <c r="B27" s="32" t="s">
        <v>120</v>
      </c>
      <c r="C27" s="32" t="s">
        <v>121</v>
      </c>
      <c r="D27" s="37" t="s">
        <v>122</v>
      </c>
      <c r="E27" s="37" t="s">
        <v>123</v>
      </c>
      <c r="F27" s="33" t="s">
        <v>124</v>
      </c>
    </row>
    <row r="28" spans="1:16" ht="15" thickTop="1">
      <c r="A28" s="22">
        <v>1</v>
      </c>
      <c r="B28" s="21" t="str">
        <f>IFERROR(INDEX(DeclarationM!$A:$AK, MATCH(B26, DeclarationM!$A:$A, 0), MATCH(D28, DeclarationM!$6:$6, 0)), "")</f>
        <v xml:space="preserve">WAYNE MARTIN </v>
      </c>
      <c r="C28" s="7" t="str" cm="1">
        <f t="array" ref="C28">IF(ISBLANK(D28), "", IFERROR(INDEX(setup!$B$6:$B$13, MAX((setup!$D$6:$K$13=D28)*ROW(setup!$D$6:$K$13))-ROW(setup!$D$6)+1), "Club not found"))</f>
        <v>Hastings AC &amp; Runners</v>
      </c>
      <c r="D28" s="43">
        <v>6</v>
      </c>
      <c r="E28" s="44">
        <v>28.71</v>
      </c>
      <c r="F28" s="25">
        <v>8</v>
      </c>
      <c r="I28" s="51">
        <f>SUMIF($C28:$C35,I$2,$F28:$F35)</f>
        <v>0</v>
      </c>
      <c r="J28" s="51">
        <f t="shared" ref="J28:P28" si="2">SUMIF($C28:$C35,J$2,$F28:$F35)</f>
        <v>6</v>
      </c>
      <c r="K28" s="51">
        <f t="shared" si="2"/>
        <v>0</v>
      </c>
      <c r="L28" s="51">
        <f t="shared" si="2"/>
        <v>5</v>
      </c>
      <c r="M28" s="51">
        <f t="shared" si="2"/>
        <v>8</v>
      </c>
      <c r="N28" s="51">
        <f t="shared" si="2"/>
        <v>7</v>
      </c>
      <c r="O28" s="51">
        <f t="shared" si="2"/>
        <v>0</v>
      </c>
      <c r="P28" s="51">
        <f t="shared" si="2"/>
        <v>0</v>
      </c>
    </row>
    <row r="29" spans="1:16">
      <c r="A29" s="22">
        <v>2</v>
      </c>
      <c r="B29" s="21" t="str">
        <f>IFERROR(INDEX(DeclarationM!$A:$AK, MATCH(B26, DeclarationM!$A:$A, 0), MATCH(D29, DeclarationM!$6:$6, 0)), "")</f>
        <v>Mike Bale</v>
      </c>
      <c r="C29" s="7" t="str" cm="1">
        <f t="array" ref="C29">IF(ISBLANK(D29), "", IFERROR(INDEX(setup!$B$6:$B$13, MAX((setup!$D$6:$K$13=D29)*ROW(setup!$D$6:$K$13))-ROW(setup!$D$6)+1), "Club not found"))</f>
        <v>Haywards Heath &amp; Lewes</v>
      </c>
      <c r="D29" s="45">
        <v>7</v>
      </c>
      <c r="E29" s="46">
        <v>27.59</v>
      </c>
      <c r="F29" s="25">
        <v>7</v>
      </c>
    </row>
    <row r="30" spans="1:16">
      <c r="A30" s="22">
        <v>3</v>
      </c>
      <c r="B30" s="21" t="str">
        <f>IFERROR(INDEX(DeclarationM!$A:$AK, MATCH(B26, DeclarationM!$A:$A, 0), MATCH(D30, DeclarationM!$6:$6, 0)), "")</f>
        <v>Kevin Baker</v>
      </c>
      <c r="C30" s="7" t="str" cm="1">
        <f t="array" ref="C30">IF(ISBLANK(D30), "", IFERROR(INDEX(setup!$B$6:$B$13, MAX((setup!$D$6:$K$13=D30)*ROW(setup!$D$6:$K$13))-ROW(setup!$D$6)+1), "Club not found"))</f>
        <v>Brighton &amp; Hove AC</v>
      </c>
      <c r="D30" s="45">
        <v>1</v>
      </c>
      <c r="E30" s="46">
        <v>26.52</v>
      </c>
      <c r="F30" s="25">
        <v>6</v>
      </c>
    </row>
    <row r="31" spans="1:16">
      <c r="A31" s="22">
        <v>4</v>
      </c>
      <c r="B31" s="21" t="str">
        <f>IFERROR(INDEX(DeclarationM!$A:$AK, MATCH(B26, DeclarationM!$A:$A, 0), MATCH(D31, DeclarationM!$6:$6, 0)), "")</f>
        <v>Roberto Proietti</v>
      </c>
      <c r="C31" s="7" t="str" cm="1">
        <f t="array" ref="C31">IF(ISBLANK(D31), "", IFERROR(INDEX(setup!$B$6:$B$13, MAX((setup!$D$6:$K$13=D31)*ROW(setup!$D$6:$K$13))-ROW(setup!$D$6)+1), "Club not found"))</f>
        <v>Hailsham Harriers</v>
      </c>
      <c r="D31" s="45">
        <v>5</v>
      </c>
      <c r="E31" s="46">
        <v>8.6999999999999993</v>
      </c>
      <c r="F31" s="25">
        <v>5</v>
      </c>
    </row>
    <row r="32" spans="1:16">
      <c r="A32" s="22">
        <v>5</v>
      </c>
      <c r="B32" s="21" t="str">
        <f>IFERROR(INDEX(DeclarationM!$A:$AK, MATCH(B26, DeclarationM!$A:$A, 0), MATCH(D32, DeclarationM!$6:$6, 0)), "")</f>
        <v/>
      </c>
      <c r="C32" s="7" t="str" cm="1">
        <f t="array" ref="C32">IF(ISBLANK(D32), "", IFERROR(INDEX(setup!$B$6:$B$13, MAX((setup!$D$6:$K$13=D32)*ROW(setup!$D$6:$K$13))-ROW(setup!$D$6)+1), "Club not found"))</f>
        <v/>
      </c>
      <c r="D32" s="45"/>
      <c r="E32" s="46"/>
      <c r="F32" s="25">
        <v>4</v>
      </c>
    </row>
    <row r="33" spans="1:16">
      <c r="A33" s="22">
        <v>6</v>
      </c>
      <c r="B33" s="21" t="str">
        <f>IFERROR(INDEX(DeclarationM!$A:$AK, MATCH(B26, DeclarationM!$A:$A, 0), MATCH(D33, DeclarationM!$6:$6, 0)), "")</f>
        <v/>
      </c>
      <c r="C33" s="7" t="str" cm="1">
        <f t="array" ref="C33">IF(ISBLANK(D33), "", IFERROR(INDEX(setup!$B$6:$B$13, MAX((setup!$D$6:$K$13=D33)*ROW(setup!$D$6:$K$13))-ROW(setup!$D$6)+1), "Club not found"))</f>
        <v/>
      </c>
      <c r="D33" s="45"/>
      <c r="E33" s="46"/>
      <c r="F33" s="25">
        <v>3</v>
      </c>
    </row>
    <row r="34" spans="1:16">
      <c r="A34" s="22">
        <v>7</v>
      </c>
      <c r="B34" s="21" t="str">
        <f>IFERROR(INDEX(DeclarationM!$A:$AK, MATCH(B26, DeclarationM!$A:$A, 0), MATCH(D34, DeclarationM!$6:$6, 0)), "")</f>
        <v/>
      </c>
      <c r="C34" s="7" t="str" cm="1">
        <f t="array" ref="C34">IF(ISBLANK(D34), "", IFERROR(INDEX(setup!$B$6:$B$13, MAX((setup!$D$6:$K$13=D34)*ROW(setup!$D$6:$K$13))-ROW(setup!$D$6)+1), "Club not found"))</f>
        <v/>
      </c>
      <c r="D34" s="45"/>
      <c r="E34" s="46"/>
      <c r="F34" s="25">
        <v>2</v>
      </c>
    </row>
    <row r="35" spans="1:16" ht="14.5" thickBot="1">
      <c r="A35" s="23">
        <v>8</v>
      </c>
      <c r="B35" s="24" t="str">
        <f>IFERROR(INDEX(DeclarationM!$A:$AK, MATCH(B26, DeclarationM!$A:$A, 0), MATCH(D35, DeclarationM!$6:$6, 0)), "")</f>
        <v/>
      </c>
      <c r="C35" s="98" t="str" cm="1">
        <f t="array" ref="C35">IF(ISBLANK(D35), "", IFERROR(INDEX(setup!$B$6:$B$13, MAX((setup!$D$6:$K$13=D35)*ROW(setup!$D$6:$K$13))-ROW(setup!$D$6)+1), "Club not found"))</f>
        <v/>
      </c>
      <c r="D35" s="47"/>
      <c r="E35" s="48"/>
      <c r="F35" s="26">
        <v>1</v>
      </c>
    </row>
    <row r="36" spans="1:16" ht="15" thickTop="1" thickBot="1"/>
    <row r="37" spans="1:16" ht="15" thickTop="1" thickBot="1">
      <c r="A37" s="27" t="s">
        <v>116</v>
      </c>
      <c r="B37" s="30" t="str">
        <f>formulas!Q9</f>
        <v>High Jump</v>
      </c>
      <c r="C37" s="29" t="s">
        <v>117</v>
      </c>
      <c r="D37" s="30" t="str">
        <f>formulas!R9</f>
        <v>A 35+</v>
      </c>
      <c r="E37" s="39" t="s">
        <v>118</v>
      </c>
      <c r="F37" s="40" t="s">
        <v>119</v>
      </c>
      <c r="G37" s="60"/>
    </row>
    <row r="38" spans="1:16" ht="14.5" thickBot="1">
      <c r="A38" s="31" t="s">
        <v>216</v>
      </c>
      <c r="B38" s="32" t="s">
        <v>120</v>
      </c>
      <c r="C38" s="32" t="s">
        <v>121</v>
      </c>
      <c r="D38" s="37" t="s">
        <v>122</v>
      </c>
      <c r="E38" s="37" t="s">
        <v>123</v>
      </c>
      <c r="F38" s="33" t="s">
        <v>124</v>
      </c>
    </row>
    <row r="39" spans="1:16" ht="15" thickTop="1">
      <c r="A39" s="22">
        <v>1</v>
      </c>
      <c r="B39" s="21" t="str">
        <f>IFERROR(INDEX(DeclarationM!$A:$AK, MATCH(B37, DeclarationM!$A:$A, 0), MATCH(D39, DeclarationM!$6:$6, 0)), "")</f>
        <v>Stuart Pelling</v>
      </c>
      <c r="C39" s="7" t="str" cm="1">
        <f t="array" ref="C39">IF(ISBLANK(D39), "", IFERROR(INDEX(setup!$B$6:$B$13, MAX((setup!$D$6:$K$13=D39)*ROW(setup!$D$6:$K$13))-ROW(setup!$D$6)+1), "Club not found"))</f>
        <v>Eastbourne Rovers AC</v>
      </c>
      <c r="D39" s="43" t="s">
        <v>312</v>
      </c>
      <c r="E39" s="44">
        <v>1.6</v>
      </c>
      <c r="F39" s="25">
        <v>8</v>
      </c>
      <c r="I39" s="51">
        <f>SUMIF($C39:$C46,I$2,$F39:$F46)</f>
        <v>0</v>
      </c>
      <c r="J39" s="51">
        <f t="shared" ref="J39:P39" si="3">SUMIF($C39:$C46,J$2,$F39:$F46)</f>
        <v>0</v>
      </c>
      <c r="K39" s="51">
        <f t="shared" si="3"/>
        <v>8</v>
      </c>
      <c r="L39" s="51">
        <f t="shared" si="3"/>
        <v>5</v>
      </c>
      <c r="M39" s="51">
        <f t="shared" si="3"/>
        <v>4</v>
      </c>
      <c r="N39" s="51">
        <f t="shared" si="3"/>
        <v>7</v>
      </c>
      <c r="O39" s="51">
        <f t="shared" si="3"/>
        <v>7</v>
      </c>
      <c r="P39" s="51">
        <f t="shared" si="3"/>
        <v>0</v>
      </c>
    </row>
    <row r="40" spans="1:16">
      <c r="A40" s="22">
        <v>2</v>
      </c>
      <c r="B40" s="21" t="str">
        <f>IFERROR(INDEX(DeclarationM!$A:$AK, MATCH(B37, DeclarationM!$A:$A, 0), MATCH(D40, DeclarationM!$6:$6, 0)), "")</f>
        <v>Jonathan Hatch</v>
      </c>
      <c r="C40" s="7" t="str" cm="1">
        <f t="array" ref="C40">IF(ISBLANK(D40), "", IFERROR(INDEX(setup!$B$6:$B$13, MAX((setup!$D$6:$K$13=D40)*ROW(setup!$D$6:$K$13))-ROW(setup!$D$6)+1), "Club not found"))</f>
        <v>HYAC</v>
      </c>
      <c r="D40" s="45" t="s">
        <v>332</v>
      </c>
      <c r="E40" s="46">
        <v>1.3</v>
      </c>
      <c r="F40" s="25">
        <v>7</v>
      </c>
    </row>
    <row r="41" spans="1:16">
      <c r="A41" s="22">
        <v>2</v>
      </c>
      <c r="B41" s="21" t="str">
        <f>IFERROR(INDEX(DeclarationM!$A:$AK, MATCH(B37, DeclarationM!$A:$A, 0), MATCH(D41, DeclarationM!$6:$6, 0)), "")</f>
        <v>Andy Dray</v>
      </c>
      <c r="C41" s="7" t="str" cm="1">
        <f t="array" ref="C41">IF(ISBLANK(D41), "", IFERROR(INDEX(setup!$B$6:$B$13, MAX((setup!$D$6:$K$13=D41)*ROW(setup!$D$6:$K$13))-ROW(setup!$D$6)+1), "Club not found"))</f>
        <v>Haywards Heath &amp; Lewes</v>
      </c>
      <c r="D41" s="45" t="s">
        <v>314</v>
      </c>
      <c r="E41" s="46">
        <v>1.3</v>
      </c>
      <c r="F41" s="219">
        <v>7</v>
      </c>
      <c r="G41" s="54" t="s">
        <v>344</v>
      </c>
    </row>
    <row r="42" spans="1:16">
      <c r="A42" s="22">
        <v>4</v>
      </c>
      <c r="B42" s="21" t="str">
        <f>IFERROR(INDEX(DeclarationM!$A:$AK, MATCH(B37, DeclarationM!$A:$A, 0), MATCH(D42, DeclarationM!$6:$6, 0)), "")</f>
        <v>Robin Warwick</v>
      </c>
      <c r="C42" s="7" t="str" cm="1">
        <f t="array" ref="C42">IF(ISBLANK(D42), "", IFERROR(INDEX(setup!$B$6:$B$13, MAX((setup!$D$6:$K$13=D42)*ROW(setup!$D$6:$K$13))-ROW(setup!$D$6)+1), "Club not found"))</f>
        <v>Hailsham Harriers</v>
      </c>
      <c r="D42" s="45" t="s">
        <v>315</v>
      </c>
      <c r="E42" s="46">
        <v>1.25</v>
      </c>
      <c r="F42" s="25">
        <v>5</v>
      </c>
    </row>
    <row r="43" spans="1:16">
      <c r="A43" s="22">
        <v>5</v>
      </c>
      <c r="B43" s="21" t="str">
        <f>IFERROR(INDEX(DeclarationM!$A:$AK, MATCH(B37, DeclarationM!$A:$A, 0), MATCH(D43, DeclarationM!$6:$6, 0)), "")</f>
        <v>SEB CRAIG</v>
      </c>
      <c r="C43" s="7" t="str" cm="1">
        <f t="array" ref="C43">IF(ISBLANK(D43), "", IFERROR(INDEX(setup!$B$6:$B$13, MAX((setup!$D$6:$K$13=D43)*ROW(setup!$D$6:$K$13))-ROW(setup!$D$6)+1), "Club not found"))</f>
        <v>Hastings AC &amp; Runners</v>
      </c>
      <c r="D43" s="45" t="s">
        <v>330</v>
      </c>
      <c r="E43" s="46">
        <v>1.2</v>
      </c>
      <c r="F43" s="25">
        <v>4</v>
      </c>
    </row>
    <row r="44" spans="1:16">
      <c r="A44" s="22">
        <v>6</v>
      </c>
      <c r="B44" s="21" t="str">
        <f>IFERROR(INDEX(DeclarationM!$A:$AK, MATCH(B37, DeclarationM!$A:$A, 0), MATCH(D44, DeclarationM!$6:$6, 0)), "")</f>
        <v/>
      </c>
      <c r="C44" s="7" t="str" cm="1">
        <f t="array" ref="C44">IF(ISBLANK(D44), "", IFERROR(INDEX(setup!$B$6:$B$13, MAX((setup!$D$6:$K$13=D44)*ROW(setup!$D$6:$K$13))-ROW(setup!$D$6)+1), "Club not found"))</f>
        <v/>
      </c>
      <c r="D44" s="45"/>
      <c r="E44" s="46"/>
      <c r="F44" s="25">
        <v>3</v>
      </c>
    </row>
    <row r="45" spans="1:16">
      <c r="A45" s="22">
        <v>7</v>
      </c>
      <c r="B45" s="21" t="str">
        <f>IFERROR(INDEX(DeclarationM!$A:$AK, MATCH(B37, DeclarationM!$A:$A, 0), MATCH(D45, DeclarationM!$6:$6, 0)), "")</f>
        <v/>
      </c>
      <c r="C45" s="7" t="str" cm="1">
        <f t="array" ref="C45">IF(ISBLANK(D45), "", IFERROR(INDEX(setup!$B$6:$B$13, MAX((setup!$D$6:$K$13=D45)*ROW(setup!$D$6:$K$13))-ROW(setup!$D$6)+1), "Club not found"))</f>
        <v/>
      </c>
      <c r="D45" s="45"/>
      <c r="E45" s="46"/>
      <c r="F45" s="25">
        <v>2</v>
      </c>
    </row>
    <row r="46" spans="1:16" ht="14.5" thickBot="1">
      <c r="A46" s="23">
        <v>8</v>
      </c>
      <c r="B46" s="24" t="str">
        <f>IFERROR(INDEX(DeclarationM!$A:$AK, MATCH(B37, DeclarationM!$A:$A, 0), MATCH(D46, DeclarationM!$6:$6, 0)), "")</f>
        <v/>
      </c>
      <c r="C46" s="98" t="str" cm="1">
        <f t="array" ref="C46">IF(ISBLANK(D46), "", IFERROR(INDEX(setup!$B$6:$B$13, MAX((setup!$D$6:$K$13=D46)*ROW(setup!$D$6:$K$13))-ROW(setup!$D$6)+1), "Club not found"))</f>
        <v/>
      </c>
      <c r="D46" s="47"/>
      <c r="E46" s="48"/>
      <c r="F46" s="26">
        <v>1</v>
      </c>
    </row>
    <row r="47" spans="1:16" ht="15" thickTop="1" thickBot="1"/>
    <row r="48" spans="1:16" ht="15" thickTop="1" thickBot="1">
      <c r="A48" s="27" t="s">
        <v>116</v>
      </c>
      <c r="B48" s="30" t="str">
        <f>formulas!Q10</f>
        <v>High Jump</v>
      </c>
      <c r="C48" s="29" t="s">
        <v>117</v>
      </c>
      <c r="D48" s="30" t="str">
        <f>formulas!R10</f>
        <v>50+</v>
      </c>
      <c r="E48" s="36"/>
      <c r="F48" s="28"/>
    </row>
    <row r="49" spans="1:16" ht="14.5" thickBot="1">
      <c r="A49" s="31" t="s">
        <v>216</v>
      </c>
      <c r="B49" s="32" t="s">
        <v>120</v>
      </c>
      <c r="C49" s="32" t="s">
        <v>121</v>
      </c>
      <c r="D49" s="37" t="s">
        <v>122</v>
      </c>
      <c r="E49" s="37" t="s">
        <v>123</v>
      </c>
      <c r="F49" s="33" t="s">
        <v>124</v>
      </c>
    </row>
    <row r="50" spans="1:16" ht="15" thickTop="1">
      <c r="A50" s="22">
        <v>1</v>
      </c>
      <c r="B50" s="21" t="str">
        <f>IFERROR(INDEX(DeclarationM!$A:$AK, MATCH(B48, DeclarationM!$A:$A, 0), MATCH(D50, DeclarationM!$6:$6, 0)), "")</f>
        <v>John Badrock</v>
      </c>
      <c r="C50" s="7" t="str" cm="1">
        <f t="array" ref="C50">IF(ISBLANK(D50), "", IFERROR(INDEX(setup!$B$6:$B$13, MAX((setup!$D$6:$K$13=D50)*ROW(setup!$D$6:$K$13))-ROW(setup!$D$6)+1), "Club not found"))</f>
        <v>HYAC</v>
      </c>
      <c r="D50" s="43">
        <v>13</v>
      </c>
      <c r="E50" s="44">
        <v>1.5</v>
      </c>
      <c r="F50" s="25">
        <v>8</v>
      </c>
      <c r="I50" s="51">
        <f>SUMIF($C50:$C57,I$2,$F50:$F57)</f>
        <v>4</v>
      </c>
      <c r="J50" s="51">
        <f t="shared" ref="J50:P50" si="4">SUMIF($C50:$C57,J$2,$F50:$F57)</f>
        <v>7</v>
      </c>
      <c r="K50" s="51">
        <f t="shared" si="4"/>
        <v>6</v>
      </c>
      <c r="L50" s="51">
        <f t="shared" si="4"/>
        <v>3</v>
      </c>
      <c r="M50" s="51">
        <f t="shared" si="4"/>
        <v>0</v>
      </c>
      <c r="N50" s="51">
        <f t="shared" si="4"/>
        <v>2</v>
      </c>
      <c r="O50" s="51">
        <f t="shared" si="4"/>
        <v>8</v>
      </c>
      <c r="P50" s="51">
        <f t="shared" si="4"/>
        <v>5</v>
      </c>
    </row>
    <row r="51" spans="1:16">
      <c r="A51" s="22">
        <v>2</v>
      </c>
      <c r="B51" s="21" t="str">
        <f>IFERROR(INDEX(DeclarationM!$A:$AK, MATCH(B48, DeclarationM!$A:$A, 0), MATCH(D51, DeclarationM!$6:$6, 0)), "")</f>
        <v>Richard McGregor</v>
      </c>
      <c r="C51" s="7" t="str" cm="1">
        <f t="array" ref="C51">IF(ISBLANK(D51), "", IFERROR(INDEX(setup!$B$6:$B$13, MAX((setup!$D$6:$K$13=D51)*ROW(setup!$D$6:$K$13))-ROW(setup!$D$6)+1), "Club not found"))</f>
        <v>Brighton &amp; Hove AC</v>
      </c>
      <c r="D51" s="45">
        <v>11</v>
      </c>
      <c r="E51" s="46">
        <v>1.35</v>
      </c>
      <c r="F51" s="25">
        <v>7</v>
      </c>
    </row>
    <row r="52" spans="1:16">
      <c r="A52" s="22">
        <v>3</v>
      </c>
      <c r="B52" s="21" t="str">
        <f>IFERROR(INDEX(DeclarationM!$A:$AK, MATCH(B48, DeclarationM!$A:$A, 0), MATCH(D52, DeclarationM!$6:$6, 0)), "")</f>
        <v>Steve Hutchison</v>
      </c>
      <c r="C52" s="7" t="str" cm="1">
        <f t="array" ref="C52">IF(ISBLANK(D52), "", IFERROR(INDEX(setup!$B$6:$B$13, MAX((setup!$D$6:$K$13=D52)*ROW(setup!$D$6:$K$13))-ROW(setup!$D$6)+1), "Club not found"))</f>
        <v>Eastbourne Rovers AC</v>
      </c>
      <c r="D52" s="45">
        <v>14</v>
      </c>
      <c r="E52" s="46">
        <v>1.3</v>
      </c>
      <c r="F52" s="25">
        <v>6</v>
      </c>
    </row>
    <row r="53" spans="1:16">
      <c r="A53" s="22">
        <v>4</v>
      </c>
      <c r="B53" s="21" t="str">
        <f>IFERROR(INDEX(DeclarationM!$A:$AK, MATCH(B48, DeclarationM!$A:$A, 0), MATCH(D53, DeclarationM!$6:$6, 0)), "")</f>
        <v>Russell Whiting</v>
      </c>
      <c r="C53" s="7" t="str" cm="1">
        <f t="array" ref="C53">IF(ISBLANK(D53), "", IFERROR(INDEX(setup!$B$6:$B$13, MAX((setup!$D$6:$K$13=D53)*ROW(setup!$D$6:$K$13))-ROW(setup!$D$6)+1), "Club not found"))</f>
        <v>Worthing &amp; District Harriers</v>
      </c>
      <c r="D53" s="45">
        <v>12</v>
      </c>
      <c r="E53" s="46">
        <v>1.25</v>
      </c>
      <c r="F53" s="25">
        <v>5</v>
      </c>
    </row>
    <row r="54" spans="1:16">
      <c r="A54" s="22">
        <v>5</v>
      </c>
      <c r="B54" s="21" t="str">
        <f>IFERROR(INDEX(DeclarationM!$A:$AK, MATCH(B48, DeclarationM!$A:$A, 0), MATCH(D54, DeclarationM!$6:$6, 0)), "")</f>
        <v xml:space="preserve">Graham Shorter </v>
      </c>
      <c r="C54" s="7" t="str" cm="1">
        <f t="array" ref="C54">IF(ISBLANK(D54), "", IFERROR(INDEX(setup!$B$6:$B$13, MAX((setup!$D$6:$K$13=D54)*ROW(setup!$D$6:$K$13))-ROW(setup!$D$6)+1), "Club not found"))</f>
        <v>Arena 80</v>
      </c>
      <c r="D54" s="45">
        <v>10</v>
      </c>
      <c r="E54" s="46">
        <v>1.1000000000000001</v>
      </c>
      <c r="F54" s="25">
        <v>4</v>
      </c>
    </row>
    <row r="55" spans="1:16">
      <c r="A55" s="22">
        <v>6</v>
      </c>
      <c r="B55" s="21" t="str">
        <f>IFERROR(INDEX(DeclarationM!$A:$AK, MATCH(B48, DeclarationM!$A:$A, 0), MATCH(D55, DeclarationM!$6:$6, 0)), "")</f>
        <v>Mark Bassett</v>
      </c>
      <c r="C55" s="7" t="str" cm="1">
        <f t="array" ref="C55">IF(ISBLANK(D55), "", IFERROR(INDEX(setup!$B$6:$B$13, MAX((setup!$D$6:$K$13=D55)*ROW(setup!$D$6:$K$13))-ROW(setup!$D$6)+1), "Club not found"))</f>
        <v>Hailsham Harriers</v>
      </c>
      <c r="D55" s="45">
        <v>15</v>
      </c>
      <c r="E55" s="46">
        <v>1.1000000000000001</v>
      </c>
      <c r="F55" s="25">
        <v>3</v>
      </c>
    </row>
    <row r="56" spans="1:16">
      <c r="A56" s="22">
        <v>7</v>
      </c>
      <c r="B56" s="21" t="str">
        <f>IFERROR(INDEX(DeclarationM!$A:$AK, MATCH(B48, DeclarationM!$A:$A, 0), MATCH(D56, DeclarationM!$6:$6, 0)), "")</f>
        <v>Mark Rahman</v>
      </c>
      <c r="C56" s="7" t="str" cm="1">
        <f t="array" ref="C56">IF(ISBLANK(D56), "", IFERROR(INDEX(setup!$B$6:$B$13, MAX((setup!$D$6:$K$13=D56)*ROW(setup!$D$6:$K$13))-ROW(setup!$D$6)+1), "Club not found"))</f>
        <v>Haywards Heath &amp; Lewes</v>
      </c>
      <c r="D56" s="45">
        <v>17</v>
      </c>
      <c r="E56" s="46">
        <v>1</v>
      </c>
      <c r="F56" s="25">
        <v>2</v>
      </c>
    </row>
    <row r="57" spans="1:16" ht="14.5" thickBot="1">
      <c r="A57" s="23">
        <v>8</v>
      </c>
      <c r="B57" s="24" t="str">
        <f>IFERROR(INDEX(DeclarationM!$A:$AK, MATCH(B48, DeclarationM!$A:$A, 0), MATCH(D57, DeclarationM!$6:$6, 0)), "")</f>
        <v/>
      </c>
      <c r="C57" s="98" t="str" cm="1">
        <f t="array" ref="C57">IF(ISBLANK(D57), "", IFERROR(INDEX(setup!$B$6:$B$13, MAX((setup!$D$6:$K$13=D57)*ROW(setup!$D$6:$K$13))-ROW(setup!$D$6)+1), "Club not found"))</f>
        <v/>
      </c>
      <c r="D57" s="47"/>
      <c r="E57" s="48"/>
      <c r="F57" s="26">
        <v>1</v>
      </c>
    </row>
    <row r="58" spans="1:16" ht="15" thickTop="1" thickBot="1"/>
    <row r="59" spans="1:16" ht="15" thickTop="1" thickBot="1">
      <c r="A59" s="27" t="s">
        <v>116</v>
      </c>
      <c r="B59" s="30" t="str">
        <f>formulas!Q11</f>
        <v>Javelin</v>
      </c>
      <c r="C59" s="29" t="s">
        <v>117</v>
      </c>
      <c r="D59" s="30" t="str">
        <f>formulas!R11</f>
        <v>A 35+</v>
      </c>
      <c r="E59" s="39" t="s">
        <v>118</v>
      </c>
      <c r="F59" s="40" t="s">
        <v>119</v>
      </c>
      <c r="G59" s="60"/>
    </row>
    <row r="60" spans="1:16" ht="14.5" thickBot="1">
      <c r="A60" s="31" t="s">
        <v>216</v>
      </c>
      <c r="B60" s="32" t="s">
        <v>120</v>
      </c>
      <c r="C60" s="32" t="s">
        <v>121</v>
      </c>
      <c r="D60" s="37" t="s">
        <v>122</v>
      </c>
      <c r="E60" s="37" t="s">
        <v>123</v>
      </c>
      <c r="F60" s="33" t="s">
        <v>124</v>
      </c>
    </row>
    <row r="61" spans="1:16" ht="15" thickTop="1">
      <c r="A61" s="22">
        <v>1</v>
      </c>
      <c r="B61" s="21" t="str">
        <f>IFERROR(INDEX(DeclarationM!$A:$AK, MATCH(B59, DeclarationM!$A:$A, 0), MATCH(D61, DeclarationM!$6:$6, 0)), "")</f>
        <v>Grant Stirling</v>
      </c>
      <c r="C61" s="7" t="str" cm="1">
        <f t="array" ref="C61">IF(ISBLANK(D61), "", IFERROR(INDEX(setup!$B$6:$B$13, MAX((setup!$D$6:$K$13=D61)*ROW(setup!$D$6:$K$13))-ROW(setup!$D$6)+1), "Club not found"))</f>
        <v>Eastbourne Rovers AC</v>
      </c>
      <c r="D61" s="43" t="s">
        <v>312</v>
      </c>
      <c r="E61" s="44">
        <v>32.65</v>
      </c>
      <c r="F61" s="25">
        <v>8</v>
      </c>
      <c r="I61" s="51">
        <f>SUMIF($C61:$C68,I$2,$F61:$F68)</f>
        <v>0</v>
      </c>
      <c r="J61" s="51">
        <f t="shared" ref="J61:P61" si="5">SUMIF($C61:$C68,J$2,$F61:$F68)</f>
        <v>0</v>
      </c>
      <c r="K61" s="51">
        <f t="shared" si="5"/>
        <v>8</v>
      </c>
      <c r="L61" s="51">
        <f t="shared" si="5"/>
        <v>7</v>
      </c>
      <c r="M61" s="51">
        <f t="shared" si="5"/>
        <v>0</v>
      </c>
      <c r="N61" s="51">
        <f t="shared" si="5"/>
        <v>6</v>
      </c>
      <c r="O61" s="51">
        <f t="shared" si="5"/>
        <v>0</v>
      </c>
      <c r="P61" s="51">
        <f t="shared" si="5"/>
        <v>0</v>
      </c>
    </row>
    <row r="62" spans="1:16">
      <c r="A62" s="22">
        <v>2</v>
      </c>
      <c r="B62" s="21" t="str">
        <f>IFERROR(INDEX(DeclarationM!$A:$AK, MATCH(B59, DeclarationM!$A:$A, 0), MATCH(D62, DeclarationM!$6:$6, 0)), "")</f>
        <v>Laurie Burrett</v>
      </c>
      <c r="C62" s="7" t="str" cm="1">
        <f t="array" ref="C62">IF(ISBLANK(D62), "", IFERROR(INDEX(setup!$B$6:$B$13, MAX((setup!$D$6:$K$13=D62)*ROW(setup!$D$6:$K$13))-ROW(setup!$D$6)+1), "Club not found"))</f>
        <v>Hailsham Harriers</v>
      </c>
      <c r="D62" s="45" t="s">
        <v>315</v>
      </c>
      <c r="E62" s="46">
        <v>25.71</v>
      </c>
      <c r="F62" s="25">
        <v>7</v>
      </c>
    </row>
    <row r="63" spans="1:16">
      <c r="A63" s="22">
        <v>3</v>
      </c>
      <c r="B63" s="21" t="str">
        <f>IFERROR(INDEX(DeclarationM!$A:$AK, MATCH(B59, DeclarationM!$A:$A, 0), MATCH(D63, DeclarationM!$6:$6, 0)), "")</f>
        <v>Steve Stamos</v>
      </c>
      <c r="C63" s="7" t="str" cm="1">
        <f t="array" ref="C63">IF(ISBLANK(D63), "", IFERROR(INDEX(setup!$B$6:$B$13, MAX((setup!$D$6:$K$13=D63)*ROW(setup!$D$6:$K$13))-ROW(setup!$D$6)+1), "Club not found"))</f>
        <v>Haywards Heath &amp; Lewes</v>
      </c>
      <c r="D63" s="45" t="s">
        <v>314</v>
      </c>
      <c r="E63" s="46">
        <v>18.23</v>
      </c>
      <c r="F63" s="25">
        <v>6</v>
      </c>
    </row>
    <row r="64" spans="1:16">
      <c r="A64" s="22">
        <v>4</v>
      </c>
      <c r="B64" s="21" t="str">
        <f>IFERROR(INDEX(DeclarationM!$A:$AK, MATCH(B59, DeclarationM!$A:$A, 0), MATCH(D64, DeclarationM!$6:$6, 0)), "")</f>
        <v/>
      </c>
      <c r="C64" s="7" t="str" cm="1">
        <f t="array" ref="C64">IF(ISBLANK(D64), "", IFERROR(INDEX(setup!$B$6:$B$13, MAX((setup!$D$6:$K$13=D64)*ROW(setup!$D$6:$K$13))-ROW(setup!$D$6)+1), "Club not found"))</f>
        <v/>
      </c>
      <c r="D64" s="45"/>
      <c r="E64" s="46"/>
      <c r="F64" s="25">
        <v>5</v>
      </c>
    </row>
    <row r="65" spans="1:16">
      <c r="A65" s="22">
        <v>5</v>
      </c>
      <c r="B65" s="21" t="str">
        <f>IFERROR(INDEX(DeclarationM!$A:$AK, MATCH(B59, DeclarationM!$A:$A, 0), MATCH(D65, DeclarationM!$6:$6, 0)), "")</f>
        <v/>
      </c>
      <c r="C65" s="7" t="str" cm="1">
        <f t="array" ref="C65">IF(ISBLANK(D65), "", IFERROR(INDEX(setup!$B$6:$B$13, MAX((setup!$D$6:$K$13=D65)*ROW(setup!$D$6:$K$13))-ROW(setup!$D$6)+1), "Club not found"))</f>
        <v/>
      </c>
      <c r="D65" s="45"/>
      <c r="E65" s="46"/>
      <c r="F65" s="25">
        <v>4</v>
      </c>
    </row>
    <row r="66" spans="1:16">
      <c r="A66" s="22">
        <v>6</v>
      </c>
      <c r="B66" s="21" t="str">
        <f>IFERROR(INDEX(DeclarationM!$A:$AK, MATCH(B59, DeclarationM!$A:$A, 0), MATCH(D66, DeclarationM!$6:$6, 0)), "")</f>
        <v/>
      </c>
      <c r="C66" s="7" t="str" cm="1">
        <f t="array" ref="C66">IF(ISBLANK(D66), "", IFERROR(INDEX(setup!$B$6:$B$13, MAX((setup!$D$6:$K$13=D66)*ROW(setup!$D$6:$K$13))-ROW(setup!$D$6)+1), "Club not found"))</f>
        <v/>
      </c>
      <c r="D66" s="45"/>
      <c r="E66" s="46"/>
      <c r="F66" s="25">
        <v>3</v>
      </c>
    </row>
    <row r="67" spans="1:16">
      <c r="A67" s="22">
        <v>7</v>
      </c>
      <c r="B67" s="21" t="str">
        <f>IFERROR(INDEX(DeclarationM!$A:$AK, MATCH(B59, DeclarationM!$A:$A, 0), MATCH(D67, DeclarationM!$6:$6, 0)), "")</f>
        <v/>
      </c>
      <c r="C67" s="7" t="str" cm="1">
        <f t="array" ref="C67">IF(ISBLANK(D67), "", IFERROR(INDEX(setup!$B$6:$B$13, MAX((setup!$D$6:$K$13=D67)*ROW(setup!$D$6:$K$13))-ROW(setup!$D$6)+1), "Club not found"))</f>
        <v/>
      </c>
      <c r="D67" s="45"/>
      <c r="E67" s="46"/>
      <c r="F67" s="25">
        <v>2</v>
      </c>
    </row>
    <row r="68" spans="1:16" ht="14.5" thickBot="1">
      <c r="A68" s="23">
        <v>8</v>
      </c>
      <c r="B68" s="24" t="str">
        <f>IFERROR(INDEX(DeclarationM!$A:$AK, MATCH(B59, DeclarationM!$A:$A, 0), MATCH(D68, DeclarationM!$6:$6, 0)), "")</f>
        <v/>
      </c>
      <c r="C68" s="98" t="str" cm="1">
        <f t="array" ref="C68">IF(ISBLANK(D68), "", IFERROR(INDEX(setup!$B$6:$B$13, MAX((setup!$D$6:$K$13=D68)*ROW(setup!$D$6:$K$13))-ROW(setup!$D$6)+1), "Club not found"))</f>
        <v/>
      </c>
      <c r="D68" s="47"/>
      <c r="E68" s="48"/>
      <c r="F68" s="26">
        <v>1</v>
      </c>
    </row>
    <row r="69" spans="1:16" ht="15" thickTop="1" thickBot="1"/>
    <row r="70" spans="1:16" ht="15" thickTop="1" thickBot="1">
      <c r="A70" s="27" t="s">
        <v>116</v>
      </c>
      <c r="B70" s="30" t="str">
        <f>formulas!Q12</f>
        <v>Javelin</v>
      </c>
      <c r="C70" s="29" t="s">
        <v>117</v>
      </c>
      <c r="D70" s="30" t="str">
        <f>formulas!R12</f>
        <v>50+</v>
      </c>
      <c r="E70" s="39" t="s">
        <v>118</v>
      </c>
      <c r="F70" s="40" t="s">
        <v>119</v>
      </c>
      <c r="G70" s="60"/>
    </row>
    <row r="71" spans="1:16" ht="14.5" thickBot="1">
      <c r="A71" s="31" t="s">
        <v>216</v>
      </c>
      <c r="B71" s="32" t="s">
        <v>120</v>
      </c>
      <c r="C71" s="32" t="s">
        <v>121</v>
      </c>
      <c r="D71" s="37" t="s">
        <v>122</v>
      </c>
      <c r="E71" s="37" t="s">
        <v>123</v>
      </c>
      <c r="F71" s="33" t="s">
        <v>124</v>
      </c>
    </row>
    <row r="72" spans="1:16" ht="15" thickTop="1">
      <c r="A72" s="22">
        <v>1</v>
      </c>
      <c r="B72" s="21" t="str">
        <f>IFERROR(INDEX(DeclarationM!$A:$AK, MATCH(B70, DeclarationM!$A:$A, 0), MATCH(D72, DeclarationM!$6:$6, 0)), "")</f>
        <v>Mark Gibbs</v>
      </c>
      <c r="C72" s="7" t="str" cm="1">
        <f t="array" ref="C72">IF(ISBLANK(D72), "", IFERROR(INDEX(setup!$B$6:$B$13, MAX((setup!$D$6:$K$13=D72)*ROW(setup!$D$6:$K$13))-ROW(setup!$D$6)+1), "Club not found"))</f>
        <v>Worthing &amp; District Harriers</v>
      </c>
      <c r="D72" s="43">
        <v>12</v>
      </c>
      <c r="E72" s="44">
        <v>33.96</v>
      </c>
      <c r="F72" s="25">
        <v>8</v>
      </c>
      <c r="I72" s="51">
        <f>SUMIF($C72:$C79,I$2,$F72:$F79)</f>
        <v>4</v>
      </c>
      <c r="J72" s="51">
        <f t="shared" ref="J72:P72" si="6">SUMIF($C72:$C79,J$2,$F72:$F79)</f>
        <v>0</v>
      </c>
      <c r="K72" s="51">
        <f t="shared" si="6"/>
        <v>0</v>
      </c>
      <c r="L72" s="51">
        <f t="shared" si="6"/>
        <v>6</v>
      </c>
      <c r="M72" s="51">
        <f t="shared" si="6"/>
        <v>3</v>
      </c>
      <c r="N72" s="51">
        <f t="shared" si="6"/>
        <v>5</v>
      </c>
      <c r="O72" s="51">
        <f t="shared" si="6"/>
        <v>7</v>
      </c>
      <c r="P72" s="51">
        <f t="shared" si="6"/>
        <v>8</v>
      </c>
    </row>
    <row r="73" spans="1:16">
      <c r="A73" s="22">
        <v>2</v>
      </c>
      <c r="B73" s="21" t="str">
        <f>IFERROR(INDEX(DeclarationM!$A:$AK, MATCH(B70, DeclarationM!$A:$A, 0), MATCH(D73, DeclarationM!$6:$6, 0)), "")</f>
        <v>John Badrock</v>
      </c>
      <c r="C73" s="7" t="str" cm="1">
        <f t="array" ref="C73">IF(ISBLANK(D73), "", IFERROR(INDEX(setup!$B$6:$B$13, MAX((setup!$D$6:$K$13=D73)*ROW(setup!$D$6:$K$13))-ROW(setup!$D$6)+1), "Club not found"))</f>
        <v>HYAC</v>
      </c>
      <c r="D73" s="45">
        <v>13</v>
      </c>
      <c r="E73" s="46">
        <v>19.89</v>
      </c>
      <c r="F73" s="25">
        <v>7</v>
      </c>
    </row>
    <row r="74" spans="1:16">
      <c r="A74" s="22">
        <v>3</v>
      </c>
      <c r="B74" s="21" t="str">
        <f>IFERROR(INDEX(DeclarationM!$A:$AK, MATCH(B70, DeclarationM!$A:$A, 0), MATCH(D74, DeclarationM!$6:$6, 0)), "")</f>
        <v>Mark Bassett</v>
      </c>
      <c r="C74" s="7" t="str" cm="1">
        <f t="array" ref="C74">IF(ISBLANK(D74), "", IFERROR(INDEX(setup!$B$6:$B$13, MAX((setup!$D$6:$K$13=D74)*ROW(setup!$D$6:$K$13))-ROW(setup!$D$6)+1), "Club not found"))</f>
        <v>Hailsham Harriers</v>
      </c>
      <c r="D74" s="45">
        <v>15</v>
      </c>
      <c r="E74" s="46">
        <v>19.600000000000001</v>
      </c>
      <c r="F74" s="25">
        <v>6</v>
      </c>
    </row>
    <row r="75" spans="1:16">
      <c r="A75" s="22">
        <v>4</v>
      </c>
      <c r="B75" s="21" t="str">
        <f>IFERROR(INDEX(DeclarationM!$A:$AK, MATCH(B70, DeclarationM!$A:$A, 0), MATCH(D75, DeclarationM!$6:$6, 0)), "")</f>
        <v>Andy Dray</v>
      </c>
      <c r="C75" s="7" t="str" cm="1">
        <f t="array" ref="C75">IF(ISBLANK(D75), "", IFERROR(INDEX(setup!$B$6:$B$13, MAX((setup!$D$6:$K$13=D75)*ROW(setup!$D$6:$K$13))-ROW(setup!$D$6)+1), "Club not found"))</f>
        <v>Haywards Heath &amp; Lewes</v>
      </c>
      <c r="D75" s="45">
        <v>17</v>
      </c>
      <c r="E75" s="46">
        <v>18</v>
      </c>
      <c r="F75" s="25">
        <v>5</v>
      </c>
    </row>
    <row r="76" spans="1:16">
      <c r="A76" s="22">
        <v>5</v>
      </c>
      <c r="B76" s="21" t="str">
        <f>IFERROR(INDEX(DeclarationM!$A:$AK, MATCH(B70, DeclarationM!$A:$A, 0), MATCH(D76, DeclarationM!$6:$6, 0)), "")</f>
        <v xml:space="preserve">Norman Scott </v>
      </c>
      <c r="C76" s="7" t="str" cm="1">
        <f t="array" ref="C76">IF(ISBLANK(D76), "", IFERROR(INDEX(setup!$B$6:$B$13, MAX((setup!$D$6:$K$13=D76)*ROW(setup!$D$6:$K$13))-ROW(setup!$D$6)+1), "Club not found"))</f>
        <v>Arena 80</v>
      </c>
      <c r="D76" s="45">
        <v>10</v>
      </c>
      <c r="E76" s="46">
        <v>15.1</v>
      </c>
      <c r="F76" s="25">
        <v>4</v>
      </c>
    </row>
    <row r="77" spans="1:16">
      <c r="A77" s="22">
        <v>6</v>
      </c>
      <c r="B77" s="21" t="str">
        <f>IFERROR(INDEX(DeclarationM!$A:$AK, MATCH(B70, DeclarationM!$A:$A, 0), MATCH(D77, DeclarationM!$6:$6, 0)), "")</f>
        <v>Kevin Blowers</v>
      </c>
      <c r="C77" s="7" t="str" cm="1">
        <f t="array" ref="C77">IF(ISBLANK(D77), "", IFERROR(INDEX(setup!$B$6:$B$13, MAX((setup!$D$6:$K$13=D77)*ROW(setup!$D$6:$K$13))-ROW(setup!$D$6)+1), "Club not found"))</f>
        <v>Hastings AC &amp; Runners</v>
      </c>
      <c r="D77" s="45">
        <v>16</v>
      </c>
      <c r="E77" s="46">
        <v>12.93</v>
      </c>
      <c r="F77" s="25">
        <v>3</v>
      </c>
    </row>
    <row r="78" spans="1:16">
      <c r="A78" s="22">
        <v>7</v>
      </c>
      <c r="B78" s="21" t="str">
        <f>IFERROR(INDEX(DeclarationM!$A:$AK, MATCH(B70, DeclarationM!$A:$A, 0), MATCH(D78, DeclarationM!$6:$6, 0)), "")</f>
        <v/>
      </c>
      <c r="C78" s="7" t="str" cm="1">
        <f t="array" ref="C78">IF(ISBLANK(D78), "", IFERROR(INDEX(setup!$B$6:$B$13, MAX((setup!$D$6:$K$13=D78)*ROW(setup!$D$6:$K$13))-ROW(setup!$D$6)+1), "Club not found"))</f>
        <v/>
      </c>
      <c r="D78" s="45"/>
      <c r="E78" s="46"/>
      <c r="F78" s="25">
        <v>2</v>
      </c>
    </row>
    <row r="79" spans="1:16" ht="14.5" thickBot="1">
      <c r="A79" s="23">
        <v>8</v>
      </c>
      <c r="B79" s="24" t="str">
        <f>IFERROR(INDEX(DeclarationM!$A:$AK, MATCH(B70, DeclarationM!$A:$A, 0), MATCH(D79, DeclarationM!$6:$6, 0)), "")</f>
        <v/>
      </c>
      <c r="C79" s="98" t="str" cm="1">
        <f t="array" ref="C79">IF(ISBLANK(D79), "", IFERROR(INDEX(setup!$B$6:$B$13, MAX((setup!$D$6:$K$13=D79)*ROW(setup!$D$6:$K$13))-ROW(setup!$D$6)+1), "Club not found"))</f>
        <v/>
      </c>
      <c r="D79" s="47"/>
      <c r="E79" s="48"/>
      <c r="F79" s="26">
        <v>1</v>
      </c>
    </row>
    <row r="80" spans="1:16" ht="15" thickTop="1" thickBot="1"/>
    <row r="81" spans="1:16" ht="15" thickTop="1" thickBot="1">
      <c r="A81" s="27" t="s">
        <v>116</v>
      </c>
      <c r="B81" s="30" t="str">
        <f>formulas!Q13</f>
        <v>Javelin</v>
      </c>
      <c r="C81" s="29" t="s">
        <v>117</v>
      </c>
      <c r="D81" s="30" t="str">
        <f>formulas!R13</f>
        <v>60+</v>
      </c>
      <c r="E81" s="39" t="s">
        <v>118</v>
      </c>
      <c r="F81" s="40" t="s">
        <v>119</v>
      </c>
      <c r="G81" s="60"/>
    </row>
    <row r="82" spans="1:16" ht="14.5" thickBot="1">
      <c r="A82" s="31" t="s">
        <v>216</v>
      </c>
      <c r="B82" s="32" t="s">
        <v>120</v>
      </c>
      <c r="C82" s="32" t="s">
        <v>121</v>
      </c>
      <c r="D82" s="37" t="s">
        <v>122</v>
      </c>
      <c r="E82" s="37" t="s">
        <v>123</v>
      </c>
      <c r="F82" s="33" t="s">
        <v>124</v>
      </c>
    </row>
    <row r="83" spans="1:16" ht="15" thickTop="1">
      <c r="A83" s="22">
        <v>1</v>
      </c>
      <c r="B83" s="21" t="str">
        <f>IFERROR(INDEX(DeclarationM!$A:$AK, MATCH(B81, DeclarationM!$A:$A, 0), MATCH(D83, DeclarationM!$6:$6, 0)), "")</f>
        <v>Kevin Baker</v>
      </c>
      <c r="C83" s="7" t="str" cm="1">
        <f t="array" ref="C83">IF(ISBLANK(D83), "", IFERROR(INDEX(setup!$B$6:$B$13, MAX((setup!$D$6:$K$13=D83)*ROW(setup!$D$6:$K$13))-ROW(setup!$D$6)+1), "Club not found"))</f>
        <v>Brighton &amp; Hove AC</v>
      </c>
      <c r="D83" s="43">
        <v>1</v>
      </c>
      <c r="E83" s="44">
        <v>36.409999999999997</v>
      </c>
      <c r="F83" s="25">
        <v>8</v>
      </c>
      <c r="I83" s="51">
        <f>SUMIF($C83:$C90,I$2,$F83:$F90)</f>
        <v>0</v>
      </c>
      <c r="J83" s="51">
        <f t="shared" ref="J83:P83" si="7">SUMIF($C83:$C90,J$2,$F83:$F90)</f>
        <v>8</v>
      </c>
      <c r="K83" s="51">
        <f t="shared" si="7"/>
        <v>4</v>
      </c>
      <c r="L83" s="51">
        <f t="shared" si="7"/>
        <v>6</v>
      </c>
      <c r="M83" s="51">
        <f t="shared" si="7"/>
        <v>7</v>
      </c>
      <c r="N83" s="51">
        <f t="shared" si="7"/>
        <v>5</v>
      </c>
      <c r="O83" s="51">
        <f t="shared" si="7"/>
        <v>0</v>
      </c>
      <c r="P83" s="51">
        <f t="shared" si="7"/>
        <v>0</v>
      </c>
    </row>
    <row r="84" spans="1:16">
      <c r="A84" s="22">
        <v>2</v>
      </c>
      <c r="B84" s="21" t="str">
        <f>IFERROR(INDEX(DeclarationM!$A:$AK, MATCH(B81, DeclarationM!$A:$A, 0), MATCH(D84, DeclarationM!$6:$6, 0)), "")</f>
        <v xml:space="preserve">WAYNE MARTIN </v>
      </c>
      <c r="C84" s="7" t="str" cm="1">
        <f t="array" ref="C84">IF(ISBLANK(D84), "", IFERROR(INDEX(setup!$B$6:$B$13, MAX((setup!$D$6:$K$13=D84)*ROW(setup!$D$6:$K$13))-ROW(setup!$D$6)+1), "Club not found"))</f>
        <v>Hastings AC &amp; Runners</v>
      </c>
      <c r="D84" s="45">
        <v>6</v>
      </c>
      <c r="E84" s="46">
        <v>23.48</v>
      </c>
      <c r="F84" s="25">
        <v>7</v>
      </c>
    </row>
    <row r="85" spans="1:16">
      <c r="A85" s="22">
        <v>3</v>
      </c>
      <c r="B85" s="21" t="str">
        <f>IFERROR(INDEX(DeclarationM!$A:$AK, MATCH(B81, DeclarationM!$A:$A, 0), MATCH(D85, DeclarationM!$6:$6, 0)), "")</f>
        <v>Roberto Proietti</v>
      </c>
      <c r="C85" s="7" t="str" cm="1">
        <f t="array" ref="C85">IF(ISBLANK(D85), "", IFERROR(INDEX(setup!$B$6:$B$13, MAX((setup!$D$6:$K$13=D85)*ROW(setup!$D$6:$K$13))-ROW(setup!$D$6)+1), "Club not found"))</f>
        <v>Hailsham Harriers</v>
      </c>
      <c r="D85" s="45">
        <v>5</v>
      </c>
      <c r="E85" s="46">
        <v>17.47</v>
      </c>
      <c r="F85" s="25">
        <v>6</v>
      </c>
    </row>
    <row r="86" spans="1:16">
      <c r="A86" s="22">
        <v>4</v>
      </c>
      <c r="B86" s="21" t="str">
        <f>IFERROR(INDEX(DeclarationM!$A:$AK, MATCH(B81, DeclarationM!$A:$A, 0), MATCH(D86, DeclarationM!$6:$6, 0)), "")</f>
        <v>Mike Bale</v>
      </c>
      <c r="C86" s="7" t="str" cm="1">
        <f t="array" ref="C86">IF(ISBLANK(D86), "", IFERROR(INDEX(setup!$B$6:$B$13, MAX((setup!$D$6:$K$13=D86)*ROW(setup!$D$6:$K$13))-ROW(setup!$D$6)+1), "Club not found"))</f>
        <v>Haywards Heath &amp; Lewes</v>
      </c>
      <c r="D86" s="45">
        <v>7</v>
      </c>
      <c r="E86" s="46">
        <v>16.59</v>
      </c>
      <c r="F86" s="25">
        <v>5</v>
      </c>
    </row>
    <row r="87" spans="1:16">
      <c r="A87" s="22">
        <v>5</v>
      </c>
      <c r="B87" s="21" t="str">
        <f>IFERROR(INDEX(DeclarationM!$A:$AK, MATCH(B81, DeclarationM!$A:$A, 0), MATCH(D87, DeclarationM!$6:$6, 0)), "")</f>
        <v>Neil Thomas</v>
      </c>
      <c r="C87" s="7" t="str" cm="1">
        <f t="array" ref="C87">IF(ISBLANK(D87), "", IFERROR(INDEX(setup!$B$6:$B$13, MAX((setup!$D$6:$K$13=D87)*ROW(setup!$D$6:$K$13))-ROW(setup!$D$6)+1), "Club not found"))</f>
        <v>Eastbourne Rovers AC</v>
      </c>
      <c r="D87" s="45">
        <v>4</v>
      </c>
      <c r="E87" s="46">
        <v>16.489999999999998</v>
      </c>
      <c r="F87" s="25">
        <v>4</v>
      </c>
    </row>
    <row r="88" spans="1:16">
      <c r="A88" s="22">
        <v>6</v>
      </c>
      <c r="B88" s="21" t="str">
        <f>IFERROR(INDEX(DeclarationM!$A:$AK, MATCH(B81, DeclarationM!$A:$A, 0), MATCH(D88, DeclarationM!$6:$6, 0)), "")</f>
        <v/>
      </c>
      <c r="C88" s="7" t="str" cm="1">
        <f t="array" ref="C88">IF(ISBLANK(D88), "", IFERROR(INDEX(setup!$B$6:$B$13, MAX((setup!$D$6:$K$13=D88)*ROW(setup!$D$6:$K$13))-ROW(setup!$D$6)+1), "Club not found"))</f>
        <v/>
      </c>
      <c r="D88" s="45"/>
      <c r="E88" s="46"/>
      <c r="F88" s="25">
        <v>3</v>
      </c>
    </row>
    <row r="89" spans="1:16">
      <c r="A89" s="22">
        <v>7</v>
      </c>
      <c r="B89" s="21" t="str">
        <f>IFERROR(INDEX(DeclarationM!$A:$AK, MATCH(B81, DeclarationM!$A:$A, 0), MATCH(D89, DeclarationM!$6:$6, 0)), "")</f>
        <v/>
      </c>
      <c r="C89" s="7" t="str" cm="1">
        <f t="array" ref="C89">IF(ISBLANK(D89), "", IFERROR(INDEX(setup!$B$6:$B$13, MAX((setup!$D$6:$K$13=D89)*ROW(setup!$D$6:$K$13))-ROW(setup!$D$6)+1), "Club not found"))</f>
        <v/>
      </c>
      <c r="D89" s="45"/>
      <c r="E89" s="46"/>
      <c r="F89" s="25">
        <v>2</v>
      </c>
    </row>
    <row r="90" spans="1:16" ht="14.5" thickBot="1">
      <c r="A90" s="23">
        <v>8</v>
      </c>
      <c r="B90" s="24" t="str">
        <f>IFERROR(INDEX(DeclarationM!$A:$AK, MATCH(B81, DeclarationM!$A:$A, 0), MATCH(D90, DeclarationM!$6:$6, 0)), "")</f>
        <v/>
      </c>
      <c r="C90" s="98" t="str" cm="1">
        <f t="array" ref="C90">IF(ISBLANK(D90), "", IFERROR(INDEX(setup!$B$6:$B$13, MAX((setup!$D$6:$K$13=D90)*ROW(setup!$D$6:$K$13))-ROW(setup!$D$6)+1), "Club not found"))</f>
        <v/>
      </c>
      <c r="D90" s="47"/>
      <c r="E90" s="48"/>
      <c r="F90" s="26">
        <v>1</v>
      </c>
    </row>
    <row r="91" spans="1:16" ht="15" thickTop="1" thickBot="1"/>
    <row r="92" spans="1:16" ht="15" thickTop="1" thickBot="1">
      <c r="A92" s="27" t="s">
        <v>116</v>
      </c>
      <c r="B92" s="30" t="str">
        <f>formulas!Q14</f>
        <v>Triple Jump</v>
      </c>
      <c r="C92" s="29" t="s">
        <v>117</v>
      </c>
      <c r="D92" s="30" t="str">
        <f>formulas!R14</f>
        <v>A 35+</v>
      </c>
      <c r="E92" s="39" t="s">
        <v>118</v>
      </c>
      <c r="F92" s="40" t="s">
        <v>119</v>
      </c>
      <c r="G92" s="60"/>
    </row>
    <row r="93" spans="1:16" ht="14.5" thickBot="1">
      <c r="A93" s="31" t="s">
        <v>216</v>
      </c>
      <c r="B93" s="32" t="s">
        <v>120</v>
      </c>
      <c r="C93" s="32" t="s">
        <v>121</v>
      </c>
      <c r="D93" s="37" t="s">
        <v>122</v>
      </c>
      <c r="E93" s="37" t="s">
        <v>123</v>
      </c>
      <c r="F93" s="33" t="s">
        <v>124</v>
      </c>
    </row>
    <row r="94" spans="1:16" ht="15" thickTop="1">
      <c r="A94" s="22">
        <v>1</v>
      </c>
      <c r="B94" s="21" t="str">
        <f>IFERROR(INDEX(DeclarationM!$A:$AK, MATCH(B92, DeclarationM!$A:$A, 0), MATCH(D94, DeclarationM!$6:$6, 0)), "")</f>
        <v>Grant Stirling</v>
      </c>
      <c r="C94" s="7" t="str" cm="1">
        <f t="array" ref="C94">IF(ISBLANK(D94), "", IFERROR(INDEX(setup!$B$6:$B$13, MAX((setup!$D$6:$K$13=D94)*ROW(setup!$D$6:$K$13))-ROW(setup!$D$6)+1), "Club not found"))</f>
        <v>Eastbourne Rovers AC</v>
      </c>
      <c r="D94" s="43" t="s">
        <v>312</v>
      </c>
      <c r="E94" s="44">
        <v>11.76</v>
      </c>
      <c r="F94" s="25">
        <v>8</v>
      </c>
      <c r="I94" s="51">
        <f>SUMIF($C94:$C101,I$2,$F94:$F101)</f>
        <v>0</v>
      </c>
      <c r="J94" s="51">
        <f t="shared" ref="J94:P94" si="8">SUMIF($C94:$C101,J$2,$F94:$F101)</f>
        <v>0</v>
      </c>
      <c r="K94" s="51">
        <f t="shared" si="8"/>
        <v>8</v>
      </c>
      <c r="L94" s="51">
        <f t="shared" si="8"/>
        <v>6</v>
      </c>
      <c r="M94" s="51">
        <f t="shared" si="8"/>
        <v>5</v>
      </c>
      <c r="N94" s="51">
        <f t="shared" si="8"/>
        <v>0</v>
      </c>
      <c r="O94" s="51">
        <f t="shared" si="8"/>
        <v>7</v>
      </c>
      <c r="P94" s="51">
        <f t="shared" si="8"/>
        <v>0</v>
      </c>
    </row>
    <row r="95" spans="1:16">
      <c r="A95" s="22">
        <v>2</v>
      </c>
      <c r="B95" s="21" t="str">
        <f>IFERROR(INDEX(DeclarationM!$A:$AK, MATCH(B92, DeclarationM!$A:$A, 0), MATCH(D95, DeclarationM!$6:$6, 0)), "")</f>
        <v>Jonathan Hatch</v>
      </c>
      <c r="C95" s="7" t="str" cm="1">
        <f t="array" ref="C95">IF(ISBLANK(D95), "", IFERROR(INDEX(setup!$B$6:$B$13, MAX((setup!$D$6:$K$13=D95)*ROW(setup!$D$6:$K$13))-ROW(setup!$D$6)+1), "Club not found"))</f>
        <v>HYAC</v>
      </c>
      <c r="D95" s="45" t="s">
        <v>332</v>
      </c>
      <c r="E95" s="46">
        <v>10.08</v>
      </c>
      <c r="F95" s="25">
        <v>7</v>
      </c>
    </row>
    <row r="96" spans="1:16">
      <c r="A96" s="22">
        <v>3</v>
      </c>
      <c r="B96" s="21" t="str">
        <f>IFERROR(INDEX(DeclarationM!$A:$AK, MATCH(B92, DeclarationM!$A:$A, 0), MATCH(D96, DeclarationM!$6:$6, 0)), "")</f>
        <v>Chris Shoult</v>
      </c>
      <c r="C96" s="7" t="str" cm="1">
        <f t="array" ref="C96">IF(ISBLANK(D96), "", IFERROR(INDEX(setup!$B$6:$B$13, MAX((setup!$D$6:$K$13=D96)*ROW(setup!$D$6:$K$13))-ROW(setup!$D$6)+1), "Club not found"))</f>
        <v>Hailsham Harriers</v>
      </c>
      <c r="D96" s="45" t="s">
        <v>315</v>
      </c>
      <c r="E96" s="46">
        <v>9.73</v>
      </c>
      <c r="F96" s="25">
        <v>6</v>
      </c>
    </row>
    <row r="97" spans="1:16">
      <c r="A97" s="22">
        <v>4</v>
      </c>
      <c r="B97" s="21" t="str">
        <f>IFERROR(INDEX(DeclarationM!$A:$AK, MATCH(B92, DeclarationM!$A:$A, 0), MATCH(D97, DeclarationM!$6:$6, 0)), "")</f>
        <v>SEB CRAIG</v>
      </c>
      <c r="C97" s="7" t="str" cm="1">
        <f t="array" ref="C97">IF(ISBLANK(D97), "", IFERROR(INDEX(setup!$B$6:$B$13, MAX((setup!$D$6:$K$13=D97)*ROW(setup!$D$6:$K$13))-ROW(setup!$D$6)+1), "Club not found"))</f>
        <v>Hastings AC &amp; Runners</v>
      </c>
      <c r="D97" s="45" t="s">
        <v>330</v>
      </c>
      <c r="E97" s="46">
        <v>7.07</v>
      </c>
      <c r="F97" s="25">
        <v>5</v>
      </c>
    </row>
    <row r="98" spans="1:16">
      <c r="A98" s="22">
        <v>5</v>
      </c>
      <c r="B98" s="21" t="str">
        <f>IFERROR(INDEX(DeclarationM!$A:$AK, MATCH(B92, DeclarationM!$A:$A, 0), MATCH(D98, DeclarationM!$6:$6, 0)), "")</f>
        <v/>
      </c>
      <c r="C98" s="7" t="str" cm="1">
        <f t="array" ref="C98">IF(ISBLANK(D98), "", IFERROR(INDEX(setup!$B$6:$B$13, MAX((setup!$D$6:$K$13=D98)*ROW(setup!$D$6:$K$13))-ROW(setup!$D$6)+1), "Club not found"))</f>
        <v/>
      </c>
      <c r="D98" s="45"/>
      <c r="E98" s="46"/>
      <c r="F98" s="25">
        <v>4</v>
      </c>
    </row>
    <row r="99" spans="1:16">
      <c r="A99" s="22">
        <v>6</v>
      </c>
      <c r="B99" s="21" t="str">
        <f>IFERROR(INDEX(DeclarationM!$A:$AK, MATCH(B92, DeclarationM!$A:$A, 0), MATCH(D99, DeclarationM!$6:$6, 0)), "")</f>
        <v/>
      </c>
      <c r="C99" s="7" t="str" cm="1">
        <f t="array" ref="C99">IF(ISBLANK(D99), "", IFERROR(INDEX(setup!$B$6:$B$13, MAX((setup!$D$6:$K$13=D99)*ROW(setup!$D$6:$K$13))-ROW(setup!$D$6)+1), "Club not found"))</f>
        <v/>
      </c>
      <c r="D99" s="45"/>
      <c r="E99" s="46"/>
      <c r="F99" s="25">
        <v>3</v>
      </c>
    </row>
    <row r="100" spans="1:16">
      <c r="A100" s="22">
        <v>7</v>
      </c>
      <c r="B100" s="21" t="str">
        <f>IFERROR(INDEX(DeclarationM!$A:$AK, MATCH(B92, DeclarationM!$A:$A, 0), MATCH(D100, DeclarationM!$6:$6, 0)), "")</f>
        <v/>
      </c>
      <c r="C100" s="7" t="str" cm="1">
        <f t="array" ref="C100">IF(ISBLANK(D100), "", IFERROR(INDEX(setup!$B$6:$B$13, MAX((setup!$D$6:$K$13=D100)*ROW(setup!$D$6:$K$13))-ROW(setup!$D$6)+1), "Club not found"))</f>
        <v/>
      </c>
      <c r="D100" s="45"/>
      <c r="E100" s="46"/>
      <c r="F100" s="25">
        <v>2</v>
      </c>
    </row>
    <row r="101" spans="1:16" ht="14.5" thickBot="1">
      <c r="A101" s="23">
        <v>8</v>
      </c>
      <c r="B101" s="24" t="str">
        <f>IFERROR(INDEX(DeclarationM!$A:$AK, MATCH(B92, DeclarationM!$A:$A, 0), MATCH(D101, DeclarationM!$6:$6, 0)), "")</f>
        <v/>
      </c>
      <c r="C101" s="98" t="str" cm="1">
        <f t="array" ref="C101">IF(ISBLANK(D101), "", IFERROR(INDEX(setup!$B$6:$B$13, MAX((setup!$D$6:$K$13=D101)*ROW(setup!$D$6:$K$13))-ROW(setup!$D$6)+1), "Club not found"))</f>
        <v/>
      </c>
      <c r="D101" s="47"/>
      <c r="E101" s="48"/>
      <c r="F101" s="26">
        <v>1</v>
      </c>
    </row>
    <row r="102" spans="1:16" ht="15" thickTop="1" thickBot="1"/>
    <row r="103" spans="1:16" ht="15" thickTop="1" thickBot="1">
      <c r="A103" s="27" t="s">
        <v>116</v>
      </c>
      <c r="B103" s="30" t="str">
        <f>formulas!Q15</f>
        <v>Triple Jump</v>
      </c>
      <c r="C103" s="29" t="s">
        <v>117</v>
      </c>
      <c r="D103" s="30" t="str">
        <f>formulas!R15</f>
        <v>50+</v>
      </c>
      <c r="E103" s="39" t="s">
        <v>118</v>
      </c>
      <c r="F103" s="40" t="s">
        <v>119</v>
      </c>
      <c r="G103" s="60"/>
    </row>
    <row r="104" spans="1:16" ht="14.5" thickBot="1">
      <c r="A104" s="31" t="s">
        <v>216</v>
      </c>
      <c r="B104" s="32" t="s">
        <v>120</v>
      </c>
      <c r="C104" s="32" t="s">
        <v>121</v>
      </c>
      <c r="D104" s="37" t="s">
        <v>122</v>
      </c>
      <c r="E104" s="37" t="s">
        <v>123</v>
      </c>
      <c r="F104" s="33" t="s">
        <v>124</v>
      </c>
    </row>
    <row r="105" spans="1:16" ht="15" thickTop="1">
      <c r="A105" s="22">
        <v>1</v>
      </c>
      <c r="B105" s="21" t="str">
        <f>IFERROR(INDEX(DeclarationM!$A:$AK, MATCH(B103, DeclarationM!$A:$A, 0), MATCH(D105, DeclarationM!$6:$6, 0)), "")</f>
        <v>Barry Morris</v>
      </c>
      <c r="C105" s="7" t="str" cm="1">
        <f t="array" ref="C105">IF(ISBLANK(D105), "", IFERROR(INDEX(setup!$B$6:$B$13, MAX((setup!$D$6:$K$13=D105)*ROW(setup!$D$6:$K$13))-ROW(setup!$D$6)+1), "Club not found"))</f>
        <v>Hastings AC &amp; Runners</v>
      </c>
      <c r="D105" s="43">
        <v>16</v>
      </c>
      <c r="E105" s="44">
        <v>8.65</v>
      </c>
      <c r="F105" s="25">
        <v>8</v>
      </c>
      <c r="I105" s="51">
        <f>SUMIF($C105:$C112,I$2,$F105:$F112)</f>
        <v>5</v>
      </c>
      <c r="J105" s="51">
        <f t="shared" ref="J105:P105" si="9">SUMIF($C105:$C112,J$2,$F105:$F112)</f>
        <v>8</v>
      </c>
      <c r="K105" s="51">
        <f t="shared" si="9"/>
        <v>0</v>
      </c>
      <c r="L105" s="51">
        <f t="shared" si="9"/>
        <v>0</v>
      </c>
      <c r="M105" s="51">
        <f t="shared" si="9"/>
        <v>8</v>
      </c>
      <c r="N105" s="51">
        <f t="shared" si="9"/>
        <v>6</v>
      </c>
      <c r="O105" s="51">
        <f t="shared" si="9"/>
        <v>0</v>
      </c>
      <c r="P105" s="51">
        <f t="shared" si="9"/>
        <v>0</v>
      </c>
    </row>
    <row r="106" spans="1:16">
      <c r="A106" s="22">
        <v>2</v>
      </c>
      <c r="B106" s="21" t="str">
        <f>IFERROR(INDEX(DeclarationM!$A:$AK, MATCH(B103, DeclarationM!$A:$A, 0), MATCH(D106, DeclarationM!$6:$6, 0)), "")</f>
        <v>Richard McGregor</v>
      </c>
      <c r="C106" s="7" t="str" cm="1">
        <f t="array" ref="C106">IF(ISBLANK(D106), "", IFERROR(INDEX(setup!$B$6:$B$13, MAX((setup!$D$6:$K$13=D106)*ROW(setup!$D$6:$K$13))-ROW(setup!$D$6)+1), "Club not found"))</f>
        <v>Brighton &amp; Hove AC</v>
      </c>
      <c r="D106" s="45">
        <v>11</v>
      </c>
      <c r="E106" s="46">
        <v>8.65</v>
      </c>
      <c r="F106" s="25">
        <v>8</v>
      </c>
    </row>
    <row r="107" spans="1:16">
      <c r="A107" s="22">
        <v>3</v>
      </c>
      <c r="B107" s="21" t="str">
        <f>IFERROR(INDEX(DeclarationM!$A:$AK, MATCH(B103, DeclarationM!$A:$A, 0), MATCH(D107, DeclarationM!$6:$6, 0)), "")</f>
        <v>Mark Rahman</v>
      </c>
      <c r="C107" s="7" t="str" cm="1">
        <f t="array" ref="C107">IF(ISBLANK(D107), "", IFERROR(INDEX(setup!$B$6:$B$13, MAX((setup!$D$6:$K$13=D107)*ROW(setup!$D$6:$K$13))-ROW(setup!$D$6)+1), "Club not found"))</f>
        <v>Haywards Heath &amp; Lewes</v>
      </c>
      <c r="D107" s="45">
        <v>17</v>
      </c>
      <c r="E107" s="46">
        <v>7.91</v>
      </c>
      <c r="F107" s="25">
        <v>6</v>
      </c>
    </row>
    <row r="108" spans="1:16">
      <c r="A108" s="22">
        <v>4</v>
      </c>
      <c r="B108" s="21" t="str">
        <f>IFERROR(INDEX(DeclarationM!$A:$AK, MATCH(B103, DeclarationM!$A:$A, 0), MATCH(D108, DeclarationM!$6:$6, 0)), "")</f>
        <v xml:space="preserve">Graham Shorter </v>
      </c>
      <c r="C108" s="7" t="str" cm="1">
        <f t="array" ref="C108">IF(ISBLANK(D108), "", IFERROR(INDEX(setup!$B$6:$B$13, MAX((setup!$D$6:$K$13=D108)*ROW(setup!$D$6:$K$13))-ROW(setup!$D$6)+1), "Club not found"))</f>
        <v>Arena 80</v>
      </c>
      <c r="D108" s="45">
        <v>10</v>
      </c>
      <c r="E108" s="46">
        <v>6.29</v>
      </c>
      <c r="F108" s="25">
        <v>5</v>
      </c>
    </row>
    <row r="109" spans="1:16">
      <c r="A109" s="22">
        <v>5</v>
      </c>
      <c r="B109" s="21" t="str">
        <f>IFERROR(INDEX(DeclarationM!$A:$AK, MATCH(B103, DeclarationM!$A:$A, 0), MATCH(D109, DeclarationM!$6:$6, 0)), "")</f>
        <v/>
      </c>
      <c r="C109" s="7" t="str" cm="1">
        <f t="array" ref="C109">IF(ISBLANK(D109), "", IFERROR(INDEX(setup!$B$6:$B$13, MAX((setup!$D$6:$K$13=D109)*ROW(setup!$D$6:$K$13))-ROW(setup!$D$6)+1), "Club not found"))</f>
        <v/>
      </c>
      <c r="D109" s="45"/>
      <c r="E109" s="46"/>
      <c r="F109" s="25">
        <v>4</v>
      </c>
    </row>
    <row r="110" spans="1:16">
      <c r="A110" s="22">
        <v>6</v>
      </c>
      <c r="B110" s="21" t="str">
        <f>IFERROR(INDEX(DeclarationM!$A:$AK, MATCH(B103, DeclarationM!$A:$A, 0), MATCH(D110, DeclarationM!$6:$6, 0)), "")</f>
        <v/>
      </c>
      <c r="C110" s="7" t="str" cm="1">
        <f t="array" ref="C110">IF(ISBLANK(D110), "", IFERROR(INDEX(setup!$B$6:$B$13, MAX((setup!$D$6:$K$13=D110)*ROW(setup!$D$6:$K$13))-ROW(setup!$D$6)+1), "Club not found"))</f>
        <v/>
      </c>
      <c r="D110" s="45"/>
      <c r="E110" s="46"/>
      <c r="F110" s="25">
        <v>3</v>
      </c>
    </row>
    <row r="111" spans="1:16">
      <c r="A111" s="22">
        <v>7</v>
      </c>
      <c r="B111" s="21" t="str">
        <f>IFERROR(INDEX(DeclarationM!$A:$AK, MATCH(B103, DeclarationM!$A:$A, 0), MATCH(D111, DeclarationM!$6:$6, 0)), "")</f>
        <v/>
      </c>
      <c r="C111" s="7" t="str" cm="1">
        <f t="array" ref="C111">IF(ISBLANK(D111), "", IFERROR(INDEX(setup!$B$6:$B$13, MAX((setup!$D$6:$K$13=D111)*ROW(setup!$D$6:$K$13))-ROW(setup!$D$6)+1), "Club not found"))</f>
        <v/>
      </c>
      <c r="D111" s="45"/>
      <c r="E111" s="46"/>
      <c r="F111" s="25">
        <v>2</v>
      </c>
    </row>
    <row r="112" spans="1:16" ht="14.5" thickBot="1">
      <c r="A112" s="23">
        <v>8</v>
      </c>
      <c r="B112" s="24" t="str">
        <f>IFERROR(INDEX(DeclarationM!$A:$AK, MATCH(B103, DeclarationM!$A:$A, 0), MATCH(D112, DeclarationM!$6:$6, 0)), "")</f>
        <v/>
      </c>
      <c r="C112" s="98" t="str" cm="1">
        <f t="array" ref="C112">IF(ISBLANK(D112), "", IFERROR(INDEX(setup!$B$6:$B$13, MAX((setup!$D$6:$K$13=D112)*ROW(setup!$D$6:$K$13))-ROW(setup!$D$6)+1), "Club not found"))</f>
        <v/>
      </c>
      <c r="D112" s="47"/>
      <c r="E112" s="48"/>
      <c r="F112" s="26">
        <v>1</v>
      </c>
    </row>
    <row r="113" spans="1:16" ht="15" thickTop="1" thickBot="1"/>
    <row r="114" spans="1:16" ht="15" thickTop="1" thickBot="1">
      <c r="A114" s="27" t="s">
        <v>116</v>
      </c>
      <c r="B114" s="30" t="str">
        <f>formulas!Q16</f>
        <v>100m</v>
      </c>
      <c r="C114" s="29" t="s">
        <v>117</v>
      </c>
      <c r="D114" s="30" t="str">
        <f>formulas!R16</f>
        <v>A 35+</v>
      </c>
      <c r="E114" s="39" t="s">
        <v>118</v>
      </c>
      <c r="F114" s="40" t="s">
        <v>119</v>
      </c>
      <c r="G114" s="60"/>
    </row>
    <row r="115" spans="1:16" ht="14.5" thickBot="1">
      <c r="A115" s="31" t="s">
        <v>216</v>
      </c>
      <c r="B115" s="32" t="s">
        <v>120</v>
      </c>
      <c r="C115" s="32" t="s">
        <v>121</v>
      </c>
      <c r="D115" s="37" t="s">
        <v>122</v>
      </c>
      <c r="E115" s="37" t="s">
        <v>123</v>
      </c>
      <c r="F115" s="33" t="s">
        <v>124</v>
      </c>
    </row>
    <row r="116" spans="1:16" ht="15" thickTop="1">
      <c r="A116" s="22">
        <v>1</v>
      </c>
      <c r="B116" s="21" t="str">
        <f>IFERROR(INDEX(DeclarationM!$A:$AK, MATCH(B114, DeclarationM!$A:$A, 0), MATCH(D116, DeclarationM!$6:$6, 0)), "")</f>
        <v xml:space="preserve">MARTYN REYNOLDS </v>
      </c>
      <c r="C116" s="7" t="str" cm="1">
        <f t="array" ref="C116">IF(ISBLANK(D116), "", IFERROR(INDEX(setup!$B$6:$B$13, MAX((setup!$D$6:$K$13=D116)*ROW(setup!$D$6:$K$13))-ROW(setup!$D$6)+1), "Club not found"))</f>
        <v>Hastings AC &amp; Runners</v>
      </c>
      <c r="D116" s="43" t="s">
        <v>330</v>
      </c>
      <c r="E116" s="44">
        <v>11.6</v>
      </c>
      <c r="F116" s="25">
        <v>8</v>
      </c>
      <c r="I116" s="51">
        <f>SUMIF($C116:$C123,I$2,$F116:$F123)</f>
        <v>3</v>
      </c>
      <c r="J116" s="51">
        <f t="shared" ref="J116:P116" si="10">SUMIF($C116:$C123,J$2,$F116:$F123)</f>
        <v>6</v>
      </c>
      <c r="K116" s="51">
        <f t="shared" si="10"/>
        <v>7</v>
      </c>
      <c r="L116" s="51">
        <f t="shared" si="10"/>
        <v>4</v>
      </c>
      <c r="M116" s="51">
        <f t="shared" si="10"/>
        <v>8</v>
      </c>
      <c r="N116" s="51">
        <f t="shared" si="10"/>
        <v>2</v>
      </c>
      <c r="O116" s="51">
        <f t="shared" si="10"/>
        <v>5</v>
      </c>
      <c r="P116" s="51">
        <f t="shared" si="10"/>
        <v>0</v>
      </c>
    </row>
    <row r="117" spans="1:16">
      <c r="A117" s="22">
        <v>2</v>
      </c>
      <c r="B117" s="21" t="str">
        <f>IFERROR(INDEX(DeclarationM!$A:$AK, MATCH(B114, DeclarationM!$A:$A, 0), MATCH(D117, DeclarationM!$6:$6, 0)), "")</f>
        <v>Stuart Pelling</v>
      </c>
      <c r="C117" s="7" t="str" cm="1">
        <f t="array" ref="C117">IF(ISBLANK(D117), "", IFERROR(INDEX(setup!$B$6:$B$13, MAX((setup!$D$6:$K$13=D117)*ROW(setup!$D$6:$K$13))-ROW(setup!$D$6)+1), "Club not found"))</f>
        <v>Eastbourne Rovers AC</v>
      </c>
      <c r="D117" s="45" t="s">
        <v>312</v>
      </c>
      <c r="E117" s="46">
        <v>12.5</v>
      </c>
      <c r="F117" s="25">
        <v>7</v>
      </c>
    </row>
    <row r="118" spans="1:16">
      <c r="A118" s="22">
        <v>3</v>
      </c>
      <c r="B118" s="21" t="str">
        <f>IFERROR(INDEX(DeclarationM!$A:$AK, MATCH(B114, DeclarationM!$A:$A, 0), MATCH(D118, DeclarationM!$6:$6, 0)), "")</f>
        <v>Brian Steene</v>
      </c>
      <c r="C118" s="7" t="str" cm="1">
        <f t="array" ref="C118">IF(ISBLANK(D118), "", IFERROR(INDEX(setup!$B$6:$B$13, MAX((setup!$D$6:$K$13=D118)*ROW(setup!$D$6:$K$13))-ROW(setup!$D$6)+1), "Club not found"))</f>
        <v>Brighton &amp; Hove AC</v>
      </c>
      <c r="D118" s="45" t="s">
        <v>329</v>
      </c>
      <c r="E118" s="46">
        <v>12.8</v>
      </c>
      <c r="F118" s="25">
        <v>6</v>
      </c>
    </row>
    <row r="119" spans="1:16">
      <c r="A119" s="22">
        <v>4</v>
      </c>
      <c r="B119" s="21" t="str">
        <f>IFERROR(INDEX(DeclarationM!$A:$AK, MATCH(B114, DeclarationM!$A:$A, 0), MATCH(D119, DeclarationM!$6:$6, 0)), "")</f>
        <v>Jonathan Hatch</v>
      </c>
      <c r="C119" s="7" t="str" cm="1">
        <f t="array" ref="C119">IF(ISBLANK(D119), "", IFERROR(INDEX(setup!$B$6:$B$13, MAX((setup!$D$6:$K$13=D119)*ROW(setup!$D$6:$K$13))-ROW(setup!$D$6)+1), "Club not found"))</f>
        <v>HYAC</v>
      </c>
      <c r="D119" s="45" t="s">
        <v>332</v>
      </c>
      <c r="E119" s="46">
        <v>13</v>
      </c>
      <c r="F119" s="25">
        <v>5</v>
      </c>
    </row>
    <row r="120" spans="1:16">
      <c r="A120" s="22">
        <v>5</v>
      </c>
      <c r="B120" s="21" t="str">
        <f>IFERROR(INDEX(DeclarationM!$A:$AK, MATCH(B114, DeclarationM!$A:$A, 0), MATCH(D120, DeclarationM!$6:$6, 0)), "")</f>
        <v>Chris Shoult</v>
      </c>
      <c r="C120" s="7" t="str" cm="1">
        <f t="array" ref="C120">IF(ISBLANK(D120), "", IFERROR(INDEX(setup!$B$6:$B$13, MAX((setup!$D$6:$K$13=D120)*ROW(setup!$D$6:$K$13))-ROW(setup!$D$6)+1), "Club not found"))</f>
        <v>Hailsham Harriers</v>
      </c>
      <c r="D120" s="45" t="s">
        <v>315</v>
      </c>
      <c r="E120" s="46">
        <v>13</v>
      </c>
      <c r="F120" s="25">
        <v>4</v>
      </c>
    </row>
    <row r="121" spans="1:16">
      <c r="A121" s="22">
        <v>6</v>
      </c>
      <c r="B121" s="21" t="str">
        <f>IFERROR(INDEX(DeclarationM!$A:$AK, MATCH(B114, DeclarationM!$A:$A, 0), MATCH(D121, DeclarationM!$6:$6, 0)), "")</f>
        <v xml:space="preserve">Alain Thomas </v>
      </c>
      <c r="C121" s="7" t="str" cm="1">
        <f t="array" ref="C121">IF(ISBLANK(D121), "", IFERROR(INDEX(setup!$B$6:$B$13, MAX((setup!$D$6:$K$13=D121)*ROW(setup!$D$6:$K$13))-ROW(setup!$D$6)+1), "Club not found"))</f>
        <v>Arena 80</v>
      </c>
      <c r="D121" s="45" t="s">
        <v>313</v>
      </c>
      <c r="E121" s="46">
        <v>14.2</v>
      </c>
      <c r="F121" s="25">
        <v>3</v>
      </c>
    </row>
    <row r="122" spans="1:16">
      <c r="A122" s="22">
        <v>7</v>
      </c>
      <c r="B122" s="21" t="str">
        <f>IFERROR(INDEX(DeclarationM!$A:$AK, MATCH(B114, DeclarationM!$A:$A, 0), MATCH(D122, DeclarationM!$6:$6, 0)), "")</f>
        <v>Dominic Tansley</v>
      </c>
      <c r="C122" s="7" t="str" cm="1">
        <f t="array" ref="C122">IF(ISBLANK(D122), "", IFERROR(INDEX(setup!$B$6:$B$13, MAX((setup!$D$6:$K$13=D122)*ROW(setup!$D$6:$K$13))-ROW(setup!$D$6)+1), "Club not found"))</f>
        <v>Haywards Heath &amp; Lewes</v>
      </c>
      <c r="D122" s="45" t="s">
        <v>314</v>
      </c>
      <c r="E122" s="46">
        <v>15.6</v>
      </c>
      <c r="F122" s="25">
        <v>2</v>
      </c>
    </row>
    <row r="123" spans="1:16" ht="14.5" thickBot="1">
      <c r="A123" s="23">
        <v>8</v>
      </c>
      <c r="B123" s="24" t="str">
        <f>IFERROR(INDEX(DeclarationM!$A:$AK, MATCH(B114, DeclarationM!$A:$A, 0), MATCH(D123, DeclarationM!$6:$6, 0)), "")</f>
        <v/>
      </c>
      <c r="C123" s="98" t="str" cm="1">
        <f t="array" ref="C123">IF(ISBLANK(D123), "", IFERROR(INDEX(setup!$B$6:$B$13, MAX((setup!$D$6:$K$13=D123)*ROW(setup!$D$6:$K$13))-ROW(setup!$D$6)+1), "Club not found"))</f>
        <v/>
      </c>
      <c r="D123" s="47"/>
      <c r="E123" s="48"/>
      <c r="F123" s="26">
        <v>1</v>
      </c>
    </row>
    <row r="124" spans="1:16" ht="15" thickTop="1" thickBot="1"/>
    <row r="125" spans="1:16" ht="15" thickTop="1" thickBot="1">
      <c r="A125" s="27" t="s">
        <v>116</v>
      </c>
      <c r="B125" s="30" t="str">
        <f>formulas!Q17</f>
        <v>100m</v>
      </c>
      <c r="C125" s="29" t="s">
        <v>117</v>
      </c>
      <c r="D125" s="30" t="str">
        <f>formulas!R17</f>
        <v>B 35+</v>
      </c>
      <c r="E125" s="39" t="s">
        <v>118</v>
      </c>
      <c r="F125" s="40" t="s">
        <v>119</v>
      </c>
      <c r="G125" s="60"/>
    </row>
    <row r="126" spans="1:16" ht="14.5" thickBot="1">
      <c r="A126" s="31" t="s">
        <v>216</v>
      </c>
      <c r="B126" s="32" t="s">
        <v>120</v>
      </c>
      <c r="C126" s="32" t="s">
        <v>121</v>
      </c>
      <c r="D126" s="37" t="s">
        <v>122</v>
      </c>
      <c r="E126" s="37" t="s">
        <v>123</v>
      </c>
      <c r="F126" s="33" t="s">
        <v>124</v>
      </c>
    </row>
    <row r="127" spans="1:16" ht="15" thickTop="1">
      <c r="A127" s="22">
        <v>1</v>
      </c>
      <c r="B127" s="21" t="str">
        <f>IFERROR(INDEX(DeclarationM!$A:$AK, MATCH(B125, DeclarationM!$A:$A, 0), MATCH(D127, DeclarationM!$6:$6, 0)), "")</f>
        <v>Grant Stirling</v>
      </c>
      <c r="C127" s="7" t="str" cm="1">
        <f t="array" ref="C127">IF(ISBLANK(D127), "", IFERROR(INDEX(setup!$B$6:$B$13, MAX((setup!$D$6:$K$13=D127)*ROW(setup!$D$6:$K$13))-ROW(setup!$D$6)+1), "Club not found"))</f>
        <v>Eastbourne Rovers AC</v>
      </c>
      <c r="D127" s="43" t="s">
        <v>336</v>
      </c>
      <c r="E127" s="44">
        <v>12.8</v>
      </c>
      <c r="F127" s="25">
        <v>8</v>
      </c>
      <c r="I127" s="51">
        <f>SUMIF($C127:$C134,I$2,$F127:$F134)</f>
        <v>0</v>
      </c>
      <c r="J127" s="51">
        <f t="shared" ref="J127:P127" si="11">SUMIF($C127:$C134,J$2,$F127:$F134)</f>
        <v>0</v>
      </c>
      <c r="K127" s="51">
        <f t="shared" si="11"/>
        <v>8</v>
      </c>
      <c r="L127" s="51">
        <f t="shared" si="11"/>
        <v>6</v>
      </c>
      <c r="M127" s="51">
        <f t="shared" si="11"/>
        <v>7</v>
      </c>
      <c r="N127" s="51">
        <f t="shared" si="11"/>
        <v>4</v>
      </c>
      <c r="O127" s="51">
        <f t="shared" si="11"/>
        <v>5</v>
      </c>
      <c r="P127" s="51">
        <f t="shared" si="11"/>
        <v>0</v>
      </c>
    </row>
    <row r="128" spans="1:16">
      <c r="A128" s="22">
        <v>2</v>
      </c>
      <c r="B128" s="21" t="str">
        <f>IFERROR(INDEX(DeclarationM!$A:$AK, MATCH(B125, DeclarationM!$A:$A, 0), MATCH(D128, DeclarationM!$6:$6, 0)), "")</f>
        <v>Simon Basey</v>
      </c>
      <c r="C128" s="7" t="str" cm="1">
        <f t="array" ref="C128">IF(ISBLANK(D128), "", IFERROR(INDEX(setup!$B$6:$B$13, MAX((setup!$D$6:$K$13=D128)*ROW(setup!$D$6:$K$13))-ROW(setup!$D$6)+1), "Club not found"))</f>
        <v>Hastings AC &amp; Runners</v>
      </c>
      <c r="D128" s="45" t="s">
        <v>335</v>
      </c>
      <c r="E128" s="46">
        <v>13</v>
      </c>
      <c r="F128" s="25">
        <v>7</v>
      </c>
    </row>
    <row r="129" spans="1:16">
      <c r="A129" s="22">
        <v>3</v>
      </c>
      <c r="B129" s="21" t="str">
        <f>IFERROR(INDEX(DeclarationM!$A:$AK, MATCH(B125, DeclarationM!$A:$A, 0), MATCH(D129, DeclarationM!$6:$6, 0)), "")</f>
        <v>Robert Chrystie</v>
      </c>
      <c r="C129" s="7" t="str" cm="1">
        <f t="array" ref="C129">IF(ISBLANK(D129), "", IFERROR(INDEX(setup!$B$6:$B$13, MAX((setup!$D$6:$K$13=D129)*ROW(setup!$D$6:$K$13))-ROW(setup!$D$6)+1), "Club not found"))</f>
        <v>Hailsham Harriers</v>
      </c>
      <c r="D129" s="45" t="s">
        <v>317</v>
      </c>
      <c r="E129" s="46">
        <v>13.7</v>
      </c>
      <c r="F129" s="25">
        <v>6</v>
      </c>
    </row>
    <row r="130" spans="1:16">
      <c r="A130" s="22">
        <v>4</v>
      </c>
      <c r="B130" s="21" t="str">
        <f>IFERROR(INDEX(DeclarationM!$A:$AK, MATCH(B125, DeclarationM!$A:$A, 0), MATCH(D130, DeclarationM!$6:$6, 0)), "")</f>
        <v>Matthew Harmer</v>
      </c>
      <c r="C130" s="7" t="str" cm="1">
        <f t="array" ref="C130">IF(ISBLANK(D130), "", IFERROR(INDEX(setup!$B$6:$B$13, MAX((setup!$D$6:$K$13=D130)*ROW(setup!$D$6:$K$13))-ROW(setup!$D$6)+1), "Club not found"))</f>
        <v>HYAC</v>
      </c>
      <c r="D130" s="45" t="s">
        <v>337</v>
      </c>
      <c r="E130" s="46">
        <v>14</v>
      </c>
      <c r="F130" s="25">
        <v>5</v>
      </c>
    </row>
    <row r="131" spans="1:16">
      <c r="A131" s="22">
        <v>5</v>
      </c>
      <c r="B131" s="21" t="str">
        <f>IFERROR(INDEX(DeclarationM!$A:$AK, MATCH(B125, DeclarationM!$A:$A, 0), MATCH(D131, DeclarationM!$6:$6, 0)), "")</f>
        <v>James Smyth</v>
      </c>
      <c r="C131" s="7" t="str" cm="1">
        <f t="array" ref="C131">IF(ISBLANK(D131), "", IFERROR(INDEX(setup!$B$6:$B$13, MAX((setup!$D$6:$K$13=D131)*ROW(setup!$D$6:$K$13))-ROW(setup!$D$6)+1), "Club not found"))</f>
        <v>Haywards Heath &amp; Lewes</v>
      </c>
      <c r="D131" s="45" t="s">
        <v>334</v>
      </c>
      <c r="E131" s="46">
        <v>14.7</v>
      </c>
      <c r="F131" s="25">
        <v>4</v>
      </c>
    </row>
    <row r="132" spans="1:16">
      <c r="A132" s="22">
        <v>6</v>
      </c>
      <c r="B132" s="21" t="str">
        <f>IFERROR(INDEX(DeclarationM!$A:$AK, MATCH(B125, DeclarationM!$A:$A, 0), MATCH(D132, DeclarationM!$6:$6, 0)), "")</f>
        <v/>
      </c>
      <c r="C132" s="7" t="str" cm="1">
        <f t="array" ref="C132">IF(ISBLANK(D132), "", IFERROR(INDEX(setup!$B$6:$B$13, MAX((setup!$D$6:$K$13=D132)*ROW(setup!$D$6:$K$13))-ROW(setup!$D$6)+1), "Club not found"))</f>
        <v/>
      </c>
      <c r="D132" s="45"/>
      <c r="E132" s="46"/>
      <c r="F132" s="25">
        <v>3</v>
      </c>
    </row>
    <row r="133" spans="1:16">
      <c r="A133" s="22">
        <v>7</v>
      </c>
      <c r="B133" s="21" t="str">
        <f>IFERROR(INDEX(DeclarationM!$A:$AK, MATCH(B125, DeclarationM!$A:$A, 0), MATCH(D133, DeclarationM!$6:$6, 0)), "")</f>
        <v/>
      </c>
      <c r="C133" s="7" t="str" cm="1">
        <f t="array" ref="C133">IF(ISBLANK(D133), "", IFERROR(INDEX(setup!$B$6:$B$13, MAX((setup!$D$6:$K$13=D133)*ROW(setup!$D$6:$K$13))-ROW(setup!$D$6)+1), "Club not found"))</f>
        <v/>
      </c>
      <c r="D133" s="45"/>
      <c r="E133" s="46"/>
      <c r="F133" s="25">
        <v>2</v>
      </c>
    </row>
    <row r="134" spans="1:16" ht="14.5" thickBot="1">
      <c r="A134" s="23">
        <v>8</v>
      </c>
      <c r="B134" s="24" t="str">
        <f>IFERROR(INDEX(DeclarationM!$A:$AK, MATCH(B125, DeclarationM!$A:$A, 0), MATCH(D134, DeclarationM!$6:$6, 0)), "")</f>
        <v/>
      </c>
      <c r="C134" s="98" t="str" cm="1">
        <f t="array" ref="C134">IF(ISBLANK(D134), "", IFERROR(INDEX(setup!$B$6:$B$13, MAX((setup!$D$6:$K$13=D134)*ROW(setup!$D$6:$K$13))-ROW(setup!$D$6)+1), "Club not found"))</f>
        <v/>
      </c>
      <c r="D134" s="47"/>
      <c r="E134" s="48"/>
      <c r="F134" s="26">
        <v>1</v>
      </c>
    </row>
    <row r="135" spans="1:16" ht="15" thickTop="1" thickBot="1"/>
    <row r="136" spans="1:16" ht="15" thickTop="1" thickBot="1">
      <c r="A136" s="27" t="s">
        <v>116</v>
      </c>
      <c r="B136" s="30" t="str">
        <f>formulas!Q18</f>
        <v>100m</v>
      </c>
      <c r="C136" s="29" t="s">
        <v>117</v>
      </c>
      <c r="D136" s="30" t="str">
        <f>formulas!R18</f>
        <v>50+</v>
      </c>
      <c r="E136" s="39" t="s">
        <v>118</v>
      </c>
      <c r="F136" s="40" t="s">
        <v>119</v>
      </c>
      <c r="G136" s="60"/>
    </row>
    <row r="137" spans="1:16" ht="14.5" thickBot="1">
      <c r="A137" s="31" t="s">
        <v>216</v>
      </c>
      <c r="B137" s="32" t="s">
        <v>120</v>
      </c>
      <c r="C137" s="32" t="s">
        <v>121</v>
      </c>
      <c r="D137" s="37" t="s">
        <v>122</v>
      </c>
      <c r="E137" s="37" t="s">
        <v>123</v>
      </c>
      <c r="F137" s="33" t="s">
        <v>124</v>
      </c>
    </row>
    <row r="138" spans="1:16" ht="15" thickTop="1">
      <c r="A138" s="22">
        <v>1</v>
      </c>
      <c r="B138" s="21" t="str">
        <f>IFERROR(INDEX(DeclarationM!$A:$AK, MATCH(B136, DeclarationM!$A:$A, 0), MATCH(D138, DeclarationM!$6:$6, 0)), "")</f>
        <v>Russell Whiting</v>
      </c>
      <c r="C138" s="7" t="str" cm="1">
        <f t="array" ref="C138">IF(ISBLANK(D138), "", IFERROR(INDEX(setup!$B$6:$B$13, MAX((setup!$D$6:$K$13=D138)*ROW(setup!$D$6:$K$13))-ROW(setup!$D$6)+1), "Club not found"))</f>
        <v>Worthing &amp; District Harriers</v>
      </c>
      <c r="D138" s="43">
        <v>12</v>
      </c>
      <c r="E138" s="44">
        <v>12.4</v>
      </c>
      <c r="F138" s="25">
        <v>8</v>
      </c>
      <c r="I138" s="51">
        <f>SUMIF($C138:$C145,I$2,$F138:$F145)</f>
        <v>3</v>
      </c>
      <c r="J138" s="51">
        <f t="shared" ref="J138:P138" si="12">SUMIF($C138:$C145,J$2,$F138:$F145)</f>
        <v>5</v>
      </c>
      <c r="K138" s="51">
        <f t="shared" si="12"/>
        <v>0</v>
      </c>
      <c r="L138" s="51">
        <f t="shared" si="12"/>
        <v>4</v>
      </c>
      <c r="M138" s="51">
        <f t="shared" si="12"/>
        <v>7</v>
      </c>
      <c r="N138" s="51">
        <f t="shared" si="12"/>
        <v>6</v>
      </c>
      <c r="O138" s="51">
        <f t="shared" si="12"/>
        <v>0</v>
      </c>
      <c r="P138" s="51">
        <f t="shared" si="12"/>
        <v>8</v>
      </c>
    </row>
    <row r="139" spans="1:16">
      <c r="A139" s="22">
        <v>2</v>
      </c>
      <c r="B139" s="21" t="str">
        <f>IFERROR(INDEX(DeclarationM!$A:$AK, MATCH(B136, DeclarationM!$A:$A, 0), MATCH(D139, DeclarationM!$6:$6, 0)), "")</f>
        <v xml:space="preserve">STEVE BALDOCK </v>
      </c>
      <c r="C139" s="7" t="str" cm="1">
        <f t="array" ref="C139">IF(ISBLANK(D139), "", IFERROR(INDEX(setup!$B$6:$B$13, MAX((setup!$D$6:$K$13=D139)*ROW(setup!$D$6:$K$13))-ROW(setup!$D$6)+1), "Club not found"))</f>
        <v>Hastings AC &amp; Runners</v>
      </c>
      <c r="D139" s="45">
        <v>16</v>
      </c>
      <c r="E139" s="46">
        <v>13.6</v>
      </c>
      <c r="F139" s="25">
        <v>7</v>
      </c>
    </row>
    <row r="140" spans="1:16">
      <c r="A140" s="22">
        <v>3</v>
      </c>
      <c r="B140" s="21" t="str">
        <f>IFERROR(INDEX(DeclarationM!$A:$AK, MATCH(B136, DeclarationM!$A:$A, 0), MATCH(D140, DeclarationM!$6:$6, 0)), "")</f>
        <v>Andy Dray</v>
      </c>
      <c r="C140" s="7" t="str" cm="1">
        <f t="array" ref="C140">IF(ISBLANK(D140), "", IFERROR(INDEX(setup!$B$6:$B$13, MAX((setup!$D$6:$K$13=D140)*ROW(setup!$D$6:$K$13))-ROW(setup!$D$6)+1), "Club not found"))</f>
        <v>Haywards Heath &amp; Lewes</v>
      </c>
      <c r="D140" s="45">
        <v>17</v>
      </c>
      <c r="E140" s="46">
        <v>14</v>
      </c>
      <c r="F140" s="25">
        <v>6</v>
      </c>
    </row>
    <row r="141" spans="1:16">
      <c r="A141" s="22">
        <v>4</v>
      </c>
      <c r="B141" s="21" t="str">
        <f>IFERROR(INDEX(DeclarationM!$A:$AK, MATCH(B136, DeclarationM!$A:$A, 0), MATCH(D141, DeclarationM!$6:$6, 0)), "")</f>
        <v>Richard McGregor</v>
      </c>
      <c r="C141" s="7" t="str" cm="1">
        <f t="array" ref="C141">IF(ISBLANK(D141), "", IFERROR(INDEX(setup!$B$6:$B$13, MAX((setup!$D$6:$K$13=D141)*ROW(setup!$D$6:$K$13))-ROW(setup!$D$6)+1), "Club not found"))</f>
        <v>Brighton &amp; Hove AC</v>
      </c>
      <c r="D141" s="45">
        <v>11</v>
      </c>
      <c r="E141" s="46">
        <v>14.9</v>
      </c>
      <c r="F141" s="25">
        <v>5</v>
      </c>
    </row>
    <row r="142" spans="1:16">
      <c r="A142" s="22">
        <v>5</v>
      </c>
      <c r="B142" s="21" t="str">
        <f>IFERROR(INDEX(DeclarationM!$A:$AK, MATCH(B136, DeclarationM!$A:$A, 0), MATCH(D142, DeclarationM!$6:$6, 0)), "")</f>
        <v>Martin Bell</v>
      </c>
      <c r="C142" s="7" t="str" cm="1">
        <f t="array" ref="C142">IF(ISBLANK(D142), "", IFERROR(INDEX(setup!$B$6:$B$13, MAX((setup!$D$6:$K$13=D142)*ROW(setup!$D$6:$K$13))-ROW(setup!$D$6)+1), "Club not found"))</f>
        <v>Hailsham Harriers</v>
      </c>
      <c r="D142" s="45">
        <v>15</v>
      </c>
      <c r="E142" s="46">
        <v>15.7</v>
      </c>
      <c r="F142" s="25">
        <v>4</v>
      </c>
    </row>
    <row r="143" spans="1:16">
      <c r="A143" s="22">
        <v>6</v>
      </c>
      <c r="B143" s="21" t="str">
        <f>IFERROR(INDEX(DeclarationM!$A:$AK, MATCH(B136, DeclarationM!$A:$A, 0), MATCH(D143, DeclarationM!$6:$6, 0)), "")</f>
        <v xml:space="preserve">Shawn Buck </v>
      </c>
      <c r="C143" s="7" t="str" cm="1">
        <f t="array" ref="C143">IF(ISBLANK(D143), "", IFERROR(INDEX(setup!$B$6:$B$13, MAX((setup!$D$6:$K$13=D143)*ROW(setup!$D$6:$K$13))-ROW(setup!$D$6)+1), "Club not found"))</f>
        <v>Arena 80</v>
      </c>
      <c r="D143" s="45">
        <v>10</v>
      </c>
      <c r="E143" s="46">
        <v>16.7</v>
      </c>
      <c r="F143" s="25">
        <v>3</v>
      </c>
    </row>
    <row r="144" spans="1:16">
      <c r="A144" s="22">
        <v>7</v>
      </c>
      <c r="B144" s="21" t="str">
        <f>IFERROR(INDEX(DeclarationM!$A:$AK, MATCH(B136, DeclarationM!$A:$A, 0), MATCH(D144, DeclarationM!$6:$6, 0)), "")</f>
        <v/>
      </c>
      <c r="C144" s="7" t="str" cm="1">
        <f t="array" ref="C144">IF(ISBLANK(D144), "", IFERROR(INDEX(setup!$B$6:$B$13, MAX((setup!$D$6:$K$13=D144)*ROW(setup!$D$6:$K$13))-ROW(setup!$D$6)+1), "Club not found"))</f>
        <v/>
      </c>
      <c r="D144" s="45"/>
      <c r="E144" s="46"/>
      <c r="F144" s="25">
        <v>2</v>
      </c>
    </row>
    <row r="145" spans="1:16" ht="14.5" thickBot="1">
      <c r="A145" s="23">
        <v>8</v>
      </c>
      <c r="B145" s="24" t="str">
        <f>IFERROR(INDEX(DeclarationM!$A:$AK, MATCH(B136, DeclarationM!$A:$A, 0), MATCH(D145, DeclarationM!$6:$6, 0)), "")</f>
        <v/>
      </c>
      <c r="C145" s="98" t="str" cm="1">
        <f t="array" ref="C145">IF(ISBLANK(D145), "", IFERROR(INDEX(setup!$B$6:$B$13, MAX((setup!$D$6:$K$13=D145)*ROW(setup!$D$6:$K$13))-ROW(setup!$D$6)+1), "Club not found"))</f>
        <v/>
      </c>
      <c r="D145" s="47"/>
      <c r="E145" s="48"/>
      <c r="F145" s="26">
        <v>1</v>
      </c>
    </row>
    <row r="146" spans="1:16" ht="15" thickTop="1" thickBot="1"/>
    <row r="147" spans="1:16" ht="15" thickTop="1" thickBot="1">
      <c r="A147" s="27" t="s">
        <v>116</v>
      </c>
      <c r="B147" s="30" t="str">
        <f>formulas!Q19</f>
        <v>100m</v>
      </c>
      <c r="C147" s="29" t="s">
        <v>117</v>
      </c>
      <c r="D147" s="30" t="str">
        <f>formulas!R19</f>
        <v>60+</v>
      </c>
      <c r="E147" s="39" t="s">
        <v>118</v>
      </c>
      <c r="F147" s="40" t="s">
        <v>119</v>
      </c>
      <c r="G147" s="60"/>
    </row>
    <row r="148" spans="1:16" ht="14.5" thickBot="1">
      <c r="A148" s="31" t="s">
        <v>216</v>
      </c>
      <c r="B148" s="32" t="s">
        <v>120</v>
      </c>
      <c r="C148" s="32" t="s">
        <v>121</v>
      </c>
      <c r="D148" s="37" t="s">
        <v>122</v>
      </c>
      <c r="E148" s="37" t="s">
        <v>123</v>
      </c>
      <c r="F148" s="33" t="s">
        <v>124</v>
      </c>
    </row>
    <row r="149" spans="1:16" ht="15" thickTop="1">
      <c r="A149" s="22">
        <v>1</v>
      </c>
      <c r="B149" s="21" t="str">
        <f>IFERROR(INDEX(DeclarationM!$A:$AK, MATCH(B147, DeclarationM!$A:$A, 0), MATCH(D149, DeclarationM!$6:$6, 0)), "")</f>
        <v>Barry Morris</v>
      </c>
      <c r="C149" s="7" t="str" cm="1">
        <f t="array" ref="C149">IF(ISBLANK(D149), "", IFERROR(INDEX(setup!$B$6:$B$13, MAX((setup!$D$6:$K$13=D149)*ROW(setup!$D$6:$K$13))-ROW(setup!$D$6)+1), "Club not found"))</f>
        <v>Hastings AC &amp; Runners</v>
      </c>
      <c r="D149" s="43">
        <v>6</v>
      </c>
      <c r="E149" s="44">
        <v>14.3</v>
      </c>
      <c r="F149" s="25">
        <v>8</v>
      </c>
      <c r="I149" s="51">
        <f>SUMIF($C149:$C156,I$2,$F149:$F156)</f>
        <v>5</v>
      </c>
      <c r="J149" s="51">
        <f t="shared" ref="J149:P149" si="13">SUMIF($C149:$C156,J$2,$F149:$F156)</f>
        <v>4</v>
      </c>
      <c r="K149" s="51">
        <f t="shared" si="13"/>
        <v>6</v>
      </c>
      <c r="L149" s="51">
        <f t="shared" si="13"/>
        <v>3</v>
      </c>
      <c r="M149" s="51">
        <f t="shared" si="13"/>
        <v>8</v>
      </c>
      <c r="N149" s="51">
        <f t="shared" si="13"/>
        <v>7</v>
      </c>
      <c r="O149" s="51">
        <f t="shared" si="13"/>
        <v>0</v>
      </c>
      <c r="P149" s="51">
        <f t="shared" si="13"/>
        <v>0</v>
      </c>
    </row>
    <row r="150" spans="1:16">
      <c r="A150" s="22">
        <v>2</v>
      </c>
      <c r="B150" s="21" t="str">
        <f>IFERROR(INDEX(DeclarationM!$A:$AK, MATCH(B147, DeclarationM!$A:$A, 0), MATCH(D150, DeclarationM!$6:$6, 0)), "")</f>
        <v>Mark Rahman</v>
      </c>
      <c r="C150" s="7" t="str" cm="1">
        <f t="array" ref="C150">IF(ISBLANK(D150), "", IFERROR(INDEX(setup!$B$6:$B$13, MAX((setup!$D$6:$K$13=D150)*ROW(setup!$D$6:$K$13))-ROW(setup!$D$6)+1), "Club not found"))</f>
        <v>Haywards Heath &amp; Lewes</v>
      </c>
      <c r="D150" s="45">
        <v>7</v>
      </c>
      <c r="E150" s="46">
        <v>14.8</v>
      </c>
      <c r="F150" s="25">
        <v>7</v>
      </c>
    </row>
    <row r="151" spans="1:16">
      <c r="A151" s="22">
        <v>3</v>
      </c>
      <c r="B151" s="21" t="str">
        <f>IFERROR(INDEX(DeclarationM!$A:$AK, MATCH(B147, DeclarationM!$A:$A, 0), MATCH(D151, DeclarationM!$6:$6, 0)), "")</f>
        <v>Neil Thomas</v>
      </c>
      <c r="C151" s="7" t="str" cm="1">
        <f t="array" ref="C151">IF(ISBLANK(D151), "", IFERROR(INDEX(setup!$B$6:$B$13, MAX((setup!$D$6:$K$13=D151)*ROW(setup!$D$6:$K$13))-ROW(setup!$D$6)+1), "Club not found"))</f>
        <v>Eastbourne Rovers AC</v>
      </c>
      <c r="D151" s="45">
        <v>4</v>
      </c>
      <c r="E151" s="46">
        <v>15.7</v>
      </c>
      <c r="F151" s="25">
        <v>6</v>
      </c>
    </row>
    <row r="152" spans="1:16">
      <c r="A152" s="22">
        <v>4</v>
      </c>
      <c r="B152" s="21" t="str">
        <f>IFERROR(INDEX(DeclarationM!$A:$AK, MATCH(B147, DeclarationM!$A:$A, 0), MATCH(D152, DeclarationM!$6:$6, 0)), "")</f>
        <v xml:space="preserve">Graham Shorter </v>
      </c>
      <c r="C152" s="7" t="str" cm="1">
        <f t="array" ref="C152">IF(ISBLANK(D152), "", IFERROR(INDEX(setup!$B$6:$B$13, MAX((setup!$D$6:$K$13=D152)*ROW(setup!$D$6:$K$13))-ROW(setup!$D$6)+1), "Club not found"))</f>
        <v>Arena 80</v>
      </c>
      <c r="D152" s="45">
        <v>8</v>
      </c>
      <c r="E152" s="46">
        <v>15.8</v>
      </c>
      <c r="F152" s="25">
        <v>5</v>
      </c>
    </row>
    <row r="153" spans="1:16">
      <c r="A153" s="22">
        <v>5</v>
      </c>
      <c r="B153" s="21" t="str">
        <f>IFERROR(INDEX(DeclarationM!$A:$AK, MATCH(B147, DeclarationM!$A:$A, 0), MATCH(D153, DeclarationM!$6:$6, 0)), "")</f>
        <v>Mike Airey</v>
      </c>
      <c r="C153" s="7" t="str" cm="1">
        <f t="array" ref="C153">IF(ISBLANK(D153), "", IFERROR(INDEX(setup!$B$6:$B$13, MAX((setup!$D$6:$K$13=D153)*ROW(setup!$D$6:$K$13))-ROW(setup!$D$6)+1), "Club not found"))</f>
        <v>Brighton &amp; Hove AC</v>
      </c>
      <c r="D153" s="45">
        <v>1</v>
      </c>
      <c r="E153" s="46">
        <v>19.2</v>
      </c>
      <c r="F153" s="25">
        <v>4</v>
      </c>
    </row>
    <row r="154" spans="1:16">
      <c r="A154" s="22">
        <v>6</v>
      </c>
      <c r="B154" s="21" t="str">
        <f>IFERROR(INDEX(DeclarationM!$A:$AK, MATCH(B147, DeclarationM!$A:$A, 0), MATCH(D154, DeclarationM!$6:$6, 0)), "")</f>
        <v>Roberto Proietti</v>
      </c>
      <c r="C154" s="7" t="str" cm="1">
        <f t="array" ref="C154">IF(ISBLANK(D154), "", IFERROR(INDEX(setup!$B$6:$B$13, MAX((setup!$D$6:$K$13=D154)*ROW(setup!$D$6:$K$13))-ROW(setup!$D$6)+1), "Club not found"))</f>
        <v>Hailsham Harriers</v>
      </c>
      <c r="D154" s="45">
        <v>5</v>
      </c>
      <c r="E154" s="46">
        <v>24.3</v>
      </c>
      <c r="F154" s="25">
        <v>3</v>
      </c>
    </row>
    <row r="155" spans="1:16">
      <c r="A155" s="22">
        <v>7</v>
      </c>
      <c r="B155" s="21" t="str">
        <f>IFERROR(INDEX(DeclarationM!$A:$AK, MATCH(B147, DeclarationM!$A:$A, 0), MATCH(D155, DeclarationM!$6:$6, 0)), "")</f>
        <v/>
      </c>
      <c r="C155" s="7" t="str" cm="1">
        <f t="array" ref="C155">IF(ISBLANK(D155), "", IFERROR(INDEX(setup!$B$6:$B$13, MAX((setup!$D$6:$K$13=D155)*ROW(setup!$D$6:$K$13))-ROW(setup!$D$6)+1), "Club not found"))</f>
        <v/>
      </c>
      <c r="D155" s="45"/>
      <c r="E155" s="46"/>
      <c r="F155" s="25">
        <v>2</v>
      </c>
    </row>
    <row r="156" spans="1:16" ht="14.5" thickBot="1">
      <c r="A156" s="23">
        <v>8</v>
      </c>
      <c r="B156" s="24" t="str">
        <f>IFERROR(INDEX(DeclarationM!$A:$AK, MATCH(B147, DeclarationM!$A:$A, 0), MATCH(D156, DeclarationM!$6:$6, 0)), "")</f>
        <v/>
      </c>
      <c r="C156" s="98" t="str" cm="1">
        <f t="array" ref="C156">IF(ISBLANK(D156), "", IFERROR(INDEX(setup!$B$6:$B$13, MAX((setup!$D$6:$K$13=D156)*ROW(setup!$D$6:$K$13))-ROW(setup!$D$6)+1), "Club not found"))</f>
        <v/>
      </c>
      <c r="D156" s="47"/>
      <c r="E156" s="48"/>
      <c r="F156" s="26">
        <v>1</v>
      </c>
    </row>
    <row r="157" spans="1:16" ht="15" thickTop="1" thickBot="1"/>
    <row r="158" spans="1:16" ht="15" thickTop="1" thickBot="1">
      <c r="A158" s="27" t="s">
        <v>116</v>
      </c>
      <c r="B158" s="30" t="str">
        <f>formulas!Q20</f>
        <v>400m</v>
      </c>
      <c r="C158" s="29" t="s">
        <v>117</v>
      </c>
      <c r="D158" s="30" t="str">
        <f>formulas!R20</f>
        <v>A 35+</v>
      </c>
      <c r="E158" s="39" t="s">
        <v>118</v>
      </c>
      <c r="F158" s="40" t="s">
        <v>119</v>
      </c>
      <c r="G158" s="60"/>
    </row>
    <row r="159" spans="1:16" ht="14.5" thickBot="1">
      <c r="A159" s="31" t="s">
        <v>216</v>
      </c>
      <c r="B159" s="32" t="s">
        <v>120</v>
      </c>
      <c r="C159" s="32" t="s">
        <v>121</v>
      </c>
      <c r="D159" s="37" t="s">
        <v>122</v>
      </c>
      <c r="E159" s="37" t="s">
        <v>123</v>
      </c>
      <c r="F159" s="33" t="s">
        <v>124</v>
      </c>
    </row>
    <row r="160" spans="1:16" ht="15" thickTop="1">
      <c r="A160" s="22">
        <v>1</v>
      </c>
      <c r="B160" s="21" t="str">
        <f>IFERROR(INDEX(DeclarationM!$A:$AK, MATCH(B158, DeclarationM!$A:$A, 0), MATCH(D160, DeclarationM!$6:$6, 0)), "")</f>
        <v xml:space="preserve">MARTYN REYNOLDS </v>
      </c>
      <c r="C160" s="7" t="str" cm="1">
        <f t="array" ref="C160">IF(ISBLANK(D160), "", IFERROR(INDEX(setup!$B$6:$B$13, MAX((setup!$D$6:$K$13=D160)*ROW(setup!$D$6:$K$13))-ROW(setup!$D$6)+1), "Club not found"))</f>
        <v>Hastings AC &amp; Runners</v>
      </c>
      <c r="D160" s="43" t="s">
        <v>330</v>
      </c>
      <c r="E160" s="44">
        <v>55.3</v>
      </c>
      <c r="F160" s="25">
        <v>8</v>
      </c>
      <c r="I160" s="51">
        <f>SUMIF($C160:$C167,I$2,$F160:$F167)</f>
        <v>1</v>
      </c>
      <c r="J160" s="51">
        <f t="shared" ref="J160:P160" si="14">SUMIF($C160:$C167,J$2,$F160:$F167)</f>
        <v>6</v>
      </c>
      <c r="K160" s="51">
        <f t="shared" si="14"/>
        <v>7</v>
      </c>
      <c r="L160" s="51">
        <f t="shared" si="14"/>
        <v>2</v>
      </c>
      <c r="M160" s="51">
        <f t="shared" si="14"/>
        <v>8</v>
      </c>
      <c r="N160" s="51">
        <f t="shared" si="14"/>
        <v>5</v>
      </c>
      <c r="O160" s="51">
        <f t="shared" si="14"/>
        <v>3</v>
      </c>
      <c r="P160" s="51">
        <f t="shared" si="14"/>
        <v>4</v>
      </c>
    </row>
    <row r="161" spans="1:16">
      <c r="A161" s="22">
        <v>2</v>
      </c>
      <c r="B161" s="21" t="str">
        <f>IFERROR(INDEX(DeclarationM!$A:$AK, MATCH(B158, DeclarationM!$A:$A, 0), MATCH(D161, DeclarationM!$6:$6, 0)), "")</f>
        <v>Stuart Pelling</v>
      </c>
      <c r="C161" s="7" t="str" cm="1">
        <f t="array" ref="C161">IF(ISBLANK(D161), "", IFERROR(INDEX(setup!$B$6:$B$13, MAX((setup!$D$6:$K$13=D161)*ROW(setup!$D$6:$K$13))-ROW(setup!$D$6)+1), "Club not found"))</f>
        <v>Eastbourne Rovers AC</v>
      </c>
      <c r="D161" s="45" t="s">
        <v>312</v>
      </c>
      <c r="E161" s="46">
        <v>56.2</v>
      </c>
      <c r="F161" s="25">
        <v>7</v>
      </c>
    </row>
    <row r="162" spans="1:16">
      <c r="A162" s="22">
        <v>3</v>
      </c>
      <c r="B162" s="21" t="str">
        <f>IFERROR(INDEX(DeclarationM!$A:$AK, MATCH(B158, DeclarationM!$A:$A, 0), MATCH(D162, DeclarationM!$6:$6, 0)), "")</f>
        <v>Paul Howard</v>
      </c>
      <c r="C162" s="7" t="str" cm="1">
        <f t="array" ref="C162">IF(ISBLANK(D162), "", IFERROR(INDEX(setup!$B$6:$B$13, MAX((setup!$D$6:$K$13=D162)*ROW(setup!$D$6:$K$13))-ROW(setup!$D$6)+1), "Club not found"))</f>
        <v>Brighton &amp; Hove AC</v>
      </c>
      <c r="D162" s="45" t="s">
        <v>329</v>
      </c>
      <c r="E162" s="46">
        <v>56.6</v>
      </c>
      <c r="F162" s="25">
        <v>6</v>
      </c>
    </row>
    <row r="163" spans="1:16">
      <c r="A163" s="22">
        <v>4</v>
      </c>
      <c r="B163" s="21" t="str">
        <f>IFERROR(INDEX(DeclarationM!$A:$AK, MATCH(B158, DeclarationM!$A:$A, 0), MATCH(D163, DeclarationM!$6:$6, 0)), "")</f>
        <v>Versa Lindberg</v>
      </c>
      <c r="C163" s="7" t="str" cm="1">
        <f t="array" ref="C163">IF(ISBLANK(D163), "", IFERROR(INDEX(setup!$B$6:$B$13, MAX((setup!$D$6:$K$13=D163)*ROW(setup!$D$6:$K$13))-ROW(setup!$D$6)+1), "Club not found"))</f>
        <v>Haywards Heath &amp; Lewes</v>
      </c>
      <c r="D163" s="45" t="s">
        <v>314</v>
      </c>
      <c r="E163" s="46">
        <v>57.9</v>
      </c>
      <c r="F163" s="25">
        <v>5</v>
      </c>
    </row>
    <row r="164" spans="1:16">
      <c r="A164" s="22">
        <v>5</v>
      </c>
      <c r="B164" s="21" t="str">
        <f>IFERROR(INDEX(DeclarationM!$A:$AK, MATCH(B158, DeclarationM!$A:$A, 0), MATCH(D164, DeclarationM!$6:$6, 0)), "")</f>
        <v>Sean Moss</v>
      </c>
      <c r="C164" s="7" t="str" cm="1">
        <f t="array" ref="C164">IF(ISBLANK(D164), "", IFERROR(INDEX(setup!$B$6:$B$13, MAX((setup!$D$6:$K$13=D164)*ROW(setup!$D$6:$K$13))-ROW(setup!$D$6)+1), "Club not found"))</f>
        <v>Worthing &amp; District Harriers</v>
      </c>
      <c r="D164" s="45" t="s">
        <v>328</v>
      </c>
      <c r="E164" s="46">
        <v>58.4</v>
      </c>
      <c r="F164" s="25">
        <v>4</v>
      </c>
      <c r="G164" s="54" t="s">
        <v>350</v>
      </c>
    </row>
    <row r="165" spans="1:16">
      <c r="A165" s="22">
        <v>6</v>
      </c>
      <c r="B165" s="21" t="str">
        <f>IFERROR(INDEX(DeclarationM!$A:$AK, MATCH(B158, DeclarationM!$A:$A, 0), MATCH(D165, DeclarationM!$6:$6, 0)), "")</f>
        <v>Jonathan Hatch</v>
      </c>
      <c r="C165" s="7" t="str" cm="1">
        <f t="array" ref="C165">IF(ISBLANK(D165), "", IFERROR(INDEX(setup!$B$6:$B$13, MAX((setup!$D$6:$K$13=D165)*ROW(setup!$D$6:$K$13))-ROW(setup!$D$6)+1), "Club not found"))</f>
        <v>HYAC</v>
      </c>
      <c r="D165" s="45" t="s">
        <v>332</v>
      </c>
      <c r="E165" s="46">
        <v>59.8</v>
      </c>
      <c r="F165" s="25">
        <v>3</v>
      </c>
    </row>
    <row r="166" spans="1:16">
      <c r="A166" s="22">
        <v>7</v>
      </c>
      <c r="B166" s="21" t="str">
        <f>IFERROR(INDEX(DeclarationM!$A:$AK, MATCH(B158, DeclarationM!$A:$A, 0), MATCH(D166, DeclarationM!$6:$6, 0)), "")</f>
        <v>Robert Chrystie</v>
      </c>
      <c r="C166" s="7" t="str" cm="1">
        <f t="array" ref="C166">IF(ISBLANK(D166), "", IFERROR(INDEX(setup!$B$6:$B$13, MAX((setup!$D$6:$K$13=D166)*ROW(setup!$D$6:$K$13))-ROW(setup!$D$6)+1), "Club not found"))</f>
        <v>Hailsham Harriers</v>
      </c>
      <c r="D166" s="45" t="s">
        <v>315</v>
      </c>
      <c r="E166" s="46">
        <v>62.3</v>
      </c>
      <c r="F166" s="25">
        <v>2</v>
      </c>
    </row>
    <row r="167" spans="1:16" ht="14.5" thickBot="1">
      <c r="A167" s="23">
        <v>8</v>
      </c>
      <c r="B167" s="24" t="str">
        <f>IFERROR(INDEX(DeclarationM!$A:$AK, MATCH(B158, DeclarationM!$A:$A, 0), MATCH(D167, DeclarationM!$6:$6, 0)), "")</f>
        <v xml:space="preserve">Alain Thomas </v>
      </c>
      <c r="C167" s="98" t="str" cm="1">
        <f t="array" ref="C167">IF(ISBLANK(D167), "", IFERROR(INDEX(setup!$B$6:$B$13, MAX((setup!$D$6:$K$13=D167)*ROW(setup!$D$6:$K$13))-ROW(setup!$D$6)+1), "Club not found"))</f>
        <v>Arena 80</v>
      </c>
      <c r="D167" s="47" t="s">
        <v>313</v>
      </c>
      <c r="E167" s="48">
        <v>65.5</v>
      </c>
      <c r="F167" s="26">
        <v>1</v>
      </c>
    </row>
    <row r="168" spans="1:16" ht="15" thickTop="1" thickBot="1"/>
    <row r="169" spans="1:16" ht="15" thickTop="1" thickBot="1">
      <c r="A169" s="27" t="s">
        <v>116</v>
      </c>
      <c r="B169" s="30" t="str">
        <f>formulas!Q21</f>
        <v>400m</v>
      </c>
      <c r="C169" s="29" t="s">
        <v>117</v>
      </c>
      <c r="D169" s="30" t="str">
        <f>formulas!R21</f>
        <v>B 35+</v>
      </c>
      <c r="E169" s="39" t="s">
        <v>118</v>
      </c>
      <c r="F169" s="40" t="s">
        <v>119</v>
      </c>
      <c r="G169" s="60"/>
    </row>
    <row r="170" spans="1:16" ht="14.5" thickBot="1">
      <c r="A170" s="31" t="s">
        <v>216</v>
      </c>
      <c r="B170" s="32" t="s">
        <v>120</v>
      </c>
      <c r="C170" s="32" t="s">
        <v>121</v>
      </c>
      <c r="D170" s="37" t="s">
        <v>122</v>
      </c>
      <c r="E170" s="37" t="s">
        <v>123</v>
      </c>
      <c r="F170" s="33" t="s">
        <v>124</v>
      </c>
    </row>
    <row r="171" spans="1:16" ht="15" thickTop="1">
      <c r="A171" s="22">
        <v>1</v>
      </c>
      <c r="B171" s="21" t="str">
        <f>IFERROR(INDEX(DeclarationM!$A:$AK, MATCH(B169, DeclarationM!$A:$A, 0), MATCH(D171, DeclarationM!$6:$6, 0)), "")</f>
        <v>Simon Basey</v>
      </c>
      <c r="C171" s="7" t="str" cm="1">
        <f t="array" ref="C171">IF(ISBLANK(D171), "", IFERROR(INDEX(setup!$B$6:$B$13, MAX((setup!$D$6:$K$13=D171)*ROW(setup!$D$6:$K$13))-ROW(setup!$D$6)+1), "Club not found"))</f>
        <v>Hastings AC &amp; Runners</v>
      </c>
      <c r="D171" s="43" t="s">
        <v>335</v>
      </c>
      <c r="E171" s="44">
        <v>59</v>
      </c>
      <c r="F171" s="25">
        <v>8</v>
      </c>
      <c r="I171" s="51">
        <f>SUMIF($C171:$C178,I$2,$F171:$F178)</f>
        <v>5</v>
      </c>
      <c r="J171" s="51">
        <f t="shared" ref="J171:P171" si="15">SUMIF($C171:$C178,J$2,$F171:$F178)</f>
        <v>0</v>
      </c>
      <c r="K171" s="51">
        <f t="shared" si="15"/>
        <v>7</v>
      </c>
      <c r="L171" s="51">
        <f t="shared" si="15"/>
        <v>4</v>
      </c>
      <c r="M171" s="51">
        <f t="shared" si="15"/>
        <v>8</v>
      </c>
      <c r="N171" s="51">
        <f t="shared" si="15"/>
        <v>0</v>
      </c>
      <c r="O171" s="51">
        <f t="shared" si="15"/>
        <v>6</v>
      </c>
      <c r="P171" s="51">
        <f t="shared" si="15"/>
        <v>0</v>
      </c>
    </row>
    <row r="172" spans="1:16">
      <c r="A172" s="22">
        <v>2</v>
      </c>
      <c r="B172" s="21" t="str">
        <f>IFERROR(INDEX(DeclarationM!$A:$AK, MATCH(B169, DeclarationM!$A:$A, 0), MATCH(D172, DeclarationM!$6:$6, 0)), "")</f>
        <v>Richard Davis</v>
      </c>
      <c r="C172" s="7" t="str" cm="1">
        <f t="array" ref="C172">IF(ISBLANK(D172), "", IFERROR(INDEX(setup!$B$6:$B$13, MAX((setup!$D$6:$K$13=D172)*ROW(setup!$D$6:$K$13))-ROW(setup!$D$6)+1), "Club not found"))</f>
        <v>Eastbourne Rovers AC</v>
      </c>
      <c r="D172" s="45" t="s">
        <v>336</v>
      </c>
      <c r="E172" s="46">
        <v>60.2</v>
      </c>
      <c r="F172" s="25">
        <v>7</v>
      </c>
    </row>
    <row r="173" spans="1:16">
      <c r="A173" s="22">
        <v>3</v>
      </c>
      <c r="B173" s="21" t="str">
        <f>IFERROR(INDEX(DeclarationM!$A:$AK, MATCH(B169, DeclarationM!$A:$A, 0), MATCH(D173, DeclarationM!$6:$6, 0)), "")</f>
        <v>Nicky Stiles</v>
      </c>
      <c r="C173" s="7" t="str" cm="1">
        <f t="array" ref="C173">IF(ISBLANK(D173), "", IFERROR(INDEX(setup!$B$6:$B$13, MAX((setup!$D$6:$K$13=D173)*ROW(setup!$D$6:$K$13))-ROW(setup!$D$6)+1), "Club not found"))</f>
        <v>HYAC</v>
      </c>
      <c r="D173" s="45" t="s">
        <v>337</v>
      </c>
      <c r="E173" s="46">
        <v>64.5</v>
      </c>
      <c r="F173" s="25">
        <v>6</v>
      </c>
    </row>
    <row r="174" spans="1:16">
      <c r="A174" s="22">
        <v>4</v>
      </c>
      <c r="B174" s="21" t="str">
        <f>IFERROR(INDEX(DeclarationM!$A:$AK, MATCH(B169, DeclarationM!$A:$A, 0), MATCH(D174, DeclarationM!$6:$6, 0)), "")</f>
        <v xml:space="preserve">Sam Bretherton </v>
      </c>
      <c r="C174" s="7" t="str" cm="1">
        <f t="array" ref="C174">IF(ISBLANK(D174), "", IFERROR(INDEX(setup!$B$6:$B$13, MAX((setup!$D$6:$K$13=D174)*ROW(setup!$D$6:$K$13))-ROW(setup!$D$6)+1), "Club not found"))</f>
        <v>Arena 80</v>
      </c>
      <c r="D174" s="45" t="s">
        <v>333</v>
      </c>
      <c r="E174" s="46">
        <v>64.8</v>
      </c>
      <c r="F174" s="25">
        <v>5</v>
      </c>
    </row>
    <row r="175" spans="1:16">
      <c r="A175" s="22">
        <v>5</v>
      </c>
      <c r="B175" s="21" t="str">
        <f>IFERROR(INDEX(DeclarationM!$A:$AK, MATCH(B169, DeclarationM!$A:$A, 0), MATCH(D175, DeclarationM!$6:$6, 0)), "")</f>
        <v>Carl Barton</v>
      </c>
      <c r="C175" s="7" t="str" cm="1">
        <f t="array" ref="C175">IF(ISBLANK(D175), "", IFERROR(INDEX(setup!$B$6:$B$13, MAX((setup!$D$6:$K$13=D175)*ROW(setup!$D$6:$K$13))-ROW(setup!$D$6)+1), "Club not found"))</f>
        <v>Hailsham Harriers</v>
      </c>
      <c r="D175" s="45" t="s">
        <v>317</v>
      </c>
      <c r="E175" s="46">
        <v>71.099999999999994</v>
      </c>
      <c r="F175" s="25">
        <v>4</v>
      </c>
    </row>
    <row r="176" spans="1:16">
      <c r="A176" s="22">
        <v>6</v>
      </c>
      <c r="B176" s="21" t="str">
        <f>IFERROR(INDEX(DeclarationM!$A:$AK, MATCH(B169, DeclarationM!$A:$A, 0), MATCH(D176, DeclarationM!$6:$6, 0)), "")</f>
        <v/>
      </c>
      <c r="C176" s="7" t="str" cm="1">
        <f t="array" ref="C176">IF(ISBLANK(D176), "", IFERROR(INDEX(setup!$B$6:$B$13, MAX((setup!$D$6:$K$13=D176)*ROW(setup!$D$6:$K$13))-ROW(setup!$D$6)+1), "Club not found"))</f>
        <v/>
      </c>
      <c r="D176" s="45"/>
      <c r="E176" s="46"/>
      <c r="F176" s="25">
        <v>3</v>
      </c>
    </row>
    <row r="177" spans="1:16">
      <c r="A177" s="22">
        <v>7</v>
      </c>
      <c r="B177" s="21" t="str">
        <f>IFERROR(INDEX(DeclarationM!$A:$AK, MATCH(B169, DeclarationM!$A:$A, 0), MATCH(D177, DeclarationM!$6:$6, 0)), "")</f>
        <v/>
      </c>
      <c r="C177" s="7" t="str" cm="1">
        <f t="array" ref="C177">IF(ISBLANK(D177), "", IFERROR(INDEX(setup!$B$6:$B$13, MAX((setup!$D$6:$K$13=D177)*ROW(setup!$D$6:$K$13))-ROW(setup!$D$6)+1), "Club not found"))</f>
        <v/>
      </c>
      <c r="D177" s="45"/>
      <c r="E177" s="46"/>
      <c r="F177" s="25">
        <v>2</v>
      </c>
    </row>
    <row r="178" spans="1:16" ht="14.5" thickBot="1">
      <c r="A178" s="23">
        <v>8</v>
      </c>
      <c r="B178" s="24" t="str">
        <f>IFERROR(INDEX(DeclarationM!$A:$AK, MATCH(B169, DeclarationM!$A:$A, 0), MATCH(D178, DeclarationM!$6:$6, 0)), "")</f>
        <v/>
      </c>
      <c r="C178" s="98" t="str" cm="1">
        <f t="array" ref="C178">IF(ISBLANK(D178), "", IFERROR(INDEX(setup!$B$6:$B$13, MAX((setup!$D$6:$K$13=D178)*ROW(setup!$D$6:$K$13))-ROW(setup!$D$6)+1), "Club not found"))</f>
        <v/>
      </c>
      <c r="D178" s="47"/>
      <c r="E178" s="48"/>
      <c r="F178" s="26">
        <v>1</v>
      </c>
    </row>
    <row r="179" spans="1:16" ht="15" thickTop="1" thickBot="1"/>
    <row r="180" spans="1:16" ht="15" thickTop="1" thickBot="1">
      <c r="A180" s="27" t="s">
        <v>116</v>
      </c>
      <c r="B180" s="30" t="str">
        <f>formulas!Q22</f>
        <v>400m</v>
      </c>
      <c r="C180" s="29" t="s">
        <v>117</v>
      </c>
      <c r="D180" s="30" t="str">
        <f>formulas!R22</f>
        <v>50+</v>
      </c>
      <c r="E180" s="39" t="s">
        <v>118</v>
      </c>
      <c r="F180" s="40" t="s">
        <v>119</v>
      </c>
      <c r="G180" s="60"/>
    </row>
    <row r="181" spans="1:16" ht="14.5" thickBot="1">
      <c r="A181" s="31" t="s">
        <v>216</v>
      </c>
      <c r="B181" s="32" t="s">
        <v>120</v>
      </c>
      <c r="C181" s="32" t="s">
        <v>121</v>
      </c>
      <c r="D181" s="37" t="s">
        <v>122</v>
      </c>
      <c r="E181" s="37" t="s">
        <v>123</v>
      </c>
      <c r="F181" s="33" t="s">
        <v>124</v>
      </c>
    </row>
    <row r="182" spans="1:16" ht="15" thickTop="1">
      <c r="A182" s="22">
        <v>1</v>
      </c>
      <c r="B182" s="21" t="str">
        <f>IFERROR(INDEX(DeclarationM!$A:$AK, MATCH(B180, DeclarationM!$A:$A, 0), MATCH(D182, DeclarationM!$6:$6, 0)), "")</f>
        <v xml:space="preserve">STEVE BALDOCK </v>
      </c>
      <c r="C182" s="7" t="str" cm="1">
        <f t="array" ref="C182">IF(ISBLANK(D182), "", IFERROR(INDEX(setup!$B$6:$B$13, MAX((setup!$D$6:$K$13=D182)*ROW(setup!$D$6:$K$13))-ROW(setup!$D$6)+1), "Club not found"))</f>
        <v>Hastings AC &amp; Runners</v>
      </c>
      <c r="D182" s="43">
        <v>16</v>
      </c>
      <c r="E182" s="44">
        <v>58.4</v>
      </c>
      <c r="F182" s="25">
        <v>8</v>
      </c>
      <c r="I182" s="51">
        <f>SUMIF($C182:$C189,I$2,$F182:$F189)</f>
        <v>5</v>
      </c>
      <c r="J182" s="51">
        <f t="shared" ref="J182:P182" si="16">SUMIF($C182:$C189,J$2,$F182:$F189)</f>
        <v>2</v>
      </c>
      <c r="K182" s="51">
        <f t="shared" si="16"/>
        <v>6</v>
      </c>
      <c r="L182" s="51">
        <f t="shared" si="16"/>
        <v>3</v>
      </c>
      <c r="M182" s="51">
        <f t="shared" si="16"/>
        <v>8</v>
      </c>
      <c r="N182" s="51">
        <f t="shared" si="16"/>
        <v>4</v>
      </c>
      <c r="O182" s="51">
        <f t="shared" si="16"/>
        <v>0</v>
      </c>
      <c r="P182" s="51">
        <f t="shared" si="16"/>
        <v>7</v>
      </c>
    </row>
    <row r="183" spans="1:16">
      <c r="A183" s="22">
        <v>2</v>
      </c>
      <c r="B183" s="21" t="str">
        <f>IFERROR(INDEX(DeclarationM!$A:$AK, MATCH(B180, DeclarationM!$A:$A, 0), MATCH(D183, DeclarationM!$6:$6, 0)), "")</f>
        <v>Russell Whiting</v>
      </c>
      <c r="C183" s="7" t="str" cm="1">
        <f t="array" ref="C183">IF(ISBLANK(D183), "", IFERROR(INDEX(setup!$B$6:$B$13, MAX((setup!$D$6:$K$13=D183)*ROW(setup!$D$6:$K$13))-ROW(setup!$D$6)+1), "Club not found"))</f>
        <v>Worthing &amp; District Harriers</v>
      </c>
      <c r="D183" s="45">
        <v>12</v>
      </c>
      <c r="E183" s="46">
        <v>64.8</v>
      </c>
      <c r="F183" s="25">
        <v>7</v>
      </c>
    </row>
    <row r="184" spans="1:16">
      <c r="A184" s="22">
        <v>3</v>
      </c>
      <c r="B184" s="21" t="str">
        <f>IFERROR(INDEX(DeclarationM!$A:$AK, MATCH(B180, DeclarationM!$A:$A, 0), MATCH(D184, DeclarationM!$6:$6, 0)), "")</f>
        <v>Steve Hutchison</v>
      </c>
      <c r="C184" s="7" t="str" cm="1">
        <f t="array" ref="C184">IF(ISBLANK(D184), "", IFERROR(INDEX(setup!$B$6:$B$13, MAX((setup!$D$6:$K$13=D184)*ROW(setup!$D$6:$K$13))-ROW(setup!$D$6)+1), "Club not found"))</f>
        <v>Eastbourne Rovers AC</v>
      </c>
      <c r="D184" s="45">
        <v>14</v>
      </c>
      <c r="E184" s="46">
        <v>67.400000000000006</v>
      </c>
      <c r="F184" s="25">
        <v>6</v>
      </c>
    </row>
    <row r="185" spans="1:16">
      <c r="A185" s="22">
        <v>4</v>
      </c>
      <c r="B185" s="21" t="str">
        <f>IFERROR(INDEX(DeclarationM!$A:$AK, MATCH(B180, DeclarationM!$A:$A, 0), MATCH(D185, DeclarationM!$6:$6, 0)), "")</f>
        <v xml:space="preserve">Lee Taylor </v>
      </c>
      <c r="C185" s="7" t="str" cm="1">
        <f t="array" ref="C185">IF(ISBLANK(D185), "", IFERROR(INDEX(setup!$B$6:$B$13, MAX((setup!$D$6:$K$13=D185)*ROW(setup!$D$6:$K$13))-ROW(setup!$D$6)+1), "Club not found"))</f>
        <v>Arena 80</v>
      </c>
      <c r="D185" s="45">
        <v>10</v>
      </c>
      <c r="E185" s="46">
        <v>72.099999999999994</v>
      </c>
      <c r="F185" s="25">
        <v>5</v>
      </c>
    </row>
    <row r="186" spans="1:16">
      <c r="A186" s="22">
        <v>5</v>
      </c>
      <c r="B186" s="21" t="str">
        <f>IFERROR(INDEX(DeclarationM!$A:$AK, MATCH(B180, DeclarationM!$A:$A, 0), MATCH(D186, DeclarationM!$6:$6, 0)), "")</f>
        <v>Nigel Herron</v>
      </c>
      <c r="C186" s="7" t="str" cm="1">
        <f t="array" ref="C186">IF(ISBLANK(D186), "", IFERROR(INDEX(setup!$B$6:$B$13, MAX((setup!$D$6:$K$13=D186)*ROW(setup!$D$6:$K$13))-ROW(setup!$D$6)+1), "Club not found"))</f>
        <v>Haywards Heath &amp; Lewes</v>
      </c>
      <c r="D186" s="45">
        <v>17</v>
      </c>
      <c r="E186" s="46">
        <v>73.099999999999994</v>
      </c>
      <c r="F186" s="25">
        <v>4</v>
      </c>
    </row>
    <row r="187" spans="1:16">
      <c r="A187" s="22">
        <v>6</v>
      </c>
      <c r="B187" s="21" t="str">
        <f>IFERROR(INDEX(DeclarationM!$A:$AK, MATCH(B180, DeclarationM!$A:$A, 0), MATCH(D187, DeclarationM!$6:$6, 0)), "")</f>
        <v>Martin Bell</v>
      </c>
      <c r="C187" s="7" t="str" cm="1">
        <f t="array" ref="C187">IF(ISBLANK(D187), "", IFERROR(INDEX(setup!$B$6:$B$13, MAX((setup!$D$6:$K$13=D187)*ROW(setup!$D$6:$K$13))-ROW(setup!$D$6)+1), "Club not found"))</f>
        <v>Hailsham Harriers</v>
      </c>
      <c r="D187" s="45">
        <v>15</v>
      </c>
      <c r="E187" s="46">
        <v>78.099999999999994</v>
      </c>
      <c r="F187" s="25">
        <v>3</v>
      </c>
    </row>
    <row r="188" spans="1:16">
      <c r="A188" s="22">
        <v>7</v>
      </c>
      <c r="B188" s="21" t="str">
        <f>IFERROR(INDEX(DeclarationM!$A:$AK, MATCH(B180, DeclarationM!$A:$A, 0), MATCH(D188, DeclarationM!$6:$6, 0)), "")</f>
        <v>Shaun Billing</v>
      </c>
      <c r="C188" s="7" t="str" cm="1">
        <f t="array" ref="C188">IF(ISBLANK(D188), "", IFERROR(INDEX(setup!$B$6:$B$13, MAX((setup!$D$6:$K$13=D188)*ROW(setup!$D$6:$K$13))-ROW(setup!$D$6)+1), "Club not found"))</f>
        <v>Brighton &amp; Hove AC</v>
      </c>
      <c r="D188" s="45">
        <v>11</v>
      </c>
      <c r="E188" s="46">
        <v>88.7</v>
      </c>
      <c r="F188" s="25">
        <v>2</v>
      </c>
    </row>
    <row r="189" spans="1:16" ht="14.5" thickBot="1">
      <c r="A189" s="23">
        <v>8</v>
      </c>
      <c r="B189" s="24" t="str">
        <f>IFERROR(INDEX(DeclarationM!$A:$AK, MATCH(B180, DeclarationM!$A:$A, 0), MATCH(D189, DeclarationM!$6:$6, 0)), "")</f>
        <v/>
      </c>
      <c r="C189" s="98" t="str" cm="1">
        <f t="array" ref="C189">IF(ISBLANK(D189), "", IFERROR(INDEX(setup!$B$6:$B$13, MAX((setup!$D$6:$K$13=D189)*ROW(setup!$D$6:$K$13))-ROW(setup!$D$6)+1), "Club not found"))</f>
        <v/>
      </c>
      <c r="D189" s="47"/>
      <c r="E189" s="48"/>
      <c r="F189" s="26">
        <v>1</v>
      </c>
    </row>
    <row r="190" spans="1:16" ht="15" thickTop="1" thickBot="1"/>
    <row r="191" spans="1:16" ht="15" thickTop="1" thickBot="1">
      <c r="A191" s="27" t="s">
        <v>116</v>
      </c>
      <c r="B191" s="30" t="str">
        <f>formulas!Q23</f>
        <v>400m</v>
      </c>
      <c r="C191" s="29" t="s">
        <v>117</v>
      </c>
      <c r="D191" s="30" t="str">
        <f>formulas!R23</f>
        <v>60+</v>
      </c>
      <c r="E191" s="39" t="s">
        <v>118</v>
      </c>
      <c r="F191" s="40" t="s">
        <v>119</v>
      </c>
      <c r="G191" s="60"/>
    </row>
    <row r="192" spans="1:16" ht="14.5" thickBot="1">
      <c r="A192" s="31" t="s">
        <v>216</v>
      </c>
      <c r="B192" s="32" t="s">
        <v>120</v>
      </c>
      <c r="C192" s="32" t="s">
        <v>121</v>
      </c>
      <c r="D192" s="37" t="s">
        <v>122</v>
      </c>
      <c r="E192" s="37" t="s">
        <v>123</v>
      </c>
      <c r="F192" s="33" t="s">
        <v>124</v>
      </c>
    </row>
    <row r="193" spans="1:16" ht="15" thickTop="1">
      <c r="A193" s="22">
        <v>1</v>
      </c>
      <c r="B193" s="21" t="str">
        <f>IFERROR(INDEX(DeclarationM!$A:$AK, MATCH(B191, DeclarationM!$A:$A, 0), MATCH(D193, DeclarationM!$6:$6, 0)), "")</f>
        <v>Jonathon Burrell</v>
      </c>
      <c r="C193" s="7" t="str" cm="1">
        <f t="array" ref="C193">IF(ISBLANK(D193), "", IFERROR(INDEX(setup!$B$6:$B$13, MAX((setup!$D$6:$K$13=D193)*ROW(setup!$D$6:$K$13))-ROW(setup!$D$6)+1), "Club not found"))</f>
        <v>Haywards Heath &amp; Lewes</v>
      </c>
      <c r="D193" s="43">
        <v>7</v>
      </c>
      <c r="E193" s="44">
        <v>65.2</v>
      </c>
      <c r="F193" s="25">
        <v>8</v>
      </c>
      <c r="I193" s="51">
        <f>SUMIF($C193:$C200,I$2,$F193:$F200)</f>
        <v>3</v>
      </c>
      <c r="J193" s="51">
        <f t="shared" ref="J193:P193" si="17">SUMIF($C193:$C200,J$2,$F193:$F200)</f>
        <v>7</v>
      </c>
      <c r="K193" s="51">
        <f t="shared" si="17"/>
        <v>4</v>
      </c>
      <c r="L193" s="51">
        <f t="shared" si="17"/>
        <v>2</v>
      </c>
      <c r="M193" s="51">
        <f t="shared" si="17"/>
        <v>5</v>
      </c>
      <c r="N193" s="51">
        <f t="shared" si="17"/>
        <v>8</v>
      </c>
      <c r="O193" s="51">
        <f t="shared" si="17"/>
        <v>0</v>
      </c>
      <c r="P193" s="51">
        <f t="shared" si="17"/>
        <v>6</v>
      </c>
    </row>
    <row r="194" spans="1:16">
      <c r="A194" s="22">
        <v>2</v>
      </c>
      <c r="B194" s="21" t="str">
        <f>IFERROR(INDEX(DeclarationM!$A:$AK, MATCH(B191, DeclarationM!$A:$A, 0), MATCH(D194, DeclarationM!$6:$6, 0)), "")</f>
        <v>Mark Dooley</v>
      </c>
      <c r="C194" s="7" t="str" cm="1">
        <f t="array" ref="C194">IF(ISBLANK(D194), "", IFERROR(INDEX(setup!$B$6:$B$13, MAX((setup!$D$6:$K$13=D194)*ROW(setup!$D$6:$K$13))-ROW(setup!$D$6)+1), "Club not found"))</f>
        <v>Brighton &amp; Hove AC</v>
      </c>
      <c r="D194" s="45">
        <v>1</v>
      </c>
      <c r="E194" s="46">
        <v>66.5</v>
      </c>
      <c r="F194" s="25">
        <v>7</v>
      </c>
    </row>
    <row r="195" spans="1:16">
      <c r="A195" s="22">
        <v>3</v>
      </c>
      <c r="B195" s="21" t="str">
        <f>IFERROR(INDEX(DeclarationM!$A:$AK, MATCH(B191, DeclarationM!$A:$A, 0), MATCH(D195, DeclarationM!$6:$6, 0)), "")</f>
        <v>Jimson Lee</v>
      </c>
      <c r="C195" s="7" t="str" cm="1">
        <f t="array" ref="C195">IF(ISBLANK(D195), "", IFERROR(INDEX(setup!$B$6:$B$13, MAX((setup!$D$6:$K$13=D195)*ROW(setup!$D$6:$K$13))-ROW(setup!$D$6)+1), "Club not found"))</f>
        <v>Worthing &amp; District Harriers</v>
      </c>
      <c r="D195" s="45">
        <v>2</v>
      </c>
      <c r="E195" s="46">
        <v>66.900000000000006</v>
      </c>
      <c r="F195" s="25">
        <v>6</v>
      </c>
    </row>
    <row r="196" spans="1:16">
      <c r="A196" s="22">
        <v>4</v>
      </c>
      <c r="B196" s="21" t="str">
        <f>IFERROR(INDEX(DeclarationM!$A:$AK, MATCH(B191, DeclarationM!$A:$A, 0), MATCH(D196, DeclarationM!$6:$6, 0)), "")</f>
        <v xml:space="preserve">STEVEN STANLEY </v>
      </c>
      <c r="C196" s="7" t="str" cm="1">
        <f t="array" ref="C196">IF(ISBLANK(D196), "", IFERROR(INDEX(setup!$B$6:$B$13, MAX((setup!$D$6:$K$13=D196)*ROW(setup!$D$6:$K$13))-ROW(setup!$D$6)+1), "Club not found"))</f>
        <v>Hastings AC &amp; Runners</v>
      </c>
      <c r="D196" s="45">
        <v>6</v>
      </c>
      <c r="E196" s="46">
        <v>72.3</v>
      </c>
      <c r="F196" s="25">
        <v>5</v>
      </c>
    </row>
    <row r="197" spans="1:16">
      <c r="A197" s="22">
        <v>5</v>
      </c>
      <c r="B197" s="21" t="str">
        <f>IFERROR(INDEX(DeclarationM!$A:$AK, MATCH(B191, DeclarationM!$A:$A, 0), MATCH(D197, DeclarationM!$6:$6, 0)), "")</f>
        <v>Neil Thomas</v>
      </c>
      <c r="C197" s="7" t="str" cm="1">
        <f t="array" ref="C197">IF(ISBLANK(D197), "", IFERROR(INDEX(setup!$B$6:$B$13, MAX((setup!$D$6:$K$13=D197)*ROW(setup!$D$6:$K$13))-ROW(setup!$D$6)+1), "Club not found"))</f>
        <v>Eastbourne Rovers AC</v>
      </c>
      <c r="D197" s="45">
        <v>4</v>
      </c>
      <c r="E197" s="46">
        <v>73.900000000000006</v>
      </c>
      <c r="F197" s="25">
        <v>4</v>
      </c>
    </row>
    <row r="198" spans="1:16">
      <c r="A198" s="22">
        <v>6</v>
      </c>
      <c r="B198" s="21" t="str">
        <f>IFERROR(INDEX(DeclarationM!$A:$AK, MATCH(B191, DeclarationM!$A:$A, 0), MATCH(D198, DeclarationM!$6:$6, 0)), "")</f>
        <v xml:space="preserve">Graham Shorter </v>
      </c>
      <c r="C198" s="7" t="str" cm="1">
        <f t="array" ref="C198">IF(ISBLANK(D198), "", IFERROR(INDEX(setup!$B$6:$B$13, MAX((setup!$D$6:$K$13=D198)*ROW(setup!$D$6:$K$13))-ROW(setup!$D$6)+1), "Club not found"))</f>
        <v>Arena 80</v>
      </c>
      <c r="D198" s="45">
        <v>8</v>
      </c>
      <c r="E198" s="46">
        <v>81.900000000000006</v>
      </c>
      <c r="F198" s="25">
        <v>3</v>
      </c>
    </row>
    <row r="199" spans="1:16">
      <c r="A199" s="22">
        <v>7</v>
      </c>
      <c r="B199" s="21" t="str">
        <f>IFERROR(INDEX(DeclarationM!$A:$AK, MATCH(B191, DeclarationM!$A:$A, 0), MATCH(D199, DeclarationM!$6:$6, 0)), "")</f>
        <v>Graham Purdye</v>
      </c>
      <c r="C199" s="7" t="str" cm="1">
        <f t="array" ref="C199">IF(ISBLANK(D199), "", IFERROR(INDEX(setup!$B$6:$B$13, MAX((setup!$D$6:$K$13=D199)*ROW(setup!$D$6:$K$13))-ROW(setup!$D$6)+1), "Club not found"))</f>
        <v>Hailsham Harriers</v>
      </c>
      <c r="D199" s="45">
        <v>5</v>
      </c>
      <c r="E199" s="46">
        <v>84</v>
      </c>
      <c r="F199" s="25">
        <v>2</v>
      </c>
    </row>
    <row r="200" spans="1:16" ht="14.5" thickBot="1">
      <c r="A200" s="23">
        <v>8</v>
      </c>
      <c r="B200" s="24" t="str">
        <f>IFERROR(INDEX(DeclarationM!$A:$AK, MATCH(B191, DeclarationM!$A:$A, 0), MATCH(D200, DeclarationM!$6:$6, 0)), "")</f>
        <v/>
      </c>
      <c r="C200" s="98" t="str" cm="1">
        <f t="array" ref="C200">IF(ISBLANK(D200), "", IFERROR(INDEX(setup!$B$6:$B$13, MAX((setup!$D$6:$K$13=D200)*ROW(setup!$D$6:$K$13))-ROW(setup!$D$6)+1), "Club not found"))</f>
        <v/>
      </c>
      <c r="D200" s="47"/>
      <c r="E200" s="48"/>
      <c r="F200" s="26">
        <v>1</v>
      </c>
    </row>
    <row r="201" spans="1:16" ht="15" thickTop="1" thickBot="1"/>
    <row r="202" spans="1:16" ht="15" thickTop="1" thickBot="1">
      <c r="A202" s="27" t="s">
        <v>116</v>
      </c>
      <c r="B202" s="30" t="str">
        <f>formulas!Q24</f>
        <v>1500m</v>
      </c>
      <c r="C202" s="29" t="s">
        <v>117</v>
      </c>
      <c r="D202" s="30" t="str">
        <f>formulas!R24</f>
        <v>A 35+</v>
      </c>
      <c r="E202" s="39" t="s">
        <v>118</v>
      </c>
      <c r="F202" s="40" t="s">
        <v>119</v>
      </c>
      <c r="G202" s="60"/>
    </row>
    <row r="203" spans="1:16" ht="14.5" thickBot="1">
      <c r="A203" s="31" t="s">
        <v>216</v>
      </c>
      <c r="B203" s="32" t="s">
        <v>120</v>
      </c>
      <c r="C203" s="32" t="s">
        <v>121</v>
      </c>
      <c r="D203" s="37" t="s">
        <v>122</v>
      </c>
      <c r="E203" s="37" t="s">
        <v>123</v>
      </c>
      <c r="F203" s="33" t="s">
        <v>124</v>
      </c>
    </row>
    <row r="204" spans="1:16" ht="15" thickTop="1">
      <c r="A204" s="22">
        <v>1</v>
      </c>
      <c r="B204" s="21" t="str">
        <f>IFERROR(INDEX(DeclarationM!$A:$AK, MATCH(B202, DeclarationM!$A:$A, 0), MATCH(D204, DeclarationM!$6:$6, 0)), "")</f>
        <v>Bryan Brett</v>
      </c>
      <c r="C204" s="7" t="str" cm="1">
        <f t="array" ref="C204">IF(ISBLANK(D204), "", IFERROR(INDEX(setup!$B$6:$B$13, MAX((setup!$D$6:$K$13=D204)*ROW(setup!$D$6:$K$13))-ROW(setup!$D$6)+1), "Club not found"))</f>
        <v>Eastbourne Rovers AC</v>
      </c>
      <c r="D204" s="43" t="s">
        <v>42</v>
      </c>
      <c r="E204" s="90">
        <v>2.940972222222222E-3</v>
      </c>
      <c r="F204" s="25">
        <v>8</v>
      </c>
      <c r="I204" s="51">
        <f>SUMIF($C204:$C211,I$2,$F204:$F211)</f>
        <v>2</v>
      </c>
      <c r="J204" s="51">
        <f t="shared" ref="J204:P204" si="18">SUMIF($C204:$C211,J$2,$F204:$F211)</f>
        <v>6</v>
      </c>
      <c r="K204" s="51">
        <f t="shared" si="18"/>
        <v>8</v>
      </c>
      <c r="L204" s="51">
        <f t="shared" si="18"/>
        <v>1</v>
      </c>
      <c r="M204" s="51">
        <f t="shared" si="18"/>
        <v>4</v>
      </c>
      <c r="N204" s="51">
        <f t="shared" si="18"/>
        <v>5</v>
      </c>
      <c r="O204" s="51">
        <f t="shared" si="18"/>
        <v>3</v>
      </c>
      <c r="P204" s="51">
        <f t="shared" si="18"/>
        <v>7</v>
      </c>
    </row>
    <row r="205" spans="1:16">
      <c r="A205" s="22">
        <v>2</v>
      </c>
      <c r="B205" s="21" t="str">
        <f>IFERROR(INDEX(DeclarationM!$A:$AK, MATCH(B202, DeclarationM!$A:$A, 0), MATCH(D205, DeclarationM!$6:$6, 0)), "")</f>
        <v>Sean Moss</v>
      </c>
      <c r="C205" s="7" t="str" cm="1">
        <f t="array" ref="C205">IF(ISBLANK(D205), "", IFERROR(INDEX(setup!$B$6:$B$13, MAX((setup!$D$6:$K$13=D205)*ROW(setup!$D$6:$K$13))-ROW(setup!$D$6)+1), "Club not found"))</f>
        <v>Worthing &amp; District Harriers</v>
      </c>
      <c r="D205" s="45" t="s">
        <v>328</v>
      </c>
      <c r="E205" s="91">
        <v>3.0104166666666669E-3</v>
      </c>
      <c r="F205" s="25">
        <v>7</v>
      </c>
      <c r="G205" s="54" t="s">
        <v>357</v>
      </c>
    </row>
    <row r="206" spans="1:16">
      <c r="A206" s="22">
        <v>3</v>
      </c>
      <c r="B206" s="21" t="str">
        <f>IFERROR(INDEX(DeclarationM!$A:$AK, MATCH(B202, DeclarationM!$A:$A, 0), MATCH(D206, DeclarationM!$6:$6, 0)), "")</f>
        <v>Paul Howard</v>
      </c>
      <c r="C206" s="7" t="str" cm="1">
        <f t="array" ref="C206">IF(ISBLANK(D206), "", IFERROR(INDEX(setup!$B$6:$B$13, MAX((setup!$D$6:$K$13=D206)*ROW(setup!$D$6:$K$13))-ROW(setup!$D$6)+1), "Club not found"))</f>
        <v>Brighton &amp; Hove AC</v>
      </c>
      <c r="D206" s="45" t="s">
        <v>329</v>
      </c>
      <c r="E206" s="91">
        <v>3.0277777777777781E-3</v>
      </c>
      <c r="F206" s="25">
        <v>6</v>
      </c>
    </row>
    <row r="207" spans="1:16">
      <c r="A207" s="22">
        <v>4</v>
      </c>
      <c r="B207" s="21" t="str">
        <f>IFERROR(INDEX(DeclarationM!$A:$AK, MATCH(B202, DeclarationM!$A:$A, 0), MATCH(D207, DeclarationM!$6:$6, 0)), "")</f>
        <v>Versa Lindberg</v>
      </c>
      <c r="C207" s="7" t="str" cm="1">
        <f t="array" ref="C207">IF(ISBLANK(D207), "", IFERROR(INDEX(setup!$B$6:$B$13, MAX((setup!$D$6:$K$13=D207)*ROW(setup!$D$6:$K$13))-ROW(setup!$D$6)+1), "Club not found"))</f>
        <v>Haywards Heath &amp; Lewes</v>
      </c>
      <c r="D207" s="45" t="s">
        <v>314</v>
      </c>
      <c r="E207" s="91">
        <v>3.1122685185185181E-3</v>
      </c>
      <c r="F207" s="25">
        <v>5</v>
      </c>
    </row>
    <row r="208" spans="1:16">
      <c r="A208" s="22">
        <v>5</v>
      </c>
      <c r="B208" s="21" t="str">
        <f>IFERROR(INDEX(DeclarationM!$A:$AK, MATCH(B202, DeclarationM!$A:$A, 0), MATCH(D208, DeclarationM!$6:$6, 0)), "")</f>
        <v xml:space="preserve">WILL WITHECOMBE </v>
      </c>
      <c r="C208" s="7" t="str" cm="1">
        <f t="array" ref="C208">IF(ISBLANK(D208), "", IFERROR(INDEX(setup!$B$6:$B$13, MAX((setup!$D$6:$K$13=D208)*ROW(setup!$D$6:$K$13))-ROW(setup!$D$6)+1), "Club not found"))</f>
        <v>Hastings AC &amp; Runners</v>
      </c>
      <c r="D208" s="45" t="s">
        <v>330</v>
      </c>
      <c r="E208" s="91">
        <v>3.3645833333333331E-3</v>
      </c>
      <c r="F208" s="25">
        <v>4</v>
      </c>
    </row>
    <row r="209" spans="1:16">
      <c r="A209" s="22">
        <v>6</v>
      </c>
      <c r="B209" s="21" t="str">
        <f>IFERROR(INDEX(DeclarationM!$A:$AK, MATCH(B202, DeclarationM!$A:$A, 0), MATCH(D209, DeclarationM!$6:$6, 0)), "")</f>
        <v>Nicky Stiles</v>
      </c>
      <c r="C209" s="7" t="str" cm="1">
        <f t="array" ref="C209">IF(ISBLANK(D209), "", IFERROR(INDEX(setup!$B$6:$B$13, MAX((setup!$D$6:$K$13=D209)*ROW(setup!$D$6:$K$13))-ROW(setup!$D$6)+1), "Club not found"))</f>
        <v>HYAC</v>
      </c>
      <c r="D209" s="45" t="s">
        <v>332</v>
      </c>
      <c r="E209" s="91">
        <v>3.4664351851851852E-3</v>
      </c>
      <c r="F209" s="25">
        <v>3</v>
      </c>
    </row>
    <row r="210" spans="1:16">
      <c r="A210" s="22">
        <v>7</v>
      </c>
      <c r="B210" s="21" t="str">
        <f>IFERROR(INDEX(DeclarationM!$A:$AK, MATCH(B202, DeclarationM!$A:$A, 0), MATCH(D210, DeclarationM!$6:$6, 0)), "")</f>
        <v xml:space="preserve">Tristan Sharp </v>
      </c>
      <c r="C210" s="7" t="str" cm="1">
        <f t="array" ref="C210">IF(ISBLANK(D210), "", IFERROR(INDEX(setup!$B$6:$B$13, MAX((setup!$D$6:$K$13=D210)*ROW(setup!$D$6:$K$13))-ROW(setup!$D$6)+1), "Club not found"))</f>
        <v>Arena 80</v>
      </c>
      <c r="D210" s="45" t="s">
        <v>313</v>
      </c>
      <c r="E210" s="91">
        <v>3.472222222222222E-3</v>
      </c>
      <c r="F210" s="25">
        <v>2</v>
      </c>
    </row>
    <row r="211" spans="1:16" ht="14.5" thickBot="1">
      <c r="A211" s="23">
        <v>8</v>
      </c>
      <c r="B211" s="24" t="str">
        <f>IFERROR(INDEX(DeclarationM!$A:$AK, MATCH(B202, DeclarationM!$A:$A, 0), MATCH(D211, DeclarationM!$6:$6, 0)), "")</f>
        <v>Carl Barton</v>
      </c>
      <c r="C211" s="98" t="str" cm="1">
        <f t="array" ref="C211">IF(ISBLANK(D211), "", IFERROR(INDEX(setup!$B$6:$B$13, MAX((setup!$D$6:$K$13=D211)*ROW(setup!$D$6:$K$13))-ROW(setup!$D$6)+1), "Club not found"))</f>
        <v>Hailsham Harriers</v>
      </c>
      <c r="D211" s="47" t="s">
        <v>315</v>
      </c>
      <c r="E211" s="208">
        <v>3.5358796296296297E-3</v>
      </c>
      <c r="F211" s="26">
        <v>1</v>
      </c>
    </row>
    <row r="212" spans="1:16" ht="15" thickTop="1" thickBot="1"/>
    <row r="213" spans="1:16" ht="15" thickTop="1" thickBot="1">
      <c r="A213" s="27" t="s">
        <v>116</v>
      </c>
      <c r="B213" s="30" t="str">
        <f>formulas!Q25</f>
        <v>1500m</v>
      </c>
      <c r="C213" s="29" t="s">
        <v>117</v>
      </c>
      <c r="D213" s="30" t="str">
        <f>formulas!R25</f>
        <v>B 35+</v>
      </c>
      <c r="E213" s="39" t="s">
        <v>118</v>
      </c>
      <c r="F213" s="40" t="s">
        <v>119</v>
      </c>
      <c r="G213" s="60"/>
    </row>
    <row r="214" spans="1:16" ht="14.5" thickBot="1">
      <c r="A214" s="31" t="s">
        <v>216</v>
      </c>
      <c r="B214" s="32" t="s">
        <v>120</v>
      </c>
      <c r="C214" s="32" t="s">
        <v>121</v>
      </c>
      <c r="D214" s="37" t="s">
        <v>122</v>
      </c>
      <c r="E214" s="37" t="s">
        <v>123</v>
      </c>
      <c r="F214" s="33" t="s">
        <v>124</v>
      </c>
    </row>
    <row r="215" spans="1:16" ht="15" thickTop="1">
      <c r="A215" s="22">
        <v>1</v>
      </c>
      <c r="B215" s="21" t="str">
        <f>IFERROR(INDEX(DeclarationM!$A:$AK, MATCH(B213, DeclarationM!$A:$A, 0), MATCH(D215, DeclarationM!$6:$6, 0)), "")</f>
        <v>Stuart Underwood</v>
      </c>
      <c r="C215" s="7" t="str" cm="1">
        <f t="array" ref="C215">IF(ISBLANK(D215), "", IFERROR(INDEX(setup!$B$6:$B$13, MAX((setup!$D$6:$K$13=D215)*ROW(setup!$D$6:$K$13))-ROW(setup!$D$6)+1), "Club not found"))</f>
        <v>Brighton &amp; Hove AC</v>
      </c>
      <c r="D215" s="43" t="s">
        <v>331</v>
      </c>
      <c r="E215" s="90">
        <v>3.3703703703703704E-3</v>
      </c>
      <c r="F215" s="25">
        <v>8</v>
      </c>
      <c r="I215" s="51">
        <f>SUMIF($C215:$C222,I$2,$F215:$F222)</f>
        <v>7</v>
      </c>
      <c r="J215" s="51">
        <f t="shared" ref="J215:P215" si="19">SUMIF($C215:$C222,J$2,$F215:$F222)</f>
        <v>8</v>
      </c>
      <c r="K215" s="51">
        <f t="shared" si="19"/>
        <v>4</v>
      </c>
      <c r="L215" s="51">
        <f t="shared" si="19"/>
        <v>3</v>
      </c>
      <c r="M215" s="51">
        <f t="shared" si="19"/>
        <v>5</v>
      </c>
      <c r="N215" s="51">
        <f t="shared" si="19"/>
        <v>6</v>
      </c>
      <c r="O215" s="51">
        <f t="shared" si="19"/>
        <v>2</v>
      </c>
      <c r="P215" s="51">
        <f t="shared" si="19"/>
        <v>0</v>
      </c>
    </row>
    <row r="216" spans="1:16">
      <c r="A216" s="22">
        <v>2</v>
      </c>
      <c r="B216" s="21" t="str">
        <f>IFERROR(INDEX(DeclarationM!$A:$AK, MATCH(B213, DeclarationM!$A:$A, 0), MATCH(D216, DeclarationM!$6:$6, 0)), "")</f>
        <v xml:space="preserve">Sam Bretherton </v>
      </c>
      <c r="C216" s="7" t="str" cm="1">
        <f t="array" ref="C216">IF(ISBLANK(D216), "", IFERROR(INDEX(setup!$B$6:$B$13, MAX((setup!$D$6:$K$13=D216)*ROW(setup!$D$6:$K$13))-ROW(setup!$D$6)+1), "Club not found"))</f>
        <v>Arena 80</v>
      </c>
      <c r="D216" s="45" t="s">
        <v>333</v>
      </c>
      <c r="E216" s="91">
        <v>3.5162037037037037E-3</v>
      </c>
      <c r="F216" s="25">
        <v>7</v>
      </c>
    </row>
    <row r="217" spans="1:16">
      <c r="A217" s="22">
        <v>3</v>
      </c>
      <c r="B217" s="21" t="str">
        <f>IFERROR(INDEX(DeclarationM!$A:$AK, MATCH(B213, DeclarationM!$A:$A, 0), MATCH(D217, DeclarationM!$6:$6, 0)), "")</f>
        <v>Barry Blackwell (V50)</v>
      </c>
      <c r="C217" s="7" t="str" cm="1">
        <f t="array" ref="C217">IF(ISBLANK(D217), "", IFERROR(INDEX(setup!$B$6:$B$13, MAX((setup!$D$6:$K$13=D217)*ROW(setup!$D$6:$K$13))-ROW(setup!$D$6)+1), "Club not found"))</f>
        <v>Haywards Heath &amp; Lewes</v>
      </c>
      <c r="D217" s="45" t="s">
        <v>334</v>
      </c>
      <c r="E217" s="91">
        <v>3.5277777777777781E-3</v>
      </c>
      <c r="F217" s="25">
        <v>6</v>
      </c>
    </row>
    <row r="218" spans="1:16">
      <c r="A218" s="22">
        <v>4</v>
      </c>
      <c r="B218" s="21" t="str">
        <f>IFERROR(INDEX(DeclarationM!$A:$AK, MATCH(B213, DeclarationM!$A:$A, 0), MATCH(D218, DeclarationM!$6:$6, 0)), "")</f>
        <v xml:space="preserve">TREVOR BRIGGS </v>
      </c>
      <c r="C218" s="7" t="str" cm="1">
        <f t="array" ref="C218">IF(ISBLANK(D218), "", IFERROR(INDEX(setup!$B$6:$B$13, MAX((setup!$D$6:$K$13=D218)*ROW(setup!$D$6:$K$13))-ROW(setup!$D$6)+1), "Club not found"))</f>
        <v>Hastings AC &amp; Runners</v>
      </c>
      <c r="D218" s="45" t="s">
        <v>335</v>
      </c>
      <c r="E218" s="91">
        <v>3.6215277777777773E-3</v>
      </c>
      <c r="F218" s="25">
        <v>5</v>
      </c>
    </row>
    <row r="219" spans="1:16">
      <c r="A219" s="22">
        <v>5</v>
      </c>
      <c r="B219" s="21" t="str">
        <f>IFERROR(INDEX(DeclarationM!$A:$AK, MATCH(B213, DeclarationM!$A:$A, 0), MATCH(D219, DeclarationM!$6:$6, 0)), "")</f>
        <v>Stephen Marsden</v>
      </c>
      <c r="C219" s="7" t="str" cm="1">
        <f t="array" ref="C219">IF(ISBLANK(D219), "", IFERROR(INDEX(setup!$B$6:$B$13, MAX((setup!$D$6:$K$13=D219)*ROW(setup!$D$6:$K$13))-ROW(setup!$D$6)+1), "Club not found"))</f>
        <v>Eastbourne Rovers AC</v>
      </c>
      <c r="D219" s="45" t="s">
        <v>336</v>
      </c>
      <c r="E219" s="91">
        <v>3.7372685185185182E-3</v>
      </c>
      <c r="F219" s="25">
        <v>4</v>
      </c>
    </row>
    <row r="220" spans="1:16">
      <c r="A220" s="22">
        <v>6</v>
      </c>
      <c r="B220" s="21" t="str">
        <f>IFERROR(INDEX(DeclarationM!$A:$AK, MATCH(B213, DeclarationM!$A:$A, 0), MATCH(D220, DeclarationM!$6:$6, 0)), "")</f>
        <v>Mark Pope</v>
      </c>
      <c r="C220" s="7" t="str" cm="1">
        <f t="array" ref="C220">IF(ISBLANK(D220), "", IFERROR(INDEX(setup!$B$6:$B$13, MAX((setup!$D$6:$K$13=D220)*ROW(setup!$D$6:$K$13))-ROW(setup!$D$6)+1), "Club not found"))</f>
        <v>Hailsham Harriers</v>
      </c>
      <c r="D220" s="45" t="s">
        <v>317</v>
      </c>
      <c r="E220" s="91">
        <v>3.7592592592592595E-3</v>
      </c>
      <c r="F220" s="25">
        <v>3</v>
      </c>
    </row>
    <row r="221" spans="1:16">
      <c r="A221" s="22">
        <v>7</v>
      </c>
      <c r="B221" s="21" t="str">
        <f>IFERROR(INDEX(DeclarationM!$A:$AK, MATCH(B213, DeclarationM!$A:$A, 0), MATCH(D221, DeclarationM!$6:$6, 0)), "")</f>
        <v>Matthew Harmer</v>
      </c>
      <c r="C221" s="7" t="str" cm="1">
        <f t="array" ref="C221">IF(ISBLANK(D221), "", IFERROR(INDEX(setup!$B$6:$B$13, MAX((setup!$D$6:$K$13=D221)*ROW(setup!$D$6:$K$13))-ROW(setup!$D$6)+1), "Club not found"))</f>
        <v>HYAC</v>
      </c>
      <c r="D221" s="45" t="s">
        <v>337</v>
      </c>
      <c r="E221" s="91">
        <v>3.9849537037037041E-3</v>
      </c>
      <c r="F221" s="25">
        <v>2</v>
      </c>
    </row>
    <row r="222" spans="1:16" ht="14.5" thickBot="1">
      <c r="A222" s="23">
        <v>8</v>
      </c>
      <c r="B222" s="24" t="str">
        <f>IFERROR(INDEX(DeclarationM!$A:$AK, MATCH(B213, DeclarationM!$A:$A, 0), MATCH(D222, DeclarationM!$6:$6, 0)), "")</f>
        <v/>
      </c>
      <c r="C222" s="98" t="str" cm="1">
        <f t="array" ref="C222">IF(ISBLANK(D222), "", IFERROR(INDEX(setup!$B$6:$B$13, MAX((setup!$D$6:$K$13=D222)*ROW(setup!$D$6:$K$13))-ROW(setup!$D$6)+1), "Club not found"))</f>
        <v/>
      </c>
      <c r="D222" s="47"/>
      <c r="E222" s="208"/>
      <c r="F222" s="26">
        <v>1</v>
      </c>
    </row>
    <row r="223" spans="1:16" ht="15" thickTop="1" thickBot="1"/>
    <row r="224" spans="1:16" ht="15" thickTop="1" thickBot="1">
      <c r="A224" s="27" t="s">
        <v>116</v>
      </c>
      <c r="B224" s="30" t="str">
        <f>formulas!Q26</f>
        <v>1500m</v>
      </c>
      <c r="C224" s="29" t="s">
        <v>117</v>
      </c>
      <c r="D224" s="30" t="str">
        <f>formulas!R26</f>
        <v>50+</v>
      </c>
      <c r="E224" s="39" t="s">
        <v>118</v>
      </c>
      <c r="F224" s="40" t="s">
        <v>119</v>
      </c>
      <c r="G224" s="60"/>
    </row>
    <row r="225" spans="1:16" ht="14.5" thickBot="1">
      <c r="A225" s="31" t="s">
        <v>216</v>
      </c>
      <c r="B225" s="32" t="s">
        <v>120</v>
      </c>
      <c r="C225" s="32" t="s">
        <v>121</v>
      </c>
      <c r="D225" s="37" t="s">
        <v>122</v>
      </c>
      <c r="E225" s="37" t="s">
        <v>123</v>
      </c>
      <c r="F225" s="33" t="s">
        <v>124</v>
      </c>
    </row>
    <row r="226" spans="1:16" ht="15" thickTop="1">
      <c r="A226" s="22">
        <v>1</v>
      </c>
      <c r="B226" s="21" t="str">
        <f>IFERROR(INDEX(DeclarationM!$A:$AK, MATCH(B224, DeclarationM!$A:$A, 0), MATCH(D226, DeclarationM!$6:$6, 0)), "")</f>
        <v>Steve Hutchison</v>
      </c>
      <c r="C226" s="7" t="str" cm="1">
        <f t="array" ref="C226">IF(ISBLANK(D226), "", IFERROR(INDEX(setup!$B$6:$B$13, MAX((setup!$D$6:$K$13=D226)*ROW(setup!$D$6:$K$13))-ROW(setup!$D$6)+1), "Club not found"))</f>
        <v>Eastbourne Rovers AC</v>
      </c>
      <c r="D226" s="43">
        <v>14</v>
      </c>
      <c r="E226" s="90">
        <v>3.480324074074074E-3</v>
      </c>
      <c r="F226" s="25">
        <v>8</v>
      </c>
      <c r="I226" s="51">
        <f>SUMIF($C226:$C233,I$2,$F226:$F233)</f>
        <v>4</v>
      </c>
      <c r="J226" s="51">
        <f t="shared" ref="J226:P226" si="20">SUMIF($C226:$C233,J$2,$F226:$F233)</f>
        <v>3</v>
      </c>
      <c r="K226" s="51">
        <f t="shared" si="20"/>
        <v>8</v>
      </c>
      <c r="L226" s="51">
        <f t="shared" si="20"/>
        <v>5</v>
      </c>
      <c r="M226" s="51">
        <f t="shared" si="20"/>
        <v>6</v>
      </c>
      <c r="N226" s="51">
        <f t="shared" si="20"/>
        <v>7</v>
      </c>
      <c r="O226" s="51">
        <f t="shared" si="20"/>
        <v>0</v>
      </c>
      <c r="P226" s="51">
        <f t="shared" si="20"/>
        <v>0</v>
      </c>
    </row>
    <row r="227" spans="1:16">
      <c r="A227" s="22">
        <v>2</v>
      </c>
      <c r="B227" s="21" t="str">
        <f>IFERROR(INDEX(DeclarationM!$A:$AK, MATCH(B224, DeclarationM!$A:$A, 0), MATCH(D227, DeclarationM!$6:$6, 0)), "")</f>
        <v>Chris Gilbert</v>
      </c>
      <c r="C227" s="7" t="str" cm="1">
        <f t="array" ref="C227">IF(ISBLANK(D227), "", IFERROR(INDEX(setup!$B$6:$B$13, MAX((setup!$D$6:$K$13=D227)*ROW(setup!$D$6:$K$13))-ROW(setup!$D$6)+1), "Club not found"))</f>
        <v>Haywards Heath &amp; Lewes</v>
      </c>
      <c r="D227" s="45">
        <v>17</v>
      </c>
      <c r="E227" s="91">
        <v>3.5034722222222221E-3</v>
      </c>
      <c r="F227" s="25">
        <v>7</v>
      </c>
    </row>
    <row r="228" spans="1:16">
      <c r="A228" s="22">
        <v>3</v>
      </c>
      <c r="B228" s="21" t="str">
        <f>IFERROR(INDEX(DeclarationM!$A:$AK, MATCH(B224, DeclarationM!$A:$A, 0), MATCH(D228, DeclarationM!$6:$6, 0)), "")</f>
        <v>Martin Noakes</v>
      </c>
      <c r="C228" s="7" t="str" cm="1">
        <f t="array" ref="C228">IF(ISBLANK(D228), "", IFERROR(INDEX(setup!$B$6:$B$13, MAX((setup!$D$6:$K$13=D228)*ROW(setup!$D$6:$K$13))-ROW(setup!$D$6)+1), "Club not found"))</f>
        <v>Hastings AC &amp; Runners</v>
      </c>
      <c r="D228" s="45">
        <v>16</v>
      </c>
      <c r="E228" s="91">
        <v>3.8425925925925928E-3</v>
      </c>
      <c r="F228" s="25">
        <v>6</v>
      </c>
    </row>
    <row r="229" spans="1:16">
      <c r="A229" s="22">
        <v>4</v>
      </c>
      <c r="B229" s="21" t="str">
        <f>IFERROR(INDEX(DeclarationM!$A:$AK, MATCH(B224, DeclarationM!$A:$A, 0), MATCH(D229, DeclarationM!$6:$6, 0)), "")</f>
        <v>Martin Bell</v>
      </c>
      <c r="C229" s="7" t="str" cm="1">
        <f t="array" ref="C229">IF(ISBLANK(D229), "", IFERROR(INDEX(setup!$B$6:$B$13, MAX((setup!$D$6:$K$13=D229)*ROW(setup!$D$6:$K$13))-ROW(setup!$D$6)+1), "Club not found"))</f>
        <v>Hailsham Harriers</v>
      </c>
      <c r="D229" s="45">
        <v>15</v>
      </c>
      <c r="E229" s="91">
        <v>3.875E-3</v>
      </c>
      <c r="F229" s="25">
        <v>5</v>
      </c>
    </row>
    <row r="230" spans="1:16">
      <c r="A230" s="22">
        <v>5</v>
      </c>
      <c r="B230" s="21" t="str">
        <f>IFERROR(INDEX(DeclarationM!$A:$AK, MATCH(B224, DeclarationM!$A:$A, 0), MATCH(D230, DeclarationM!$6:$6, 0)), "")</f>
        <v xml:space="preserve">Lee Taylor </v>
      </c>
      <c r="C230" s="7" t="str" cm="1">
        <f t="array" ref="C230">IF(ISBLANK(D230), "", IFERROR(INDEX(setup!$B$6:$B$13, MAX((setup!$D$6:$K$13=D230)*ROW(setup!$D$6:$K$13))-ROW(setup!$D$6)+1), "Club not found"))</f>
        <v>Arena 80</v>
      </c>
      <c r="D230" s="45">
        <v>10</v>
      </c>
      <c r="E230" s="91">
        <v>3.8842592592592596E-3</v>
      </c>
      <c r="F230" s="25">
        <v>4</v>
      </c>
    </row>
    <row r="231" spans="1:16">
      <c r="A231" s="22">
        <v>6</v>
      </c>
      <c r="B231" s="21" t="str">
        <f>IFERROR(INDEX(DeclarationM!$A:$AK, MATCH(B224, DeclarationM!$A:$A, 0), MATCH(D231, DeclarationM!$6:$6, 0)), "")</f>
        <v>Shaun Billing</v>
      </c>
      <c r="C231" s="7" t="str" cm="1">
        <f t="array" ref="C231">IF(ISBLANK(D231), "", IFERROR(INDEX(setup!$B$6:$B$13, MAX((setup!$D$6:$K$13=D231)*ROW(setup!$D$6:$K$13))-ROW(setup!$D$6)+1), "Club not found"))</f>
        <v>Brighton &amp; Hove AC</v>
      </c>
      <c r="D231" s="45">
        <v>11</v>
      </c>
      <c r="E231" s="91">
        <v>4.1909722222222227E-3</v>
      </c>
      <c r="F231" s="25">
        <v>3</v>
      </c>
    </row>
    <row r="232" spans="1:16">
      <c r="A232" s="22">
        <v>7</v>
      </c>
      <c r="B232" s="21" t="str">
        <f>IFERROR(INDEX(DeclarationM!$A:$AK, MATCH(B224, DeclarationM!$A:$A, 0), MATCH(D232, DeclarationM!$6:$6, 0)), "")</f>
        <v/>
      </c>
      <c r="C232" s="7" t="str" cm="1">
        <f t="array" ref="C232">IF(ISBLANK(D232), "", IFERROR(INDEX(setup!$B$6:$B$13, MAX((setup!$D$6:$K$13=D232)*ROW(setup!$D$6:$K$13))-ROW(setup!$D$6)+1), "Club not found"))</f>
        <v/>
      </c>
      <c r="D232" s="45"/>
      <c r="E232" s="46"/>
      <c r="F232" s="25">
        <v>2</v>
      </c>
    </row>
    <row r="233" spans="1:16" ht="14.5" thickBot="1">
      <c r="A233" s="23">
        <v>8</v>
      </c>
      <c r="B233" s="24" t="str">
        <f>IFERROR(INDEX(DeclarationM!$A:$AK, MATCH(B224, DeclarationM!$A:$A, 0), MATCH(D233, DeclarationM!$6:$6, 0)), "")</f>
        <v/>
      </c>
      <c r="C233" s="98" t="str" cm="1">
        <f t="array" ref="C233">IF(ISBLANK(D233), "", IFERROR(INDEX(setup!$B$6:$B$13, MAX((setup!$D$6:$K$13=D233)*ROW(setup!$D$6:$K$13))-ROW(setup!$D$6)+1), "Club not found"))</f>
        <v/>
      </c>
      <c r="D233" s="47"/>
      <c r="E233" s="48"/>
      <c r="F233" s="26">
        <v>1</v>
      </c>
    </row>
    <row r="234" spans="1:16" ht="15" thickTop="1" thickBot="1"/>
    <row r="235" spans="1:16" ht="15" thickTop="1" thickBot="1">
      <c r="A235" s="27" t="s">
        <v>116</v>
      </c>
      <c r="B235" s="30" t="str">
        <f>formulas!Q27</f>
        <v>1500m</v>
      </c>
      <c r="C235" s="29" t="s">
        <v>117</v>
      </c>
      <c r="D235" s="30" t="str">
        <f>formulas!R27</f>
        <v>60+</v>
      </c>
      <c r="E235" s="39" t="s">
        <v>118</v>
      </c>
      <c r="F235" s="40" t="s">
        <v>119</v>
      </c>
      <c r="G235" s="60"/>
    </row>
    <row r="236" spans="1:16" ht="14.5" thickBot="1">
      <c r="A236" s="31" t="s">
        <v>216</v>
      </c>
      <c r="B236" s="32" t="s">
        <v>120</v>
      </c>
      <c r="C236" s="32" t="s">
        <v>121</v>
      </c>
      <c r="D236" s="37" t="s">
        <v>122</v>
      </c>
      <c r="E236" s="37" t="s">
        <v>123</v>
      </c>
      <c r="F236" s="33" t="s">
        <v>124</v>
      </c>
    </row>
    <row r="237" spans="1:16" ht="15" thickTop="1">
      <c r="A237" s="22">
        <v>1</v>
      </c>
      <c r="B237" s="21" t="str">
        <f>IFERROR(INDEX(DeclarationM!$A:$AK, MATCH(B235, DeclarationM!$A:$A, 0), MATCH(D237, DeclarationM!$6:$6, 0)), "")</f>
        <v>Jonathon Burrell</v>
      </c>
      <c r="C237" s="7" t="str" cm="1">
        <f t="array" ref="C237">IF(ISBLANK(D237), "", IFERROR(INDEX(setup!$B$6:$B$13, MAX((setup!$D$6:$K$13=D237)*ROW(setup!$D$6:$K$13))-ROW(setup!$D$6)+1), "Club not found"))</f>
        <v>Haywards Heath &amp; Lewes</v>
      </c>
      <c r="D237" s="43">
        <v>7</v>
      </c>
      <c r="E237" s="90">
        <v>3.3969907407407408E-3</v>
      </c>
      <c r="F237" s="25">
        <v>8</v>
      </c>
      <c r="I237" s="51">
        <f>SUMIF($C237:$C244,I$2,$F237:$F244)</f>
        <v>5</v>
      </c>
      <c r="J237" s="51">
        <f t="shared" ref="J237:P237" si="21">SUMIF($C237:$C244,J$2,$F237:$F244)</f>
        <v>7</v>
      </c>
      <c r="K237" s="51">
        <f t="shared" si="21"/>
        <v>2</v>
      </c>
      <c r="L237" s="51">
        <f t="shared" si="21"/>
        <v>4</v>
      </c>
      <c r="M237" s="51">
        <f t="shared" si="21"/>
        <v>6</v>
      </c>
      <c r="N237" s="51">
        <f t="shared" si="21"/>
        <v>8</v>
      </c>
      <c r="O237" s="51">
        <f t="shared" si="21"/>
        <v>0</v>
      </c>
      <c r="P237" s="51">
        <f t="shared" si="21"/>
        <v>3</v>
      </c>
    </row>
    <row r="238" spans="1:16">
      <c r="A238" s="22">
        <v>2</v>
      </c>
      <c r="B238" s="21" t="str">
        <f>IFERROR(INDEX(DeclarationM!$A:$AK, MATCH(B235, DeclarationM!$A:$A, 0), MATCH(D238, DeclarationM!$6:$6, 0)), "")</f>
        <v>Mark Dooley</v>
      </c>
      <c r="C238" s="7" t="str" cm="1">
        <f t="array" ref="C238">IF(ISBLANK(D238), "", IFERROR(INDEX(setup!$B$6:$B$13, MAX((setup!$D$6:$K$13=D238)*ROW(setup!$D$6:$K$13))-ROW(setup!$D$6)+1), "Club not found"))</f>
        <v>Brighton &amp; Hove AC</v>
      </c>
      <c r="D238" s="45">
        <v>1</v>
      </c>
      <c r="E238" s="91">
        <v>3.635416666666667E-3</v>
      </c>
      <c r="F238" s="25">
        <v>7</v>
      </c>
    </row>
    <row r="239" spans="1:16">
      <c r="A239" s="22">
        <v>3</v>
      </c>
      <c r="B239" s="21" t="str">
        <f>IFERROR(INDEX(DeclarationM!$A:$AK, MATCH(B235, DeclarationM!$A:$A, 0), MATCH(D239, DeclarationM!$6:$6, 0)), "")</f>
        <v xml:space="preserve">KEVIN BLOWERS </v>
      </c>
      <c r="C239" s="7" t="str" cm="1">
        <f t="array" ref="C239">IF(ISBLANK(D239), "", IFERROR(INDEX(setup!$B$6:$B$13, MAX((setup!$D$6:$K$13=D239)*ROW(setup!$D$6:$K$13))-ROW(setup!$D$6)+1), "Club not found"))</f>
        <v>Hastings AC &amp; Runners</v>
      </c>
      <c r="D239" s="45">
        <v>6</v>
      </c>
      <c r="E239" s="91">
        <v>3.8622685185185184E-3</v>
      </c>
      <c r="F239" s="25">
        <v>6</v>
      </c>
    </row>
    <row r="240" spans="1:16">
      <c r="A240" s="22">
        <v>4</v>
      </c>
      <c r="B240" s="21" t="str">
        <f>IFERROR(INDEX(DeclarationM!$A:$AK, MATCH(B235, DeclarationM!$A:$A, 0), MATCH(D240, DeclarationM!$6:$6, 0)), "")</f>
        <v xml:space="preserve">Stuart Brown </v>
      </c>
      <c r="C240" s="7" t="str" cm="1">
        <f t="array" ref="C240">IF(ISBLANK(D240), "", IFERROR(INDEX(setup!$B$6:$B$13, MAX((setup!$D$6:$K$13=D240)*ROW(setup!$D$6:$K$13))-ROW(setup!$D$6)+1), "Club not found"))</f>
        <v>Arena 80</v>
      </c>
      <c r="D240" s="45">
        <v>8</v>
      </c>
      <c r="E240" s="91">
        <v>4.0844907407407401E-3</v>
      </c>
      <c r="F240" s="25">
        <v>5</v>
      </c>
    </row>
    <row r="241" spans="1:16">
      <c r="A241" s="22">
        <v>5</v>
      </c>
      <c r="B241" s="21" t="str">
        <f>IFERROR(INDEX(DeclarationM!$A:$AK, MATCH(B235, DeclarationM!$A:$A, 0), MATCH(D241, DeclarationM!$6:$6, 0)), "")</f>
        <v>Graham Purdye</v>
      </c>
      <c r="C241" s="7" t="str" cm="1">
        <f t="array" ref="C241">IF(ISBLANK(D241), "", IFERROR(INDEX(setup!$B$6:$B$13, MAX((setup!$D$6:$K$13=D241)*ROW(setup!$D$6:$K$13))-ROW(setup!$D$6)+1), "Club not found"))</f>
        <v>Hailsham Harriers</v>
      </c>
      <c r="D241" s="45">
        <v>5</v>
      </c>
      <c r="E241" s="91">
        <v>4.130787037037037E-3</v>
      </c>
      <c r="F241" s="25">
        <v>4</v>
      </c>
    </row>
    <row r="242" spans="1:16">
      <c r="A242" s="22">
        <v>6</v>
      </c>
      <c r="B242" s="21" t="str">
        <f>IFERROR(INDEX(DeclarationM!$A:$AK, MATCH(B235, DeclarationM!$A:$A, 0), MATCH(D242, DeclarationM!$6:$6, 0)), "")</f>
        <v>Evert Baker</v>
      </c>
      <c r="C242" s="7" t="str" cm="1">
        <f t="array" ref="C242">IF(ISBLANK(D242), "", IFERROR(INDEX(setup!$B$6:$B$13, MAX((setup!$D$6:$K$13=D242)*ROW(setup!$D$6:$K$13))-ROW(setup!$D$6)+1), "Club not found"))</f>
        <v>Worthing &amp; District Harriers</v>
      </c>
      <c r="D242" s="45">
        <v>2</v>
      </c>
      <c r="E242" s="91">
        <v>4.1585648148148146E-3</v>
      </c>
      <c r="F242" s="25">
        <v>3</v>
      </c>
    </row>
    <row r="243" spans="1:16">
      <c r="A243" s="22">
        <v>7</v>
      </c>
      <c r="B243" s="21" t="str">
        <f>IFERROR(INDEX(DeclarationM!$A:$AK, MATCH(B235, DeclarationM!$A:$A, 0), MATCH(D243, DeclarationM!$6:$6, 0)), "")</f>
        <v>Mike Thompson</v>
      </c>
      <c r="C243" s="7" t="str" cm="1">
        <f t="array" ref="C243">IF(ISBLANK(D243), "", IFERROR(INDEX(setup!$B$6:$B$13, MAX((setup!$D$6:$K$13=D243)*ROW(setup!$D$6:$K$13))-ROW(setup!$D$6)+1), "Club not found"))</f>
        <v>Eastbourne Rovers AC</v>
      </c>
      <c r="D243" s="45">
        <v>4</v>
      </c>
      <c r="E243" s="46" t="s">
        <v>338</v>
      </c>
      <c r="F243" s="25">
        <v>2</v>
      </c>
    </row>
    <row r="244" spans="1:16" ht="14.5" thickBot="1">
      <c r="A244" s="23">
        <v>8</v>
      </c>
      <c r="B244" s="24" t="str">
        <f>IFERROR(INDEX(DeclarationM!$A:$AK, MATCH(B235, DeclarationM!$A:$A, 0), MATCH(D244, DeclarationM!$6:$6, 0)), "")</f>
        <v/>
      </c>
      <c r="C244" s="98" t="str" cm="1">
        <f t="array" ref="C244">IF(ISBLANK(D244), "", IFERROR(INDEX(setup!$B$6:$B$13, MAX((setup!$D$6:$K$13=D244)*ROW(setup!$D$6:$K$13))-ROW(setup!$D$6)+1), "Club not found"))</f>
        <v/>
      </c>
      <c r="D244" s="47"/>
      <c r="E244" s="48"/>
      <c r="F244" s="26">
        <v>1</v>
      </c>
    </row>
    <row r="245" spans="1:16" ht="15" thickTop="1" thickBot="1">
      <c r="B245" s="41"/>
    </row>
    <row r="246" spans="1:16" ht="15" thickTop="1" thickBot="1">
      <c r="A246" s="27" t="s">
        <v>116</v>
      </c>
      <c r="B246" s="30" t="str">
        <f>formulas!Q28</f>
        <v>1000m walk</v>
      </c>
      <c r="C246" s="29" t="s">
        <v>117</v>
      </c>
      <c r="D246" s="30" t="str">
        <f>formulas!R28</f>
        <v>A 35+</v>
      </c>
      <c r="E246" s="39" t="s">
        <v>118</v>
      </c>
      <c r="F246" s="40" t="s">
        <v>119</v>
      </c>
      <c r="G246" s="60"/>
    </row>
    <row r="247" spans="1:16" ht="14.5" thickBot="1">
      <c r="A247" s="31" t="s">
        <v>216</v>
      </c>
      <c r="B247" s="32" t="s">
        <v>120</v>
      </c>
      <c r="C247" s="32" t="s">
        <v>121</v>
      </c>
      <c r="D247" s="37" t="s">
        <v>122</v>
      </c>
      <c r="E247" s="37" t="s">
        <v>123</v>
      </c>
      <c r="F247" s="33" t="s">
        <v>124</v>
      </c>
    </row>
    <row r="248" spans="1:16" ht="15" thickTop="1">
      <c r="A248" s="22">
        <v>1</v>
      </c>
      <c r="B248" s="21" t="str">
        <f>IFERROR(INDEX(DeclarationM!$A:$AK, MATCH(B246, DeclarationM!$A:$A, 0), MATCH(D248, DeclarationM!$6:$6, 0)), "")</f>
        <v xml:space="preserve">David Kemp </v>
      </c>
      <c r="C248" s="7" t="str" cm="1">
        <f t="array" ref="C248">IF(ISBLANK(D248), "", IFERROR(INDEX(setup!$B$6:$B$13, MAX((setup!$D$6:$K$13=D248)*ROW(setup!$D$6:$K$13))-ROW(setup!$D$6)+1), "Club not found"))</f>
        <v>Arena 80</v>
      </c>
      <c r="D248" s="222" t="s">
        <v>313</v>
      </c>
      <c r="E248" s="223">
        <v>3.9259259259259256E-3</v>
      </c>
      <c r="F248" s="25">
        <v>8</v>
      </c>
      <c r="I248" s="51">
        <f>SUMIF($C248:$C255,I$2,$F248:$F255)</f>
        <v>8</v>
      </c>
      <c r="J248" s="51">
        <f t="shared" ref="J248:P248" si="22">SUMIF($C248:$C255,J$2,$F248:$F255)</f>
        <v>0</v>
      </c>
      <c r="K248" s="51">
        <f t="shared" si="22"/>
        <v>7</v>
      </c>
      <c r="L248" s="51">
        <f t="shared" si="22"/>
        <v>5</v>
      </c>
      <c r="M248" s="51">
        <f t="shared" si="22"/>
        <v>4</v>
      </c>
      <c r="N248" s="51">
        <f t="shared" si="22"/>
        <v>6</v>
      </c>
      <c r="O248" s="51">
        <f t="shared" si="22"/>
        <v>0</v>
      </c>
      <c r="P248" s="51">
        <f t="shared" si="22"/>
        <v>0</v>
      </c>
    </row>
    <row r="249" spans="1:16">
      <c r="A249" s="22">
        <v>2</v>
      </c>
      <c r="B249" s="21" t="str">
        <f>IFERROR(INDEX(DeclarationM!$A:$AK, MATCH(B246, DeclarationM!$A:$A, 0), MATCH(D249, DeclarationM!$6:$6, 0)), "")</f>
        <v>Mike Thompson</v>
      </c>
      <c r="C249" s="7" t="str" cm="1">
        <f t="array" ref="C249">IF(ISBLANK(D249), "", IFERROR(INDEX(setup!$B$6:$B$13, MAX((setup!$D$6:$K$13=D249)*ROW(setup!$D$6:$K$13))-ROW(setup!$D$6)+1), "Club not found"))</f>
        <v>Eastbourne Rovers AC</v>
      </c>
      <c r="D249" s="220">
        <v>14</v>
      </c>
      <c r="E249" s="221">
        <v>4.0266203703703705E-3</v>
      </c>
      <c r="F249" s="25">
        <v>7</v>
      </c>
    </row>
    <row r="250" spans="1:16">
      <c r="A250" s="22">
        <v>3</v>
      </c>
      <c r="B250" s="21" t="str">
        <f>IFERROR(INDEX(DeclarationM!$A:$AK, MATCH(B246, DeclarationM!$A:$A, 0), MATCH(D250, DeclarationM!$6:$6, 0)), "")</f>
        <v>James Smyth</v>
      </c>
      <c r="C250" s="7" t="str" cm="1">
        <f t="array" ref="C250">IF(ISBLANK(D250), "", IFERROR(INDEX(setup!$B$6:$B$13, MAX((setup!$D$6:$K$13=D250)*ROW(setup!$D$6:$K$13))-ROW(setup!$D$6)+1), "Club not found"))</f>
        <v>Haywards Heath &amp; Lewes</v>
      </c>
      <c r="D250" s="220" t="s">
        <v>314</v>
      </c>
      <c r="E250" s="221">
        <v>4.2152777777777779E-3</v>
      </c>
      <c r="F250" s="25">
        <v>6</v>
      </c>
    </row>
    <row r="251" spans="1:16">
      <c r="A251" s="22">
        <v>4</v>
      </c>
      <c r="B251" s="21" t="str">
        <f>IFERROR(INDEX(DeclarationM!$A:$AK, MATCH(B246, DeclarationM!$A:$A, 0), MATCH(D251, DeclarationM!$6:$6, 0)), "")</f>
        <v>Simon Haddon</v>
      </c>
      <c r="C251" s="7" t="str" cm="1">
        <f t="array" ref="C251">IF(ISBLANK(D251), "", IFERROR(INDEX(setup!$B$6:$B$13, MAX((setup!$D$6:$K$13=D251)*ROW(setup!$D$6:$K$13))-ROW(setup!$D$6)+1), "Club not found"))</f>
        <v>Hailsham Harriers</v>
      </c>
      <c r="D251" s="220" t="s">
        <v>315</v>
      </c>
      <c r="E251" s="221">
        <v>4.2384259259259259E-3</v>
      </c>
      <c r="F251" s="25">
        <v>5</v>
      </c>
    </row>
    <row r="252" spans="1:16">
      <c r="A252" s="22">
        <v>5</v>
      </c>
      <c r="B252" s="21" t="str">
        <f>IFERROR(INDEX(DeclarationM!$A:$AK, MATCH(B246, DeclarationM!$A:$A, 0), MATCH(D252, DeclarationM!$6:$6, 0)), "")</f>
        <v>Martin Noakes</v>
      </c>
      <c r="C252" s="7" t="str" cm="1">
        <f t="array" ref="C252">IF(ISBLANK(D252), "", IFERROR(INDEX(setup!$B$6:$B$13, MAX((setup!$D$6:$K$13=D252)*ROW(setup!$D$6:$K$13))-ROW(setup!$D$6)+1), "Club not found"))</f>
        <v>Hastings AC &amp; Runners</v>
      </c>
      <c r="D252" s="220">
        <v>16</v>
      </c>
      <c r="E252" s="221">
        <v>4.7326388888888887E-3</v>
      </c>
      <c r="F252" s="25">
        <v>4</v>
      </c>
      <c r="G252" s="60" t="s">
        <v>343</v>
      </c>
    </row>
    <row r="253" spans="1:16">
      <c r="A253" s="22">
        <v>6</v>
      </c>
      <c r="B253" s="21" t="str">
        <f>IFERROR(INDEX(DeclarationM!$A:$AK, MATCH(B246, DeclarationM!$A:$A, 0), MATCH(D253, DeclarationM!$6:$6, 0)), "")</f>
        <v/>
      </c>
      <c r="C253" s="7" t="str" cm="1">
        <f t="array" ref="C253">IF(ISBLANK(D253), "", IFERROR(INDEX(setup!$B$6:$B$13, MAX((setup!$D$6:$K$13=D253)*ROW(setup!$D$6:$K$13))-ROW(setup!$D$6)+1), "Club not found"))</f>
        <v/>
      </c>
      <c r="D253" s="220"/>
      <c r="E253" s="221"/>
      <c r="F253" s="25">
        <v>3</v>
      </c>
      <c r="G253" s="60"/>
    </row>
    <row r="254" spans="1:16">
      <c r="A254" s="22">
        <v>7</v>
      </c>
      <c r="B254" s="21" t="str">
        <f>IFERROR(INDEX(DeclarationM!$A:$AK, MATCH(B246, DeclarationM!$A:$A, 0), MATCH(D254, DeclarationM!$6:$6, 0)), "")</f>
        <v/>
      </c>
      <c r="C254" s="7" t="str" cm="1">
        <f t="array" ref="C254">IF(ISBLANK(D254), "", IFERROR(INDEX(setup!$B$6:$B$13, MAX((setup!$D$6:$K$13=D254)*ROW(setup!$D$6:$K$13))-ROW(setup!$D$6)+1), "Club not found"))</f>
        <v/>
      </c>
      <c r="D254" s="45"/>
      <c r="E254" s="91"/>
      <c r="F254" s="25">
        <v>2</v>
      </c>
    </row>
    <row r="255" spans="1:16" ht="14.5" thickBot="1">
      <c r="A255" s="23">
        <v>8</v>
      </c>
      <c r="B255" s="24" t="str">
        <f>IFERROR(INDEX(DeclarationM!$A:$AK, MATCH(B246, DeclarationM!$A:$A, 0), MATCH(D255, DeclarationM!$6:$6, 0)), "")</f>
        <v/>
      </c>
      <c r="C255" s="98" t="str" cm="1">
        <f t="array" ref="C255">IF(ISBLANK(D255), "", IFERROR(INDEX(setup!$B$6:$B$13, MAX((setup!$D$6:$K$13=D255)*ROW(setup!$D$6:$K$13))-ROW(setup!$D$6)+1), "Club not found"))</f>
        <v/>
      </c>
      <c r="D255" s="47"/>
      <c r="E255" s="208"/>
      <c r="F255" s="26">
        <v>1</v>
      </c>
    </row>
    <row r="256" spans="1:16" ht="15" thickTop="1" thickBot="1">
      <c r="B256" s="41"/>
    </row>
    <row r="257" spans="1:16" ht="15" thickTop="1" thickBot="1">
      <c r="A257" s="27" t="s">
        <v>116</v>
      </c>
      <c r="B257" s="30" t="str">
        <f>formulas!Q29</f>
        <v>1000m walk</v>
      </c>
      <c r="C257" s="29" t="s">
        <v>117</v>
      </c>
      <c r="D257" s="30" t="str">
        <f>formulas!R29</f>
        <v>B 35+</v>
      </c>
      <c r="E257" s="39" t="s">
        <v>118</v>
      </c>
      <c r="F257" s="40" t="s">
        <v>119</v>
      </c>
      <c r="G257" s="60"/>
    </row>
    <row r="258" spans="1:16" ht="14.5" thickBot="1">
      <c r="A258" s="31" t="s">
        <v>216</v>
      </c>
      <c r="B258" s="32" t="s">
        <v>120</v>
      </c>
      <c r="C258" s="32" t="s">
        <v>121</v>
      </c>
      <c r="D258" s="37" t="s">
        <v>122</v>
      </c>
      <c r="E258" s="37" t="s">
        <v>123</v>
      </c>
      <c r="F258" s="33" t="s">
        <v>124</v>
      </c>
    </row>
    <row r="259" spans="1:16" ht="15" thickTop="1">
      <c r="A259" s="22">
        <v>1</v>
      </c>
      <c r="B259" s="21" t="str">
        <f>IFERROR(INDEX(DeclarationM!$A:$AK, MATCH(B257, DeclarationM!$A:$A, 0), MATCH(D259, DeclarationM!$6:$6, 0)), "")</f>
        <v xml:space="preserve">Shawn Buck </v>
      </c>
      <c r="C259" s="7" t="str" cm="1">
        <f t="array" ref="C259">IF(ISBLANK(D259), "", IFERROR(INDEX(setup!$B$6:$B$13, MAX((setup!$D$6:$K$13=D259)*ROW(setup!$D$6:$K$13))-ROW(setup!$D$6)+1), "Club not found"))</f>
        <v>Arena 80</v>
      </c>
      <c r="D259" s="43">
        <v>10</v>
      </c>
      <c r="E259" s="90">
        <v>4.2870370370370371E-3</v>
      </c>
      <c r="F259" s="25">
        <v>8</v>
      </c>
      <c r="I259" s="51">
        <f>SUMIF($C259:$C266,I$2,$F259:$F266)</f>
        <v>8</v>
      </c>
      <c r="J259" s="51">
        <f t="shared" ref="J259:P259" si="23">SUMIF($C259:$C266,J$2,$F259:$F266)</f>
        <v>0</v>
      </c>
      <c r="K259" s="51">
        <f t="shared" si="23"/>
        <v>0</v>
      </c>
      <c r="L259" s="51">
        <f t="shared" si="23"/>
        <v>7</v>
      </c>
      <c r="M259" s="51">
        <f t="shared" si="23"/>
        <v>5</v>
      </c>
      <c r="N259" s="51">
        <f t="shared" si="23"/>
        <v>6</v>
      </c>
      <c r="O259" s="51">
        <f t="shared" si="23"/>
        <v>0</v>
      </c>
      <c r="P259" s="51">
        <f t="shared" si="23"/>
        <v>0</v>
      </c>
    </row>
    <row r="260" spans="1:16">
      <c r="A260" s="22">
        <v>2</v>
      </c>
      <c r="B260" s="21" t="str">
        <f>IFERROR(INDEX(DeclarationM!$A:$AK, MATCH(B257, DeclarationM!$A:$A, 0), MATCH(D260, DeclarationM!$6:$6, 0)), "")</f>
        <v>Graham Purdye</v>
      </c>
      <c r="C260" s="7" t="str" cm="1">
        <f t="array" ref="C260">IF(ISBLANK(D260), "", IFERROR(INDEX(setup!$B$6:$B$13, MAX((setup!$D$6:$K$13=D260)*ROW(setup!$D$6:$K$13))-ROW(setup!$D$6)+1), "Club not found"))</f>
        <v>Hailsham Harriers</v>
      </c>
      <c r="D260" s="220">
        <v>15</v>
      </c>
      <c r="E260" s="221">
        <v>4.3622685185185179E-3</v>
      </c>
      <c r="F260" s="25">
        <v>7</v>
      </c>
    </row>
    <row r="261" spans="1:16">
      <c r="A261" s="22">
        <v>3</v>
      </c>
      <c r="B261" s="21" t="str">
        <f>IFERROR(INDEX(DeclarationM!$A:$AK, MATCH(B257, DeclarationM!$A:$A, 0), MATCH(D261, DeclarationM!$6:$6, 0)), "")</f>
        <v>Marcus Kimmins</v>
      </c>
      <c r="C261" s="7" t="str" cm="1">
        <f t="array" ref="C261">IF(ISBLANK(D261), "", IFERROR(INDEX(setup!$B$6:$B$13, MAX((setup!$D$6:$K$13=D261)*ROW(setup!$D$6:$K$13))-ROW(setup!$D$6)+1), "Club not found"))</f>
        <v>Haywards Heath &amp; Lewes</v>
      </c>
      <c r="D261" s="220">
        <v>17</v>
      </c>
      <c r="E261" s="221">
        <v>4.7210648148148142E-3</v>
      </c>
      <c r="F261" s="25">
        <v>6</v>
      </c>
      <c r="G261" s="60"/>
    </row>
    <row r="262" spans="1:16">
      <c r="A262" s="22">
        <v>4</v>
      </c>
      <c r="B262" s="21" t="str">
        <f>IFERROR(INDEX(DeclarationM!$A:$AK, MATCH(B257, DeclarationM!$A:$A, 0), MATCH(D262, DeclarationM!$6:$6, 0)), "")</f>
        <v>Steven Stanley</v>
      </c>
      <c r="C262" s="7" t="str" cm="1">
        <f t="array" ref="C262">IF(ISBLANK(D262), "", IFERROR(INDEX(setup!$B$6:$B$13, MAX((setup!$D$6:$K$13=D262)*ROW(setup!$D$6:$K$13))-ROW(setup!$D$6)+1), "Club not found"))</f>
        <v>Hastings AC &amp; Runners</v>
      </c>
      <c r="D262" s="220">
        <v>6</v>
      </c>
      <c r="E262" s="221">
        <v>4.7511574074074071E-3</v>
      </c>
      <c r="F262" s="25">
        <v>5</v>
      </c>
    </row>
    <row r="263" spans="1:16">
      <c r="A263" s="22">
        <v>5</v>
      </c>
      <c r="B263" s="21" t="str">
        <f>IFERROR(INDEX(DeclarationM!$A:$AK, MATCH(B257, DeclarationM!$A:$A, 0), MATCH(D263, DeclarationM!$6:$6, 0)), "")</f>
        <v>Mark Pope</v>
      </c>
      <c r="C263" s="7" t="str" cm="1">
        <f t="array" ref="C263">IF(ISBLANK(D263), "", IFERROR(INDEX(setup!$B$6:$B$13, MAX((setup!$D$6:$K$13=D263)*ROW(setup!$D$6:$K$13))-ROW(setup!$D$6)+1), "Club not found"))</f>
        <v>Hailsham Harriers</v>
      </c>
      <c r="D263" s="220" t="s">
        <v>317</v>
      </c>
      <c r="E263" s="221">
        <v>4.8807870370370368E-3</v>
      </c>
      <c r="F263" s="219">
        <v>0</v>
      </c>
      <c r="G263" s="54" t="s">
        <v>342</v>
      </c>
    </row>
    <row r="264" spans="1:16">
      <c r="A264" s="22">
        <v>6</v>
      </c>
      <c r="B264" s="21" t="str">
        <f>IFERROR(INDEX(DeclarationM!$A:$AK, MATCH(B257, DeclarationM!$A:$A, 0), MATCH(D264, DeclarationM!$6:$6, 0)), "")</f>
        <v/>
      </c>
      <c r="C264" s="7" t="str" cm="1">
        <f t="array" ref="C264">IF(ISBLANK(D264), "", IFERROR(INDEX(setup!$B$6:$B$13, MAX((setup!$D$6:$K$13=D264)*ROW(setup!$D$6:$K$13))-ROW(setup!$D$6)+1), "Club not found"))</f>
        <v/>
      </c>
      <c r="D264" s="45"/>
      <c r="E264" s="46"/>
      <c r="F264" s="25">
        <v>3</v>
      </c>
    </row>
    <row r="265" spans="1:16">
      <c r="A265" s="22">
        <v>7</v>
      </c>
      <c r="B265" s="21" t="str">
        <f>IFERROR(INDEX(DeclarationM!$A:$AK, MATCH(B257, DeclarationM!$A:$A, 0), MATCH(D265, DeclarationM!$6:$6, 0)), "")</f>
        <v/>
      </c>
      <c r="C265" s="7" t="str" cm="1">
        <f t="array" ref="C265">IF(ISBLANK(D265), "", IFERROR(INDEX(setup!$B$6:$B$13, MAX((setup!$D$6:$K$13=D265)*ROW(setup!$D$6:$K$13))-ROW(setup!$D$6)+1), "Club not found"))</f>
        <v/>
      </c>
      <c r="D265" s="45"/>
      <c r="E265" s="46"/>
      <c r="F265" s="25">
        <v>2</v>
      </c>
    </row>
    <row r="266" spans="1:16" ht="14.5" thickBot="1">
      <c r="A266" s="23">
        <v>8</v>
      </c>
      <c r="B266" s="24" t="str">
        <f>IFERROR(INDEX(DeclarationM!$A:$AK, MATCH(B257, DeclarationM!$A:$A, 0), MATCH(D266, DeclarationM!$6:$6, 0)), "")</f>
        <v/>
      </c>
      <c r="C266" s="98" t="str" cm="1">
        <f t="array" ref="C266">IF(ISBLANK(D266), "", IFERROR(INDEX(setup!$B$6:$B$13, MAX((setup!$D$6:$K$13=D266)*ROW(setup!$D$6:$K$13))-ROW(setup!$D$6)+1), "Club not found"))</f>
        <v/>
      </c>
      <c r="D266" s="47"/>
      <c r="E266" s="48"/>
      <c r="F266" s="26">
        <v>1</v>
      </c>
    </row>
    <row r="267" spans="1:16" ht="15" thickTop="1" thickBot="1">
      <c r="B267" s="41"/>
    </row>
    <row r="268" spans="1:16" ht="15" hidden="1" thickTop="1" thickBot="1">
      <c r="A268" s="27" t="s">
        <v>116</v>
      </c>
      <c r="B268" s="30" t="str">
        <f>formulas!Q30</f>
        <v>1000m walk</v>
      </c>
      <c r="C268" s="29" t="s">
        <v>117</v>
      </c>
      <c r="D268" s="30" t="str">
        <f>formulas!R30</f>
        <v>50+</v>
      </c>
      <c r="E268" s="39" t="s">
        <v>118</v>
      </c>
      <c r="F268" s="40" t="s">
        <v>119</v>
      </c>
      <c r="G268" s="60"/>
    </row>
    <row r="269" spans="1:16" ht="14.5" hidden="1" thickBot="1">
      <c r="A269" s="31" t="s">
        <v>216</v>
      </c>
      <c r="B269" s="32" t="s">
        <v>120</v>
      </c>
      <c r="C269" s="32" t="s">
        <v>121</v>
      </c>
      <c r="D269" s="37" t="s">
        <v>122</v>
      </c>
      <c r="E269" s="37" t="s">
        <v>123</v>
      </c>
      <c r="F269" s="33" t="s">
        <v>124</v>
      </c>
    </row>
    <row r="270" spans="1:16" ht="15" hidden="1" thickTop="1">
      <c r="A270" s="22">
        <v>1</v>
      </c>
      <c r="B270" s="21" t="str">
        <f>IFERROR(INDEX(DeclarationM!$A:$AK, MATCH(B268, DeclarationM!$A:$A, 0), MATCH(D270, DeclarationM!$6:$6, 0)), "")</f>
        <v/>
      </c>
      <c r="C270" s="7" t="str" cm="1">
        <f t="array" ref="C270">IF(ISBLANK(D270), "", IFERROR(INDEX(setup!$B$6:$B$13, MAX((setup!$D$6:$K$13=D270)*ROW(setup!$D$6:$K$13))-ROW(setup!$D$6)+1), "Club not found"))</f>
        <v/>
      </c>
      <c r="D270" s="43"/>
      <c r="E270" s="44"/>
      <c r="F270" s="25">
        <v>8</v>
      </c>
      <c r="I270" s="51">
        <f>SUMIF($C270:$C277,I$2,$F270:$F277)</f>
        <v>0</v>
      </c>
      <c r="J270" s="51">
        <f t="shared" ref="J270:P270" si="24">SUMIF($C270:$C277,J$2,$F270:$F277)</f>
        <v>0</v>
      </c>
      <c r="K270" s="51">
        <f t="shared" si="24"/>
        <v>0</v>
      </c>
      <c r="L270" s="51">
        <f t="shared" si="24"/>
        <v>0</v>
      </c>
      <c r="M270" s="51">
        <f t="shared" si="24"/>
        <v>0</v>
      </c>
      <c r="N270" s="51">
        <f t="shared" si="24"/>
        <v>0</v>
      </c>
      <c r="O270" s="51">
        <f t="shared" si="24"/>
        <v>0</v>
      </c>
      <c r="P270" s="51">
        <f t="shared" si="24"/>
        <v>0</v>
      </c>
    </row>
    <row r="271" spans="1:16" hidden="1">
      <c r="A271" s="22">
        <v>2</v>
      </c>
      <c r="B271" s="21" t="str">
        <f>IFERROR(INDEX(DeclarationM!$A:$AK, MATCH(B268, DeclarationM!$A:$A, 0), MATCH(D271, DeclarationM!$6:$6, 0)), "")</f>
        <v/>
      </c>
      <c r="C271" s="7" t="str" cm="1">
        <f t="array" ref="C271">IF(ISBLANK(D271), "", IFERROR(INDEX(setup!$B$6:$B$13, MAX((setup!$D$6:$K$13=D271)*ROW(setup!$D$6:$K$13))-ROW(setup!$D$6)+1), "Club not found"))</f>
        <v/>
      </c>
      <c r="D271" s="45"/>
      <c r="E271" s="46"/>
      <c r="F271" s="25">
        <v>7</v>
      </c>
    </row>
    <row r="272" spans="1:16" hidden="1">
      <c r="A272" s="22">
        <v>3</v>
      </c>
      <c r="B272" s="21" t="str">
        <f>IFERROR(INDEX(DeclarationM!$A:$AK, MATCH(B268, DeclarationM!$A:$A, 0), MATCH(D272, DeclarationM!$6:$6, 0)), "")</f>
        <v/>
      </c>
      <c r="C272" s="7" t="str" cm="1">
        <f t="array" ref="C272">IF(ISBLANK(D272), "", IFERROR(INDEX(setup!$B$6:$B$13, MAX((setup!$D$6:$K$13=D272)*ROW(setup!$D$6:$K$13))-ROW(setup!$D$6)+1), "Club not found"))</f>
        <v/>
      </c>
      <c r="D272" s="45"/>
      <c r="E272" s="46"/>
      <c r="F272" s="25">
        <v>6</v>
      </c>
    </row>
    <row r="273" spans="1:16" hidden="1">
      <c r="A273" s="22">
        <v>4</v>
      </c>
      <c r="B273" s="21" t="str">
        <f>IFERROR(INDEX(DeclarationM!$A:$AK, MATCH(B268, DeclarationM!$A:$A, 0), MATCH(D273, DeclarationM!$6:$6, 0)), "")</f>
        <v/>
      </c>
      <c r="C273" s="7" t="str" cm="1">
        <f t="array" ref="C273">IF(ISBLANK(D273), "", IFERROR(INDEX(setup!$B$6:$B$13, MAX((setup!$D$6:$K$13=D273)*ROW(setup!$D$6:$K$13))-ROW(setup!$D$6)+1), "Club not found"))</f>
        <v/>
      </c>
      <c r="D273" s="45"/>
      <c r="E273" s="46"/>
      <c r="F273" s="25">
        <v>5</v>
      </c>
    </row>
    <row r="274" spans="1:16" hidden="1">
      <c r="A274" s="22">
        <v>5</v>
      </c>
      <c r="B274" s="21" t="str">
        <f>IFERROR(INDEX(DeclarationM!$A:$AK, MATCH(B268, DeclarationM!$A:$A, 0), MATCH(D274, DeclarationM!$6:$6, 0)), "")</f>
        <v/>
      </c>
      <c r="C274" s="7" t="str" cm="1">
        <f t="array" ref="C274">IF(ISBLANK(D274), "", IFERROR(INDEX(setup!$B$6:$B$13, MAX((setup!$D$6:$K$13=D274)*ROW(setup!$D$6:$K$13))-ROW(setup!$D$6)+1), "Club not found"))</f>
        <v/>
      </c>
      <c r="D274" s="45"/>
      <c r="E274" s="46"/>
      <c r="F274" s="25">
        <v>4</v>
      </c>
    </row>
    <row r="275" spans="1:16" hidden="1">
      <c r="A275" s="22">
        <v>6</v>
      </c>
      <c r="B275" s="21" t="str">
        <f>IFERROR(INDEX(DeclarationM!$A:$AK, MATCH(B268, DeclarationM!$A:$A, 0), MATCH(D275, DeclarationM!$6:$6, 0)), "")</f>
        <v/>
      </c>
      <c r="C275" s="7" t="str" cm="1">
        <f t="array" ref="C275">IF(ISBLANK(D275), "", IFERROR(INDEX(setup!$B$6:$B$13, MAX((setup!$D$6:$K$13=D275)*ROW(setup!$D$6:$K$13))-ROW(setup!$D$6)+1), "Club not found"))</f>
        <v/>
      </c>
      <c r="D275" s="45"/>
      <c r="E275" s="46"/>
      <c r="F275" s="25">
        <v>3</v>
      </c>
    </row>
    <row r="276" spans="1:16" hidden="1">
      <c r="A276" s="22">
        <v>7</v>
      </c>
      <c r="B276" s="21" t="str">
        <f>IFERROR(INDEX(DeclarationM!$A:$AK, MATCH(B268, DeclarationM!$A:$A, 0), MATCH(D276, DeclarationM!$6:$6, 0)), "")</f>
        <v/>
      </c>
      <c r="C276" s="7" t="str" cm="1">
        <f t="array" ref="C276">IF(ISBLANK(D276), "", IFERROR(INDEX(setup!$B$6:$B$13, MAX((setup!$D$6:$K$13=D276)*ROW(setup!$D$6:$K$13))-ROW(setup!$D$6)+1), "Club not found"))</f>
        <v/>
      </c>
      <c r="D276" s="45"/>
      <c r="E276" s="46"/>
      <c r="F276" s="25">
        <v>2</v>
      </c>
    </row>
    <row r="277" spans="1:16" ht="14.5" hidden="1" thickBot="1">
      <c r="A277" s="23">
        <v>8</v>
      </c>
      <c r="B277" s="24" t="str">
        <f>IFERROR(INDEX(DeclarationM!$A:$AK, MATCH(B268, DeclarationM!$A:$A, 0), MATCH(D277, DeclarationM!$6:$6, 0)), "")</f>
        <v/>
      </c>
      <c r="C277" s="98" t="str" cm="1">
        <f t="array" ref="C277">IF(ISBLANK(D277), "", IFERROR(INDEX(setup!$B$6:$B$13, MAX((setup!$D$6:$K$13=D277)*ROW(setup!$D$6:$K$13))-ROW(setup!$D$6)+1), "Club not found"))</f>
        <v/>
      </c>
      <c r="D277" s="47"/>
      <c r="E277" s="48"/>
      <c r="F277" s="26">
        <v>1</v>
      </c>
    </row>
    <row r="278" spans="1:16" ht="15" hidden="1" thickTop="1" thickBot="1">
      <c r="B278" s="41"/>
    </row>
    <row r="279" spans="1:16" ht="15" thickTop="1" thickBot="1">
      <c r="A279" s="27" t="s">
        <v>116</v>
      </c>
      <c r="B279" s="30" t="str">
        <f>formulas!Q31</f>
        <v>4x100m relay</v>
      </c>
      <c r="C279" s="29" t="s">
        <v>117</v>
      </c>
      <c r="D279" s="30" t="str">
        <f>formulas!R31</f>
        <v>A 35+</v>
      </c>
      <c r="E279" s="39" t="s">
        <v>118</v>
      </c>
      <c r="F279" s="40" t="s">
        <v>119</v>
      </c>
      <c r="G279" s="60"/>
    </row>
    <row r="280" spans="1:16" ht="14.5" thickBot="1">
      <c r="A280" s="31" t="s">
        <v>216</v>
      </c>
      <c r="B280" s="32" t="s">
        <v>120</v>
      </c>
      <c r="C280" s="32" t="s">
        <v>121</v>
      </c>
      <c r="D280" s="37" t="s">
        <v>122</v>
      </c>
      <c r="E280" s="37" t="s">
        <v>123</v>
      </c>
      <c r="F280" s="33" t="s">
        <v>124</v>
      </c>
    </row>
    <row r="281" spans="1:16" ht="50.15" customHeight="1" thickTop="1">
      <c r="A281" s="22">
        <v>1</v>
      </c>
      <c r="B281" s="211" t="str">
        <f>IFERROR(INDEX(DeclarationM!$A:$AK, MATCH(B279, DeclarationM!$A:$A, 0), MATCH(D281, DeclarationM!$6:$6, 0)), "")</f>
        <v xml:space="preserve">MARTYN REYNOLDS, STEVE BALDOCK, SEB CRAIG, SIMON Basey, </v>
      </c>
      <c r="C281" s="7" t="str" cm="1">
        <f t="array" ref="C281">IF(ISBLANK(D281), "", IFERROR(INDEX(setup!$B$6:$B$13, MAX((setup!$D$6:$K$13=D281)*ROW(setup!$D$6:$K$13))-ROW(setup!$D$6)+1), "Club not found"))</f>
        <v>Hastings AC &amp; Runners</v>
      </c>
      <c r="D281" s="43" t="s">
        <v>330</v>
      </c>
      <c r="E281" s="44">
        <v>52.4</v>
      </c>
      <c r="F281" s="25">
        <v>8</v>
      </c>
      <c r="I281" s="51">
        <f>SUMIF($C281:$C288,I$2,$F281:$F288)</f>
        <v>4</v>
      </c>
      <c r="J281" s="51">
        <f t="shared" ref="J281:P281" si="25">SUMIF($C281:$C288,J$2,$F281:$F288)</f>
        <v>0</v>
      </c>
      <c r="K281" s="51">
        <f t="shared" si="25"/>
        <v>7</v>
      </c>
      <c r="L281" s="51">
        <f t="shared" si="25"/>
        <v>5</v>
      </c>
      <c r="M281" s="51">
        <f t="shared" si="25"/>
        <v>8</v>
      </c>
      <c r="N281" s="51">
        <f t="shared" si="25"/>
        <v>0</v>
      </c>
      <c r="O281" s="51">
        <f t="shared" si="25"/>
        <v>6</v>
      </c>
      <c r="P281" s="51">
        <f t="shared" si="25"/>
        <v>0</v>
      </c>
    </row>
    <row r="282" spans="1:16" ht="50.15" customHeight="1">
      <c r="A282" s="22">
        <v>2</v>
      </c>
      <c r="B282" s="211" t="str">
        <f>IFERROR(INDEX(DeclarationM!$A:$AK, MATCH(B279, DeclarationM!$A:$A, 0), MATCH(D282, DeclarationM!$6:$6, 0)), "")</f>
        <v>Stephen Marsden, Luke Regan, Grant Stirling, Stuart Pelling</v>
      </c>
      <c r="C282" s="7" t="str" cm="1">
        <f t="array" ref="C282">IF(ISBLANK(D282), "", IFERROR(INDEX(setup!$B$6:$B$13, MAX((setup!$D$6:$K$13=D282)*ROW(setup!$D$6:$K$13))-ROW(setup!$D$6)+1), "Club not found"))</f>
        <v>Eastbourne Rovers AC</v>
      </c>
      <c r="D282" s="45" t="s">
        <v>312</v>
      </c>
      <c r="E282" s="46">
        <v>54.1</v>
      </c>
      <c r="F282" s="25">
        <v>7</v>
      </c>
    </row>
    <row r="283" spans="1:16" ht="50.15" customHeight="1">
      <c r="A283" s="22">
        <v>3</v>
      </c>
      <c r="B283" s="211" t="str">
        <f>IFERROR(INDEX(DeclarationM!$A:$AK, MATCH(B279, DeclarationM!$A:$A, 0), MATCH(D283, DeclarationM!$6:$6, 0)), "")</f>
        <v>Jonathan Hatch, John Badrock, Matthew Harmer, Nicky Stiles</v>
      </c>
      <c r="C283" s="7" t="str" cm="1">
        <f t="array" ref="C283">IF(ISBLANK(D283), "", IFERROR(INDEX(setup!$B$6:$B$13, MAX((setup!$D$6:$K$13=D283)*ROW(setup!$D$6:$K$13))-ROW(setup!$D$6)+1), "Club not found"))</f>
        <v>HYAC</v>
      </c>
      <c r="D283" s="45" t="s">
        <v>332</v>
      </c>
      <c r="E283" s="46">
        <v>56</v>
      </c>
      <c r="F283" s="25">
        <v>6</v>
      </c>
    </row>
    <row r="284" spans="1:16" ht="50.15" customHeight="1">
      <c r="A284" s="22">
        <v>4</v>
      </c>
      <c r="B284" s="233" t="str">
        <f>IFERROR(INDEX(DeclarationM!$A:$AK, MATCH(B279, DeclarationM!$A:$A, 0), MATCH(D284, DeclarationM!$6:$6, 0)), "")</f>
        <v>Rob Chrystie, Carl Barton Chris Shoult Laurie Burrett</v>
      </c>
      <c r="C284" s="7" t="str" cm="1">
        <f t="array" ref="C284">IF(ISBLANK(D284), "", IFERROR(INDEX(setup!$B$6:$B$13, MAX((setup!$D$6:$K$13=D284)*ROW(setup!$D$6:$K$13))-ROW(setup!$D$6)+1), "Club not found"))</f>
        <v>Hailsham Harriers</v>
      </c>
      <c r="D284" s="45" t="s">
        <v>315</v>
      </c>
      <c r="E284" s="46">
        <v>57.3</v>
      </c>
      <c r="F284" s="25">
        <v>5</v>
      </c>
    </row>
    <row r="285" spans="1:16" ht="50.15" customHeight="1">
      <c r="A285" s="22">
        <v>5</v>
      </c>
      <c r="B285" s="211" t="str">
        <f>IFERROR(INDEX(DeclarationM!$A:$AK, MATCH(B279, DeclarationM!$A:$A, 0), MATCH(D285, DeclarationM!$6:$6, 0)), "")</f>
        <v>Alain Thomas, Sam Bretherton, 
Lee Taylor, Norman Scott</v>
      </c>
      <c r="C285" s="7" t="str" cm="1">
        <f t="array" ref="C285">IF(ISBLANK(D285), "", IFERROR(INDEX(setup!$B$6:$B$13, MAX((setup!$D$6:$K$13=D285)*ROW(setup!$D$6:$K$13))-ROW(setup!$D$6)+1), "Club not found"))</f>
        <v>Arena 80</v>
      </c>
      <c r="D285" s="45" t="s">
        <v>313</v>
      </c>
      <c r="E285" s="46">
        <v>59</v>
      </c>
      <c r="F285" s="25">
        <v>4</v>
      </c>
    </row>
    <row r="286" spans="1:16">
      <c r="A286" s="22">
        <v>6</v>
      </c>
      <c r="B286" s="21" t="str">
        <f>IFERROR(INDEX(DeclarationM!$A:$AK, MATCH(B279, DeclarationM!$A:$A, 0), MATCH(D286, DeclarationM!$6:$6, 0)), "")</f>
        <v/>
      </c>
      <c r="C286" s="7" t="str" cm="1">
        <f t="array" ref="C286">IF(ISBLANK(D286), "", IFERROR(INDEX(setup!$B$6:$B$13, MAX((setup!$D$6:$K$13=D286)*ROW(setup!$D$6:$K$13))-ROW(setup!$D$6)+1), "Club not found"))</f>
        <v/>
      </c>
      <c r="D286" s="45"/>
      <c r="E286" s="46"/>
      <c r="F286" s="25">
        <v>3</v>
      </c>
    </row>
    <row r="287" spans="1:16">
      <c r="A287" s="22">
        <v>7</v>
      </c>
      <c r="B287" s="21" t="str">
        <f>IFERROR(INDEX(DeclarationM!$A:$AK, MATCH(B279, DeclarationM!$A:$A, 0), MATCH(D287, DeclarationM!$6:$6, 0)), "")</f>
        <v/>
      </c>
      <c r="C287" s="7" t="str" cm="1">
        <f t="array" ref="C287">IF(ISBLANK(D287), "", IFERROR(INDEX(setup!$B$6:$B$13, MAX((setup!$D$6:$K$13=D287)*ROW(setup!$D$6:$K$13))-ROW(setup!$D$6)+1), "Club not found"))</f>
        <v/>
      </c>
      <c r="D287" s="45"/>
      <c r="E287" s="46"/>
      <c r="F287" s="25">
        <v>2</v>
      </c>
    </row>
    <row r="288" spans="1:16" ht="14.5" thickBot="1">
      <c r="A288" s="23">
        <v>8</v>
      </c>
      <c r="B288" s="24" t="str">
        <f>IFERROR(INDEX(DeclarationM!$A:$AK, MATCH(B279, DeclarationM!$A:$A, 0), MATCH(D288, DeclarationM!$6:$6, 0)), "")</f>
        <v/>
      </c>
      <c r="C288" s="98" t="str" cm="1">
        <f t="array" ref="C288">IF(ISBLANK(D288), "", IFERROR(INDEX(setup!$B$6:$B$13, MAX((setup!$D$6:$K$13=D288)*ROW(setup!$D$6:$K$13))-ROW(setup!$D$6)+1), "Club not found"))</f>
        <v/>
      </c>
      <c r="D288" s="47"/>
      <c r="E288" s="48"/>
      <c r="F288" s="26">
        <v>1</v>
      </c>
    </row>
    <row r="289" spans="1:16" ht="15" thickTop="1" thickBot="1">
      <c r="B289" s="41"/>
    </row>
    <row r="290" spans="1:16" ht="15" hidden="1" thickTop="1" thickBot="1">
      <c r="A290" s="27" t="s">
        <v>116</v>
      </c>
      <c r="B290" s="30" t="str">
        <f>formulas!Q32</f>
        <v/>
      </c>
      <c r="C290" s="29" t="s">
        <v>117</v>
      </c>
      <c r="D290" s="30" t="str">
        <f>formulas!R32</f>
        <v/>
      </c>
      <c r="E290" s="39" t="s">
        <v>118</v>
      </c>
      <c r="F290" s="40" t="s">
        <v>119</v>
      </c>
      <c r="G290" s="60"/>
    </row>
    <row r="291" spans="1:16" ht="14.5" hidden="1" thickBot="1">
      <c r="A291" s="31" t="s">
        <v>216</v>
      </c>
      <c r="B291" s="32" t="s">
        <v>120</v>
      </c>
      <c r="C291" s="32" t="s">
        <v>121</v>
      </c>
      <c r="D291" s="37" t="s">
        <v>122</v>
      </c>
      <c r="E291" s="37" t="s">
        <v>123</v>
      </c>
      <c r="F291" s="33" t="s">
        <v>124</v>
      </c>
    </row>
    <row r="292" spans="1:16" ht="15" hidden="1" thickTop="1">
      <c r="A292" s="22">
        <v>1</v>
      </c>
      <c r="B292" s="21" t="str">
        <f>IFERROR(INDEX(DeclarationM!$A:$AK, MATCH(B290, DeclarationM!$A:$A, 0), MATCH(D292, DeclarationM!$6:$6, 0)), "")</f>
        <v/>
      </c>
      <c r="C292" s="7" t="str" cm="1">
        <f t="array" ref="C292">IF(ISBLANK(D292), "", IFERROR(INDEX(setup!$B$6:$B$13, MAX((setup!$D$6:$K$13=D292)*ROW(setup!$D$6:$K$13))-ROW(setup!$D$6)+1), "Club not found"))</f>
        <v/>
      </c>
      <c r="D292" s="43"/>
      <c r="E292" s="44"/>
      <c r="F292" s="25">
        <v>8</v>
      </c>
      <c r="I292" s="51">
        <f>SUMIF($C292:$C299,I$2,$F292:$F299)</f>
        <v>0</v>
      </c>
      <c r="J292" s="51">
        <f t="shared" ref="J292:P292" si="26">SUMIF($C292:$C299,J$2,$F292:$F299)</f>
        <v>0</v>
      </c>
      <c r="K292" s="51">
        <f t="shared" si="26"/>
        <v>0</v>
      </c>
      <c r="L292" s="51">
        <f t="shared" si="26"/>
        <v>0</v>
      </c>
      <c r="M292" s="51">
        <f t="shared" si="26"/>
        <v>0</v>
      </c>
      <c r="N292" s="51">
        <f t="shared" si="26"/>
        <v>0</v>
      </c>
      <c r="O292" s="51">
        <f t="shared" si="26"/>
        <v>0</v>
      </c>
      <c r="P292" s="51">
        <f t="shared" si="26"/>
        <v>0</v>
      </c>
    </row>
    <row r="293" spans="1:16" hidden="1">
      <c r="A293" s="22">
        <v>2</v>
      </c>
      <c r="B293" s="21" t="str">
        <f>IFERROR(INDEX(DeclarationM!$A:$AK, MATCH(B290, DeclarationM!$A:$A, 0), MATCH(D293, DeclarationM!$6:$6, 0)), "")</f>
        <v/>
      </c>
      <c r="C293" s="7" t="str" cm="1">
        <f t="array" ref="C293">IF(ISBLANK(D293), "", IFERROR(INDEX(setup!$B$6:$B$13, MAX((setup!$D$6:$K$13=D293)*ROW(setup!$D$6:$K$13))-ROW(setup!$D$6)+1), "Club not found"))</f>
        <v/>
      </c>
      <c r="D293" s="45"/>
      <c r="E293" s="46"/>
      <c r="F293" s="25">
        <v>7</v>
      </c>
    </row>
    <row r="294" spans="1:16" hidden="1">
      <c r="A294" s="22">
        <v>3</v>
      </c>
      <c r="B294" s="21" t="str">
        <f>IFERROR(INDEX(DeclarationM!$A:$AK, MATCH(B290, DeclarationM!$A:$A, 0), MATCH(D294, DeclarationM!$6:$6, 0)), "")</f>
        <v/>
      </c>
      <c r="C294" s="7" t="str" cm="1">
        <f t="array" ref="C294">IF(ISBLANK(D294), "", IFERROR(INDEX(setup!$B$6:$B$13, MAX((setup!$D$6:$K$13=D294)*ROW(setup!$D$6:$K$13))-ROW(setup!$D$6)+1), "Club not found"))</f>
        <v/>
      </c>
      <c r="D294" s="45"/>
      <c r="E294" s="46"/>
      <c r="F294" s="25">
        <v>6</v>
      </c>
    </row>
    <row r="295" spans="1:16" hidden="1">
      <c r="A295" s="22">
        <v>4</v>
      </c>
      <c r="B295" s="21" t="str">
        <f>IFERROR(INDEX(DeclarationM!$A:$AK, MATCH(B290, DeclarationM!$A:$A, 0), MATCH(D295, DeclarationM!$6:$6, 0)), "")</f>
        <v/>
      </c>
      <c r="C295" s="7" t="str" cm="1">
        <f t="array" ref="C295">IF(ISBLANK(D295), "", IFERROR(INDEX(setup!$B$6:$B$13, MAX((setup!$D$6:$K$13=D295)*ROW(setup!$D$6:$K$13))-ROW(setup!$D$6)+1), "Club not found"))</f>
        <v/>
      </c>
      <c r="D295" s="45"/>
      <c r="E295" s="46"/>
      <c r="F295" s="25">
        <v>5</v>
      </c>
    </row>
    <row r="296" spans="1:16" hidden="1">
      <c r="A296" s="22">
        <v>5</v>
      </c>
      <c r="B296" s="21" t="str">
        <f>IFERROR(INDEX(DeclarationM!$A:$AK, MATCH(B290, DeclarationM!$A:$A, 0), MATCH(D296, DeclarationM!$6:$6, 0)), "")</f>
        <v/>
      </c>
      <c r="C296" s="7" t="str" cm="1">
        <f t="array" ref="C296">IF(ISBLANK(D296), "", IFERROR(INDEX(setup!$B$6:$B$13, MAX((setup!$D$6:$K$13=D296)*ROW(setup!$D$6:$K$13))-ROW(setup!$D$6)+1), "Club not found"))</f>
        <v/>
      </c>
      <c r="D296" s="45"/>
      <c r="E296" s="46"/>
      <c r="F296" s="25">
        <v>4</v>
      </c>
    </row>
    <row r="297" spans="1:16" hidden="1">
      <c r="A297" s="22">
        <v>6</v>
      </c>
      <c r="B297" s="21" t="str">
        <f>IFERROR(INDEX(DeclarationM!$A:$AK, MATCH(B290, DeclarationM!$A:$A, 0), MATCH(D297, DeclarationM!$6:$6, 0)), "")</f>
        <v/>
      </c>
      <c r="C297" s="7" t="str" cm="1">
        <f t="array" ref="C297">IF(ISBLANK(D297), "", IFERROR(INDEX(setup!$B$6:$B$13, MAX((setup!$D$6:$K$13=D297)*ROW(setup!$D$6:$K$13))-ROW(setup!$D$6)+1), "Club not found"))</f>
        <v/>
      </c>
      <c r="D297" s="45"/>
      <c r="E297" s="46"/>
      <c r="F297" s="25">
        <v>3</v>
      </c>
    </row>
    <row r="298" spans="1:16" hidden="1">
      <c r="A298" s="22">
        <v>7</v>
      </c>
      <c r="B298" s="21" t="str">
        <f>IFERROR(INDEX(DeclarationM!$A:$AK, MATCH(B290, DeclarationM!$A:$A, 0), MATCH(D298, DeclarationM!$6:$6, 0)), "")</f>
        <v/>
      </c>
      <c r="C298" s="7" t="str" cm="1">
        <f t="array" ref="C298">IF(ISBLANK(D298), "", IFERROR(INDEX(setup!$B$6:$B$13, MAX((setup!$D$6:$K$13=D298)*ROW(setup!$D$6:$K$13))-ROW(setup!$D$6)+1), "Club not found"))</f>
        <v/>
      </c>
      <c r="D298" s="45"/>
      <c r="E298" s="46"/>
      <c r="F298" s="25">
        <v>2</v>
      </c>
    </row>
    <row r="299" spans="1:16" ht="14.5" hidden="1" thickBot="1">
      <c r="A299" s="23">
        <v>8</v>
      </c>
      <c r="B299" s="24" t="str">
        <f>IFERROR(INDEX(DeclarationM!$A:$AK, MATCH(B290, DeclarationM!$A:$A, 0), MATCH(D299, DeclarationM!$6:$6, 0)), "")</f>
        <v/>
      </c>
      <c r="C299" s="98" t="str" cm="1">
        <f t="array" ref="C299">IF(ISBLANK(D299), "", IFERROR(INDEX(setup!$B$6:$B$13, MAX((setup!$D$6:$K$13=D299)*ROW(setup!$D$6:$K$13))-ROW(setup!$D$6)+1), "Club not found"))</f>
        <v/>
      </c>
      <c r="D299" s="47"/>
      <c r="E299" s="48"/>
      <c r="F299" s="26">
        <v>1</v>
      </c>
    </row>
    <row r="300" spans="1:16" ht="15" hidden="1" thickTop="1" thickBot="1">
      <c r="B300" s="41"/>
    </row>
    <row r="301" spans="1:16" ht="15" hidden="1" thickTop="1" thickBot="1">
      <c r="A301" s="27" t="s">
        <v>116</v>
      </c>
      <c r="B301" s="30" t="str">
        <f>formulas!Q33</f>
        <v/>
      </c>
      <c r="C301" s="29" t="s">
        <v>117</v>
      </c>
      <c r="D301" s="30" t="str">
        <f>formulas!R33</f>
        <v/>
      </c>
      <c r="E301" s="39" t="s">
        <v>118</v>
      </c>
      <c r="F301" s="40" t="s">
        <v>119</v>
      </c>
      <c r="G301" s="60"/>
    </row>
    <row r="302" spans="1:16" ht="14.5" hidden="1" thickBot="1">
      <c r="A302" s="31" t="s">
        <v>216</v>
      </c>
      <c r="B302" s="32" t="s">
        <v>120</v>
      </c>
      <c r="C302" s="32" t="s">
        <v>121</v>
      </c>
      <c r="D302" s="37" t="s">
        <v>122</v>
      </c>
      <c r="E302" s="37" t="s">
        <v>123</v>
      </c>
      <c r="F302" s="33" t="s">
        <v>124</v>
      </c>
    </row>
    <row r="303" spans="1:16" ht="15" hidden="1" thickTop="1">
      <c r="A303" s="22">
        <v>1</v>
      </c>
      <c r="B303" s="21" t="str">
        <f>IFERROR(INDEX(DeclarationM!$A:$AK, MATCH(B301, DeclarationM!$A:$A, 0), MATCH(D303, DeclarationM!$6:$6, 0)), "")</f>
        <v/>
      </c>
      <c r="C303" s="7" t="str" cm="1">
        <f t="array" ref="C303">IF(ISBLANK(D303), "", IFERROR(INDEX(setup!$B$6:$B$13, MAX((setup!$D$6:$K$13=D303)*ROW(setup!$D$6:$K$13))-ROW(setup!$D$6)+1), "Club not found"))</f>
        <v/>
      </c>
      <c r="D303" s="43"/>
      <c r="E303" s="44"/>
      <c r="F303" s="25">
        <v>8</v>
      </c>
      <c r="I303" s="51">
        <f>SUMIF($C303:$C310,I$2,$F303:$F310)</f>
        <v>0</v>
      </c>
      <c r="J303" s="51">
        <f t="shared" ref="J303:P303" si="27">SUMIF($C303:$C310,J$2,$F303:$F310)</f>
        <v>0</v>
      </c>
      <c r="K303" s="51">
        <f t="shared" si="27"/>
        <v>0</v>
      </c>
      <c r="L303" s="51">
        <f t="shared" si="27"/>
        <v>0</v>
      </c>
      <c r="M303" s="51">
        <f t="shared" si="27"/>
        <v>0</v>
      </c>
      <c r="N303" s="51">
        <f t="shared" si="27"/>
        <v>0</v>
      </c>
      <c r="O303" s="51">
        <f t="shared" si="27"/>
        <v>0</v>
      </c>
      <c r="P303" s="51">
        <f t="shared" si="27"/>
        <v>0</v>
      </c>
    </row>
    <row r="304" spans="1:16" hidden="1">
      <c r="A304" s="22">
        <v>2</v>
      </c>
      <c r="B304" s="21" t="str">
        <f>IFERROR(INDEX(DeclarationM!$A:$AK, MATCH(B301, DeclarationM!$A:$A, 0), MATCH(D304, DeclarationM!$6:$6, 0)), "")</f>
        <v/>
      </c>
      <c r="C304" s="7" t="str" cm="1">
        <f t="array" ref="C304">IF(ISBLANK(D304), "", IFERROR(INDEX(setup!$B$6:$B$13, MAX((setup!$D$6:$K$13=D304)*ROW(setup!$D$6:$K$13))-ROW(setup!$D$6)+1), "Club not found"))</f>
        <v/>
      </c>
      <c r="D304" s="45"/>
      <c r="E304" s="46"/>
      <c r="F304" s="25">
        <v>7</v>
      </c>
    </row>
    <row r="305" spans="1:16" hidden="1">
      <c r="A305" s="22">
        <v>3</v>
      </c>
      <c r="B305" s="21" t="str">
        <f>IFERROR(INDEX(DeclarationM!$A:$AK, MATCH(B301, DeclarationM!$A:$A, 0), MATCH(D305, DeclarationM!$6:$6, 0)), "")</f>
        <v/>
      </c>
      <c r="C305" s="7" t="str" cm="1">
        <f t="array" ref="C305">IF(ISBLANK(D305), "", IFERROR(INDEX(setup!$B$6:$B$13, MAX((setup!$D$6:$K$13=D305)*ROW(setup!$D$6:$K$13))-ROW(setup!$D$6)+1), "Club not found"))</f>
        <v/>
      </c>
      <c r="D305" s="45"/>
      <c r="E305" s="46"/>
      <c r="F305" s="25">
        <v>6</v>
      </c>
    </row>
    <row r="306" spans="1:16" hidden="1">
      <c r="A306" s="22">
        <v>4</v>
      </c>
      <c r="B306" s="21" t="str">
        <f>IFERROR(INDEX(DeclarationM!$A:$AK, MATCH(B301, DeclarationM!$A:$A, 0), MATCH(D306, DeclarationM!$6:$6, 0)), "")</f>
        <v/>
      </c>
      <c r="C306" s="7" t="str" cm="1">
        <f t="array" ref="C306">IF(ISBLANK(D306), "", IFERROR(INDEX(setup!$B$6:$B$13, MAX((setup!$D$6:$K$13=D306)*ROW(setup!$D$6:$K$13))-ROW(setup!$D$6)+1), "Club not found"))</f>
        <v/>
      </c>
      <c r="D306" s="45"/>
      <c r="E306" s="46"/>
      <c r="F306" s="25">
        <v>5</v>
      </c>
    </row>
    <row r="307" spans="1:16" hidden="1">
      <c r="A307" s="22">
        <v>5</v>
      </c>
      <c r="B307" s="21" t="str">
        <f>IFERROR(INDEX(DeclarationM!$A:$AK, MATCH(B301, DeclarationM!$A:$A, 0), MATCH(D307, DeclarationM!$6:$6, 0)), "")</f>
        <v/>
      </c>
      <c r="C307" s="7" t="str" cm="1">
        <f t="array" ref="C307">IF(ISBLANK(D307), "", IFERROR(INDEX(setup!$B$6:$B$13, MAX((setup!$D$6:$K$13=D307)*ROW(setup!$D$6:$K$13))-ROW(setup!$D$6)+1), "Club not found"))</f>
        <v/>
      </c>
      <c r="D307" s="45"/>
      <c r="E307" s="46"/>
      <c r="F307" s="25">
        <v>4</v>
      </c>
    </row>
    <row r="308" spans="1:16" hidden="1">
      <c r="A308" s="22">
        <v>6</v>
      </c>
      <c r="B308" s="21" t="str">
        <f>IFERROR(INDEX(DeclarationM!$A:$AK, MATCH(B301, DeclarationM!$A:$A, 0), MATCH(D308, DeclarationM!$6:$6, 0)), "")</f>
        <v/>
      </c>
      <c r="C308" s="7" t="str" cm="1">
        <f t="array" ref="C308">IF(ISBLANK(D308), "", IFERROR(INDEX(setup!$B$6:$B$13, MAX((setup!$D$6:$K$13=D308)*ROW(setup!$D$6:$K$13))-ROW(setup!$D$6)+1), "Club not found"))</f>
        <v/>
      </c>
      <c r="D308" s="45"/>
      <c r="E308" s="46"/>
      <c r="F308" s="25">
        <v>3</v>
      </c>
    </row>
    <row r="309" spans="1:16" hidden="1">
      <c r="A309" s="22">
        <v>7</v>
      </c>
      <c r="B309" s="21" t="str">
        <f>IFERROR(INDEX(DeclarationM!$A:$AK, MATCH(B301, DeclarationM!$A:$A, 0), MATCH(D309, DeclarationM!$6:$6, 0)), "")</f>
        <v/>
      </c>
      <c r="C309" s="7" t="str" cm="1">
        <f t="array" ref="C309">IF(ISBLANK(D309), "", IFERROR(INDEX(setup!$B$6:$B$13, MAX((setup!$D$6:$K$13=D309)*ROW(setup!$D$6:$K$13))-ROW(setup!$D$6)+1), "Club not found"))</f>
        <v/>
      </c>
      <c r="D309" s="45"/>
      <c r="E309" s="46"/>
      <c r="F309" s="25">
        <v>2</v>
      </c>
    </row>
    <row r="310" spans="1:16" ht="14.5" hidden="1" thickBot="1">
      <c r="A310" s="23">
        <v>8</v>
      </c>
      <c r="B310" s="24" t="str">
        <f>IFERROR(INDEX(DeclarationM!$A:$AK, MATCH(B301, DeclarationM!$A:$A, 0), MATCH(D310, DeclarationM!$6:$6, 0)), "")</f>
        <v/>
      </c>
      <c r="C310" s="98" t="str" cm="1">
        <f t="array" ref="C310">IF(ISBLANK(D310), "", IFERROR(INDEX(setup!$B$6:$B$13, MAX((setup!$D$6:$K$13=D310)*ROW(setup!$D$6:$K$13))-ROW(setup!$D$6)+1), "Club not found"))</f>
        <v/>
      </c>
      <c r="D310" s="47"/>
      <c r="E310" s="48"/>
      <c r="F310" s="26">
        <v>1</v>
      </c>
    </row>
    <row r="311" spans="1:16" ht="15" hidden="1" thickTop="1" thickBot="1">
      <c r="B311" s="41"/>
    </row>
    <row r="312" spans="1:16" ht="15" hidden="1" thickTop="1" thickBot="1">
      <c r="A312" s="27" t="s">
        <v>116</v>
      </c>
      <c r="B312" s="30" t="str">
        <f>formulas!Q34</f>
        <v/>
      </c>
      <c r="C312" s="29" t="s">
        <v>117</v>
      </c>
      <c r="D312" s="30" t="str">
        <f>formulas!R34</f>
        <v/>
      </c>
      <c r="E312" s="39" t="s">
        <v>118</v>
      </c>
      <c r="F312" s="40" t="s">
        <v>119</v>
      </c>
      <c r="G312" s="60"/>
    </row>
    <row r="313" spans="1:16" ht="14.5" hidden="1" thickBot="1">
      <c r="A313" s="31" t="s">
        <v>216</v>
      </c>
      <c r="B313" s="32" t="s">
        <v>120</v>
      </c>
      <c r="C313" s="32" t="s">
        <v>121</v>
      </c>
      <c r="D313" s="37" t="s">
        <v>122</v>
      </c>
      <c r="E313" s="37" t="s">
        <v>123</v>
      </c>
      <c r="F313" s="33" t="s">
        <v>124</v>
      </c>
    </row>
    <row r="314" spans="1:16" ht="15" hidden="1" thickTop="1">
      <c r="A314" s="22">
        <v>1</v>
      </c>
      <c r="B314" s="21" t="str">
        <f>IFERROR(INDEX(DeclarationM!$A:$AK, MATCH(B312, DeclarationM!$A:$A, 0), MATCH(D314, DeclarationM!$6:$6, 0)), "")</f>
        <v/>
      </c>
      <c r="C314" s="7" t="str" cm="1">
        <f t="array" ref="C314">IF(ISBLANK(D314), "", IFERROR(INDEX(setup!$B$6:$B$13, MAX((setup!$D$6:$K$13=D314)*ROW(setup!$D$6:$K$13))-ROW(setup!$D$6)+1), "Club not found"))</f>
        <v/>
      </c>
      <c r="D314" s="43"/>
      <c r="E314" s="44"/>
      <c r="F314" s="25">
        <v>8</v>
      </c>
      <c r="I314" s="51">
        <f>SUMIF($C314:$C321,I$2,$F314:$F321)</f>
        <v>0</v>
      </c>
      <c r="J314" s="51">
        <f t="shared" ref="J314:P314" si="28">SUMIF($C314:$C321,J$2,$F314:$F321)</f>
        <v>0</v>
      </c>
      <c r="K314" s="51">
        <f t="shared" si="28"/>
        <v>0</v>
      </c>
      <c r="L314" s="51">
        <f t="shared" si="28"/>
        <v>0</v>
      </c>
      <c r="M314" s="51">
        <f t="shared" si="28"/>
        <v>0</v>
      </c>
      <c r="N314" s="51">
        <f t="shared" si="28"/>
        <v>0</v>
      </c>
      <c r="O314" s="51">
        <f t="shared" si="28"/>
        <v>0</v>
      </c>
      <c r="P314" s="51">
        <f t="shared" si="28"/>
        <v>0</v>
      </c>
    </row>
    <row r="315" spans="1:16" hidden="1">
      <c r="A315" s="22">
        <v>2</v>
      </c>
      <c r="B315" s="21" t="str">
        <f>IFERROR(INDEX(DeclarationM!$A:$AK, MATCH(B312, DeclarationM!$A:$A, 0), MATCH(D315, DeclarationM!$6:$6, 0)), "")</f>
        <v/>
      </c>
      <c r="C315" s="7" t="str" cm="1">
        <f t="array" ref="C315">IF(ISBLANK(D315), "", IFERROR(INDEX(setup!$B$6:$B$13, MAX((setup!$D$6:$K$13=D315)*ROW(setup!$D$6:$K$13))-ROW(setup!$D$6)+1), "Club not found"))</f>
        <v/>
      </c>
      <c r="D315" s="45"/>
      <c r="E315" s="46"/>
      <c r="F315" s="25">
        <v>7</v>
      </c>
    </row>
    <row r="316" spans="1:16" hidden="1">
      <c r="A316" s="22">
        <v>3</v>
      </c>
      <c r="B316" s="21" t="str">
        <f>IFERROR(INDEX(DeclarationM!$A:$AK, MATCH(B312, DeclarationM!$A:$A, 0), MATCH(D316, DeclarationM!$6:$6, 0)), "")</f>
        <v/>
      </c>
      <c r="C316" s="7" t="str" cm="1">
        <f t="array" ref="C316">IF(ISBLANK(D316), "", IFERROR(INDEX(setup!$B$6:$B$13, MAX((setup!$D$6:$K$13=D316)*ROW(setup!$D$6:$K$13))-ROW(setup!$D$6)+1), "Club not found"))</f>
        <v/>
      </c>
      <c r="D316" s="45"/>
      <c r="E316" s="46"/>
      <c r="F316" s="25">
        <v>6</v>
      </c>
    </row>
    <row r="317" spans="1:16" hidden="1">
      <c r="A317" s="22">
        <v>4</v>
      </c>
      <c r="B317" s="21" t="str">
        <f>IFERROR(INDEX(DeclarationM!$A:$AK, MATCH(B312, DeclarationM!$A:$A, 0), MATCH(D317, DeclarationM!$6:$6, 0)), "")</f>
        <v/>
      </c>
      <c r="C317" s="7" t="str" cm="1">
        <f t="array" ref="C317">IF(ISBLANK(D317), "", IFERROR(INDEX(setup!$B$6:$B$13, MAX((setup!$D$6:$K$13=D317)*ROW(setup!$D$6:$K$13))-ROW(setup!$D$6)+1), "Club not found"))</f>
        <v/>
      </c>
      <c r="D317" s="45"/>
      <c r="E317" s="46"/>
      <c r="F317" s="25">
        <v>5</v>
      </c>
    </row>
    <row r="318" spans="1:16" hidden="1">
      <c r="A318" s="22">
        <v>5</v>
      </c>
      <c r="B318" s="21" t="str">
        <f>IFERROR(INDEX(DeclarationM!$A:$AK, MATCH(B312, DeclarationM!$A:$A, 0), MATCH(D318, DeclarationM!$6:$6, 0)), "")</f>
        <v/>
      </c>
      <c r="C318" s="7" t="str" cm="1">
        <f t="array" ref="C318">IF(ISBLANK(D318), "", IFERROR(INDEX(setup!$B$6:$B$13, MAX((setup!$D$6:$K$13=D318)*ROW(setup!$D$6:$K$13))-ROW(setup!$D$6)+1), "Club not found"))</f>
        <v/>
      </c>
      <c r="D318" s="45"/>
      <c r="E318" s="46"/>
      <c r="F318" s="25">
        <v>4</v>
      </c>
    </row>
    <row r="319" spans="1:16" hidden="1">
      <c r="A319" s="22">
        <v>6</v>
      </c>
      <c r="B319" s="21" t="str">
        <f>IFERROR(INDEX(DeclarationM!$A:$AK, MATCH(B312, DeclarationM!$A:$A, 0), MATCH(D319, DeclarationM!$6:$6, 0)), "")</f>
        <v/>
      </c>
      <c r="C319" s="7" t="str" cm="1">
        <f t="array" ref="C319">IF(ISBLANK(D319), "", IFERROR(INDEX(setup!$B$6:$B$13, MAX((setup!$D$6:$K$13=D319)*ROW(setup!$D$6:$K$13))-ROW(setup!$D$6)+1), "Club not found"))</f>
        <v/>
      </c>
      <c r="D319" s="45"/>
      <c r="E319" s="46"/>
      <c r="F319" s="25">
        <v>3</v>
      </c>
    </row>
    <row r="320" spans="1:16" hidden="1">
      <c r="A320" s="22">
        <v>7</v>
      </c>
      <c r="B320" s="21" t="str">
        <f>IFERROR(INDEX(DeclarationM!$A:$AK, MATCH(B312, DeclarationM!$A:$A, 0), MATCH(D320, DeclarationM!$6:$6, 0)), "")</f>
        <v/>
      </c>
      <c r="C320" s="7" t="str" cm="1">
        <f t="array" ref="C320">IF(ISBLANK(D320), "", IFERROR(INDEX(setup!$B$6:$B$13, MAX((setup!$D$6:$K$13=D320)*ROW(setup!$D$6:$K$13))-ROW(setup!$D$6)+1), "Club not found"))</f>
        <v/>
      </c>
      <c r="D320" s="45"/>
      <c r="E320" s="46"/>
      <c r="F320" s="25">
        <v>2</v>
      </c>
    </row>
    <row r="321" spans="1:16" ht="14.5" hidden="1" thickBot="1">
      <c r="A321" s="23">
        <v>8</v>
      </c>
      <c r="B321" s="24" t="str">
        <f>IFERROR(INDEX(DeclarationM!$A:$AK, MATCH(B312, DeclarationM!$A:$A, 0), MATCH(D321, DeclarationM!$6:$6, 0)), "")</f>
        <v/>
      </c>
      <c r="C321" s="98" t="str" cm="1">
        <f t="array" ref="C321">IF(ISBLANK(D321), "", IFERROR(INDEX(setup!$B$6:$B$13, MAX((setup!$D$6:$K$13=D321)*ROW(setup!$D$6:$K$13))-ROW(setup!$D$6)+1), "Club not found"))</f>
        <v/>
      </c>
      <c r="D321" s="47"/>
      <c r="E321" s="48"/>
      <c r="F321" s="26">
        <v>1</v>
      </c>
    </row>
    <row r="322" spans="1:16" ht="15" hidden="1" thickTop="1" thickBot="1">
      <c r="B322" s="41"/>
    </row>
    <row r="323" spans="1:16" ht="15" hidden="1" thickTop="1" thickBot="1">
      <c r="A323" s="27" t="s">
        <v>116</v>
      </c>
      <c r="B323" s="30" t="str">
        <f>formulas!Q35</f>
        <v/>
      </c>
      <c r="C323" s="29" t="s">
        <v>117</v>
      </c>
      <c r="D323" s="30" t="str">
        <f>formulas!R35</f>
        <v/>
      </c>
      <c r="E323" s="39" t="s">
        <v>118</v>
      </c>
      <c r="F323" s="40" t="s">
        <v>119</v>
      </c>
      <c r="G323" s="60"/>
    </row>
    <row r="324" spans="1:16" ht="14.5" hidden="1" thickBot="1">
      <c r="A324" s="31" t="s">
        <v>216</v>
      </c>
      <c r="B324" s="32" t="s">
        <v>120</v>
      </c>
      <c r="C324" s="32" t="s">
        <v>121</v>
      </c>
      <c r="D324" s="37" t="s">
        <v>122</v>
      </c>
      <c r="E324" s="37" t="s">
        <v>123</v>
      </c>
      <c r="F324" s="33" t="s">
        <v>124</v>
      </c>
    </row>
    <row r="325" spans="1:16" ht="15" hidden="1" thickTop="1">
      <c r="A325" s="22">
        <v>1</v>
      </c>
      <c r="B325" s="21" t="str">
        <f>IFERROR(INDEX(DeclarationM!$A:$AK, MATCH(B323, DeclarationM!$A:$A, 0), MATCH(D325, DeclarationM!$6:$6, 0)), "")</f>
        <v/>
      </c>
      <c r="C325" s="7" t="str" cm="1">
        <f t="array" ref="C325">IF(ISBLANK(D325), "", IFERROR(INDEX(setup!$B$6:$B$13, MAX((setup!$D$6:$K$13=D325)*ROW(setup!$D$6:$K$13))-ROW(setup!$D$6)+1), "Club not found"))</f>
        <v/>
      </c>
      <c r="D325" s="43"/>
      <c r="E325" s="44"/>
      <c r="F325" s="25">
        <v>8</v>
      </c>
      <c r="I325" s="51">
        <f>SUMIF($C325:$C332,I$2,$F325:$F332)</f>
        <v>0</v>
      </c>
      <c r="J325" s="51">
        <f t="shared" ref="J325:P325" si="29">SUMIF($C325:$C332,J$2,$F325:$F332)</f>
        <v>0</v>
      </c>
      <c r="K325" s="51">
        <f t="shared" si="29"/>
        <v>0</v>
      </c>
      <c r="L325" s="51">
        <f t="shared" si="29"/>
        <v>0</v>
      </c>
      <c r="M325" s="51">
        <f t="shared" si="29"/>
        <v>0</v>
      </c>
      <c r="N325" s="51">
        <f t="shared" si="29"/>
        <v>0</v>
      </c>
      <c r="O325" s="51">
        <f t="shared" si="29"/>
        <v>0</v>
      </c>
      <c r="P325" s="51">
        <f t="shared" si="29"/>
        <v>0</v>
      </c>
    </row>
    <row r="326" spans="1:16" hidden="1">
      <c r="A326" s="22">
        <v>2</v>
      </c>
      <c r="B326" s="21" t="str">
        <f>IFERROR(INDEX(DeclarationM!$A:$AK, MATCH(B323, DeclarationM!$A:$A, 0), MATCH(D326, DeclarationM!$6:$6, 0)), "")</f>
        <v/>
      </c>
      <c r="C326" s="7" t="str" cm="1">
        <f t="array" ref="C326">IF(ISBLANK(D326), "", IFERROR(INDEX(setup!$B$6:$B$13, MAX((setup!$D$6:$K$13=D326)*ROW(setup!$D$6:$K$13))-ROW(setup!$D$6)+1), "Club not found"))</f>
        <v/>
      </c>
      <c r="D326" s="45"/>
      <c r="E326" s="46"/>
      <c r="F326" s="25">
        <v>7</v>
      </c>
    </row>
    <row r="327" spans="1:16" hidden="1">
      <c r="A327" s="22">
        <v>3</v>
      </c>
      <c r="B327" s="21" t="str">
        <f>IFERROR(INDEX(DeclarationM!$A:$AK, MATCH(B323, DeclarationM!$A:$A, 0), MATCH(D327, DeclarationM!$6:$6, 0)), "")</f>
        <v/>
      </c>
      <c r="C327" s="7" t="str" cm="1">
        <f t="array" ref="C327">IF(ISBLANK(D327), "", IFERROR(INDEX(setup!$B$6:$B$13, MAX((setup!$D$6:$K$13=D327)*ROW(setup!$D$6:$K$13))-ROW(setup!$D$6)+1), "Club not found"))</f>
        <v/>
      </c>
      <c r="D327" s="45"/>
      <c r="E327" s="46"/>
      <c r="F327" s="25">
        <v>6</v>
      </c>
    </row>
    <row r="328" spans="1:16" hidden="1">
      <c r="A328" s="22">
        <v>4</v>
      </c>
      <c r="B328" s="21" t="str">
        <f>IFERROR(INDEX(DeclarationM!$A:$AK, MATCH(B323, DeclarationM!$A:$A, 0), MATCH(D328, DeclarationM!$6:$6, 0)), "")</f>
        <v/>
      </c>
      <c r="C328" s="7" t="str" cm="1">
        <f t="array" ref="C328">IF(ISBLANK(D328), "", IFERROR(INDEX(setup!$B$6:$B$13, MAX((setup!$D$6:$K$13=D328)*ROW(setup!$D$6:$K$13))-ROW(setup!$D$6)+1), "Club not found"))</f>
        <v/>
      </c>
      <c r="D328" s="45"/>
      <c r="E328" s="46"/>
      <c r="F328" s="25">
        <v>5</v>
      </c>
    </row>
    <row r="329" spans="1:16" hidden="1">
      <c r="A329" s="22">
        <v>5</v>
      </c>
      <c r="B329" s="21" t="str">
        <f>IFERROR(INDEX(DeclarationM!$A:$AK, MATCH(B323, DeclarationM!$A:$A, 0), MATCH(D329, DeclarationM!$6:$6, 0)), "")</f>
        <v/>
      </c>
      <c r="C329" s="7" t="str" cm="1">
        <f t="array" ref="C329">IF(ISBLANK(D329), "", IFERROR(INDEX(setup!$B$6:$B$13, MAX((setup!$D$6:$K$13=D329)*ROW(setup!$D$6:$K$13))-ROW(setup!$D$6)+1), "Club not found"))</f>
        <v/>
      </c>
      <c r="D329" s="45"/>
      <c r="E329" s="46"/>
      <c r="F329" s="25">
        <v>4</v>
      </c>
    </row>
    <row r="330" spans="1:16" hidden="1">
      <c r="A330" s="22">
        <v>6</v>
      </c>
      <c r="B330" s="21" t="str">
        <f>IFERROR(INDEX(DeclarationM!$A:$AK, MATCH(B323, DeclarationM!$A:$A, 0), MATCH(D330, DeclarationM!$6:$6, 0)), "")</f>
        <v/>
      </c>
      <c r="C330" s="7" t="str" cm="1">
        <f t="array" ref="C330">IF(ISBLANK(D330), "", IFERROR(INDEX(setup!$B$6:$B$13, MAX((setup!$D$6:$K$13=D330)*ROW(setup!$D$6:$K$13))-ROW(setup!$D$6)+1), "Club not found"))</f>
        <v/>
      </c>
      <c r="D330" s="45"/>
      <c r="E330" s="46"/>
      <c r="F330" s="25">
        <v>3</v>
      </c>
    </row>
    <row r="331" spans="1:16" hidden="1">
      <c r="A331" s="22">
        <v>7</v>
      </c>
      <c r="B331" s="21" t="str">
        <f>IFERROR(INDEX(DeclarationM!$A:$AK, MATCH(B323, DeclarationM!$A:$A, 0), MATCH(D331, DeclarationM!$6:$6, 0)), "")</f>
        <v/>
      </c>
      <c r="C331" s="7" t="str" cm="1">
        <f t="array" ref="C331">IF(ISBLANK(D331), "", IFERROR(INDEX(setup!$B$6:$B$13, MAX((setup!$D$6:$K$13=D331)*ROW(setup!$D$6:$K$13))-ROW(setup!$D$6)+1), "Club not found"))</f>
        <v/>
      </c>
      <c r="D331" s="45"/>
      <c r="E331" s="46"/>
      <c r="F331" s="25">
        <v>2</v>
      </c>
    </row>
    <row r="332" spans="1:16" ht="14.5" hidden="1" thickBot="1">
      <c r="A332" s="23">
        <v>8</v>
      </c>
      <c r="B332" s="24" t="str">
        <f>IFERROR(INDEX(DeclarationM!$A:$AK, MATCH(B323, DeclarationM!$A:$A, 0), MATCH(D332, DeclarationM!$6:$6, 0)), "")</f>
        <v/>
      </c>
      <c r="C332" s="98" t="str" cm="1">
        <f t="array" ref="C332">IF(ISBLANK(D332), "", IFERROR(INDEX(setup!$B$6:$B$13, MAX((setup!$D$6:$K$13=D332)*ROW(setup!$D$6:$K$13))-ROW(setup!$D$6)+1), "Club not found"))</f>
        <v/>
      </c>
      <c r="D332" s="47"/>
      <c r="E332" s="48"/>
      <c r="F332" s="26">
        <v>1</v>
      </c>
    </row>
    <row r="333" spans="1:16" ht="15" hidden="1" thickTop="1" thickBot="1">
      <c r="B333" s="41"/>
    </row>
    <row r="334" spans="1:16" ht="15" hidden="1" thickTop="1" thickBot="1">
      <c r="A334" s="27" t="s">
        <v>116</v>
      </c>
      <c r="B334" s="30" t="str">
        <f>formulas!Q36</f>
        <v/>
      </c>
      <c r="C334" s="29" t="s">
        <v>117</v>
      </c>
      <c r="D334" s="30" t="str">
        <f>formulas!R36</f>
        <v/>
      </c>
      <c r="E334" s="39" t="s">
        <v>118</v>
      </c>
      <c r="F334" s="40" t="s">
        <v>119</v>
      </c>
      <c r="G334" s="60"/>
    </row>
    <row r="335" spans="1:16" ht="14.5" hidden="1" thickBot="1">
      <c r="A335" s="31" t="s">
        <v>216</v>
      </c>
      <c r="B335" s="32" t="s">
        <v>120</v>
      </c>
      <c r="C335" s="32" t="s">
        <v>121</v>
      </c>
      <c r="D335" s="37" t="s">
        <v>122</v>
      </c>
      <c r="E335" s="37" t="s">
        <v>123</v>
      </c>
      <c r="F335" s="33" t="s">
        <v>124</v>
      </c>
    </row>
    <row r="336" spans="1:16" ht="15" hidden="1" thickTop="1">
      <c r="A336" s="22">
        <v>1</v>
      </c>
      <c r="B336" s="21" t="str">
        <f>IFERROR(INDEX(DeclarationM!$A:$AK, MATCH(B334, DeclarationM!$A:$A, 0), MATCH(D336, DeclarationM!$6:$6, 0)), "")</f>
        <v/>
      </c>
      <c r="C336" s="7" t="str" cm="1">
        <f t="array" ref="C336">IF(ISBLANK(D336), "", IFERROR(INDEX(setup!$B$6:$B$13, MAX((setup!$D$6:$K$13=D336)*ROW(setup!$D$6:$K$13))-ROW(setup!$D$6)+1), "Club not found"))</f>
        <v/>
      </c>
      <c r="D336" s="43"/>
      <c r="E336" s="44"/>
      <c r="F336" s="25">
        <v>8</v>
      </c>
      <c r="I336" s="51">
        <f>SUMIF($C336:$C343,I$2,$F336:$F343)</f>
        <v>0</v>
      </c>
      <c r="J336" s="51">
        <f t="shared" ref="J336:P336" si="30">SUMIF($C336:$C343,J$2,$F336:$F343)</f>
        <v>0</v>
      </c>
      <c r="K336" s="51">
        <f t="shared" si="30"/>
        <v>0</v>
      </c>
      <c r="L336" s="51">
        <f t="shared" si="30"/>
        <v>0</v>
      </c>
      <c r="M336" s="51">
        <f t="shared" si="30"/>
        <v>0</v>
      </c>
      <c r="N336" s="51">
        <f t="shared" si="30"/>
        <v>0</v>
      </c>
      <c r="O336" s="51">
        <f t="shared" si="30"/>
        <v>0</v>
      </c>
      <c r="P336" s="51">
        <f t="shared" si="30"/>
        <v>0</v>
      </c>
    </row>
    <row r="337" spans="1:16" hidden="1">
      <c r="A337" s="22">
        <v>2</v>
      </c>
      <c r="B337" s="21" t="str">
        <f>IFERROR(INDEX(DeclarationM!$A:$AK, MATCH(B334, DeclarationM!$A:$A, 0), MATCH(D337, DeclarationM!$6:$6, 0)), "")</f>
        <v/>
      </c>
      <c r="C337" s="7" t="str" cm="1">
        <f t="array" ref="C337">IF(ISBLANK(D337), "", IFERROR(INDEX(setup!$B$6:$B$13, MAX((setup!$D$6:$K$13=D337)*ROW(setup!$D$6:$K$13))-ROW(setup!$D$6)+1), "Club not found"))</f>
        <v/>
      </c>
      <c r="D337" s="45"/>
      <c r="E337" s="46"/>
      <c r="F337" s="25">
        <v>7</v>
      </c>
    </row>
    <row r="338" spans="1:16" hidden="1">
      <c r="A338" s="22">
        <v>3</v>
      </c>
      <c r="B338" s="21" t="str">
        <f>IFERROR(INDEX(DeclarationM!$A:$AK, MATCH(B334, DeclarationM!$A:$A, 0), MATCH(D338, DeclarationM!$6:$6, 0)), "")</f>
        <v/>
      </c>
      <c r="C338" s="7" t="str" cm="1">
        <f t="array" ref="C338">IF(ISBLANK(D338), "", IFERROR(INDEX(setup!$B$6:$B$13, MAX((setup!$D$6:$K$13=D338)*ROW(setup!$D$6:$K$13))-ROW(setup!$D$6)+1), "Club not found"))</f>
        <v/>
      </c>
      <c r="D338" s="45"/>
      <c r="E338" s="46"/>
      <c r="F338" s="25">
        <v>6</v>
      </c>
    </row>
    <row r="339" spans="1:16" hidden="1">
      <c r="A339" s="22">
        <v>4</v>
      </c>
      <c r="B339" s="21" t="str">
        <f>IFERROR(INDEX(DeclarationM!$A:$AK, MATCH(B334, DeclarationM!$A:$A, 0), MATCH(D339, DeclarationM!$6:$6, 0)), "")</f>
        <v/>
      </c>
      <c r="C339" s="7" t="str" cm="1">
        <f t="array" ref="C339">IF(ISBLANK(D339), "", IFERROR(INDEX(setup!$B$6:$B$13, MAX((setup!$D$6:$K$13=D339)*ROW(setup!$D$6:$K$13))-ROW(setup!$D$6)+1), "Club not found"))</f>
        <v/>
      </c>
      <c r="D339" s="45"/>
      <c r="E339" s="46"/>
      <c r="F339" s="25">
        <v>5</v>
      </c>
    </row>
    <row r="340" spans="1:16" hidden="1">
      <c r="A340" s="22">
        <v>5</v>
      </c>
      <c r="B340" s="21" t="str">
        <f>IFERROR(INDEX(DeclarationM!$A:$AK, MATCH(B334, DeclarationM!$A:$A, 0), MATCH(D340, DeclarationM!$6:$6, 0)), "")</f>
        <v/>
      </c>
      <c r="C340" s="7" t="str" cm="1">
        <f t="array" ref="C340">IF(ISBLANK(D340), "", IFERROR(INDEX(setup!$B$6:$B$13, MAX((setup!$D$6:$K$13=D340)*ROW(setup!$D$6:$K$13))-ROW(setup!$D$6)+1), "Club not found"))</f>
        <v/>
      </c>
      <c r="D340" s="45"/>
      <c r="E340" s="46"/>
      <c r="F340" s="25">
        <v>4</v>
      </c>
    </row>
    <row r="341" spans="1:16" hidden="1">
      <c r="A341" s="22">
        <v>6</v>
      </c>
      <c r="B341" s="21" t="str">
        <f>IFERROR(INDEX(DeclarationM!$A:$AK, MATCH(B334, DeclarationM!$A:$A, 0), MATCH(D341, DeclarationM!$6:$6, 0)), "")</f>
        <v/>
      </c>
      <c r="C341" s="7" t="str" cm="1">
        <f t="array" ref="C341">IF(ISBLANK(D341), "", IFERROR(INDEX(setup!$B$6:$B$13, MAX((setup!$D$6:$K$13=D341)*ROW(setup!$D$6:$K$13))-ROW(setup!$D$6)+1), "Club not found"))</f>
        <v/>
      </c>
      <c r="D341" s="45"/>
      <c r="E341" s="46"/>
      <c r="F341" s="25">
        <v>3</v>
      </c>
    </row>
    <row r="342" spans="1:16" hidden="1">
      <c r="A342" s="22">
        <v>7</v>
      </c>
      <c r="B342" s="21" t="str">
        <f>IFERROR(INDEX(DeclarationM!$A:$AK, MATCH(B334, DeclarationM!$A:$A, 0), MATCH(D342, DeclarationM!$6:$6, 0)), "")</f>
        <v/>
      </c>
      <c r="C342" s="7" t="str" cm="1">
        <f t="array" ref="C342">IF(ISBLANK(D342), "", IFERROR(INDEX(setup!$B$6:$B$13, MAX((setup!$D$6:$K$13=D342)*ROW(setup!$D$6:$K$13))-ROW(setup!$D$6)+1), "Club not found"))</f>
        <v/>
      </c>
      <c r="D342" s="45"/>
      <c r="E342" s="46"/>
      <c r="F342" s="25">
        <v>2</v>
      </c>
    </row>
    <row r="343" spans="1:16" ht="14.5" hidden="1" thickBot="1">
      <c r="A343" s="23">
        <v>8</v>
      </c>
      <c r="B343" s="24" t="str">
        <f>IFERROR(INDEX(DeclarationM!$A:$AK, MATCH(B334, DeclarationM!$A:$A, 0), MATCH(D343, DeclarationM!$6:$6, 0)), "")</f>
        <v/>
      </c>
      <c r="C343" s="98" t="str" cm="1">
        <f t="array" ref="C343">IF(ISBLANK(D343), "", IFERROR(INDEX(setup!$B$6:$B$13, MAX((setup!$D$6:$K$13=D343)*ROW(setup!$D$6:$K$13))-ROW(setup!$D$6)+1), "Club not found"))</f>
        <v/>
      </c>
      <c r="D343" s="47"/>
      <c r="E343" s="48"/>
      <c r="F343" s="26">
        <v>1</v>
      </c>
    </row>
    <row r="344" spans="1:16" ht="15" hidden="1" thickTop="1" thickBot="1">
      <c r="B344" s="41"/>
    </row>
    <row r="345" spans="1:16" ht="15" hidden="1" thickTop="1" thickBot="1">
      <c r="A345" s="27" t="s">
        <v>116</v>
      </c>
      <c r="B345" s="30" t="str">
        <f>formulas!Q37</f>
        <v/>
      </c>
      <c r="C345" s="29" t="s">
        <v>117</v>
      </c>
      <c r="D345" s="30" t="str">
        <f>formulas!R37</f>
        <v/>
      </c>
      <c r="E345" s="39" t="s">
        <v>118</v>
      </c>
      <c r="F345" s="40" t="s">
        <v>119</v>
      </c>
      <c r="G345" s="60"/>
    </row>
    <row r="346" spans="1:16" ht="14.5" hidden="1" thickBot="1">
      <c r="A346" s="31" t="s">
        <v>216</v>
      </c>
      <c r="B346" s="32" t="s">
        <v>120</v>
      </c>
      <c r="C346" s="32" t="s">
        <v>121</v>
      </c>
      <c r="D346" s="37" t="s">
        <v>122</v>
      </c>
      <c r="E346" s="37" t="s">
        <v>123</v>
      </c>
      <c r="F346" s="33" t="s">
        <v>124</v>
      </c>
    </row>
    <row r="347" spans="1:16" ht="15" hidden="1" thickTop="1">
      <c r="A347" s="22">
        <v>1</v>
      </c>
      <c r="B347" s="21" t="str">
        <f>IFERROR(INDEX(DeclarationM!$A:$AK, MATCH(B345, DeclarationM!$A:$A, 0), MATCH(D347, DeclarationM!$6:$6, 0)), "")</f>
        <v/>
      </c>
      <c r="C347" s="7" t="str" cm="1">
        <f t="array" ref="C347">IF(ISBLANK(D347), "", IFERROR(INDEX(setup!$B$6:$B$13, MAX((setup!$D$6:$K$13=D347)*ROW(setup!$D$6:$K$13))-ROW(setup!$D$6)+1), "Club not found"))</f>
        <v/>
      </c>
      <c r="D347" s="43"/>
      <c r="E347" s="44"/>
      <c r="F347" s="25">
        <v>8</v>
      </c>
      <c r="I347" s="51">
        <f>SUMIF($C347:$C354,I$2,$F347:$F354)</f>
        <v>0</v>
      </c>
      <c r="J347" s="51">
        <f t="shared" ref="J347:P347" si="31">SUMIF($C347:$C354,J$2,$F347:$F354)</f>
        <v>0</v>
      </c>
      <c r="K347" s="51">
        <f t="shared" si="31"/>
        <v>0</v>
      </c>
      <c r="L347" s="51">
        <f t="shared" si="31"/>
        <v>0</v>
      </c>
      <c r="M347" s="51">
        <f t="shared" si="31"/>
        <v>0</v>
      </c>
      <c r="N347" s="51">
        <f t="shared" si="31"/>
        <v>0</v>
      </c>
      <c r="O347" s="51">
        <f t="shared" si="31"/>
        <v>0</v>
      </c>
      <c r="P347" s="51">
        <f t="shared" si="31"/>
        <v>0</v>
      </c>
    </row>
    <row r="348" spans="1:16" hidden="1">
      <c r="A348" s="22">
        <v>2</v>
      </c>
      <c r="B348" s="21" t="str">
        <f>IFERROR(INDEX(DeclarationM!$A:$AK, MATCH(B345, DeclarationM!$A:$A, 0), MATCH(D348, DeclarationM!$6:$6, 0)), "")</f>
        <v/>
      </c>
      <c r="C348" s="7" t="str" cm="1">
        <f t="array" ref="C348">IF(ISBLANK(D348), "", IFERROR(INDEX(setup!$B$6:$B$13, MAX((setup!$D$6:$K$13=D348)*ROW(setup!$D$6:$K$13))-ROW(setup!$D$6)+1), "Club not found"))</f>
        <v/>
      </c>
      <c r="D348" s="45"/>
      <c r="E348" s="46"/>
      <c r="F348" s="25">
        <v>7</v>
      </c>
    </row>
    <row r="349" spans="1:16" hidden="1">
      <c r="A349" s="22">
        <v>3</v>
      </c>
      <c r="B349" s="21" t="str">
        <f>IFERROR(INDEX(DeclarationM!$A:$AK, MATCH(B345, DeclarationM!$A:$A, 0), MATCH(D349, DeclarationM!$6:$6, 0)), "")</f>
        <v/>
      </c>
      <c r="C349" s="7" t="str" cm="1">
        <f t="array" ref="C349">IF(ISBLANK(D349), "", IFERROR(INDEX(setup!$B$6:$B$13, MAX((setup!$D$6:$K$13=D349)*ROW(setup!$D$6:$K$13))-ROW(setup!$D$6)+1), "Club not found"))</f>
        <v/>
      </c>
      <c r="D349" s="45"/>
      <c r="E349" s="46"/>
      <c r="F349" s="25">
        <v>6</v>
      </c>
    </row>
    <row r="350" spans="1:16" hidden="1">
      <c r="A350" s="22">
        <v>4</v>
      </c>
      <c r="B350" s="21" t="str">
        <f>IFERROR(INDEX(DeclarationM!$A:$AK, MATCH(B345, DeclarationM!$A:$A, 0), MATCH(D350, DeclarationM!$6:$6, 0)), "")</f>
        <v/>
      </c>
      <c r="C350" s="7" t="str" cm="1">
        <f t="array" ref="C350">IF(ISBLANK(D350), "", IFERROR(INDEX(setup!$B$6:$B$13, MAX((setup!$D$6:$K$13=D350)*ROW(setup!$D$6:$K$13))-ROW(setup!$D$6)+1), "Club not found"))</f>
        <v/>
      </c>
      <c r="D350" s="45"/>
      <c r="E350" s="46"/>
      <c r="F350" s="25">
        <v>5</v>
      </c>
    </row>
    <row r="351" spans="1:16" hidden="1">
      <c r="A351" s="22">
        <v>5</v>
      </c>
      <c r="B351" s="21" t="str">
        <f>IFERROR(INDEX(DeclarationM!$A:$AK, MATCH(B345, DeclarationM!$A:$A, 0), MATCH(D351, DeclarationM!$6:$6, 0)), "")</f>
        <v/>
      </c>
      <c r="C351" s="7" t="str" cm="1">
        <f t="array" ref="C351">IF(ISBLANK(D351), "", IFERROR(INDEX(setup!$B$6:$B$13, MAX((setup!$D$6:$K$13=D351)*ROW(setup!$D$6:$K$13))-ROW(setup!$D$6)+1), "Club not found"))</f>
        <v/>
      </c>
      <c r="D351" s="45"/>
      <c r="E351" s="46"/>
      <c r="F351" s="25">
        <v>4</v>
      </c>
    </row>
    <row r="352" spans="1:16" hidden="1">
      <c r="A352" s="22">
        <v>6</v>
      </c>
      <c r="B352" s="21" t="str">
        <f>IFERROR(INDEX(DeclarationM!$A:$AK, MATCH(B345, DeclarationM!$A:$A, 0), MATCH(D352, DeclarationM!$6:$6, 0)), "")</f>
        <v/>
      </c>
      <c r="C352" s="7" t="str" cm="1">
        <f t="array" ref="C352">IF(ISBLANK(D352), "", IFERROR(INDEX(setup!$B$6:$B$13, MAX((setup!$D$6:$K$13=D352)*ROW(setup!$D$6:$K$13))-ROW(setup!$D$6)+1), "Club not found"))</f>
        <v/>
      </c>
      <c r="D352" s="45"/>
      <c r="E352" s="46"/>
      <c r="F352" s="25">
        <v>3</v>
      </c>
    </row>
    <row r="353" spans="1:16" hidden="1">
      <c r="A353" s="22">
        <v>7</v>
      </c>
      <c r="B353" s="21" t="str">
        <f>IFERROR(INDEX(DeclarationM!$A:$AK, MATCH(B345, DeclarationM!$A:$A, 0), MATCH(D353, DeclarationM!$6:$6, 0)), "")</f>
        <v/>
      </c>
      <c r="C353" s="7" t="str" cm="1">
        <f t="array" ref="C353">IF(ISBLANK(D353), "", IFERROR(INDEX(setup!$B$6:$B$13, MAX((setup!$D$6:$K$13=D353)*ROW(setup!$D$6:$K$13))-ROW(setup!$D$6)+1), "Club not found"))</f>
        <v/>
      </c>
      <c r="D353" s="45"/>
      <c r="E353" s="46"/>
      <c r="F353" s="25">
        <v>2</v>
      </c>
    </row>
    <row r="354" spans="1:16" ht="14.5" hidden="1" thickBot="1">
      <c r="A354" s="23">
        <v>8</v>
      </c>
      <c r="B354" s="24" t="str">
        <f>IFERROR(INDEX(DeclarationM!$A:$AK, MATCH(B345, DeclarationM!$A:$A, 0), MATCH(D354, DeclarationM!$6:$6, 0)), "")</f>
        <v/>
      </c>
      <c r="C354" s="98" t="str" cm="1">
        <f t="array" ref="C354">IF(ISBLANK(D354), "", IFERROR(INDEX(setup!$B$6:$B$13, MAX((setup!$D$6:$K$13=D354)*ROW(setup!$D$6:$K$13))-ROW(setup!$D$6)+1), "Club not found"))</f>
        <v/>
      </c>
      <c r="D354" s="47"/>
      <c r="E354" s="48"/>
      <c r="F354" s="26">
        <v>1</v>
      </c>
    </row>
    <row r="355" spans="1:16" ht="15" hidden="1" thickTop="1" thickBot="1">
      <c r="B355" s="41"/>
    </row>
    <row r="356" spans="1:16" ht="15" hidden="1" thickTop="1" thickBot="1">
      <c r="A356" s="27" t="s">
        <v>116</v>
      </c>
      <c r="B356" s="30" t="str">
        <f>formulas!Q38</f>
        <v/>
      </c>
      <c r="C356" s="29" t="s">
        <v>117</v>
      </c>
      <c r="D356" s="30" t="str">
        <f>formulas!R38</f>
        <v/>
      </c>
      <c r="E356" s="39" t="s">
        <v>118</v>
      </c>
      <c r="F356" s="40" t="s">
        <v>119</v>
      </c>
      <c r="G356" s="60"/>
    </row>
    <row r="357" spans="1:16" ht="14.5" hidden="1" thickBot="1">
      <c r="A357" s="31" t="s">
        <v>216</v>
      </c>
      <c r="B357" s="32" t="s">
        <v>120</v>
      </c>
      <c r="C357" s="32" t="s">
        <v>121</v>
      </c>
      <c r="D357" s="37" t="s">
        <v>122</v>
      </c>
      <c r="E357" s="37" t="s">
        <v>123</v>
      </c>
      <c r="F357" s="33" t="s">
        <v>124</v>
      </c>
    </row>
    <row r="358" spans="1:16" ht="15" hidden="1" thickTop="1">
      <c r="A358" s="22">
        <v>1</v>
      </c>
      <c r="B358" s="21" t="str">
        <f>IFERROR(INDEX(DeclarationM!$A:$AK, MATCH(B356, DeclarationM!$A:$A, 0), MATCH(D358, DeclarationM!$6:$6, 0)), "")</f>
        <v/>
      </c>
      <c r="C358" s="7" t="str" cm="1">
        <f t="array" ref="C358">IF(ISBLANK(D358), "", IFERROR(INDEX(setup!$B$6:$B$13, MAX((setup!$D$6:$K$13=D358)*ROW(setup!$D$6:$K$13))-ROW(setup!$D$6)+1), "Club not found"))</f>
        <v/>
      </c>
      <c r="D358" s="43"/>
      <c r="E358" s="44"/>
      <c r="F358" s="25">
        <v>8</v>
      </c>
      <c r="I358" s="51">
        <f>SUMIF($C358:$C365,I$2,$F358:$F365)</f>
        <v>0</v>
      </c>
      <c r="J358" s="51">
        <f t="shared" ref="J358:P358" si="32">SUMIF($C358:$C365,J$2,$F358:$F365)</f>
        <v>0</v>
      </c>
      <c r="K358" s="51">
        <f t="shared" si="32"/>
        <v>0</v>
      </c>
      <c r="L358" s="51">
        <f t="shared" si="32"/>
        <v>0</v>
      </c>
      <c r="M358" s="51">
        <f t="shared" si="32"/>
        <v>0</v>
      </c>
      <c r="N358" s="51">
        <f t="shared" si="32"/>
        <v>0</v>
      </c>
      <c r="O358" s="51">
        <f t="shared" si="32"/>
        <v>0</v>
      </c>
      <c r="P358" s="51">
        <f t="shared" si="32"/>
        <v>0</v>
      </c>
    </row>
    <row r="359" spans="1:16" hidden="1">
      <c r="A359" s="22">
        <v>2</v>
      </c>
      <c r="B359" s="21" t="str">
        <f>IFERROR(INDEX(DeclarationM!$A:$AK, MATCH(B356, DeclarationM!$A:$A, 0), MATCH(D359, DeclarationM!$6:$6, 0)), "")</f>
        <v/>
      </c>
      <c r="C359" s="7" t="str" cm="1">
        <f t="array" ref="C359">IF(ISBLANK(D359), "", IFERROR(INDEX(setup!$B$6:$B$13, MAX((setup!$D$6:$K$13=D359)*ROW(setup!$D$6:$K$13))-ROW(setup!$D$6)+1), "Club not found"))</f>
        <v/>
      </c>
      <c r="D359" s="45"/>
      <c r="E359" s="46"/>
      <c r="F359" s="25">
        <v>7</v>
      </c>
    </row>
    <row r="360" spans="1:16" hidden="1">
      <c r="A360" s="22">
        <v>3</v>
      </c>
      <c r="B360" s="21" t="str">
        <f>IFERROR(INDEX(DeclarationM!$A:$AK, MATCH(B356, DeclarationM!$A:$A, 0), MATCH(D360, DeclarationM!$6:$6, 0)), "")</f>
        <v/>
      </c>
      <c r="C360" s="7" t="str" cm="1">
        <f t="array" ref="C360">IF(ISBLANK(D360), "", IFERROR(INDEX(setup!$B$6:$B$13, MAX((setup!$D$6:$K$13=D360)*ROW(setup!$D$6:$K$13))-ROW(setup!$D$6)+1), "Club not found"))</f>
        <v/>
      </c>
      <c r="D360" s="45"/>
      <c r="E360" s="46"/>
      <c r="F360" s="25">
        <v>6</v>
      </c>
    </row>
    <row r="361" spans="1:16" hidden="1">
      <c r="A361" s="22">
        <v>4</v>
      </c>
      <c r="B361" s="21" t="str">
        <f>IFERROR(INDEX(DeclarationM!$A:$AK, MATCH(B356, DeclarationM!$A:$A, 0), MATCH(D361, DeclarationM!$6:$6, 0)), "")</f>
        <v/>
      </c>
      <c r="C361" s="7" t="str" cm="1">
        <f t="array" ref="C361">IF(ISBLANK(D361), "", IFERROR(INDEX(setup!$B$6:$B$13, MAX((setup!$D$6:$K$13=D361)*ROW(setup!$D$6:$K$13))-ROW(setup!$D$6)+1), "Club not found"))</f>
        <v/>
      </c>
      <c r="D361" s="45"/>
      <c r="E361" s="46"/>
      <c r="F361" s="25">
        <v>5</v>
      </c>
    </row>
    <row r="362" spans="1:16" hidden="1">
      <c r="A362" s="22">
        <v>5</v>
      </c>
      <c r="B362" s="21" t="str">
        <f>IFERROR(INDEX(DeclarationM!$A:$AK, MATCH(B356, DeclarationM!$A:$A, 0), MATCH(D362, DeclarationM!$6:$6, 0)), "")</f>
        <v/>
      </c>
      <c r="C362" s="7" t="str" cm="1">
        <f t="array" ref="C362">IF(ISBLANK(D362), "", IFERROR(INDEX(setup!$B$6:$B$13, MAX((setup!$D$6:$K$13=D362)*ROW(setup!$D$6:$K$13))-ROW(setup!$D$6)+1), "Club not found"))</f>
        <v/>
      </c>
      <c r="D362" s="45"/>
      <c r="E362" s="46"/>
      <c r="F362" s="25">
        <v>4</v>
      </c>
    </row>
    <row r="363" spans="1:16" hidden="1">
      <c r="A363" s="22">
        <v>6</v>
      </c>
      <c r="B363" s="21" t="str">
        <f>IFERROR(INDEX(DeclarationM!$A:$AK, MATCH(B356, DeclarationM!$A:$A, 0), MATCH(D363, DeclarationM!$6:$6, 0)), "")</f>
        <v/>
      </c>
      <c r="C363" s="7" t="str" cm="1">
        <f t="array" ref="C363">IF(ISBLANK(D363), "", IFERROR(INDEX(setup!$B$6:$B$13, MAX((setup!$D$6:$K$13=D363)*ROW(setup!$D$6:$K$13))-ROW(setup!$D$6)+1), "Club not found"))</f>
        <v/>
      </c>
      <c r="D363" s="45"/>
      <c r="E363" s="46"/>
      <c r="F363" s="25">
        <v>3</v>
      </c>
    </row>
    <row r="364" spans="1:16" hidden="1">
      <c r="A364" s="22">
        <v>7</v>
      </c>
      <c r="B364" s="21" t="str">
        <f>IFERROR(INDEX(DeclarationM!$A:$AK, MATCH(B356, DeclarationM!$A:$A, 0), MATCH(D364, DeclarationM!$6:$6, 0)), "")</f>
        <v/>
      </c>
      <c r="C364" s="7" t="str" cm="1">
        <f t="array" ref="C364">IF(ISBLANK(D364), "", IFERROR(INDEX(setup!$B$6:$B$13, MAX((setup!$D$6:$K$13=D364)*ROW(setup!$D$6:$K$13))-ROW(setup!$D$6)+1), "Club not found"))</f>
        <v/>
      </c>
      <c r="D364" s="45"/>
      <c r="E364" s="46"/>
      <c r="F364" s="25">
        <v>2</v>
      </c>
    </row>
    <row r="365" spans="1:16" ht="14.5" hidden="1" thickBot="1">
      <c r="A365" s="23">
        <v>8</v>
      </c>
      <c r="B365" s="24" t="str">
        <f>IFERROR(INDEX(DeclarationM!$A:$AK, MATCH(B356, DeclarationM!$A:$A, 0), MATCH(D365, DeclarationM!$6:$6, 0)), "")</f>
        <v/>
      </c>
      <c r="C365" s="98" t="str" cm="1">
        <f t="array" ref="C365">IF(ISBLANK(D365), "", IFERROR(INDEX(setup!$B$6:$B$13, MAX((setup!$D$6:$K$13=D365)*ROW(setup!$D$6:$K$13))-ROW(setup!$D$6)+1), "Club not found"))</f>
        <v/>
      </c>
      <c r="D365" s="47"/>
      <c r="E365" s="48"/>
      <c r="F365" s="26">
        <v>1</v>
      </c>
    </row>
    <row r="366" spans="1:16" ht="15" hidden="1" thickTop="1" thickBot="1">
      <c r="B366" s="41"/>
    </row>
    <row r="367" spans="1:16" ht="15" hidden="1" thickTop="1" thickBot="1">
      <c r="A367" s="27" t="s">
        <v>116</v>
      </c>
      <c r="B367" s="30" t="str">
        <f>formulas!Q39</f>
        <v/>
      </c>
      <c r="C367" s="29" t="s">
        <v>117</v>
      </c>
      <c r="D367" s="30" t="str">
        <f>formulas!R39</f>
        <v/>
      </c>
      <c r="E367" s="39" t="s">
        <v>118</v>
      </c>
      <c r="F367" s="40" t="s">
        <v>119</v>
      </c>
      <c r="G367" s="60"/>
    </row>
    <row r="368" spans="1:16" ht="14.5" hidden="1" thickBot="1">
      <c r="A368" s="31" t="s">
        <v>216</v>
      </c>
      <c r="B368" s="32" t="s">
        <v>120</v>
      </c>
      <c r="C368" s="32" t="s">
        <v>121</v>
      </c>
      <c r="D368" s="37" t="s">
        <v>122</v>
      </c>
      <c r="E368" s="37" t="s">
        <v>123</v>
      </c>
      <c r="F368" s="33" t="s">
        <v>124</v>
      </c>
    </row>
    <row r="369" spans="1:16" ht="15" hidden="1" thickTop="1">
      <c r="A369" s="22">
        <v>1</v>
      </c>
      <c r="B369" s="21" t="str">
        <f>IFERROR(INDEX(DeclarationM!$A:$AK, MATCH(B367, DeclarationM!$A:$A, 0), MATCH(D369, DeclarationM!$6:$6, 0)), "")</f>
        <v/>
      </c>
      <c r="C369" s="7" t="str" cm="1">
        <f t="array" ref="C369">IF(ISBLANK(D369), "", IFERROR(INDEX(setup!$B$6:$B$13, MAX((setup!$D$6:$K$13=D369)*ROW(setup!$D$6:$K$13))-ROW(setup!$D$6)+1), "Club not found"))</f>
        <v/>
      </c>
      <c r="D369" s="43"/>
      <c r="E369" s="44"/>
      <c r="F369" s="25">
        <v>8</v>
      </c>
      <c r="I369" s="51">
        <f>SUMIF($C369:$C376,I$2,$F369:$F376)</f>
        <v>0</v>
      </c>
      <c r="J369" s="51">
        <f t="shared" ref="J369:P369" si="33">SUMIF($C369:$C376,J$2,$F369:$F376)</f>
        <v>0</v>
      </c>
      <c r="K369" s="51">
        <f t="shared" si="33"/>
        <v>0</v>
      </c>
      <c r="L369" s="51">
        <f t="shared" si="33"/>
        <v>0</v>
      </c>
      <c r="M369" s="51">
        <f t="shared" si="33"/>
        <v>0</v>
      </c>
      <c r="N369" s="51">
        <f t="shared" si="33"/>
        <v>0</v>
      </c>
      <c r="O369" s="51">
        <f t="shared" si="33"/>
        <v>0</v>
      </c>
      <c r="P369" s="51">
        <f t="shared" si="33"/>
        <v>0</v>
      </c>
    </row>
    <row r="370" spans="1:16" hidden="1">
      <c r="A370" s="22">
        <v>2</v>
      </c>
      <c r="B370" s="21" t="str">
        <f>IFERROR(INDEX(DeclarationM!$A:$AK, MATCH(B367, DeclarationM!$A:$A, 0), MATCH(D370, DeclarationM!$6:$6, 0)), "")</f>
        <v/>
      </c>
      <c r="C370" s="7" t="str" cm="1">
        <f t="array" ref="C370">IF(ISBLANK(D370), "", IFERROR(INDEX(setup!$B$6:$B$13, MAX((setup!$D$6:$K$13=D370)*ROW(setup!$D$6:$K$13))-ROW(setup!$D$6)+1), "Club not found"))</f>
        <v/>
      </c>
      <c r="D370" s="45"/>
      <c r="E370" s="46"/>
      <c r="F370" s="25">
        <v>7</v>
      </c>
    </row>
    <row r="371" spans="1:16" hidden="1">
      <c r="A371" s="22">
        <v>3</v>
      </c>
      <c r="B371" s="21" t="str">
        <f>IFERROR(INDEX(DeclarationM!$A:$AK, MATCH(B367, DeclarationM!$A:$A, 0), MATCH(D371, DeclarationM!$6:$6, 0)), "")</f>
        <v/>
      </c>
      <c r="C371" s="7" t="str" cm="1">
        <f t="array" ref="C371">IF(ISBLANK(D371), "", IFERROR(INDEX(setup!$B$6:$B$13, MAX((setup!$D$6:$K$13=D371)*ROW(setup!$D$6:$K$13))-ROW(setup!$D$6)+1), "Club not found"))</f>
        <v/>
      </c>
      <c r="D371" s="45"/>
      <c r="E371" s="46"/>
      <c r="F371" s="25">
        <v>6</v>
      </c>
    </row>
    <row r="372" spans="1:16" hidden="1">
      <c r="A372" s="22">
        <v>4</v>
      </c>
      <c r="B372" s="21" t="str">
        <f>IFERROR(INDEX(DeclarationM!$A:$AK, MATCH(B367, DeclarationM!$A:$A, 0), MATCH(D372, DeclarationM!$6:$6, 0)), "")</f>
        <v/>
      </c>
      <c r="C372" s="7" t="str" cm="1">
        <f t="array" ref="C372">IF(ISBLANK(D372), "", IFERROR(INDEX(setup!$B$6:$B$13, MAX((setup!$D$6:$K$13=D372)*ROW(setup!$D$6:$K$13))-ROW(setup!$D$6)+1), "Club not found"))</f>
        <v/>
      </c>
      <c r="D372" s="45"/>
      <c r="E372" s="46"/>
      <c r="F372" s="25">
        <v>5</v>
      </c>
    </row>
    <row r="373" spans="1:16" hidden="1">
      <c r="A373" s="22">
        <v>5</v>
      </c>
      <c r="B373" s="21" t="str">
        <f>IFERROR(INDEX(DeclarationM!$A:$AK, MATCH(B367, DeclarationM!$A:$A, 0), MATCH(D373, DeclarationM!$6:$6, 0)), "")</f>
        <v/>
      </c>
      <c r="C373" s="7" t="str" cm="1">
        <f t="array" ref="C373">IF(ISBLANK(D373), "", IFERROR(INDEX(setup!$B$6:$B$13, MAX((setup!$D$6:$K$13=D373)*ROW(setup!$D$6:$K$13))-ROW(setup!$D$6)+1), "Club not found"))</f>
        <v/>
      </c>
      <c r="D373" s="45"/>
      <c r="E373" s="46"/>
      <c r="F373" s="25">
        <v>4</v>
      </c>
    </row>
    <row r="374" spans="1:16" hidden="1">
      <c r="A374" s="22">
        <v>6</v>
      </c>
      <c r="B374" s="21" t="str">
        <f>IFERROR(INDEX(DeclarationM!$A:$AK, MATCH(B367, DeclarationM!$A:$A, 0), MATCH(D374, DeclarationM!$6:$6, 0)), "")</f>
        <v/>
      </c>
      <c r="C374" s="7" t="str" cm="1">
        <f t="array" ref="C374">IF(ISBLANK(D374), "", IFERROR(INDEX(setup!$B$6:$B$13, MAX((setup!$D$6:$K$13=D374)*ROW(setup!$D$6:$K$13))-ROW(setup!$D$6)+1), "Club not found"))</f>
        <v/>
      </c>
      <c r="D374" s="45"/>
      <c r="E374" s="46"/>
      <c r="F374" s="25">
        <v>3</v>
      </c>
    </row>
    <row r="375" spans="1:16" hidden="1">
      <c r="A375" s="22">
        <v>7</v>
      </c>
      <c r="B375" s="21" t="str">
        <f>IFERROR(INDEX(DeclarationM!$A:$AK, MATCH(B367, DeclarationM!$A:$A, 0), MATCH(D375, DeclarationM!$6:$6, 0)), "")</f>
        <v/>
      </c>
      <c r="C375" s="7" t="str" cm="1">
        <f t="array" ref="C375">IF(ISBLANK(D375), "", IFERROR(INDEX(setup!$B$6:$B$13, MAX((setup!$D$6:$K$13=D375)*ROW(setup!$D$6:$K$13))-ROW(setup!$D$6)+1), "Club not found"))</f>
        <v/>
      </c>
      <c r="D375" s="45"/>
      <c r="E375" s="46"/>
      <c r="F375" s="25">
        <v>2</v>
      </c>
    </row>
    <row r="376" spans="1:16" ht="14.5" hidden="1" thickBot="1">
      <c r="A376" s="23">
        <v>8</v>
      </c>
      <c r="B376" s="24" t="str">
        <f>IFERROR(INDEX(DeclarationM!$A:$AK, MATCH(B367, DeclarationM!$A:$A, 0), MATCH(D376, DeclarationM!$6:$6, 0)), "")</f>
        <v/>
      </c>
      <c r="C376" s="98" t="str" cm="1">
        <f t="array" ref="C376">IF(ISBLANK(D376), "", IFERROR(INDEX(setup!$B$6:$B$13, MAX((setup!$D$6:$K$13=D376)*ROW(setup!$D$6:$K$13))-ROW(setup!$D$6)+1), "Club not found"))</f>
        <v/>
      </c>
      <c r="D376" s="47"/>
      <c r="E376" s="48"/>
      <c r="F376" s="26">
        <v>1</v>
      </c>
    </row>
    <row r="377" spans="1:16" ht="15" hidden="1" thickTop="1" thickBot="1">
      <c r="B377" s="41"/>
    </row>
    <row r="378" spans="1:16" ht="15" hidden="1" thickTop="1" thickBot="1">
      <c r="A378" s="27" t="s">
        <v>116</v>
      </c>
      <c r="B378" s="30" t="str">
        <f>formulas!Q40</f>
        <v/>
      </c>
      <c r="C378" s="29" t="s">
        <v>117</v>
      </c>
      <c r="D378" s="30" t="str">
        <f>formulas!R40</f>
        <v/>
      </c>
      <c r="E378" s="39" t="s">
        <v>118</v>
      </c>
      <c r="F378" s="40" t="s">
        <v>119</v>
      </c>
      <c r="G378" s="60"/>
    </row>
    <row r="379" spans="1:16" ht="14.5" hidden="1" thickBot="1">
      <c r="A379" s="31" t="s">
        <v>216</v>
      </c>
      <c r="B379" s="32" t="s">
        <v>120</v>
      </c>
      <c r="C379" s="32" t="s">
        <v>121</v>
      </c>
      <c r="D379" s="37" t="s">
        <v>122</v>
      </c>
      <c r="E379" s="37" t="s">
        <v>123</v>
      </c>
      <c r="F379" s="33" t="s">
        <v>124</v>
      </c>
    </row>
    <row r="380" spans="1:16" ht="15" hidden="1" thickTop="1">
      <c r="A380" s="22">
        <v>1</v>
      </c>
      <c r="B380" s="21" t="str">
        <f>IFERROR(INDEX(DeclarationM!$A:$AK, MATCH(B378, DeclarationM!$A:$A, 0), MATCH(D380, DeclarationM!$6:$6, 0)), "")</f>
        <v/>
      </c>
      <c r="C380" s="7" t="str" cm="1">
        <f t="array" ref="C380">IF(ISBLANK(D380), "", IFERROR(INDEX(setup!$B$6:$B$13, MAX((setup!$D$6:$K$13=D380)*ROW(setup!$D$6:$K$13))-ROW(setup!$D$6)+1), "Club not found"))</f>
        <v/>
      </c>
      <c r="D380" s="43"/>
      <c r="E380" s="44"/>
      <c r="F380" s="25">
        <v>8</v>
      </c>
      <c r="I380" s="51">
        <f>SUMIF($C380:$C387,I$2,$F380:$F387)</f>
        <v>0</v>
      </c>
      <c r="J380" s="51">
        <f t="shared" ref="J380:P380" si="34">SUMIF($C380:$C387,J$2,$F380:$F387)</f>
        <v>0</v>
      </c>
      <c r="K380" s="51">
        <f t="shared" si="34"/>
        <v>0</v>
      </c>
      <c r="L380" s="51">
        <f t="shared" si="34"/>
        <v>0</v>
      </c>
      <c r="M380" s="51">
        <f t="shared" si="34"/>
        <v>0</v>
      </c>
      <c r="N380" s="51">
        <f t="shared" si="34"/>
        <v>0</v>
      </c>
      <c r="O380" s="51">
        <f t="shared" si="34"/>
        <v>0</v>
      </c>
      <c r="P380" s="51">
        <f t="shared" si="34"/>
        <v>0</v>
      </c>
    </row>
    <row r="381" spans="1:16" hidden="1">
      <c r="A381" s="22">
        <v>2</v>
      </c>
      <c r="B381" s="21" t="str">
        <f>IFERROR(INDEX(DeclarationM!$A:$AK, MATCH(B378, DeclarationM!$A:$A, 0), MATCH(D381, DeclarationM!$6:$6, 0)), "")</f>
        <v/>
      </c>
      <c r="C381" s="7" t="str" cm="1">
        <f t="array" ref="C381">IF(ISBLANK(D381), "", IFERROR(INDEX(setup!$B$6:$B$13, MAX((setup!$D$6:$K$13=D381)*ROW(setup!$D$6:$K$13))-ROW(setup!$D$6)+1), "Club not found"))</f>
        <v/>
      </c>
      <c r="D381" s="45"/>
      <c r="E381" s="46"/>
      <c r="F381" s="25">
        <v>7</v>
      </c>
    </row>
    <row r="382" spans="1:16" hidden="1">
      <c r="A382" s="22">
        <v>3</v>
      </c>
      <c r="B382" s="21" t="str">
        <f>IFERROR(INDEX(DeclarationM!$A:$AK, MATCH(B378, DeclarationM!$A:$A, 0), MATCH(D382, DeclarationM!$6:$6, 0)), "")</f>
        <v/>
      </c>
      <c r="C382" s="7" t="str" cm="1">
        <f t="array" ref="C382">IF(ISBLANK(D382), "", IFERROR(INDEX(setup!$B$6:$B$13, MAX((setup!$D$6:$K$13=D382)*ROW(setup!$D$6:$K$13))-ROW(setup!$D$6)+1), "Club not found"))</f>
        <v/>
      </c>
      <c r="D382" s="45"/>
      <c r="E382" s="46"/>
      <c r="F382" s="25">
        <v>6</v>
      </c>
    </row>
    <row r="383" spans="1:16" hidden="1">
      <c r="A383" s="22">
        <v>4</v>
      </c>
      <c r="B383" s="21" t="str">
        <f>IFERROR(INDEX(DeclarationM!$A:$AK, MATCH(B378, DeclarationM!$A:$A, 0), MATCH(D383, DeclarationM!$6:$6, 0)), "")</f>
        <v/>
      </c>
      <c r="C383" s="7" t="str" cm="1">
        <f t="array" ref="C383">IF(ISBLANK(D383), "", IFERROR(INDEX(setup!$B$6:$B$13, MAX((setup!$D$6:$K$13=D383)*ROW(setup!$D$6:$K$13))-ROW(setup!$D$6)+1), "Club not found"))</f>
        <v/>
      </c>
      <c r="D383" s="45"/>
      <c r="E383" s="46"/>
      <c r="F383" s="25">
        <v>5</v>
      </c>
    </row>
    <row r="384" spans="1:16" hidden="1">
      <c r="A384" s="22">
        <v>5</v>
      </c>
      <c r="B384" s="21" t="str">
        <f>IFERROR(INDEX(DeclarationM!$A:$AK, MATCH(B378, DeclarationM!$A:$A, 0), MATCH(D384, DeclarationM!$6:$6, 0)), "")</f>
        <v/>
      </c>
      <c r="C384" s="7" t="str" cm="1">
        <f t="array" ref="C384">IF(ISBLANK(D384), "", IFERROR(INDEX(setup!$B$6:$B$13, MAX((setup!$D$6:$K$13=D384)*ROW(setup!$D$6:$K$13))-ROW(setup!$D$6)+1), "Club not found"))</f>
        <v/>
      </c>
      <c r="D384" s="45"/>
      <c r="E384" s="46"/>
      <c r="F384" s="25">
        <v>4</v>
      </c>
    </row>
    <row r="385" spans="1:16" hidden="1">
      <c r="A385" s="22">
        <v>6</v>
      </c>
      <c r="B385" s="21" t="str">
        <f>IFERROR(INDEX(DeclarationM!$A:$AK, MATCH(B378, DeclarationM!$A:$A, 0), MATCH(D385, DeclarationM!$6:$6, 0)), "")</f>
        <v/>
      </c>
      <c r="C385" s="7" t="str" cm="1">
        <f t="array" ref="C385">IF(ISBLANK(D385), "", IFERROR(INDEX(setup!$B$6:$B$13, MAX((setup!$D$6:$K$13=D385)*ROW(setup!$D$6:$K$13))-ROW(setup!$D$6)+1), "Club not found"))</f>
        <v/>
      </c>
      <c r="D385" s="45"/>
      <c r="E385" s="46"/>
      <c r="F385" s="25">
        <v>3</v>
      </c>
    </row>
    <row r="386" spans="1:16" hidden="1">
      <c r="A386" s="22">
        <v>7</v>
      </c>
      <c r="B386" s="21" t="str">
        <f>IFERROR(INDEX(DeclarationM!$A:$AK, MATCH(B378, DeclarationM!$A:$A, 0), MATCH(D386, DeclarationM!$6:$6, 0)), "")</f>
        <v/>
      </c>
      <c r="C386" s="7" t="str" cm="1">
        <f t="array" ref="C386">IF(ISBLANK(D386), "", IFERROR(INDEX(setup!$B$6:$B$13, MAX((setup!$D$6:$K$13=D386)*ROW(setup!$D$6:$K$13))-ROW(setup!$D$6)+1), "Club not found"))</f>
        <v/>
      </c>
      <c r="D386" s="45"/>
      <c r="E386" s="46"/>
      <c r="F386" s="25">
        <v>2</v>
      </c>
    </row>
    <row r="387" spans="1:16" ht="14.5" hidden="1" thickBot="1">
      <c r="A387" s="23">
        <v>8</v>
      </c>
      <c r="B387" s="24" t="str">
        <f>IFERROR(INDEX(DeclarationM!$A:$AK, MATCH(B378, DeclarationM!$A:$A, 0), MATCH(D387, DeclarationM!$6:$6, 0)), "")</f>
        <v/>
      </c>
      <c r="C387" s="98" t="str" cm="1">
        <f t="array" ref="C387">IF(ISBLANK(D387), "", IFERROR(INDEX(setup!$B$6:$B$13, MAX((setup!$D$6:$K$13=D387)*ROW(setup!$D$6:$K$13))-ROW(setup!$D$6)+1), "Club not found"))</f>
        <v/>
      </c>
      <c r="D387" s="47"/>
      <c r="E387" s="48"/>
      <c r="F387" s="26">
        <v>1</v>
      </c>
    </row>
    <row r="388" spans="1:16" ht="15" hidden="1" thickTop="1" thickBot="1">
      <c r="B388" s="41"/>
    </row>
    <row r="389" spans="1:16" ht="15" hidden="1" thickTop="1" thickBot="1">
      <c r="A389" s="27" t="s">
        <v>116</v>
      </c>
      <c r="B389" s="30" t="str">
        <f>formulas!Q41</f>
        <v/>
      </c>
      <c r="C389" s="29" t="s">
        <v>117</v>
      </c>
      <c r="D389" s="30" t="str">
        <f>formulas!R41</f>
        <v/>
      </c>
      <c r="E389" s="39" t="s">
        <v>118</v>
      </c>
      <c r="F389" s="40" t="s">
        <v>119</v>
      </c>
      <c r="G389" s="60"/>
    </row>
    <row r="390" spans="1:16" ht="14.5" hidden="1" thickBot="1">
      <c r="A390" s="31" t="s">
        <v>216</v>
      </c>
      <c r="B390" s="32" t="s">
        <v>120</v>
      </c>
      <c r="C390" s="32" t="s">
        <v>121</v>
      </c>
      <c r="D390" s="37" t="s">
        <v>122</v>
      </c>
      <c r="E390" s="37" t="s">
        <v>123</v>
      </c>
      <c r="F390" s="33" t="s">
        <v>124</v>
      </c>
    </row>
    <row r="391" spans="1:16" ht="15" hidden="1" thickTop="1">
      <c r="A391" s="22">
        <v>1</v>
      </c>
      <c r="B391" s="21" t="str">
        <f>IFERROR(INDEX(DeclarationM!$A:$AK, MATCH(B389, DeclarationM!$A:$A, 0), MATCH(D391, DeclarationM!$6:$6, 0)), "")</f>
        <v/>
      </c>
      <c r="C391" s="7" t="str" cm="1">
        <f t="array" ref="C391">IF(ISBLANK(D391), "", IFERROR(INDEX(setup!$B$6:$B$13, MAX((setup!$D$6:$K$13=D391)*ROW(setup!$D$6:$K$13))-ROW(setup!$D$6)+1), "Club not found"))</f>
        <v/>
      </c>
      <c r="D391" s="43"/>
      <c r="E391" s="44"/>
      <c r="F391" s="25">
        <v>8</v>
      </c>
      <c r="I391" s="51">
        <f>SUMIF($C391:$C398,I$2,$F391:$F398)</f>
        <v>0</v>
      </c>
      <c r="J391" s="51">
        <f t="shared" ref="J391:P391" si="35">SUMIF($C391:$C398,J$2,$F391:$F398)</f>
        <v>0</v>
      </c>
      <c r="K391" s="51">
        <f t="shared" si="35"/>
        <v>0</v>
      </c>
      <c r="L391" s="51">
        <f t="shared" si="35"/>
        <v>0</v>
      </c>
      <c r="M391" s="51">
        <f t="shared" si="35"/>
        <v>0</v>
      </c>
      <c r="N391" s="51">
        <f t="shared" si="35"/>
        <v>0</v>
      </c>
      <c r="O391" s="51">
        <f t="shared" si="35"/>
        <v>0</v>
      </c>
      <c r="P391" s="51">
        <f t="shared" si="35"/>
        <v>0</v>
      </c>
    </row>
    <row r="392" spans="1:16" hidden="1">
      <c r="A392" s="22">
        <v>2</v>
      </c>
      <c r="B392" s="21" t="str">
        <f>IFERROR(INDEX(DeclarationM!$A:$AK, MATCH(B389, DeclarationM!$A:$A, 0), MATCH(D392, DeclarationM!$6:$6, 0)), "")</f>
        <v/>
      </c>
      <c r="C392" s="7" t="str" cm="1">
        <f t="array" ref="C392">IF(ISBLANK(D392), "", IFERROR(INDEX(setup!$B$6:$B$13, MAX((setup!$D$6:$K$13=D392)*ROW(setup!$D$6:$K$13))-ROW(setup!$D$6)+1), "Club not found"))</f>
        <v/>
      </c>
      <c r="D392" s="45"/>
      <c r="E392" s="46"/>
      <c r="F392" s="25">
        <v>7</v>
      </c>
    </row>
    <row r="393" spans="1:16" hidden="1">
      <c r="A393" s="22">
        <v>3</v>
      </c>
      <c r="B393" s="21" t="str">
        <f>IFERROR(INDEX(DeclarationM!$A:$AK, MATCH(B389, DeclarationM!$A:$A, 0), MATCH(D393, DeclarationM!$6:$6, 0)), "")</f>
        <v/>
      </c>
      <c r="C393" s="7" t="str" cm="1">
        <f t="array" ref="C393">IF(ISBLANK(D393), "", IFERROR(INDEX(setup!$B$6:$B$13, MAX((setup!$D$6:$K$13=D393)*ROW(setup!$D$6:$K$13))-ROW(setup!$D$6)+1), "Club not found"))</f>
        <v/>
      </c>
      <c r="D393" s="45"/>
      <c r="E393" s="46"/>
      <c r="F393" s="25">
        <v>6</v>
      </c>
    </row>
    <row r="394" spans="1:16" hidden="1">
      <c r="A394" s="22">
        <v>4</v>
      </c>
      <c r="B394" s="21" t="str">
        <f>IFERROR(INDEX(DeclarationM!$A:$AK, MATCH(B389, DeclarationM!$A:$A, 0), MATCH(D394, DeclarationM!$6:$6, 0)), "")</f>
        <v/>
      </c>
      <c r="C394" s="7" t="str" cm="1">
        <f t="array" ref="C394">IF(ISBLANK(D394), "", IFERROR(INDEX(setup!$B$6:$B$13, MAX((setup!$D$6:$K$13=D394)*ROW(setup!$D$6:$K$13))-ROW(setup!$D$6)+1), "Club not found"))</f>
        <v/>
      </c>
      <c r="D394" s="45"/>
      <c r="E394" s="46"/>
      <c r="F394" s="25">
        <v>5</v>
      </c>
    </row>
    <row r="395" spans="1:16" hidden="1">
      <c r="A395" s="22">
        <v>5</v>
      </c>
      <c r="B395" s="21" t="str">
        <f>IFERROR(INDEX(DeclarationM!$A:$AK, MATCH(B389, DeclarationM!$A:$A, 0), MATCH(D395, DeclarationM!$6:$6, 0)), "")</f>
        <v/>
      </c>
      <c r="C395" s="7" t="str" cm="1">
        <f t="array" ref="C395">IF(ISBLANK(D395), "", IFERROR(INDEX(setup!$B$6:$B$13, MAX((setup!$D$6:$K$13=D395)*ROW(setup!$D$6:$K$13))-ROW(setup!$D$6)+1), "Club not found"))</f>
        <v/>
      </c>
      <c r="D395" s="45"/>
      <c r="E395" s="46"/>
      <c r="F395" s="25">
        <v>4</v>
      </c>
    </row>
    <row r="396" spans="1:16" hidden="1">
      <c r="A396" s="22">
        <v>6</v>
      </c>
      <c r="B396" s="21" t="str">
        <f>IFERROR(INDEX(DeclarationM!$A:$AK, MATCH(B389, DeclarationM!$A:$A, 0), MATCH(D396, DeclarationM!$6:$6, 0)), "")</f>
        <v/>
      </c>
      <c r="C396" s="7" t="str" cm="1">
        <f t="array" ref="C396">IF(ISBLANK(D396), "", IFERROR(INDEX(setup!$B$6:$B$13, MAX((setup!$D$6:$K$13=D396)*ROW(setup!$D$6:$K$13))-ROW(setup!$D$6)+1), "Club not found"))</f>
        <v/>
      </c>
      <c r="D396" s="45"/>
      <c r="E396" s="46"/>
      <c r="F396" s="25">
        <v>3</v>
      </c>
    </row>
    <row r="397" spans="1:16" hidden="1">
      <c r="A397" s="22">
        <v>7</v>
      </c>
      <c r="B397" s="21" t="str">
        <f>IFERROR(INDEX(DeclarationM!$A:$AK, MATCH(B389, DeclarationM!$A:$A, 0), MATCH(D397, DeclarationM!$6:$6, 0)), "")</f>
        <v/>
      </c>
      <c r="C397" s="7" t="str" cm="1">
        <f t="array" ref="C397">IF(ISBLANK(D397), "", IFERROR(INDEX(setup!$B$6:$B$13, MAX((setup!$D$6:$K$13=D397)*ROW(setup!$D$6:$K$13))-ROW(setup!$D$6)+1), "Club not found"))</f>
        <v/>
      </c>
      <c r="D397" s="45"/>
      <c r="E397" s="46"/>
      <c r="F397" s="25">
        <v>2</v>
      </c>
    </row>
    <row r="398" spans="1:16" ht="14.5" hidden="1" thickBot="1">
      <c r="A398" s="23">
        <v>8</v>
      </c>
      <c r="B398" s="24" t="str">
        <f>IFERROR(INDEX(DeclarationM!$A:$AK, MATCH(B389, DeclarationM!$A:$A, 0), MATCH(D398, DeclarationM!$6:$6, 0)), "")</f>
        <v/>
      </c>
      <c r="C398" s="98" t="str" cm="1">
        <f t="array" ref="C398">IF(ISBLANK(D398), "", IFERROR(INDEX(setup!$B$6:$B$13, MAX((setup!$D$6:$K$13=D398)*ROW(setup!$D$6:$K$13))-ROW(setup!$D$6)+1), "Club not found"))</f>
        <v/>
      </c>
      <c r="D398" s="47"/>
      <c r="E398" s="48"/>
      <c r="F398" s="26">
        <v>1</v>
      </c>
    </row>
    <row r="399" spans="1:16" ht="15" hidden="1" thickTop="1" thickBot="1">
      <c r="B399" s="41"/>
    </row>
    <row r="400" spans="1:16" ht="15" hidden="1" thickTop="1" thickBot="1">
      <c r="A400" s="27" t="s">
        <v>116</v>
      </c>
      <c r="B400" s="30" t="str">
        <f>formulas!Q42</f>
        <v/>
      </c>
      <c r="C400" s="29" t="s">
        <v>117</v>
      </c>
      <c r="D400" s="30" t="str">
        <f>formulas!R42</f>
        <v/>
      </c>
      <c r="E400" s="39" t="s">
        <v>118</v>
      </c>
      <c r="F400" s="40" t="s">
        <v>119</v>
      </c>
      <c r="G400" s="60"/>
    </row>
    <row r="401" spans="1:16" ht="14.5" hidden="1" thickBot="1">
      <c r="A401" s="31" t="s">
        <v>216</v>
      </c>
      <c r="B401" s="32" t="s">
        <v>120</v>
      </c>
      <c r="C401" s="32" t="s">
        <v>121</v>
      </c>
      <c r="D401" s="37" t="s">
        <v>122</v>
      </c>
      <c r="E401" s="37" t="s">
        <v>123</v>
      </c>
      <c r="F401" s="33" t="s">
        <v>124</v>
      </c>
    </row>
    <row r="402" spans="1:16" ht="15" hidden="1" thickTop="1">
      <c r="A402" s="22">
        <v>1</v>
      </c>
      <c r="B402" s="21" t="str">
        <f>IFERROR(INDEX(DeclarationM!$A:$AK, MATCH(B400, DeclarationM!$A:$A, 0), MATCH(D402, DeclarationM!$6:$6, 0)), "")</f>
        <v/>
      </c>
      <c r="C402" s="7" t="str" cm="1">
        <f t="array" ref="C402">IF(ISBLANK(D402), "", IFERROR(INDEX(setup!$B$6:$B$13, MAX((setup!$D$6:$K$13=D402)*ROW(setup!$D$6:$K$13))-ROW(setup!$D$6)+1), "Club not found"))</f>
        <v/>
      </c>
      <c r="D402" s="43"/>
      <c r="E402" s="44"/>
      <c r="F402" s="25">
        <v>8</v>
      </c>
      <c r="I402" s="51">
        <f>SUMIF($C402:$C409,I$2,$F402:$F409)</f>
        <v>0</v>
      </c>
      <c r="J402" s="51">
        <f t="shared" ref="J402:P402" si="36">SUMIF($C402:$C409,J$2,$F402:$F409)</f>
        <v>0</v>
      </c>
      <c r="K402" s="51">
        <f t="shared" si="36"/>
        <v>0</v>
      </c>
      <c r="L402" s="51">
        <f t="shared" si="36"/>
        <v>0</v>
      </c>
      <c r="M402" s="51">
        <f t="shared" si="36"/>
        <v>0</v>
      </c>
      <c r="N402" s="51">
        <f t="shared" si="36"/>
        <v>0</v>
      </c>
      <c r="O402" s="51">
        <f t="shared" si="36"/>
        <v>0</v>
      </c>
      <c r="P402" s="51">
        <f t="shared" si="36"/>
        <v>0</v>
      </c>
    </row>
    <row r="403" spans="1:16" hidden="1">
      <c r="A403" s="22">
        <v>2</v>
      </c>
      <c r="B403" s="21" t="str">
        <f>IFERROR(INDEX(DeclarationM!$A:$AK, MATCH(B400, DeclarationM!$A:$A, 0), MATCH(D403, DeclarationM!$6:$6, 0)), "")</f>
        <v/>
      </c>
      <c r="C403" s="7" t="str" cm="1">
        <f t="array" ref="C403">IF(ISBLANK(D403), "", IFERROR(INDEX(setup!$B$6:$B$13, MAX((setup!$D$6:$K$13=D403)*ROW(setup!$D$6:$K$13))-ROW(setup!$D$6)+1), "Club not found"))</f>
        <v/>
      </c>
      <c r="D403" s="45"/>
      <c r="E403" s="46"/>
      <c r="F403" s="25">
        <v>7</v>
      </c>
    </row>
    <row r="404" spans="1:16" hidden="1">
      <c r="A404" s="22">
        <v>3</v>
      </c>
      <c r="B404" s="21" t="str">
        <f>IFERROR(INDEX(DeclarationM!$A:$AK, MATCH(B400, DeclarationM!$A:$A, 0), MATCH(D404, DeclarationM!$6:$6, 0)), "")</f>
        <v/>
      </c>
      <c r="C404" s="7" t="str" cm="1">
        <f t="array" ref="C404">IF(ISBLANK(D404), "", IFERROR(INDEX(setup!$B$6:$B$13, MAX((setup!$D$6:$K$13=D404)*ROW(setup!$D$6:$K$13))-ROW(setup!$D$6)+1), "Club not found"))</f>
        <v/>
      </c>
      <c r="D404" s="45"/>
      <c r="E404" s="46"/>
      <c r="F404" s="25">
        <v>6</v>
      </c>
    </row>
    <row r="405" spans="1:16" hidden="1">
      <c r="A405" s="22">
        <v>4</v>
      </c>
      <c r="B405" s="21" t="str">
        <f>IFERROR(INDEX(DeclarationM!$A:$AK, MATCH(B400, DeclarationM!$A:$A, 0), MATCH(D405, DeclarationM!$6:$6, 0)), "")</f>
        <v/>
      </c>
      <c r="C405" s="7" t="str" cm="1">
        <f t="array" ref="C405">IF(ISBLANK(D405), "", IFERROR(INDEX(setup!$B$6:$B$13, MAX((setup!$D$6:$K$13=D405)*ROW(setup!$D$6:$K$13))-ROW(setup!$D$6)+1), "Club not found"))</f>
        <v/>
      </c>
      <c r="D405" s="45"/>
      <c r="E405" s="46"/>
      <c r="F405" s="25">
        <v>5</v>
      </c>
    </row>
    <row r="406" spans="1:16" hidden="1">
      <c r="A406" s="22">
        <v>5</v>
      </c>
      <c r="B406" s="21" t="str">
        <f>IFERROR(INDEX(DeclarationM!$A:$AK, MATCH(B400, DeclarationM!$A:$A, 0), MATCH(D406, DeclarationM!$6:$6, 0)), "")</f>
        <v/>
      </c>
      <c r="C406" s="7" t="str" cm="1">
        <f t="array" ref="C406">IF(ISBLANK(D406), "", IFERROR(INDEX(setup!$B$6:$B$13, MAX((setup!$D$6:$K$13=D406)*ROW(setup!$D$6:$K$13))-ROW(setup!$D$6)+1), "Club not found"))</f>
        <v/>
      </c>
      <c r="D406" s="45"/>
      <c r="E406" s="46"/>
      <c r="F406" s="25">
        <v>4</v>
      </c>
    </row>
    <row r="407" spans="1:16" hidden="1">
      <c r="A407" s="22">
        <v>6</v>
      </c>
      <c r="B407" s="21" t="str">
        <f>IFERROR(INDEX(DeclarationM!$A:$AK, MATCH(B400, DeclarationM!$A:$A, 0), MATCH(D407, DeclarationM!$6:$6, 0)), "")</f>
        <v/>
      </c>
      <c r="C407" s="7" t="str" cm="1">
        <f t="array" ref="C407">IF(ISBLANK(D407), "", IFERROR(INDEX(setup!$B$6:$B$13, MAX((setup!$D$6:$K$13=D407)*ROW(setup!$D$6:$K$13))-ROW(setup!$D$6)+1), "Club not found"))</f>
        <v/>
      </c>
      <c r="D407" s="45"/>
      <c r="E407" s="46"/>
      <c r="F407" s="25">
        <v>3</v>
      </c>
    </row>
    <row r="408" spans="1:16" hidden="1">
      <c r="A408" s="22">
        <v>7</v>
      </c>
      <c r="B408" s="21" t="str">
        <f>IFERROR(INDEX(DeclarationM!$A:$AK, MATCH(B400, DeclarationM!$A:$A, 0), MATCH(D408, DeclarationM!$6:$6, 0)), "")</f>
        <v/>
      </c>
      <c r="C408" s="7" t="str" cm="1">
        <f t="array" ref="C408">IF(ISBLANK(D408), "", IFERROR(INDEX(setup!$B$6:$B$13, MAX((setup!$D$6:$K$13=D408)*ROW(setup!$D$6:$K$13))-ROW(setup!$D$6)+1), "Club not found"))</f>
        <v/>
      </c>
      <c r="D408" s="45"/>
      <c r="E408" s="46"/>
      <c r="F408" s="25">
        <v>2</v>
      </c>
    </row>
    <row r="409" spans="1:16" ht="14.5" hidden="1" thickBot="1">
      <c r="A409" s="23">
        <v>8</v>
      </c>
      <c r="B409" s="24" t="str">
        <f>IFERROR(INDEX(DeclarationM!$A:$AK, MATCH(B400, DeclarationM!$A:$A, 0), MATCH(D409, DeclarationM!$6:$6, 0)), "")</f>
        <v/>
      </c>
      <c r="C409" s="98" t="str" cm="1">
        <f t="array" ref="C409">IF(ISBLANK(D409), "", IFERROR(INDEX(setup!$B$6:$B$13, MAX((setup!$D$6:$K$13=D409)*ROW(setup!$D$6:$K$13))-ROW(setup!$D$6)+1), "Club not found"))</f>
        <v/>
      </c>
      <c r="D409" s="47"/>
      <c r="E409" s="48"/>
      <c r="F409" s="26">
        <v>1</v>
      </c>
    </row>
    <row r="410" spans="1:16" ht="15" hidden="1" thickTop="1" thickBot="1">
      <c r="B410" s="41"/>
    </row>
    <row r="411" spans="1:16" ht="15" hidden="1" thickTop="1" thickBot="1">
      <c r="A411" s="27" t="s">
        <v>116</v>
      </c>
      <c r="B411" s="30" t="str">
        <f>formulas!Q43</f>
        <v/>
      </c>
      <c r="C411" s="29" t="s">
        <v>117</v>
      </c>
      <c r="D411" s="30" t="str">
        <f>formulas!R43</f>
        <v/>
      </c>
      <c r="E411" s="39" t="s">
        <v>118</v>
      </c>
      <c r="F411" s="40" t="s">
        <v>119</v>
      </c>
      <c r="G411" s="60"/>
    </row>
    <row r="412" spans="1:16" ht="14.5" hidden="1" thickBot="1">
      <c r="A412" s="31" t="s">
        <v>216</v>
      </c>
      <c r="B412" s="32" t="s">
        <v>120</v>
      </c>
      <c r="C412" s="32" t="s">
        <v>121</v>
      </c>
      <c r="D412" s="37" t="s">
        <v>122</v>
      </c>
      <c r="E412" s="37" t="s">
        <v>123</v>
      </c>
      <c r="F412" s="33" t="s">
        <v>124</v>
      </c>
    </row>
    <row r="413" spans="1:16" ht="15" hidden="1" thickTop="1">
      <c r="A413" s="22">
        <v>1</v>
      </c>
      <c r="B413" s="21" t="str">
        <f>IFERROR(INDEX(DeclarationM!$A:$AK, MATCH(B411, DeclarationM!$A:$A, 0), MATCH(D413, DeclarationM!$6:$6, 0)), "")</f>
        <v/>
      </c>
      <c r="C413" s="7" t="str" cm="1">
        <f t="array" ref="C413">IF(ISBLANK(D413), "", IFERROR(INDEX(setup!$B$6:$B$13, MAX((setup!$D$6:$K$13=D413)*ROW(setup!$D$6:$K$13))-ROW(setup!$D$6)+1), "Club not found"))</f>
        <v/>
      </c>
      <c r="D413" s="43"/>
      <c r="E413" s="44"/>
      <c r="F413" s="25">
        <v>8</v>
      </c>
      <c r="I413" s="51">
        <f>SUMIF($C413:$C420,I$2,$F413:$F420)</f>
        <v>0</v>
      </c>
      <c r="J413" s="51">
        <f t="shared" ref="J413:P413" si="37">SUMIF($C413:$C420,J$2,$F413:$F420)</f>
        <v>0</v>
      </c>
      <c r="K413" s="51">
        <f t="shared" si="37"/>
        <v>0</v>
      </c>
      <c r="L413" s="51">
        <f t="shared" si="37"/>
        <v>0</v>
      </c>
      <c r="M413" s="51">
        <f t="shared" si="37"/>
        <v>0</v>
      </c>
      <c r="N413" s="51">
        <f t="shared" si="37"/>
        <v>0</v>
      </c>
      <c r="O413" s="51">
        <f t="shared" si="37"/>
        <v>0</v>
      </c>
      <c r="P413" s="51">
        <f t="shared" si="37"/>
        <v>0</v>
      </c>
    </row>
    <row r="414" spans="1:16" hidden="1">
      <c r="A414" s="22">
        <v>2</v>
      </c>
      <c r="B414" s="21" t="str">
        <f>IFERROR(INDEX(DeclarationM!$A:$AK, MATCH(B411, DeclarationM!$A:$A, 0), MATCH(D414, DeclarationM!$6:$6, 0)), "")</f>
        <v/>
      </c>
      <c r="C414" s="7" t="str" cm="1">
        <f t="array" ref="C414">IF(ISBLANK(D414), "", IFERROR(INDEX(setup!$B$6:$B$13, MAX((setup!$D$6:$K$13=D414)*ROW(setup!$D$6:$K$13))-ROW(setup!$D$6)+1), "Club not found"))</f>
        <v/>
      </c>
      <c r="D414" s="45"/>
      <c r="E414" s="46"/>
      <c r="F414" s="25">
        <v>7</v>
      </c>
    </row>
    <row r="415" spans="1:16" hidden="1">
      <c r="A415" s="22">
        <v>3</v>
      </c>
      <c r="B415" s="21" t="str">
        <f>IFERROR(INDEX(DeclarationM!$A:$AK, MATCH(B411, DeclarationM!$A:$A, 0), MATCH(D415, DeclarationM!$6:$6, 0)), "")</f>
        <v/>
      </c>
      <c r="C415" s="7" t="str" cm="1">
        <f t="array" ref="C415">IF(ISBLANK(D415), "", IFERROR(INDEX(setup!$B$6:$B$13, MAX((setup!$D$6:$K$13=D415)*ROW(setup!$D$6:$K$13))-ROW(setup!$D$6)+1), "Club not found"))</f>
        <v/>
      </c>
      <c r="D415" s="45"/>
      <c r="E415" s="46"/>
      <c r="F415" s="25">
        <v>6</v>
      </c>
    </row>
    <row r="416" spans="1:16" hidden="1">
      <c r="A416" s="22">
        <v>4</v>
      </c>
      <c r="B416" s="21" t="str">
        <f>IFERROR(INDEX(DeclarationM!$A:$AK, MATCH(B411, DeclarationM!$A:$A, 0), MATCH(D416, DeclarationM!$6:$6, 0)), "")</f>
        <v/>
      </c>
      <c r="C416" s="7" t="str" cm="1">
        <f t="array" ref="C416">IF(ISBLANK(D416), "", IFERROR(INDEX(setup!$B$6:$B$13, MAX((setup!$D$6:$K$13=D416)*ROW(setup!$D$6:$K$13))-ROW(setup!$D$6)+1), "Club not found"))</f>
        <v/>
      </c>
      <c r="D416" s="45"/>
      <c r="E416" s="46"/>
      <c r="F416" s="25">
        <v>5</v>
      </c>
    </row>
    <row r="417" spans="1:16" hidden="1">
      <c r="A417" s="22">
        <v>5</v>
      </c>
      <c r="B417" s="21" t="str">
        <f>IFERROR(INDEX(DeclarationM!$A:$AK, MATCH(B411, DeclarationM!$A:$A, 0), MATCH(D417, DeclarationM!$6:$6, 0)), "")</f>
        <v/>
      </c>
      <c r="C417" s="7" t="str" cm="1">
        <f t="array" ref="C417">IF(ISBLANK(D417), "", IFERROR(INDEX(setup!$B$6:$B$13, MAX((setup!$D$6:$K$13=D417)*ROW(setup!$D$6:$K$13))-ROW(setup!$D$6)+1), "Club not found"))</f>
        <v/>
      </c>
      <c r="D417" s="45"/>
      <c r="E417" s="46"/>
      <c r="F417" s="25">
        <v>4</v>
      </c>
    </row>
    <row r="418" spans="1:16" hidden="1">
      <c r="A418" s="22">
        <v>6</v>
      </c>
      <c r="B418" s="21" t="str">
        <f>IFERROR(INDEX(DeclarationM!$A:$AK, MATCH(B411, DeclarationM!$A:$A, 0), MATCH(D418, DeclarationM!$6:$6, 0)), "")</f>
        <v/>
      </c>
      <c r="C418" s="7" t="str" cm="1">
        <f t="array" ref="C418">IF(ISBLANK(D418), "", IFERROR(INDEX(setup!$B$6:$B$13, MAX((setup!$D$6:$K$13=D418)*ROW(setup!$D$6:$K$13))-ROW(setup!$D$6)+1), "Club not found"))</f>
        <v/>
      </c>
      <c r="D418" s="45"/>
      <c r="E418" s="46"/>
      <c r="F418" s="25">
        <v>3</v>
      </c>
    </row>
    <row r="419" spans="1:16" hidden="1">
      <c r="A419" s="22">
        <v>7</v>
      </c>
      <c r="B419" s="21" t="str">
        <f>IFERROR(INDEX(DeclarationM!$A:$AK, MATCH(B411, DeclarationM!$A:$A, 0), MATCH(D419, DeclarationM!$6:$6, 0)), "")</f>
        <v/>
      </c>
      <c r="C419" s="7" t="str" cm="1">
        <f t="array" ref="C419">IF(ISBLANK(D419), "", IFERROR(INDEX(setup!$B$6:$B$13, MAX((setup!$D$6:$K$13=D419)*ROW(setup!$D$6:$K$13))-ROW(setup!$D$6)+1), "Club not found"))</f>
        <v/>
      </c>
      <c r="D419" s="45"/>
      <c r="E419" s="46"/>
      <c r="F419" s="25">
        <v>2</v>
      </c>
    </row>
    <row r="420" spans="1:16" ht="14.5" hidden="1" thickBot="1">
      <c r="A420" s="23">
        <v>8</v>
      </c>
      <c r="B420" s="24" t="str">
        <f>IFERROR(INDEX(DeclarationM!$A:$AK, MATCH(B411, DeclarationM!$A:$A, 0), MATCH(D420, DeclarationM!$6:$6, 0)), "")</f>
        <v/>
      </c>
      <c r="C420" s="98" t="str" cm="1">
        <f t="array" ref="C420">IF(ISBLANK(D420), "", IFERROR(INDEX(setup!$B$6:$B$13, MAX((setup!$D$6:$K$13=D420)*ROW(setup!$D$6:$K$13))-ROW(setup!$D$6)+1), "Club not found"))</f>
        <v/>
      </c>
      <c r="D420" s="47"/>
      <c r="E420" s="48"/>
      <c r="F420" s="26">
        <v>1</v>
      </c>
    </row>
    <row r="421" spans="1:16" ht="15" hidden="1" thickTop="1" thickBot="1">
      <c r="B421" s="41"/>
    </row>
    <row r="422" spans="1:16" ht="15" hidden="1" thickTop="1" thickBot="1">
      <c r="A422" s="27" t="s">
        <v>116</v>
      </c>
      <c r="B422" s="30" t="str">
        <f>formulas!Q44</f>
        <v/>
      </c>
      <c r="C422" s="29" t="s">
        <v>117</v>
      </c>
      <c r="D422" s="30" t="str">
        <f>formulas!R44</f>
        <v/>
      </c>
      <c r="E422" s="39" t="s">
        <v>118</v>
      </c>
      <c r="F422" s="40" t="s">
        <v>119</v>
      </c>
      <c r="G422" s="60"/>
    </row>
    <row r="423" spans="1:16" ht="14.5" hidden="1" thickBot="1">
      <c r="A423" s="31" t="s">
        <v>216</v>
      </c>
      <c r="B423" s="32" t="s">
        <v>120</v>
      </c>
      <c r="C423" s="32" t="s">
        <v>121</v>
      </c>
      <c r="D423" s="37" t="s">
        <v>122</v>
      </c>
      <c r="E423" s="37" t="s">
        <v>123</v>
      </c>
      <c r="F423" s="33" t="s">
        <v>124</v>
      </c>
    </row>
    <row r="424" spans="1:16" ht="15" hidden="1" thickTop="1">
      <c r="A424" s="22">
        <v>1</v>
      </c>
      <c r="B424" s="21" t="str">
        <f>IFERROR(INDEX(DeclarationM!$A:$AK, MATCH(B422, DeclarationM!$A:$A, 0), MATCH(D424, DeclarationM!$6:$6, 0)), "")</f>
        <v/>
      </c>
      <c r="C424" s="7" t="str" cm="1">
        <f t="array" ref="C424">IF(ISBLANK(D424), "", IFERROR(INDEX(setup!$B$6:$B$13, MAX((setup!$D$6:$K$13=D424)*ROW(setup!$D$6:$K$13))-ROW(setup!$D$6)+1), "Club not found"))</f>
        <v/>
      </c>
      <c r="D424" s="43"/>
      <c r="E424" s="44"/>
      <c r="F424" s="25">
        <v>8</v>
      </c>
      <c r="I424" s="51">
        <f>SUMIF($C424:$C431,I$2,$F424:$F431)</f>
        <v>0</v>
      </c>
      <c r="J424" s="51">
        <f t="shared" ref="J424:P424" si="38">SUMIF($C424:$C431,J$2,$F424:$F431)</f>
        <v>0</v>
      </c>
      <c r="K424" s="51">
        <f t="shared" si="38"/>
        <v>0</v>
      </c>
      <c r="L424" s="51">
        <f t="shared" si="38"/>
        <v>0</v>
      </c>
      <c r="M424" s="51">
        <f t="shared" si="38"/>
        <v>0</v>
      </c>
      <c r="N424" s="51">
        <f t="shared" si="38"/>
        <v>0</v>
      </c>
      <c r="O424" s="51">
        <f t="shared" si="38"/>
        <v>0</v>
      </c>
      <c r="P424" s="51">
        <f t="shared" si="38"/>
        <v>0</v>
      </c>
    </row>
    <row r="425" spans="1:16" hidden="1">
      <c r="A425" s="22">
        <v>2</v>
      </c>
      <c r="B425" s="21" t="str">
        <f>IFERROR(INDEX(DeclarationM!$A:$AK, MATCH(B422, DeclarationM!$A:$A, 0), MATCH(D425, DeclarationM!$6:$6, 0)), "")</f>
        <v/>
      </c>
      <c r="C425" s="7" t="str" cm="1">
        <f t="array" ref="C425">IF(ISBLANK(D425), "", IFERROR(INDEX(setup!$B$6:$B$13, MAX((setup!$D$6:$K$13=D425)*ROW(setup!$D$6:$K$13))-ROW(setup!$D$6)+1), "Club not found"))</f>
        <v/>
      </c>
      <c r="D425" s="45"/>
      <c r="E425" s="46"/>
      <c r="F425" s="25">
        <v>7</v>
      </c>
    </row>
    <row r="426" spans="1:16" hidden="1">
      <c r="A426" s="22">
        <v>3</v>
      </c>
      <c r="B426" s="21" t="str">
        <f>IFERROR(INDEX(DeclarationM!$A:$AK, MATCH(B422, DeclarationM!$A:$A, 0), MATCH(D426, DeclarationM!$6:$6, 0)), "")</f>
        <v/>
      </c>
      <c r="C426" s="7" t="str" cm="1">
        <f t="array" ref="C426">IF(ISBLANK(D426), "", IFERROR(INDEX(setup!$B$6:$B$13, MAX((setup!$D$6:$K$13=D426)*ROW(setup!$D$6:$K$13))-ROW(setup!$D$6)+1), "Club not found"))</f>
        <v/>
      </c>
      <c r="D426" s="45"/>
      <c r="E426" s="46"/>
      <c r="F426" s="25">
        <v>6</v>
      </c>
    </row>
    <row r="427" spans="1:16" hidden="1">
      <c r="A427" s="22">
        <v>4</v>
      </c>
      <c r="B427" s="21" t="str">
        <f>IFERROR(INDEX(DeclarationM!$A:$AK, MATCH(B422, DeclarationM!$A:$A, 0), MATCH(D427, DeclarationM!$6:$6, 0)), "")</f>
        <v/>
      </c>
      <c r="C427" s="7" t="str" cm="1">
        <f t="array" ref="C427">IF(ISBLANK(D427), "", IFERROR(INDEX(setup!$B$6:$B$13, MAX((setup!$D$6:$K$13=D427)*ROW(setup!$D$6:$K$13))-ROW(setup!$D$6)+1), "Club not found"))</f>
        <v/>
      </c>
      <c r="D427" s="45"/>
      <c r="E427" s="46"/>
      <c r="F427" s="25">
        <v>5</v>
      </c>
    </row>
    <row r="428" spans="1:16" hidden="1">
      <c r="A428" s="22">
        <v>5</v>
      </c>
      <c r="B428" s="21" t="str">
        <f>IFERROR(INDEX(DeclarationM!$A:$AK, MATCH(B422, DeclarationM!$A:$A, 0), MATCH(D428, DeclarationM!$6:$6, 0)), "")</f>
        <v/>
      </c>
      <c r="C428" s="7" t="str" cm="1">
        <f t="array" ref="C428">IF(ISBLANK(D428), "", IFERROR(INDEX(setup!$B$6:$B$13, MAX((setup!$D$6:$K$13=D428)*ROW(setup!$D$6:$K$13))-ROW(setup!$D$6)+1), "Club not found"))</f>
        <v/>
      </c>
      <c r="D428" s="45"/>
      <c r="E428" s="46"/>
      <c r="F428" s="25">
        <v>4</v>
      </c>
    </row>
    <row r="429" spans="1:16" hidden="1">
      <c r="A429" s="22">
        <v>6</v>
      </c>
      <c r="B429" s="21" t="str">
        <f>IFERROR(INDEX(DeclarationM!$A:$AK, MATCH(B422, DeclarationM!$A:$A, 0), MATCH(D429, DeclarationM!$6:$6, 0)), "")</f>
        <v/>
      </c>
      <c r="C429" s="7" t="str" cm="1">
        <f t="array" ref="C429">IF(ISBLANK(D429), "", IFERROR(INDEX(setup!$B$6:$B$13, MAX((setup!$D$6:$K$13=D429)*ROW(setup!$D$6:$K$13))-ROW(setup!$D$6)+1), "Club not found"))</f>
        <v/>
      </c>
      <c r="D429" s="45"/>
      <c r="E429" s="46"/>
      <c r="F429" s="25">
        <v>3</v>
      </c>
    </row>
    <row r="430" spans="1:16" hidden="1">
      <c r="A430" s="22">
        <v>7</v>
      </c>
      <c r="B430" s="21" t="str">
        <f>IFERROR(INDEX(DeclarationM!$A:$AK, MATCH(B422, DeclarationM!$A:$A, 0), MATCH(D430, DeclarationM!$6:$6, 0)), "")</f>
        <v/>
      </c>
      <c r="C430" s="7" t="str" cm="1">
        <f t="array" ref="C430">IF(ISBLANK(D430), "", IFERROR(INDEX(setup!$B$6:$B$13, MAX((setup!$D$6:$K$13=D430)*ROW(setup!$D$6:$K$13))-ROW(setup!$D$6)+1), "Club not found"))</f>
        <v/>
      </c>
      <c r="D430" s="45"/>
      <c r="E430" s="46"/>
      <c r="F430" s="25">
        <v>2</v>
      </c>
    </row>
    <row r="431" spans="1:16" ht="14.5" hidden="1" thickBot="1">
      <c r="A431" s="23">
        <v>8</v>
      </c>
      <c r="B431" s="24" t="str">
        <f>IFERROR(INDEX(DeclarationM!$A:$AK, MATCH(B422, DeclarationM!$A:$A, 0), MATCH(D431, DeclarationM!$6:$6, 0)), "")</f>
        <v/>
      </c>
      <c r="C431" s="98" t="str" cm="1">
        <f t="array" ref="C431">IF(ISBLANK(D431), "", IFERROR(INDEX(setup!$B$6:$B$13, MAX((setup!$D$6:$K$13=D431)*ROW(setup!$D$6:$K$13))-ROW(setup!$D$6)+1), "Club not found"))</f>
        <v/>
      </c>
      <c r="D431" s="47"/>
      <c r="E431" s="48"/>
      <c r="F431" s="26">
        <v>1</v>
      </c>
    </row>
    <row r="432" spans="1:16" ht="15" hidden="1" thickTop="1" thickBot="1">
      <c r="B432" s="41"/>
    </row>
    <row r="433" spans="1:16" ht="15" hidden="1" thickTop="1" thickBot="1">
      <c r="A433" s="27" t="s">
        <v>116</v>
      </c>
      <c r="B433" s="30" t="str">
        <f>formulas!Q45</f>
        <v/>
      </c>
      <c r="C433" s="29" t="s">
        <v>117</v>
      </c>
      <c r="D433" s="30" t="str">
        <f>formulas!R45</f>
        <v/>
      </c>
      <c r="E433" s="39" t="s">
        <v>118</v>
      </c>
      <c r="F433" s="40" t="s">
        <v>119</v>
      </c>
      <c r="G433" s="60"/>
    </row>
    <row r="434" spans="1:16" ht="14.5" hidden="1" thickBot="1">
      <c r="A434" s="31" t="s">
        <v>216</v>
      </c>
      <c r="B434" s="32" t="s">
        <v>120</v>
      </c>
      <c r="C434" s="32" t="s">
        <v>121</v>
      </c>
      <c r="D434" s="37" t="s">
        <v>122</v>
      </c>
      <c r="E434" s="37" t="s">
        <v>123</v>
      </c>
      <c r="F434" s="33" t="s">
        <v>124</v>
      </c>
    </row>
    <row r="435" spans="1:16" ht="15" hidden="1" thickTop="1">
      <c r="A435" s="22">
        <v>1</v>
      </c>
      <c r="B435" s="21" t="str">
        <f>IFERROR(INDEX(DeclarationM!$A:$AK, MATCH(B433, DeclarationM!$A:$A, 0), MATCH(D435, DeclarationM!$6:$6, 0)), "")</f>
        <v/>
      </c>
      <c r="C435" s="7" t="str" cm="1">
        <f t="array" ref="C435">IF(ISBLANK(D435), "", IFERROR(INDEX(setup!$B$6:$B$13, MAX((setup!$D$6:$K$13=D435)*ROW(setup!$D$6:$K$13))-ROW(setup!$D$6)+1), "Club not found"))</f>
        <v/>
      </c>
      <c r="D435" s="43"/>
      <c r="E435" s="44"/>
      <c r="F435" s="25">
        <v>8</v>
      </c>
      <c r="I435" s="51">
        <f>SUMIF($C435:$C442,I$2,$F435:$F442)</f>
        <v>0</v>
      </c>
      <c r="J435" s="51">
        <f t="shared" ref="J435:P435" si="39">SUMIF($C435:$C442,J$2,$F435:$F442)</f>
        <v>0</v>
      </c>
      <c r="K435" s="51">
        <f t="shared" si="39"/>
        <v>0</v>
      </c>
      <c r="L435" s="51">
        <f t="shared" si="39"/>
        <v>0</v>
      </c>
      <c r="M435" s="51">
        <f t="shared" si="39"/>
        <v>0</v>
      </c>
      <c r="N435" s="51">
        <f t="shared" si="39"/>
        <v>0</v>
      </c>
      <c r="O435" s="51">
        <f t="shared" si="39"/>
        <v>0</v>
      </c>
      <c r="P435" s="51">
        <f t="shared" si="39"/>
        <v>0</v>
      </c>
    </row>
    <row r="436" spans="1:16" hidden="1">
      <c r="A436" s="22">
        <v>2</v>
      </c>
      <c r="B436" s="21" t="str">
        <f>IFERROR(INDEX(DeclarationM!$A:$AK, MATCH(B433, DeclarationM!$A:$A, 0), MATCH(D436, DeclarationM!$6:$6, 0)), "")</f>
        <v/>
      </c>
      <c r="C436" s="7" t="str" cm="1">
        <f t="array" ref="C436">IF(ISBLANK(D436), "", IFERROR(INDEX(setup!$B$6:$B$13, MAX((setup!$D$6:$K$13=D436)*ROW(setup!$D$6:$K$13))-ROW(setup!$D$6)+1), "Club not found"))</f>
        <v/>
      </c>
      <c r="D436" s="45"/>
      <c r="E436" s="46"/>
      <c r="F436" s="25">
        <v>7</v>
      </c>
    </row>
    <row r="437" spans="1:16" hidden="1">
      <c r="A437" s="22">
        <v>3</v>
      </c>
      <c r="B437" s="21" t="str">
        <f>IFERROR(INDEX(DeclarationM!$A:$AK, MATCH(B433, DeclarationM!$A:$A, 0), MATCH(D437, DeclarationM!$6:$6, 0)), "")</f>
        <v/>
      </c>
      <c r="C437" s="7" t="str" cm="1">
        <f t="array" ref="C437">IF(ISBLANK(D437), "", IFERROR(INDEX(setup!$B$6:$B$13, MAX((setup!$D$6:$K$13=D437)*ROW(setup!$D$6:$K$13))-ROW(setup!$D$6)+1), "Club not found"))</f>
        <v/>
      </c>
      <c r="D437" s="45"/>
      <c r="E437" s="46"/>
      <c r="F437" s="25">
        <v>6</v>
      </c>
    </row>
    <row r="438" spans="1:16" hidden="1">
      <c r="A438" s="22">
        <v>4</v>
      </c>
      <c r="B438" s="21" t="str">
        <f>IFERROR(INDEX(DeclarationM!$A:$AK, MATCH(B433, DeclarationM!$A:$A, 0), MATCH(D438, DeclarationM!$6:$6, 0)), "")</f>
        <v/>
      </c>
      <c r="C438" s="7" t="str" cm="1">
        <f t="array" ref="C438">IF(ISBLANK(D438), "", IFERROR(INDEX(setup!$B$6:$B$13, MAX((setup!$D$6:$K$13=D438)*ROW(setup!$D$6:$K$13))-ROW(setup!$D$6)+1), "Club not found"))</f>
        <v/>
      </c>
      <c r="D438" s="45"/>
      <c r="E438" s="46"/>
      <c r="F438" s="25">
        <v>5</v>
      </c>
    </row>
    <row r="439" spans="1:16" hidden="1">
      <c r="A439" s="22">
        <v>5</v>
      </c>
      <c r="B439" s="21" t="str">
        <f>IFERROR(INDEX(DeclarationM!$A:$AK, MATCH(B433, DeclarationM!$A:$A, 0), MATCH(D439, DeclarationM!$6:$6, 0)), "")</f>
        <v/>
      </c>
      <c r="C439" s="7" t="str" cm="1">
        <f t="array" ref="C439">IF(ISBLANK(D439), "", IFERROR(INDEX(setup!$B$6:$B$13, MAX((setup!$D$6:$K$13=D439)*ROW(setup!$D$6:$K$13))-ROW(setup!$D$6)+1), "Club not found"))</f>
        <v/>
      </c>
      <c r="D439" s="45"/>
      <c r="E439" s="46"/>
      <c r="F439" s="25">
        <v>4</v>
      </c>
    </row>
    <row r="440" spans="1:16" hidden="1">
      <c r="A440" s="22">
        <v>6</v>
      </c>
      <c r="B440" s="21" t="str">
        <f>IFERROR(INDEX(DeclarationM!$A:$AK, MATCH(B433, DeclarationM!$A:$A, 0), MATCH(D440, DeclarationM!$6:$6, 0)), "")</f>
        <v/>
      </c>
      <c r="C440" s="7" t="str" cm="1">
        <f t="array" ref="C440">IF(ISBLANK(D440), "", IFERROR(INDEX(setup!$B$6:$B$13, MAX((setup!$D$6:$K$13=D440)*ROW(setup!$D$6:$K$13))-ROW(setup!$D$6)+1), "Club not found"))</f>
        <v/>
      </c>
      <c r="D440" s="45"/>
      <c r="E440" s="46"/>
      <c r="F440" s="25">
        <v>3</v>
      </c>
    </row>
    <row r="441" spans="1:16" hidden="1">
      <c r="A441" s="22">
        <v>7</v>
      </c>
      <c r="B441" s="21" t="str">
        <f>IFERROR(INDEX(DeclarationM!$A:$AK, MATCH(B433, DeclarationM!$A:$A, 0), MATCH(D441, DeclarationM!$6:$6, 0)), "")</f>
        <v/>
      </c>
      <c r="C441" s="7" t="str" cm="1">
        <f t="array" ref="C441">IF(ISBLANK(D441), "", IFERROR(INDEX(setup!$B$6:$B$13, MAX((setup!$D$6:$K$13=D441)*ROW(setup!$D$6:$K$13))-ROW(setup!$D$6)+1), "Club not found"))</f>
        <v/>
      </c>
      <c r="D441" s="45"/>
      <c r="E441" s="46"/>
      <c r="F441" s="25">
        <v>2</v>
      </c>
    </row>
    <row r="442" spans="1:16" ht="14.5" hidden="1" thickBot="1">
      <c r="A442" s="23">
        <v>8</v>
      </c>
      <c r="B442" s="24" t="str">
        <f>IFERROR(INDEX(DeclarationM!$A:$AK, MATCH(B433, DeclarationM!$A:$A, 0), MATCH(D442, DeclarationM!$6:$6, 0)), "")</f>
        <v/>
      </c>
      <c r="C442" s="98" t="str" cm="1">
        <f t="array" ref="C442">IF(ISBLANK(D442), "", IFERROR(INDEX(setup!$B$6:$B$13, MAX((setup!$D$6:$K$13=D442)*ROW(setup!$D$6:$K$13))-ROW(setup!$D$6)+1), "Club not found"))</f>
        <v/>
      </c>
      <c r="D442" s="47"/>
      <c r="E442" s="48"/>
      <c r="F442" s="26">
        <v>1</v>
      </c>
    </row>
    <row r="443" spans="1:16" ht="14.5" hidden="1" thickTop="1">
      <c r="B443" s="42"/>
    </row>
    <row r="444" spans="1:16" ht="14.5" thickTop="1"/>
  </sheetData>
  <sheetProtection selectLockedCells="1"/>
  <sortState xmlns:xlrd2="http://schemas.microsoft.com/office/spreadsheetml/2017/richdata2" ref="D204:E211">
    <sortCondition ref="E204:E211"/>
  </sortState>
  <pageMargins left="0.7" right="0.7" top="0.75" bottom="0.75" header="0.3" footer="0.3"/>
  <pageSetup scale="86" orientation="portrait" r:id="rId1"/>
  <rowBreaks count="6" manualBreakCount="6">
    <brk id="47" max="15" man="1"/>
    <brk id="91" max="15" man="1"/>
    <brk id="135" max="15" man="1"/>
    <brk id="179" max="15" man="1"/>
    <brk id="223" max="15" man="1"/>
    <brk id="278" max="15" man="1"/>
  </rowBreaks>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3F2CB-CED0-4761-B695-575210A3FAF4}">
  <sheetPr>
    <tabColor rgb="FF660066"/>
  </sheetPr>
  <dimension ref="A1:P444"/>
  <sheetViews>
    <sheetView topLeftCell="A154" zoomScale="80" zoomScaleNormal="80" workbookViewId="0">
      <selection activeCell="E154" sqref="E154"/>
    </sheetView>
  </sheetViews>
  <sheetFormatPr defaultColWidth="9.1796875" defaultRowHeight="14"/>
  <cols>
    <col min="1" max="1" width="9.1796875" style="1"/>
    <col min="2" max="2" width="23.7265625" style="1" customWidth="1"/>
    <col min="3" max="3" width="28.7265625" style="1" bestFit="1" customWidth="1"/>
    <col min="4" max="4" width="6.54296875" style="2" customWidth="1"/>
    <col min="5" max="5" width="16.453125" style="2" customWidth="1"/>
    <col min="6" max="6" width="9.1796875" style="1"/>
    <col min="7" max="7" width="9.1796875" style="54"/>
    <col min="8" max="8" width="13.81640625" style="1" bestFit="1" customWidth="1"/>
    <col min="9" max="9" width="10.1796875" style="1" bestFit="1" customWidth="1"/>
    <col min="10" max="10" width="18.54296875" style="1" bestFit="1" customWidth="1"/>
    <col min="11" max="11" width="20.81640625" style="1" bestFit="1" customWidth="1"/>
    <col min="12" max="12" width="16.7265625" style="1" bestFit="1" customWidth="1"/>
    <col min="13" max="13" width="21.7265625" style="1" bestFit="1" customWidth="1"/>
    <col min="14" max="14" width="22.81640625" style="1" bestFit="1" customWidth="1"/>
    <col min="15" max="15" width="11.26953125" style="1" bestFit="1" customWidth="1"/>
    <col min="16" max="16" width="25.26953125" style="1" bestFit="1" customWidth="1"/>
    <col min="17" max="16384" width="9.1796875" style="1"/>
  </cols>
  <sheetData>
    <row r="1" spans="1:16" ht="25">
      <c r="B1" s="4" t="s">
        <v>20</v>
      </c>
      <c r="E1" s="35" t="s">
        <v>133</v>
      </c>
      <c r="I1" s="49" t="s">
        <v>13</v>
      </c>
    </row>
    <row r="2" spans="1:16" ht="25">
      <c r="B2" s="4" t="s">
        <v>112</v>
      </c>
      <c r="C2" s="34">
        <f>DeclarationM!H2</f>
        <v>45455</v>
      </c>
      <c r="D2" s="117" t="s">
        <v>113</v>
      </c>
      <c r="E2" s="116" t="str">
        <f>DeclarationM!H1</f>
        <v>Eastbourne</v>
      </c>
      <c r="F2" s="117" t="s">
        <v>114</v>
      </c>
      <c r="G2" s="56">
        <f>DeclarationM!H3</f>
        <v>2</v>
      </c>
      <c r="I2" s="5" t="str">
        <f>setup!$B$6</f>
        <v>Arena 80</v>
      </c>
      <c r="J2" s="5" t="str">
        <f>setup!$B$7</f>
        <v>Brighton &amp; Hove AC</v>
      </c>
      <c r="K2" s="5" t="str">
        <f>setup!$B$8</f>
        <v>Eastbourne Rovers AC</v>
      </c>
      <c r="L2" s="5" t="str">
        <f>setup!$B$9</f>
        <v>Hailsham Harriers</v>
      </c>
      <c r="M2" s="5" t="str">
        <f>setup!$B$10</f>
        <v>Hastings AC &amp; Runners</v>
      </c>
      <c r="N2" s="5" t="str">
        <f>setup!$B$11</f>
        <v>Haywards Heath &amp; Lewes</v>
      </c>
      <c r="O2" s="5" t="str">
        <f>setup!$B$12</f>
        <v>HYAC</v>
      </c>
      <c r="P2" s="5" t="str">
        <f>setup!$B$13</f>
        <v>Worthing &amp; District Harriers</v>
      </c>
    </row>
    <row r="3" spans="1:16" ht="14.5" thickBot="1">
      <c r="D3" s="201" t="s">
        <v>169</v>
      </c>
      <c r="H3" s="5" t="s">
        <v>125</v>
      </c>
      <c r="I3" s="63">
        <f>SUM(I6:I435)+0.17</f>
        <v>8.17</v>
      </c>
      <c r="J3" s="63">
        <f>SUM(J6:J435)+0.16</f>
        <v>184.16</v>
      </c>
      <c r="K3" s="63">
        <f>SUM(K6:K435)+0.15</f>
        <v>165.15</v>
      </c>
      <c r="L3" s="63">
        <f>SUM(L6:L435)+0.14</f>
        <v>108.14</v>
      </c>
      <c r="M3" s="63">
        <f>SUM(M6:M435)+0.13</f>
        <v>103.13</v>
      </c>
      <c r="N3" s="63">
        <f>SUM(N6:N435)+0.12</f>
        <v>54.12</v>
      </c>
      <c r="O3" s="63">
        <f>SUM(O6:O435)+0.11</f>
        <v>132.11000000000001</v>
      </c>
      <c r="P3" s="63">
        <f>SUM(P6:P435)+0.1</f>
        <v>0.1</v>
      </c>
    </row>
    <row r="4" spans="1:16" ht="15" thickTop="1" thickBot="1">
      <c r="A4" s="27" t="s">
        <v>116</v>
      </c>
      <c r="B4" s="30" t="str">
        <f>formulas!Z6</f>
        <v>Hammer</v>
      </c>
      <c r="C4" s="29" t="s">
        <v>117</v>
      </c>
      <c r="D4" s="202" t="str">
        <f>formulas!AA6</f>
        <v>A 35+</v>
      </c>
      <c r="E4" s="39" t="s">
        <v>118</v>
      </c>
      <c r="F4" s="40" t="s">
        <v>119</v>
      </c>
      <c r="G4" s="60"/>
    </row>
    <row r="5" spans="1:16" ht="14.5" thickBot="1">
      <c r="A5" s="31" t="s">
        <v>216</v>
      </c>
      <c r="B5" s="32" t="s">
        <v>120</v>
      </c>
      <c r="C5" s="32" t="s">
        <v>121</v>
      </c>
      <c r="D5" s="37" t="s">
        <v>122</v>
      </c>
      <c r="E5" s="37" t="s">
        <v>123</v>
      </c>
      <c r="F5" s="33" t="s">
        <v>124</v>
      </c>
    </row>
    <row r="6" spans="1:16" ht="15" thickTop="1">
      <c r="A6" s="22">
        <v>1</v>
      </c>
      <c r="B6" s="21" t="str">
        <f>IFERROR(INDEX(DeclarationW!$A:$AL, MATCH(B$4, DeclarationW!$A:$A, 0), MATCH(D6, DeclarationW!$6:$6, 0)), "")</f>
        <v>JAYNE BALDOCK</v>
      </c>
      <c r="C6" s="7" t="str" cm="1">
        <f t="array" ref="C6">IF(ISBLANK(D6), "", IFERROR(INDEX(setup!$B$6:$B$13, MAX((setup!$D$6:$K$13=D6)*ROW(setup!$D$6:$K$13))-ROW(setup!$D$6)+1), "Club not found"))</f>
        <v>Hastings AC &amp; Runners</v>
      </c>
      <c r="D6" s="43" t="s">
        <v>320</v>
      </c>
      <c r="E6" s="44">
        <v>31.44</v>
      </c>
      <c r="F6" s="25">
        <v>8</v>
      </c>
      <c r="I6" s="51">
        <f>SUMIF($C6:$C13,I$2,$F6:$F13)</f>
        <v>0</v>
      </c>
      <c r="J6" s="51">
        <f t="shared" ref="J6:P6" si="0">SUMIF($C6:$C13,J$2,$F6:$F13)</f>
        <v>6</v>
      </c>
      <c r="K6" s="51">
        <f t="shared" si="0"/>
        <v>5</v>
      </c>
      <c r="L6" s="51">
        <f t="shared" si="0"/>
        <v>4</v>
      </c>
      <c r="M6" s="51">
        <f t="shared" si="0"/>
        <v>8</v>
      </c>
      <c r="N6" s="51">
        <f t="shared" si="0"/>
        <v>0</v>
      </c>
      <c r="O6" s="51">
        <f t="shared" si="0"/>
        <v>7</v>
      </c>
      <c r="P6" s="51">
        <f t="shared" si="0"/>
        <v>0</v>
      </c>
    </row>
    <row r="7" spans="1:16">
      <c r="A7" s="22">
        <v>2</v>
      </c>
      <c r="B7" s="21" t="str">
        <f>IFERROR(INDEX(DeclarationW!$A:$AL, MATCH(B$4, DeclarationW!$A:$A, 0), MATCH(D7, DeclarationW!$6:$6, 0)), "")</f>
        <v>Jo Larkin</v>
      </c>
      <c r="C7" s="7" t="str" cm="1">
        <f t="array" ref="C7">IF(ISBLANK(D7), "", IFERROR(INDEX(setup!$B$6:$B$13, MAX((setup!$D$6:$K$13=D7)*ROW(setup!$D$6:$K$13))-ROW(setup!$D$6)+1), "Club not found"))</f>
        <v>HYAC</v>
      </c>
      <c r="D7" s="45" t="s">
        <v>322</v>
      </c>
      <c r="E7" s="46">
        <v>17.32</v>
      </c>
      <c r="F7" s="25">
        <v>7</v>
      </c>
    </row>
    <row r="8" spans="1:16">
      <c r="A8" s="22">
        <v>3</v>
      </c>
      <c r="B8" s="21" t="str">
        <f>IFERROR(INDEX(DeclarationW!$A:$AL, MATCH(B$4, DeclarationW!$A:$A, 0), MATCH(D8, DeclarationW!$6:$6, 0)), "")</f>
        <v>Stefanie Dornbusch</v>
      </c>
      <c r="C8" s="7" t="str" cm="1">
        <f t="array" ref="C8">IF(ISBLANK(D8), "", IFERROR(INDEX(setup!$B$6:$B$13, MAX((setup!$D$6:$K$13=D8)*ROW(setup!$D$6:$K$13))-ROW(setup!$D$6)+1), "Club not found"))</f>
        <v>Brighton &amp; Hove AC</v>
      </c>
      <c r="D8" s="45" t="s">
        <v>316</v>
      </c>
      <c r="E8" s="46">
        <v>15.78</v>
      </c>
      <c r="F8" s="25">
        <v>6</v>
      </c>
    </row>
    <row r="9" spans="1:16">
      <c r="A9" s="22">
        <v>4</v>
      </c>
      <c r="B9" s="21" t="str">
        <f>IFERROR(INDEX(DeclarationW!$A:$AL, MATCH(B$4, DeclarationW!$A:$A, 0), MATCH(D9, DeclarationW!$6:$6, 0)), "")</f>
        <v>Felicity Webster</v>
      </c>
      <c r="C9" s="7" t="str" cm="1">
        <f t="array" ref="C9">IF(ISBLANK(D9), "", IFERROR(INDEX(setup!$B$6:$B$13, MAX((setup!$D$6:$K$13=D9)*ROW(setup!$D$6:$K$13))-ROW(setup!$D$6)+1), "Club not found"))</f>
        <v>Eastbourne Rovers AC</v>
      </c>
      <c r="D9" s="45" t="s">
        <v>321</v>
      </c>
      <c r="E9" s="46">
        <v>12.94</v>
      </c>
      <c r="F9" s="25">
        <v>5</v>
      </c>
    </row>
    <row r="10" spans="1:16">
      <c r="A10" s="22">
        <v>5</v>
      </c>
      <c r="B10" s="21" t="str">
        <f>IFERROR(INDEX(DeclarationW!$A:$AL, MATCH(B$4, DeclarationW!$A:$A, 0), MATCH(D10, DeclarationW!$6:$6, 0)), "")</f>
        <v>Stephanie Bassett</v>
      </c>
      <c r="C10" s="7" t="str" cm="1">
        <f t="array" ref="C10">IF(ISBLANK(D10), "", IFERROR(INDEX(setup!$B$6:$B$13, MAX((setup!$D$6:$K$13=D10)*ROW(setup!$D$6:$K$13))-ROW(setup!$D$6)+1), "Club not found"))</f>
        <v>Hailsham Harriers</v>
      </c>
      <c r="D10" s="45" t="s">
        <v>323</v>
      </c>
      <c r="E10" s="46">
        <v>4.2699999999999996</v>
      </c>
      <c r="F10" s="25">
        <v>4</v>
      </c>
    </row>
    <row r="11" spans="1:16">
      <c r="A11" s="22">
        <v>6</v>
      </c>
      <c r="B11" s="21" t="str">
        <f>IFERROR(INDEX(DeclarationW!$A:$AL, MATCH(B$4, DeclarationW!$A:$A, 0), MATCH(D11, DeclarationW!$6:$6, 0)), "")</f>
        <v/>
      </c>
      <c r="C11" s="7" t="str" cm="1">
        <f t="array" ref="C11">IF(ISBLANK(D11), "", IFERROR(INDEX(setup!$B$6:$B$13, MAX((setup!$D$6:$K$13=D11)*ROW(setup!$D$6:$K$13))-ROW(setup!$D$6)+1), "Club not found"))</f>
        <v/>
      </c>
      <c r="D11" s="45"/>
      <c r="E11" s="46"/>
      <c r="F11" s="25">
        <v>3</v>
      </c>
    </row>
    <row r="12" spans="1:16">
      <c r="A12" s="22">
        <v>7</v>
      </c>
      <c r="B12" s="21" t="str">
        <f>IFERROR(INDEX(DeclarationW!$A:$AL, MATCH(B$4, DeclarationW!$A:$A, 0), MATCH(D12, DeclarationW!$6:$6, 0)), "")</f>
        <v/>
      </c>
      <c r="C12" s="7" t="str" cm="1">
        <f t="array" ref="C12">IF(ISBLANK(D12), "", IFERROR(INDEX(setup!$B$6:$B$13, MAX((setup!$D$6:$K$13=D12)*ROW(setup!$D$6:$K$13))-ROW(setup!$D$6)+1), "Club not found"))</f>
        <v/>
      </c>
      <c r="D12" s="45"/>
      <c r="E12" s="46"/>
      <c r="F12" s="25">
        <v>2</v>
      </c>
    </row>
    <row r="13" spans="1:16" ht="14.5" thickBot="1">
      <c r="A13" s="23">
        <v>8</v>
      </c>
      <c r="B13" s="24" t="str">
        <f>IFERROR(INDEX(DeclarationW!$A:$AL, MATCH(B$4, DeclarationW!$A:$A, 0), MATCH(D13, DeclarationW!$6:$6, 0)), "")</f>
        <v/>
      </c>
      <c r="C13" s="98" t="str" cm="1">
        <f t="array" ref="C13">IF(ISBLANK(D13), "", IFERROR(INDEX(setup!$B$6:$B$13, MAX((setup!$D$6:$K$13=D13)*ROW(setup!$D$6:$K$13))-ROW(setup!$D$6)+1), "Club not found"))</f>
        <v/>
      </c>
      <c r="D13" s="47"/>
      <c r="E13" s="48"/>
      <c r="F13" s="26">
        <v>1</v>
      </c>
    </row>
    <row r="14" spans="1:16" ht="15" thickTop="1" thickBot="1"/>
    <row r="15" spans="1:16" ht="15" thickTop="1" thickBot="1">
      <c r="A15" s="27" t="s">
        <v>116</v>
      </c>
      <c r="B15" s="30" t="str">
        <f>formulas!Z7</f>
        <v>Hammer</v>
      </c>
      <c r="C15" s="29" t="s">
        <v>117</v>
      </c>
      <c r="D15" s="30" t="str">
        <f>formulas!AA7</f>
        <v>50+</v>
      </c>
      <c r="E15" s="39" t="s">
        <v>118</v>
      </c>
      <c r="F15" s="40" t="s">
        <v>119</v>
      </c>
      <c r="G15" s="60"/>
    </row>
    <row r="16" spans="1:16" ht="14.5" thickBot="1">
      <c r="A16" s="31" t="s">
        <v>216</v>
      </c>
      <c r="B16" s="32" t="s">
        <v>120</v>
      </c>
      <c r="C16" s="32" t="s">
        <v>121</v>
      </c>
      <c r="D16" s="37" t="s">
        <v>122</v>
      </c>
      <c r="E16" s="37" t="s">
        <v>123</v>
      </c>
      <c r="F16" s="33" t="s">
        <v>124</v>
      </c>
    </row>
    <row r="17" spans="1:16" ht="15" thickTop="1">
      <c r="A17" s="22">
        <v>1</v>
      </c>
      <c r="B17" s="21" t="str">
        <f>IFERROR(INDEX(DeclarationW!$A:$AL, MATCH(B$15, DeclarationW!$A:$A, 0), MATCH(D17, DeclarationW!$6:$6, 0)), "")</f>
        <v>Tracey Brockbank</v>
      </c>
      <c r="C17" s="7" t="str" cm="1">
        <f t="array" ref="C17">IF(ISBLANK(D17), "", IFERROR(INDEX(setup!$B$6:$B$13, MAX((setup!$D$6:$K$13=D17)*ROW(setup!$D$6:$K$13))-ROW(setup!$D$6)+1), "Club not found"))</f>
        <v>Brighton &amp; Hove AC</v>
      </c>
      <c r="D17" s="43">
        <v>21</v>
      </c>
      <c r="E17" s="44">
        <v>29.58</v>
      </c>
      <c r="F17" s="25">
        <v>8</v>
      </c>
      <c r="I17" s="51">
        <f>SUMIF($C17:$C24,I$2,$F17:$F24)</f>
        <v>0</v>
      </c>
      <c r="J17" s="51">
        <f t="shared" ref="J17:P17" si="1">SUMIF($C17:$C24,J$2,$F17:$F24)</f>
        <v>8</v>
      </c>
      <c r="K17" s="51">
        <f t="shared" si="1"/>
        <v>7</v>
      </c>
      <c r="L17" s="51">
        <f t="shared" si="1"/>
        <v>5</v>
      </c>
      <c r="M17" s="51">
        <f t="shared" si="1"/>
        <v>0</v>
      </c>
      <c r="N17" s="51">
        <f t="shared" si="1"/>
        <v>0</v>
      </c>
      <c r="O17" s="51">
        <f t="shared" si="1"/>
        <v>6</v>
      </c>
      <c r="P17" s="51">
        <f t="shared" si="1"/>
        <v>0</v>
      </c>
    </row>
    <row r="18" spans="1:16">
      <c r="A18" s="22">
        <v>2</v>
      </c>
      <c r="B18" s="21" t="str">
        <f>IFERROR(INDEX(DeclarationW!$A:$AL, MATCH(B$15, DeclarationW!$A:$A, 0), MATCH(D18, DeclarationW!$6:$6, 0)), "")</f>
        <v>Liz Lumber</v>
      </c>
      <c r="C18" s="7" t="str" cm="1">
        <f t="array" ref="C18">IF(ISBLANK(D18), "", IFERROR(INDEX(setup!$B$6:$B$13, MAX((setup!$D$6:$K$13=D18)*ROW(setup!$D$6:$K$13))-ROW(setup!$D$6)+1), "Club not found"))</f>
        <v>Eastbourne Rovers AC</v>
      </c>
      <c r="D18" s="45">
        <v>24</v>
      </c>
      <c r="E18" s="46">
        <v>18.79</v>
      </c>
      <c r="F18" s="25">
        <v>7</v>
      </c>
    </row>
    <row r="19" spans="1:16">
      <c r="A19" s="22">
        <v>3</v>
      </c>
      <c r="B19" s="21" t="str">
        <f>IFERROR(INDEX(DeclarationW!$A:$AL, MATCH(B$15, DeclarationW!$A:$A, 0), MATCH(D19, DeclarationW!$6:$6, 0)), "")</f>
        <v>Melanie Irwin</v>
      </c>
      <c r="C19" s="7" t="str" cm="1">
        <f t="array" ref="C19">IF(ISBLANK(D19), "", IFERROR(INDEX(setup!$B$6:$B$13, MAX((setup!$D$6:$K$13=D19)*ROW(setup!$D$6:$K$13))-ROW(setup!$D$6)+1), "Club not found"))</f>
        <v>HYAC</v>
      </c>
      <c r="D19" s="45">
        <v>23</v>
      </c>
      <c r="E19" s="46">
        <v>15.99</v>
      </c>
      <c r="F19" s="25">
        <v>6</v>
      </c>
    </row>
    <row r="20" spans="1:16">
      <c r="A20" s="22">
        <v>4</v>
      </c>
      <c r="B20" s="21" t="str">
        <f>IFERROR(INDEX(DeclarationW!$A:$AL, MATCH(B$15, DeclarationW!$A:$A, 0), MATCH(D20, DeclarationW!$6:$6, 0)), "")</f>
        <v>Jayne Morris</v>
      </c>
      <c r="C20" s="7" t="str" cm="1">
        <f t="array" ref="C20">IF(ISBLANK(D20), "", IFERROR(INDEX(setup!$B$6:$B$13, MAX((setup!$D$6:$K$13=D20)*ROW(setup!$D$6:$K$13))-ROW(setup!$D$6)+1), "Club not found"))</f>
        <v>Hailsham Harriers</v>
      </c>
      <c r="D20" s="45">
        <v>25</v>
      </c>
      <c r="E20" s="46">
        <v>6.74</v>
      </c>
      <c r="F20" s="25">
        <v>5</v>
      </c>
    </row>
    <row r="21" spans="1:16">
      <c r="A21" s="22">
        <v>5</v>
      </c>
      <c r="B21" s="21" t="str">
        <f>IFERROR(INDEX(DeclarationW!$A:$AL, MATCH(B$15, DeclarationW!$A:$A, 0), MATCH(D21, DeclarationW!$6:$6, 0)), "")</f>
        <v/>
      </c>
      <c r="C21" s="7" t="str" cm="1">
        <f t="array" ref="C21">IF(ISBLANK(D21), "", IFERROR(INDEX(setup!$B$6:$B$13, MAX((setup!$D$6:$K$13=D21)*ROW(setup!$D$6:$K$13))-ROW(setup!$D$6)+1), "Club not found"))</f>
        <v/>
      </c>
      <c r="D21" s="45"/>
      <c r="E21" s="46"/>
      <c r="F21" s="25">
        <v>4</v>
      </c>
    </row>
    <row r="22" spans="1:16">
      <c r="A22" s="22">
        <v>6</v>
      </c>
      <c r="B22" s="21" t="str">
        <f>IFERROR(INDEX(DeclarationW!$A:$AL, MATCH(B$15, DeclarationW!$A:$A, 0), MATCH(D22, DeclarationW!$6:$6, 0)), "")</f>
        <v/>
      </c>
      <c r="C22" s="7" t="str" cm="1">
        <f t="array" ref="C22">IF(ISBLANK(D22), "", IFERROR(INDEX(setup!$B$6:$B$13, MAX((setup!$D$6:$K$13=D22)*ROW(setup!$D$6:$K$13))-ROW(setup!$D$6)+1), "Club not found"))</f>
        <v/>
      </c>
      <c r="D22" s="45"/>
      <c r="E22" s="46"/>
      <c r="F22" s="25">
        <v>3</v>
      </c>
    </row>
    <row r="23" spans="1:16">
      <c r="A23" s="22">
        <v>7</v>
      </c>
      <c r="B23" s="21" t="str">
        <f>IFERROR(INDEX(DeclarationW!$A:$AL, MATCH(B$15, DeclarationW!$A:$A, 0), MATCH(D23, DeclarationW!$6:$6, 0)), "")</f>
        <v/>
      </c>
      <c r="C23" s="7" t="str" cm="1">
        <f t="array" ref="C23">IF(ISBLANK(D23), "", IFERROR(INDEX(setup!$B$6:$B$13, MAX((setup!$D$6:$K$13=D23)*ROW(setup!$D$6:$K$13))-ROW(setup!$D$6)+1), "Club not found"))</f>
        <v/>
      </c>
      <c r="D23" s="45"/>
      <c r="E23" s="46"/>
      <c r="F23" s="25">
        <v>2</v>
      </c>
    </row>
    <row r="24" spans="1:16" ht="14.5" thickBot="1">
      <c r="A24" s="23">
        <v>8</v>
      </c>
      <c r="B24" s="24" t="str">
        <f>IFERROR(INDEX(DeclarationW!$A:$AL, MATCH(B$15, DeclarationW!$A:$A, 0), MATCH(D24, DeclarationW!$6:$6, 0)), "")</f>
        <v/>
      </c>
      <c r="C24" s="98" t="str" cm="1">
        <f t="array" ref="C24">IF(ISBLANK(D24), "", IFERROR(INDEX(setup!$B$6:$B$13, MAX((setup!$D$6:$K$13=D24)*ROW(setup!$D$6:$K$13))-ROW(setup!$D$6)+1), "Club not found"))</f>
        <v/>
      </c>
      <c r="D24" s="47"/>
      <c r="E24" s="48"/>
      <c r="F24" s="26">
        <v>1</v>
      </c>
    </row>
    <row r="25" spans="1:16" ht="15" thickTop="1" thickBot="1">
      <c r="B25" s="1" t="str">
        <f>IF(DeclarationW!F29="yes",DeclarationW!A29,"")</f>
        <v/>
      </c>
    </row>
    <row r="26" spans="1:16" ht="15" hidden="1" thickTop="1" thickBot="1">
      <c r="A26" s="27" t="s">
        <v>116</v>
      </c>
      <c r="B26" s="30" t="str">
        <f>formulas!Z8</f>
        <v>Hammer</v>
      </c>
      <c r="C26" s="29" t="s">
        <v>117</v>
      </c>
      <c r="D26" s="30" t="str">
        <f>formulas!AA8</f>
        <v>60+</v>
      </c>
      <c r="E26" s="39" t="s">
        <v>118</v>
      </c>
      <c r="F26" s="40" t="s">
        <v>119</v>
      </c>
      <c r="G26" s="60"/>
    </row>
    <row r="27" spans="1:16" ht="14.5" hidden="1" thickBot="1">
      <c r="A27" s="31" t="s">
        <v>216</v>
      </c>
      <c r="B27" s="32" t="s">
        <v>120</v>
      </c>
      <c r="C27" s="32" t="s">
        <v>121</v>
      </c>
      <c r="D27" s="37" t="s">
        <v>122</v>
      </c>
      <c r="E27" s="37" t="s">
        <v>123</v>
      </c>
      <c r="F27" s="33" t="s">
        <v>124</v>
      </c>
    </row>
    <row r="28" spans="1:16" ht="15" hidden="1" thickTop="1">
      <c r="A28" s="22">
        <v>1</v>
      </c>
      <c r="B28" s="21" t="str">
        <f>IFERROR(INDEX(DeclarationW!$A:$AL, MATCH(B$26, DeclarationW!$A:$A, 0), MATCH(D28, DeclarationW!$6:$6, 0)), "")</f>
        <v/>
      </c>
      <c r="C28" s="7" t="str" cm="1">
        <f t="array" ref="C28">IF(ISBLANK(D28), "", IFERROR(INDEX(setup!$B$6:$B$13, MAX((setup!$D$6:$K$13=D28)*ROW(setup!$D$6:$K$13))-ROW(setup!$D$6)+1), "Club not found"))</f>
        <v/>
      </c>
      <c r="D28" s="43"/>
      <c r="E28" s="44"/>
      <c r="F28" s="25">
        <v>8</v>
      </c>
      <c r="I28" s="51">
        <f>SUMIF($C28:$C35,I$2,$F28:$F35)</f>
        <v>0</v>
      </c>
      <c r="J28" s="51">
        <f t="shared" ref="J28:P28" si="2">SUMIF($C28:$C35,J$2,$F28:$F35)</f>
        <v>0</v>
      </c>
      <c r="K28" s="51">
        <f t="shared" si="2"/>
        <v>0</v>
      </c>
      <c r="L28" s="51">
        <f t="shared" si="2"/>
        <v>0</v>
      </c>
      <c r="M28" s="51">
        <f t="shared" si="2"/>
        <v>0</v>
      </c>
      <c r="N28" s="51">
        <f t="shared" si="2"/>
        <v>0</v>
      </c>
      <c r="O28" s="51">
        <f t="shared" si="2"/>
        <v>0</v>
      </c>
      <c r="P28" s="51">
        <f t="shared" si="2"/>
        <v>0</v>
      </c>
    </row>
    <row r="29" spans="1:16" hidden="1">
      <c r="A29" s="22">
        <v>2</v>
      </c>
      <c r="B29" s="21" t="str">
        <f>IFERROR(INDEX(DeclarationW!$A:$AL, MATCH(B$26, DeclarationW!$A:$A, 0), MATCH(D29, DeclarationW!$6:$6, 0)), "")</f>
        <v/>
      </c>
      <c r="C29" s="7" t="str" cm="1">
        <f t="array" ref="C29">IF(ISBLANK(D29), "", IFERROR(INDEX(setup!$B$6:$B$13, MAX((setup!$D$6:$K$13=D29)*ROW(setup!$D$6:$K$13))-ROW(setup!$D$6)+1), "Club not found"))</f>
        <v/>
      </c>
      <c r="D29" s="45"/>
      <c r="E29" s="46"/>
      <c r="F29" s="25">
        <v>7</v>
      </c>
    </row>
    <row r="30" spans="1:16" hidden="1">
      <c r="A30" s="22">
        <v>3</v>
      </c>
      <c r="B30" s="21" t="str">
        <f>IFERROR(INDEX(DeclarationW!$A:$AL, MATCH(B$26, DeclarationW!$A:$A, 0), MATCH(D30, DeclarationW!$6:$6, 0)), "")</f>
        <v/>
      </c>
      <c r="C30" s="7" t="str" cm="1">
        <f t="array" ref="C30">IF(ISBLANK(D30), "", IFERROR(INDEX(setup!$B$6:$B$13, MAX((setup!$D$6:$K$13=D30)*ROW(setup!$D$6:$K$13))-ROW(setup!$D$6)+1), "Club not found"))</f>
        <v/>
      </c>
      <c r="D30" s="45"/>
      <c r="E30" s="46"/>
      <c r="F30" s="25">
        <v>6</v>
      </c>
    </row>
    <row r="31" spans="1:16" hidden="1">
      <c r="A31" s="22">
        <v>4</v>
      </c>
      <c r="B31" s="21" t="str">
        <f>IFERROR(INDEX(DeclarationW!$A:$AL, MATCH(B$26, DeclarationW!$A:$A, 0), MATCH(D31, DeclarationW!$6:$6, 0)), "")</f>
        <v/>
      </c>
      <c r="C31" s="7" t="str" cm="1">
        <f t="array" ref="C31">IF(ISBLANK(D31), "", IFERROR(INDEX(setup!$B$6:$B$13, MAX((setup!$D$6:$K$13=D31)*ROW(setup!$D$6:$K$13))-ROW(setup!$D$6)+1), "Club not found"))</f>
        <v/>
      </c>
      <c r="D31" s="45"/>
      <c r="E31" s="46"/>
      <c r="F31" s="25">
        <v>5</v>
      </c>
    </row>
    <row r="32" spans="1:16" hidden="1">
      <c r="A32" s="22">
        <v>5</v>
      </c>
      <c r="B32" s="21" t="str">
        <f>IFERROR(INDEX(DeclarationW!$A:$AL, MATCH(B$26, DeclarationW!$A:$A, 0), MATCH(D32, DeclarationW!$6:$6, 0)), "")</f>
        <v/>
      </c>
      <c r="C32" s="7" t="str" cm="1">
        <f t="array" ref="C32">IF(ISBLANK(D32), "", IFERROR(INDEX(setup!$B$6:$B$13, MAX((setup!$D$6:$K$13=D32)*ROW(setup!$D$6:$K$13))-ROW(setup!$D$6)+1), "Club not found"))</f>
        <v/>
      </c>
      <c r="D32" s="45"/>
      <c r="E32" s="46"/>
      <c r="F32" s="25">
        <v>4</v>
      </c>
    </row>
    <row r="33" spans="1:16" hidden="1">
      <c r="A33" s="22">
        <v>6</v>
      </c>
      <c r="B33" s="21" t="str">
        <f>IFERROR(INDEX(DeclarationW!$A:$AL, MATCH(B$26, DeclarationW!$A:$A, 0), MATCH(D33, DeclarationW!$6:$6, 0)), "")</f>
        <v/>
      </c>
      <c r="C33" s="7" t="str" cm="1">
        <f t="array" ref="C33">IF(ISBLANK(D33), "", IFERROR(INDEX(setup!$B$6:$B$13, MAX((setup!$D$6:$K$13=D33)*ROW(setup!$D$6:$K$13))-ROW(setup!$D$6)+1), "Club not found"))</f>
        <v/>
      </c>
      <c r="D33" s="45"/>
      <c r="E33" s="46"/>
      <c r="F33" s="25">
        <v>3</v>
      </c>
    </row>
    <row r="34" spans="1:16" hidden="1">
      <c r="A34" s="22">
        <v>7</v>
      </c>
      <c r="B34" s="21" t="str">
        <f>IFERROR(INDEX(DeclarationW!$A:$AL, MATCH(B$26, DeclarationW!$A:$A, 0), MATCH(D34, DeclarationW!$6:$6, 0)), "")</f>
        <v/>
      </c>
      <c r="C34" s="7" t="str" cm="1">
        <f t="array" ref="C34">IF(ISBLANK(D34), "", IFERROR(INDEX(setup!$B$6:$B$13, MAX((setup!$D$6:$K$13=D34)*ROW(setup!$D$6:$K$13))-ROW(setup!$D$6)+1), "Club not found"))</f>
        <v/>
      </c>
      <c r="D34" s="45"/>
      <c r="E34" s="46"/>
      <c r="F34" s="25">
        <v>2</v>
      </c>
    </row>
    <row r="35" spans="1:16" ht="14.5" hidden="1" thickBot="1">
      <c r="A35" s="23">
        <v>8</v>
      </c>
      <c r="B35" s="24" t="str">
        <f>IFERROR(INDEX(DeclarationW!$A:$AL, MATCH(B$26, DeclarationW!$A:$A, 0), MATCH(D35, DeclarationW!$6:$6, 0)), "")</f>
        <v/>
      </c>
      <c r="C35" s="98" t="str" cm="1">
        <f t="array" ref="C35">IF(ISBLANK(D35), "", IFERROR(INDEX(setup!$B$6:$B$13, MAX((setup!$D$6:$K$13=D35)*ROW(setup!$D$6:$K$13))-ROW(setup!$D$6)+1), "Club not found"))</f>
        <v/>
      </c>
      <c r="D35" s="47"/>
      <c r="E35" s="48"/>
      <c r="F35" s="26">
        <v>1</v>
      </c>
    </row>
    <row r="36" spans="1:16" ht="15" hidden="1" thickTop="1" thickBot="1"/>
    <row r="37" spans="1:16" ht="15" thickTop="1" thickBot="1">
      <c r="A37" s="27" t="s">
        <v>116</v>
      </c>
      <c r="B37" s="30" t="str">
        <f>formulas!Z9</f>
        <v>High Jump</v>
      </c>
      <c r="C37" s="29" t="s">
        <v>117</v>
      </c>
      <c r="D37" s="30" t="str">
        <f>formulas!AA9</f>
        <v>A 35+</v>
      </c>
      <c r="E37" s="39" t="s">
        <v>118</v>
      </c>
      <c r="F37" s="40" t="s">
        <v>119</v>
      </c>
      <c r="G37" s="60"/>
    </row>
    <row r="38" spans="1:16" ht="14.5" thickBot="1">
      <c r="A38" s="31" t="s">
        <v>216</v>
      </c>
      <c r="B38" s="32" t="s">
        <v>120</v>
      </c>
      <c r="C38" s="32" t="s">
        <v>121</v>
      </c>
      <c r="D38" s="37" t="s">
        <v>122</v>
      </c>
      <c r="E38" s="37" t="s">
        <v>123</v>
      </c>
      <c r="F38" s="33" t="s">
        <v>124</v>
      </c>
    </row>
    <row r="39" spans="1:16" ht="15" thickTop="1">
      <c r="A39" s="22">
        <v>1</v>
      </c>
      <c r="B39" s="21" t="str">
        <f>IFERROR(INDEX(DeclarationW!$A:$AL, MATCH(B$37, DeclarationW!$A:$A, 0), MATCH(D39, DeclarationW!$6:$6, 0)), "")</f>
        <v>Sonnii Pine</v>
      </c>
      <c r="C39" s="7" t="str" cm="1">
        <f t="array" ref="C39">IF(ISBLANK(D39), "", IFERROR(INDEX(setup!$B$6:$B$13, MAX((setup!$D$6:$K$13=D39)*ROW(setup!$D$6:$K$13))-ROW(setup!$D$6)+1), "Club not found"))</f>
        <v>HYAC</v>
      </c>
      <c r="D39" s="43" t="s">
        <v>322</v>
      </c>
      <c r="E39" s="44">
        <v>1.1499999999999999</v>
      </c>
      <c r="F39" s="25">
        <v>8</v>
      </c>
      <c r="I39" s="51">
        <f>SUMIF($C39:$C46,I$2,$F39:$F46)</f>
        <v>0</v>
      </c>
      <c r="J39" s="51">
        <f t="shared" ref="J39:P39" si="3">SUMIF($C39:$C46,J$2,$F39:$F46)</f>
        <v>7</v>
      </c>
      <c r="K39" s="51">
        <f t="shared" si="3"/>
        <v>0</v>
      </c>
      <c r="L39" s="51">
        <f t="shared" si="3"/>
        <v>7</v>
      </c>
      <c r="M39" s="51">
        <f t="shared" si="3"/>
        <v>0</v>
      </c>
      <c r="N39" s="51">
        <f t="shared" si="3"/>
        <v>0</v>
      </c>
      <c r="O39" s="51">
        <f t="shared" si="3"/>
        <v>8</v>
      </c>
      <c r="P39" s="51">
        <f t="shared" si="3"/>
        <v>0</v>
      </c>
    </row>
    <row r="40" spans="1:16">
      <c r="A40" s="22">
        <v>2</v>
      </c>
      <c r="B40" s="21" t="str">
        <f>IFERROR(INDEX(DeclarationW!$A:$AL, MATCH(B$37, DeclarationW!$A:$A, 0), MATCH(D40, DeclarationW!$6:$6, 0)), "")</f>
        <v>Tracey Brockbank</v>
      </c>
      <c r="C40" s="7" t="str" cm="1">
        <f t="array" ref="C40">IF(ISBLANK(D40), "", IFERROR(INDEX(setup!$B$6:$B$13, MAX((setup!$D$6:$K$13=D40)*ROW(setup!$D$6:$K$13))-ROW(setup!$D$6)+1), "Club not found"))</f>
        <v>Brighton &amp; Hove AC</v>
      </c>
      <c r="D40" s="45" t="s">
        <v>316</v>
      </c>
      <c r="E40" s="46">
        <v>1.05</v>
      </c>
      <c r="F40" s="25">
        <v>7</v>
      </c>
    </row>
    <row r="41" spans="1:16">
      <c r="A41" s="22">
        <v>2</v>
      </c>
      <c r="B41" s="21" t="str">
        <f>IFERROR(INDEX(DeclarationW!$A:$AL, MATCH(B$37, DeclarationW!$A:$A, 0), MATCH(D41, DeclarationW!$6:$6, 0)), "")</f>
        <v>Samantha Neame</v>
      </c>
      <c r="C41" s="7" t="str" cm="1">
        <f t="array" ref="C41">IF(ISBLANK(D41), "", IFERROR(INDEX(setup!$B$6:$B$13, MAX((setup!$D$6:$K$13=D41)*ROW(setup!$D$6:$K$13))-ROW(setup!$D$6)+1), "Club not found"))</f>
        <v>Hailsham Harriers</v>
      </c>
      <c r="D41" s="45" t="s">
        <v>323</v>
      </c>
      <c r="E41" s="46">
        <v>1.05</v>
      </c>
      <c r="F41" s="25">
        <v>7</v>
      </c>
      <c r="G41" s="54" t="s">
        <v>344</v>
      </c>
    </row>
    <row r="42" spans="1:16">
      <c r="A42" s="22">
        <v>4</v>
      </c>
      <c r="B42" s="21" t="str">
        <f>IFERROR(INDEX(DeclarationW!$A:$AL, MATCH(B$37, DeclarationW!$A:$A, 0), MATCH(D42, DeclarationW!$6:$6, 0)), "")</f>
        <v/>
      </c>
      <c r="C42" s="7" t="str" cm="1">
        <f t="array" ref="C42">IF(ISBLANK(D42), "", IFERROR(INDEX(setup!$B$6:$B$13, MAX((setup!$D$6:$K$13=D42)*ROW(setup!$D$6:$K$13))-ROW(setup!$D$6)+1), "Club not found"))</f>
        <v/>
      </c>
      <c r="D42" s="45"/>
      <c r="E42" s="46"/>
      <c r="F42" s="25">
        <v>5</v>
      </c>
    </row>
    <row r="43" spans="1:16">
      <c r="A43" s="22">
        <v>5</v>
      </c>
      <c r="B43" s="21" t="str">
        <f>IFERROR(INDEX(DeclarationW!$A:$AL, MATCH(B$37, DeclarationW!$A:$A, 0), MATCH(D43, DeclarationW!$6:$6, 0)), "")</f>
        <v/>
      </c>
      <c r="C43" s="7" t="str" cm="1">
        <f t="array" ref="C43">IF(ISBLANK(D43), "", IFERROR(INDEX(setup!$B$6:$B$13, MAX((setup!$D$6:$K$13=D43)*ROW(setup!$D$6:$K$13))-ROW(setup!$D$6)+1), "Club not found"))</f>
        <v/>
      </c>
      <c r="D43" s="45"/>
      <c r="E43" s="46"/>
      <c r="F43" s="25">
        <v>4</v>
      </c>
    </row>
    <row r="44" spans="1:16">
      <c r="A44" s="22">
        <v>6</v>
      </c>
      <c r="B44" s="21" t="str">
        <f>IFERROR(INDEX(DeclarationW!$A:$AL, MATCH(B$37, DeclarationW!$A:$A, 0), MATCH(D44, DeclarationW!$6:$6, 0)), "")</f>
        <v/>
      </c>
      <c r="C44" s="7" t="str" cm="1">
        <f t="array" ref="C44">IF(ISBLANK(D44), "", IFERROR(INDEX(setup!$B$6:$B$13, MAX((setup!$D$6:$K$13=D44)*ROW(setup!$D$6:$K$13))-ROW(setup!$D$6)+1), "Club not found"))</f>
        <v/>
      </c>
      <c r="D44" s="45"/>
      <c r="E44" s="46"/>
      <c r="F44" s="25">
        <v>3</v>
      </c>
    </row>
    <row r="45" spans="1:16">
      <c r="A45" s="22">
        <v>7</v>
      </c>
      <c r="B45" s="21" t="str">
        <f>IFERROR(INDEX(DeclarationW!$A:$AL, MATCH(B$37, DeclarationW!$A:$A, 0), MATCH(D45, DeclarationW!$6:$6, 0)), "")</f>
        <v/>
      </c>
      <c r="C45" s="7" t="str" cm="1">
        <f t="array" ref="C45">IF(ISBLANK(D45), "", IFERROR(INDEX(setup!$B$6:$B$13, MAX((setup!$D$6:$K$13=D45)*ROW(setup!$D$6:$K$13))-ROW(setup!$D$6)+1), "Club not found"))</f>
        <v/>
      </c>
      <c r="D45" s="45"/>
      <c r="E45" s="46"/>
      <c r="F45" s="25">
        <v>2</v>
      </c>
    </row>
    <row r="46" spans="1:16" ht="14.5" thickBot="1">
      <c r="A46" s="23">
        <v>8</v>
      </c>
      <c r="B46" s="24" t="str">
        <f>IFERROR(INDEX(DeclarationW!$A:$AL, MATCH(B$37, DeclarationW!$A:$A, 0), MATCH(D46, DeclarationW!$6:$6, 0)), "")</f>
        <v/>
      </c>
      <c r="C46" s="98" t="str" cm="1">
        <f t="array" ref="C46">IF(ISBLANK(D46), "", IFERROR(INDEX(setup!$B$6:$B$13, MAX((setup!$D$6:$K$13=D46)*ROW(setup!$D$6:$K$13))-ROW(setup!$D$6)+1), "Club not found"))</f>
        <v/>
      </c>
      <c r="D46" s="47"/>
      <c r="E46" s="48"/>
      <c r="F46" s="26">
        <v>1</v>
      </c>
    </row>
    <row r="47" spans="1:16" ht="15" thickTop="1" thickBot="1"/>
    <row r="48" spans="1:16" ht="15" thickTop="1" thickBot="1">
      <c r="A48" s="27" t="s">
        <v>116</v>
      </c>
      <c r="B48" s="30" t="str">
        <f>formulas!Z10</f>
        <v>High Jump</v>
      </c>
      <c r="C48" s="29" t="s">
        <v>117</v>
      </c>
      <c r="D48" s="30" t="str">
        <f>formulas!AA10</f>
        <v>50+</v>
      </c>
      <c r="E48" s="36"/>
      <c r="F48" s="28"/>
    </row>
    <row r="49" spans="1:16" ht="14.5" thickBot="1">
      <c r="A49" s="31" t="s">
        <v>216</v>
      </c>
      <c r="B49" s="32" t="s">
        <v>120</v>
      </c>
      <c r="C49" s="32" t="s">
        <v>121</v>
      </c>
      <c r="D49" s="37" t="s">
        <v>122</v>
      </c>
      <c r="E49" s="37" t="s">
        <v>123</v>
      </c>
      <c r="F49" s="33" t="s">
        <v>124</v>
      </c>
    </row>
    <row r="50" spans="1:16" ht="15" thickTop="1">
      <c r="A50" s="22">
        <v>1</v>
      </c>
      <c r="B50" s="21" t="str">
        <f>IFERROR(INDEX(DeclarationW!$A:$AL, MATCH(B$48, DeclarationW!$A:$A, 0), MATCH(D50, DeclarationW!$6:$6, 0)), "")</f>
        <v>Jo Wilding</v>
      </c>
      <c r="C50" s="7" t="str" cm="1">
        <f t="array" ref="C50">IF(ISBLANK(D50), "", IFERROR(INDEX(setup!$B$6:$B$13, MAX((setup!$D$6:$K$13=D50)*ROW(setup!$D$6:$K$13))-ROW(setup!$D$6)+1), "Club not found"))</f>
        <v>Brighton &amp; Hove AC</v>
      </c>
      <c r="D50" s="43">
        <v>21</v>
      </c>
      <c r="E50" s="44">
        <v>1.25</v>
      </c>
      <c r="F50" s="25">
        <v>8</v>
      </c>
      <c r="I50" s="51">
        <f>SUMIF($C50:$C57,I$2,$F50:$F57)</f>
        <v>0</v>
      </c>
      <c r="J50" s="51">
        <f t="shared" ref="J50:P50" si="4">SUMIF($C50:$C57,J$2,$F50:$F57)</f>
        <v>8</v>
      </c>
      <c r="K50" s="51">
        <f t="shared" si="4"/>
        <v>6</v>
      </c>
      <c r="L50" s="51">
        <f t="shared" si="4"/>
        <v>0</v>
      </c>
      <c r="M50" s="51">
        <f t="shared" si="4"/>
        <v>0</v>
      </c>
      <c r="N50" s="51">
        <f t="shared" si="4"/>
        <v>7</v>
      </c>
      <c r="O50" s="51">
        <f t="shared" si="4"/>
        <v>5</v>
      </c>
      <c r="P50" s="51">
        <f t="shared" si="4"/>
        <v>0</v>
      </c>
    </row>
    <row r="51" spans="1:16">
      <c r="A51" s="22">
        <v>2</v>
      </c>
      <c r="B51" s="21" t="str">
        <f>IFERROR(INDEX(DeclarationW!$A:$AL, MATCH(B$48, DeclarationW!$A:$A, 0), MATCH(D51, DeclarationW!$6:$6, 0)), "")</f>
        <v>Lindsey Blain</v>
      </c>
      <c r="C51" s="7" t="str" cm="1">
        <f t="array" ref="C51">IF(ISBLANK(D51), "", IFERROR(INDEX(setup!$B$6:$B$13, MAX((setup!$D$6:$K$13=D51)*ROW(setup!$D$6:$K$13))-ROW(setup!$D$6)+1), "Club not found"))</f>
        <v>Haywards Heath &amp; Lewes</v>
      </c>
      <c r="D51" s="45">
        <v>27</v>
      </c>
      <c r="E51" s="46">
        <v>1.1499999999999999</v>
      </c>
      <c r="F51" s="25">
        <v>7</v>
      </c>
    </row>
    <row r="52" spans="1:16">
      <c r="A52" s="22">
        <v>3</v>
      </c>
      <c r="B52" s="21" t="str">
        <f>IFERROR(INDEX(DeclarationW!$A:$AL, MATCH(B$48, DeclarationW!$A:$A, 0), MATCH(D52, DeclarationW!$6:$6, 0)), "")</f>
        <v>Marina Davies</v>
      </c>
      <c r="C52" s="7" t="str" cm="1">
        <f t="array" ref="C52">IF(ISBLANK(D52), "", IFERROR(INDEX(setup!$B$6:$B$13, MAX((setup!$D$6:$K$13=D52)*ROW(setup!$D$6:$K$13))-ROW(setup!$D$6)+1), "Club not found"))</f>
        <v>Eastbourne Rovers AC</v>
      </c>
      <c r="D52" s="45">
        <v>24</v>
      </c>
      <c r="E52" s="46">
        <v>1</v>
      </c>
      <c r="F52" s="25">
        <v>6</v>
      </c>
    </row>
    <row r="53" spans="1:16">
      <c r="A53" s="22">
        <v>4</v>
      </c>
      <c r="B53" s="21" t="str">
        <f>IFERROR(INDEX(DeclarationW!$A:$AL, MATCH(B$48, DeclarationW!$A:$A, 0), MATCH(D53, DeclarationW!$6:$6, 0)), "")</f>
        <v>Melanie Irwin</v>
      </c>
      <c r="C53" s="7" t="str" cm="1">
        <f t="array" ref="C53">IF(ISBLANK(D53), "", IFERROR(INDEX(setup!$B$6:$B$13, MAX((setup!$D$6:$K$13=D53)*ROW(setup!$D$6:$K$13))-ROW(setup!$D$6)+1), "Club not found"))</f>
        <v>HYAC</v>
      </c>
      <c r="D53" s="45">
        <v>23</v>
      </c>
      <c r="E53" s="46">
        <v>0.9</v>
      </c>
      <c r="F53" s="25">
        <v>5</v>
      </c>
    </row>
    <row r="54" spans="1:16">
      <c r="A54" s="22">
        <v>5</v>
      </c>
      <c r="B54" s="21" t="str">
        <f>IFERROR(INDEX(DeclarationW!$A:$AL, MATCH(B$48, DeclarationW!$A:$A, 0), MATCH(D54, DeclarationW!$6:$6, 0)), "")</f>
        <v/>
      </c>
      <c r="C54" s="7" t="str" cm="1">
        <f t="array" ref="C54">IF(ISBLANK(D54), "", IFERROR(INDEX(setup!$B$6:$B$13, MAX((setup!$D$6:$K$13=D54)*ROW(setup!$D$6:$K$13))-ROW(setup!$D$6)+1), "Club not found"))</f>
        <v/>
      </c>
      <c r="D54" s="45"/>
      <c r="E54" s="46"/>
      <c r="F54" s="25">
        <v>4</v>
      </c>
    </row>
    <row r="55" spans="1:16">
      <c r="A55" s="22">
        <v>6</v>
      </c>
      <c r="B55" s="21" t="str">
        <f>IFERROR(INDEX(DeclarationW!$A:$AL, MATCH(B$48, DeclarationW!$A:$A, 0), MATCH(D55, DeclarationW!$6:$6, 0)), "")</f>
        <v/>
      </c>
      <c r="C55" s="7" t="str" cm="1">
        <f t="array" ref="C55">IF(ISBLANK(D55), "", IFERROR(INDEX(setup!$B$6:$B$13, MAX((setup!$D$6:$K$13=D55)*ROW(setup!$D$6:$K$13))-ROW(setup!$D$6)+1), "Club not found"))</f>
        <v/>
      </c>
      <c r="D55" s="45"/>
      <c r="E55" s="46"/>
      <c r="F55" s="25">
        <v>3</v>
      </c>
    </row>
    <row r="56" spans="1:16">
      <c r="A56" s="22">
        <v>7</v>
      </c>
      <c r="B56" s="21" t="str">
        <f>IFERROR(INDEX(DeclarationW!$A:$AL, MATCH(B$48, DeclarationW!$A:$A, 0), MATCH(D56, DeclarationW!$6:$6, 0)), "")</f>
        <v/>
      </c>
      <c r="C56" s="7" t="str" cm="1">
        <f t="array" ref="C56">IF(ISBLANK(D56), "", IFERROR(INDEX(setup!$B$6:$B$13, MAX((setup!$D$6:$K$13=D56)*ROW(setup!$D$6:$K$13))-ROW(setup!$D$6)+1), "Club not found"))</f>
        <v/>
      </c>
      <c r="D56" s="45"/>
      <c r="E56" s="46"/>
      <c r="F56" s="25">
        <v>2</v>
      </c>
    </row>
    <row r="57" spans="1:16" ht="14.5" thickBot="1">
      <c r="A57" s="23">
        <v>8</v>
      </c>
      <c r="B57" s="24" t="str">
        <f>IFERROR(INDEX(DeclarationW!$A:$AL, MATCH(B$48, DeclarationW!$A:$A, 0), MATCH(D57, DeclarationW!$6:$6, 0)), "")</f>
        <v/>
      </c>
      <c r="C57" s="98" t="str" cm="1">
        <f t="array" ref="C57">IF(ISBLANK(D57), "", IFERROR(INDEX(setup!$B$6:$B$13, MAX((setup!$D$6:$K$13=D57)*ROW(setup!$D$6:$K$13))-ROW(setup!$D$6)+1), "Club not found"))</f>
        <v/>
      </c>
      <c r="D57" s="47"/>
      <c r="E57" s="48"/>
      <c r="F57" s="26">
        <v>1</v>
      </c>
    </row>
    <row r="58" spans="1:16" ht="15" thickTop="1" thickBot="1"/>
    <row r="59" spans="1:16" ht="15" thickTop="1" thickBot="1">
      <c r="A59" s="27" t="s">
        <v>116</v>
      </c>
      <c r="B59" s="30" t="str">
        <f>formulas!Z11</f>
        <v>Shot Put</v>
      </c>
      <c r="C59" s="29" t="s">
        <v>117</v>
      </c>
      <c r="D59" s="30" t="str">
        <f>formulas!AA11</f>
        <v>A 35+</v>
      </c>
      <c r="E59" s="39" t="s">
        <v>118</v>
      </c>
      <c r="F59" s="40" t="s">
        <v>119</v>
      </c>
      <c r="G59" s="60"/>
    </row>
    <row r="60" spans="1:16" ht="14.5" thickBot="1">
      <c r="A60" s="31" t="s">
        <v>216</v>
      </c>
      <c r="B60" s="32" t="s">
        <v>120</v>
      </c>
      <c r="C60" s="32" t="s">
        <v>121</v>
      </c>
      <c r="D60" s="37" t="s">
        <v>122</v>
      </c>
      <c r="E60" s="37" t="s">
        <v>123</v>
      </c>
      <c r="F60" s="33" t="s">
        <v>124</v>
      </c>
    </row>
    <row r="61" spans="1:16" ht="15" thickTop="1">
      <c r="A61" s="22">
        <v>1</v>
      </c>
      <c r="B61" s="21" t="str">
        <f>IFERROR(INDEX(DeclarationW!$A:$AL, MATCH(B$59, DeclarationW!$A:$A, 0), MATCH(D61, DeclarationW!$6:$6, 0)), "")</f>
        <v>JAYNE BALDOCK</v>
      </c>
      <c r="C61" s="7" t="str" cm="1">
        <f t="array" ref="C61">IF(ISBLANK(D61), "", IFERROR(INDEX(setup!$B$6:$B$13, MAX((setup!$D$6:$K$13=D61)*ROW(setup!$D$6:$K$13))-ROW(setup!$D$6)+1), "Club not found"))</f>
        <v>Hastings AC &amp; Runners</v>
      </c>
      <c r="D61" s="43" t="s">
        <v>320</v>
      </c>
      <c r="E61" s="44">
        <v>7.98</v>
      </c>
      <c r="F61" s="25">
        <v>8</v>
      </c>
      <c r="I61" s="51">
        <f>SUMIF($C61:$C68,I$2,$F61:$F68)</f>
        <v>0</v>
      </c>
      <c r="J61" s="51">
        <f t="shared" ref="J61:P61" si="5">SUMIF($C61:$C68,J$2,$F61:$F68)</f>
        <v>6</v>
      </c>
      <c r="K61" s="51">
        <f t="shared" si="5"/>
        <v>7</v>
      </c>
      <c r="L61" s="51">
        <f t="shared" si="5"/>
        <v>4</v>
      </c>
      <c r="M61" s="51">
        <f t="shared" si="5"/>
        <v>8</v>
      </c>
      <c r="N61" s="51">
        <f t="shared" si="5"/>
        <v>0</v>
      </c>
      <c r="O61" s="51">
        <f t="shared" si="5"/>
        <v>5</v>
      </c>
      <c r="P61" s="51">
        <f t="shared" si="5"/>
        <v>0</v>
      </c>
    </row>
    <row r="62" spans="1:16">
      <c r="A62" s="22">
        <v>2</v>
      </c>
      <c r="B62" s="21" t="str">
        <f>IFERROR(INDEX(DeclarationW!$A:$AL, MATCH(B$59, DeclarationW!$A:$A, 0), MATCH(D62, DeclarationW!$6:$6, 0)), "")</f>
        <v>Felicity Webster</v>
      </c>
      <c r="C62" s="7" t="str" cm="1">
        <f t="array" ref="C62">IF(ISBLANK(D62), "", IFERROR(INDEX(setup!$B$6:$B$13, MAX((setup!$D$6:$K$13=D62)*ROW(setup!$D$6:$K$13))-ROW(setup!$D$6)+1), "Club not found"))</f>
        <v>Eastbourne Rovers AC</v>
      </c>
      <c r="D62" s="45" t="s">
        <v>321</v>
      </c>
      <c r="E62" s="46">
        <v>7.1</v>
      </c>
      <c r="F62" s="25">
        <v>7</v>
      </c>
    </row>
    <row r="63" spans="1:16">
      <c r="A63" s="22">
        <v>3</v>
      </c>
      <c r="B63" s="21" t="str">
        <f>IFERROR(INDEX(DeclarationW!$A:$AL, MATCH(B$59, DeclarationW!$A:$A, 0), MATCH(D63, DeclarationW!$6:$6, 0)), "")</f>
        <v>Stefanie Dornbusch</v>
      </c>
      <c r="C63" s="7" t="str" cm="1">
        <f t="array" ref="C63">IF(ISBLANK(D63), "", IFERROR(INDEX(setup!$B$6:$B$13, MAX((setup!$D$6:$K$13=D63)*ROW(setup!$D$6:$K$13))-ROW(setup!$D$6)+1), "Club not found"))</f>
        <v>Brighton &amp; Hove AC</v>
      </c>
      <c r="D63" s="45" t="s">
        <v>316</v>
      </c>
      <c r="E63" s="46">
        <v>6.21</v>
      </c>
      <c r="F63" s="25">
        <v>6</v>
      </c>
    </row>
    <row r="64" spans="1:16">
      <c r="A64" s="22">
        <v>4</v>
      </c>
      <c r="B64" s="21" t="str">
        <f>IFERROR(INDEX(DeclarationW!$A:$AL, MATCH(B$59, DeclarationW!$A:$A, 0), MATCH(D64, DeclarationW!$6:$6, 0)), "")</f>
        <v>Jackie Barker</v>
      </c>
      <c r="C64" s="7" t="str" cm="1">
        <f t="array" ref="C64">IF(ISBLANK(D64), "", IFERROR(INDEX(setup!$B$6:$B$13, MAX((setup!$D$6:$K$13=D64)*ROW(setup!$D$6:$K$13))-ROW(setup!$D$6)+1), "Club not found"))</f>
        <v>HYAC</v>
      </c>
      <c r="D64" s="45" t="s">
        <v>322</v>
      </c>
      <c r="E64" s="46">
        <v>5.36</v>
      </c>
      <c r="F64" s="25">
        <v>5</v>
      </c>
    </row>
    <row r="65" spans="1:16">
      <c r="A65" s="22">
        <v>5</v>
      </c>
      <c r="B65" s="21" t="str">
        <f>IFERROR(INDEX(DeclarationW!$A:$AL, MATCH(B$59, DeclarationW!$A:$A, 0), MATCH(D65, DeclarationW!$6:$6, 0)), "")</f>
        <v>Stephanie Bassett</v>
      </c>
      <c r="C65" s="7" t="str" cm="1">
        <f t="array" ref="C65">IF(ISBLANK(D65), "", IFERROR(INDEX(setup!$B$6:$B$13, MAX((setup!$D$6:$K$13=D65)*ROW(setup!$D$6:$K$13))-ROW(setup!$D$6)+1), "Club not found"))</f>
        <v>Hailsham Harriers</v>
      </c>
      <c r="D65" s="45" t="s">
        <v>323</v>
      </c>
      <c r="E65" s="46">
        <v>4.59</v>
      </c>
      <c r="F65" s="25">
        <v>4</v>
      </c>
    </row>
    <row r="66" spans="1:16">
      <c r="A66" s="22">
        <v>6</v>
      </c>
      <c r="B66" s="21" t="str">
        <f>IFERROR(INDEX(DeclarationW!$A:$AL, MATCH(B$59, DeclarationW!$A:$A, 0), MATCH(D66, DeclarationW!$6:$6, 0)), "")</f>
        <v/>
      </c>
      <c r="C66" s="7" t="str" cm="1">
        <f t="array" ref="C66">IF(ISBLANK(D66), "", IFERROR(INDEX(setup!$B$6:$B$13, MAX((setup!$D$6:$K$13=D66)*ROW(setup!$D$6:$K$13))-ROW(setup!$D$6)+1), "Club not found"))</f>
        <v/>
      </c>
      <c r="D66" s="45"/>
      <c r="E66" s="46"/>
      <c r="F66" s="25">
        <v>3</v>
      </c>
    </row>
    <row r="67" spans="1:16">
      <c r="A67" s="22">
        <v>7</v>
      </c>
      <c r="B67" s="21" t="str">
        <f>IFERROR(INDEX(DeclarationW!$A:$AL, MATCH(B$59, DeclarationW!$A:$A, 0), MATCH(D67, DeclarationW!$6:$6, 0)), "")</f>
        <v/>
      </c>
      <c r="C67" s="7" t="str" cm="1">
        <f t="array" ref="C67">IF(ISBLANK(D67), "", IFERROR(INDEX(setup!$B$6:$B$13, MAX((setup!$D$6:$K$13=D67)*ROW(setup!$D$6:$K$13))-ROW(setup!$D$6)+1), "Club not found"))</f>
        <v/>
      </c>
      <c r="D67" s="45"/>
      <c r="E67" s="46"/>
      <c r="F67" s="25">
        <v>2</v>
      </c>
    </row>
    <row r="68" spans="1:16" ht="14.5" thickBot="1">
      <c r="A68" s="23">
        <v>8</v>
      </c>
      <c r="B68" s="24" t="str">
        <f>IFERROR(INDEX(DeclarationW!$A:$AL, MATCH(B$59, DeclarationW!$A:$A, 0), MATCH(D68, DeclarationW!$6:$6, 0)), "")</f>
        <v/>
      </c>
      <c r="C68" s="98" t="str" cm="1">
        <f t="array" ref="C68">IF(ISBLANK(D68), "", IFERROR(INDEX(setup!$B$6:$B$13, MAX((setup!$D$6:$K$13=D68)*ROW(setup!$D$6:$K$13))-ROW(setup!$D$6)+1), "Club not found"))</f>
        <v/>
      </c>
      <c r="D68" s="47"/>
      <c r="E68" s="48"/>
      <c r="F68" s="26">
        <v>1</v>
      </c>
    </row>
    <row r="69" spans="1:16" ht="15" thickTop="1" thickBot="1"/>
    <row r="70" spans="1:16" ht="15" thickTop="1" thickBot="1">
      <c r="A70" s="27" t="s">
        <v>116</v>
      </c>
      <c r="B70" s="30" t="str">
        <f>formulas!Z12</f>
        <v>Shot Put</v>
      </c>
      <c r="C70" s="29" t="s">
        <v>117</v>
      </c>
      <c r="D70" s="30" t="str">
        <f>formulas!AA12</f>
        <v>50+</v>
      </c>
      <c r="E70" s="39" t="s">
        <v>118</v>
      </c>
      <c r="F70" s="40" t="s">
        <v>119</v>
      </c>
      <c r="G70" s="60"/>
    </row>
    <row r="71" spans="1:16" ht="14.5" thickBot="1">
      <c r="A71" s="31" t="s">
        <v>216</v>
      </c>
      <c r="B71" s="32" t="s">
        <v>120</v>
      </c>
      <c r="C71" s="32" t="s">
        <v>121</v>
      </c>
      <c r="D71" s="37" t="s">
        <v>122</v>
      </c>
      <c r="E71" s="37" t="s">
        <v>123</v>
      </c>
      <c r="F71" s="33" t="s">
        <v>124</v>
      </c>
    </row>
    <row r="72" spans="1:16" ht="15" thickTop="1">
      <c r="A72" s="22">
        <v>1</v>
      </c>
      <c r="B72" s="21" t="str">
        <f>IFERROR(INDEX(DeclarationW!$A:$AL, MATCH(B$70, DeclarationW!$A:$A, 0), MATCH(D72, DeclarationW!$6:$6, 0)), "")</f>
        <v>Jo Wilding</v>
      </c>
      <c r="C72" s="7" t="str" cm="1">
        <f t="array" ref="C72">IF(ISBLANK(D72), "", IFERROR(INDEX(setup!$B$6:$B$13, MAX((setup!$D$6:$K$13=D72)*ROW(setup!$D$6:$K$13))-ROW(setup!$D$6)+1), "Club not found"))</f>
        <v>Brighton &amp; Hove AC</v>
      </c>
      <c r="D72" s="43">
        <v>21</v>
      </c>
      <c r="E72" s="44">
        <v>7.51</v>
      </c>
      <c r="F72" s="25">
        <v>8</v>
      </c>
      <c r="I72" s="51">
        <f>SUMIF($C72:$C79,I$2,$F72:$F79)</f>
        <v>0</v>
      </c>
      <c r="J72" s="51">
        <f t="shared" ref="J72:P72" si="6">SUMIF($C72:$C79,J$2,$F72:$F79)</f>
        <v>8</v>
      </c>
      <c r="K72" s="51">
        <f t="shared" si="6"/>
        <v>7</v>
      </c>
      <c r="L72" s="51">
        <f t="shared" si="6"/>
        <v>4</v>
      </c>
      <c r="M72" s="51">
        <f t="shared" si="6"/>
        <v>6</v>
      </c>
      <c r="N72" s="51">
        <f t="shared" si="6"/>
        <v>5</v>
      </c>
      <c r="O72" s="51">
        <f t="shared" si="6"/>
        <v>0</v>
      </c>
      <c r="P72" s="51">
        <f t="shared" si="6"/>
        <v>0</v>
      </c>
    </row>
    <row r="73" spans="1:16">
      <c r="A73" s="22">
        <v>2</v>
      </c>
      <c r="B73" s="21" t="str">
        <f>IFERROR(INDEX(DeclarationW!$A:$AL, MATCH(B$70, DeclarationW!$A:$A, 0), MATCH(D73, DeclarationW!$6:$6, 0)), "")</f>
        <v>Liz Lumber</v>
      </c>
      <c r="C73" s="7" t="str" cm="1">
        <f t="array" ref="C73">IF(ISBLANK(D73), "", IFERROR(INDEX(setup!$B$6:$B$13, MAX((setup!$D$6:$K$13=D73)*ROW(setup!$D$6:$K$13))-ROW(setup!$D$6)+1), "Club not found"))</f>
        <v>Eastbourne Rovers AC</v>
      </c>
      <c r="D73" s="45">
        <v>24</v>
      </c>
      <c r="E73" s="46">
        <v>6.11</v>
      </c>
      <c r="F73" s="25">
        <v>7</v>
      </c>
    </row>
    <row r="74" spans="1:16">
      <c r="A74" s="22">
        <v>3</v>
      </c>
      <c r="B74" s="21" t="str">
        <f>IFERROR(INDEX(DeclarationW!$A:$AL, MATCH(B$70, DeclarationW!$A:$A, 0), MATCH(D74, DeclarationW!$6:$6, 0)), "")</f>
        <v>JO BODY</v>
      </c>
      <c r="C74" s="7" t="str" cm="1">
        <f t="array" ref="C74">IF(ISBLANK(D74), "", IFERROR(INDEX(setup!$B$6:$B$13, MAX((setup!$D$6:$K$13=D74)*ROW(setup!$D$6:$K$13))-ROW(setup!$D$6)+1), "Club not found"))</f>
        <v>Hastings AC &amp; Runners</v>
      </c>
      <c r="D74" s="45">
        <v>26</v>
      </c>
      <c r="E74" s="46">
        <v>6.06</v>
      </c>
      <c r="F74" s="25">
        <v>6</v>
      </c>
    </row>
    <row r="75" spans="1:16">
      <c r="A75" s="22">
        <v>4</v>
      </c>
      <c r="B75" s="21" t="str">
        <f>IFERROR(INDEX(DeclarationW!$A:$AL, MATCH(B$70, DeclarationW!$A:$A, 0), MATCH(D75, DeclarationW!$6:$6, 0)), "")</f>
        <v xml:space="preserve">Jacqueline Barnes </v>
      </c>
      <c r="C75" s="7" t="str" cm="1">
        <f t="array" ref="C75">IF(ISBLANK(D75), "", IFERROR(INDEX(setup!$B$6:$B$13, MAX((setup!$D$6:$K$13=D75)*ROW(setup!$D$6:$K$13))-ROW(setup!$D$6)+1), "Club not found"))</f>
        <v>Haywards Heath &amp; Lewes</v>
      </c>
      <c r="D75" s="45">
        <v>27</v>
      </c>
      <c r="E75" s="46">
        <v>4.5999999999999996</v>
      </c>
      <c r="F75" s="25">
        <v>5</v>
      </c>
    </row>
    <row r="76" spans="1:16">
      <c r="A76" s="22">
        <v>5</v>
      </c>
      <c r="B76" s="21" t="str">
        <f>IFERROR(INDEX(DeclarationW!$A:$AL, MATCH(B$70, DeclarationW!$A:$A, 0), MATCH(D76, DeclarationW!$6:$6, 0)), "")</f>
        <v>Jayne Morris</v>
      </c>
      <c r="C76" s="7" t="str" cm="1">
        <f t="array" ref="C76">IF(ISBLANK(D76), "", IFERROR(INDEX(setup!$B$6:$B$13, MAX((setup!$D$6:$K$13=D76)*ROW(setup!$D$6:$K$13))-ROW(setup!$D$6)+1), "Club not found"))</f>
        <v>Hailsham Harriers</v>
      </c>
      <c r="D76" s="45">
        <v>25</v>
      </c>
      <c r="E76" s="46">
        <v>4.55</v>
      </c>
      <c r="F76" s="25">
        <v>4</v>
      </c>
    </row>
    <row r="77" spans="1:16">
      <c r="A77" s="22">
        <v>6</v>
      </c>
      <c r="B77" s="21" t="str">
        <f>IFERROR(INDEX(DeclarationW!$A:$AL, MATCH(B$70, DeclarationW!$A:$A, 0), MATCH(D77, DeclarationW!$6:$6, 0)), "")</f>
        <v/>
      </c>
      <c r="C77" s="7" t="str" cm="1">
        <f t="array" ref="C77">IF(ISBLANK(D77), "", IFERROR(INDEX(setup!$B$6:$B$13, MAX((setup!$D$6:$K$13=D77)*ROW(setup!$D$6:$K$13))-ROW(setup!$D$6)+1), "Club not found"))</f>
        <v/>
      </c>
      <c r="D77" s="45"/>
      <c r="E77" s="46"/>
      <c r="F77" s="25">
        <v>3</v>
      </c>
    </row>
    <row r="78" spans="1:16">
      <c r="A78" s="22">
        <v>7</v>
      </c>
      <c r="B78" s="21" t="str">
        <f>IFERROR(INDEX(DeclarationW!$A:$AL, MATCH(B$70, DeclarationW!$A:$A, 0), MATCH(D78, DeclarationW!$6:$6, 0)), "")</f>
        <v/>
      </c>
      <c r="C78" s="7" t="str" cm="1">
        <f t="array" ref="C78">IF(ISBLANK(D78), "", IFERROR(INDEX(setup!$B$6:$B$13, MAX((setup!$D$6:$K$13=D78)*ROW(setup!$D$6:$K$13))-ROW(setup!$D$6)+1), "Club not found"))</f>
        <v/>
      </c>
      <c r="D78" s="45"/>
      <c r="E78" s="46"/>
      <c r="F78" s="25">
        <v>2</v>
      </c>
    </row>
    <row r="79" spans="1:16" ht="14.5" thickBot="1">
      <c r="A79" s="23">
        <v>8</v>
      </c>
      <c r="B79" s="24" t="str">
        <f>IFERROR(INDEX(DeclarationW!$A:$AL, MATCH(B$70, DeclarationW!$A:$A, 0), MATCH(D79, DeclarationW!$6:$6, 0)), "")</f>
        <v/>
      </c>
      <c r="C79" s="98" t="str" cm="1">
        <f t="array" ref="C79">IF(ISBLANK(D79), "", IFERROR(INDEX(setup!$B$6:$B$13, MAX((setup!$D$6:$K$13=D79)*ROW(setup!$D$6:$K$13))-ROW(setup!$D$6)+1), "Club not found"))</f>
        <v/>
      </c>
      <c r="D79" s="47"/>
      <c r="E79" s="48"/>
      <c r="F79" s="26">
        <v>1</v>
      </c>
    </row>
    <row r="80" spans="1:16" ht="15" thickTop="1" thickBot="1"/>
    <row r="81" spans="1:16" ht="15" thickTop="1" thickBot="1">
      <c r="A81" s="27" t="s">
        <v>116</v>
      </c>
      <c r="B81" s="30" t="str">
        <f>formulas!Z13</f>
        <v>Shot Put</v>
      </c>
      <c r="C81" s="29" t="s">
        <v>117</v>
      </c>
      <c r="D81" s="30" t="str">
        <f>formulas!AA13</f>
        <v>60+</v>
      </c>
      <c r="E81" s="39" t="s">
        <v>118</v>
      </c>
      <c r="F81" s="40" t="s">
        <v>119</v>
      </c>
      <c r="G81" s="60"/>
    </row>
    <row r="82" spans="1:16" ht="14.5" thickBot="1">
      <c r="A82" s="31" t="s">
        <v>216</v>
      </c>
      <c r="B82" s="32" t="s">
        <v>120</v>
      </c>
      <c r="C82" s="32" t="s">
        <v>121</v>
      </c>
      <c r="D82" s="37" t="s">
        <v>122</v>
      </c>
      <c r="E82" s="37" t="s">
        <v>123</v>
      </c>
      <c r="F82" s="33" t="s">
        <v>124</v>
      </c>
    </row>
    <row r="83" spans="1:16" ht="15" thickTop="1">
      <c r="A83" s="22">
        <v>1</v>
      </c>
      <c r="B83" s="21" t="str">
        <f>IFERROR(INDEX(DeclarationW!$A:$AL, MATCH(B$81, DeclarationW!$A:$A, 0), MATCH(D83, DeclarationW!$6:$6, 0)), "")</f>
        <v>Frances Burnham</v>
      </c>
      <c r="C83" s="7" t="str" cm="1">
        <f t="array" ref="C83">IF(ISBLANK(D83), "", IFERROR(INDEX(setup!$B$6:$B$13, MAX((setup!$D$6:$K$13=D83)*ROW(setup!$D$6:$K$13))-ROW(setup!$D$6)+1), "Club not found"))</f>
        <v>Hastings AC &amp; Runners</v>
      </c>
      <c r="D83" s="43">
        <v>36</v>
      </c>
      <c r="E83" s="44">
        <v>5.21</v>
      </c>
      <c r="F83" s="25">
        <v>8</v>
      </c>
      <c r="I83" s="51">
        <f>SUMIF($C83:$C90,I$2,$F83:$F90)</f>
        <v>0</v>
      </c>
      <c r="J83" s="51">
        <f t="shared" ref="J83:P83" si="7">SUMIF($C83:$C90,J$2,$F83:$F90)</f>
        <v>0</v>
      </c>
      <c r="K83" s="51">
        <f t="shared" si="7"/>
        <v>7</v>
      </c>
      <c r="L83" s="51">
        <f t="shared" si="7"/>
        <v>5</v>
      </c>
      <c r="M83" s="51">
        <f t="shared" si="7"/>
        <v>8</v>
      </c>
      <c r="N83" s="51">
        <f t="shared" si="7"/>
        <v>0</v>
      </c>
      <c r="O83" s="51">
        <f t="shared" si="7"/>
        <v>6</v>
      </c>
      <c r="P83" s="51">
        <f t="shared" si="7"/>
        <v>0</v>
      </c>
    </row>
    <row r="84" spans="1:16">
      <c r="A84" s="22">
        <v>2</v>
      </c>
      <c r="B84" s="21" t="str">
        <f>IFERROR(INDEX(DeclarationW!$A:$AL, MATCH(B$81, DeclarationW!$A:$A, 0), MATCH(D84, DeclarationW!$6:$6, 0)), "")</f>
        <v>Liz Brandon</v>
      </c>
      <c r="C84" s="7" t="str" cm="1">
        <f t="array" ref="C84">IF(ISBLANK(D84), "", IFERROR(INDEX(setup!$B$6:$B$13, MAX((setup!$D$6:$K$13=D84)*ROW(setup!$D$6:$K$13))-ROW(setup!$D$6)+1), "Club not found"))</f>
        <v>Eastbourne Rovers AC</v>
      </c>
      <c r="D84" s="45">
        <v>34</v>
      </c>
      <c r="E84" s="46">
        <v>4.76</v>
      </c>
      <c r="F84" s="25">
        <v>7</v>
      </c>
    </row>
    <row r="85" spans="1:16">
      <c r="A85" s="22">
        <v>3</v>
      </c>
      <c r="B85" s="21" t="str">
        <f>IFERROR(INDEX(DeclarationW!$A:$AL, MATCH(B$81, DeclarationW!$A:$A, 0), MATCH(D85, DeclarationW!$6:$6, 0)), "")</f>
        <v>Jacqueline Patton</v>
      </c>
      <c r="C85" s="7" t="str" cm="1">
        <f t="array" ref="C85">IF(ISBLANK(D85), "", IFERROR(INDEX(setup!$B$6:$B$13, MAX((setup!$D$6:$K$13=D85)*ROW(setup!$D$6:$K$13))-ROW(setup!$D$6)+1), "Club not found"))</f>
        <v>HYAC</v>
      </c>
      <c r="D85" s="45">
        <v>33</v>
      </c>
      <c r="E85" s="46">
        <v>4.46</v>
      </c>
      <c r="F85" s="25">
        <v>6</v>
      </c>
    </row>
    <row r="86" spans="1:16">
      <c r="A86" s="22">
        <v>4</v>
      </c>
      <c r="B86" s="21" t="str">
        <f>IFERROR(INDEX(DeclarationW!$A:$AL, MATCH(B$81, DeclarationW!$A:$A, 0), MATCH(D86, DeclarationW!$6:$6, 0)), "")</f>
        <v>Frances Delves</v>
      </c>
      <c r="C86" s="7" t="str" cm="1">
        <f t="array" ref="C86">IF(ISBLANK(D86), "", IFERROR(INDEX(setup!$B$6:$B$13, MAX((setup!$D$6:$K$13=D86)*ROW(setup!$D$6:$K$13))-ROW(setup!$D$6)+1), "Club not found"))</f>
        <v>Hailsham Harriers</v>
      </c>
      <c r="D86" s="45">
        <v>35</v>
      </c>
      <c r="E86" s="46">
        <v>2.46</v>
      </c>
      <c r="F86" s="25">
        <v>5</v>
      </c>
    </row>
    <row r="87" spans="1:16">
      <c r="A87" s="22">
        <v>5</v>
      </c>
      <c r="B87" s="21" t="str">
        <f>IFERROR(INDEX(DeclarationW!$A:$AL, MATCH(B$81, DeclarationW!$A:$A, 0), MATCH(D87, DeclarationW!$6:$6, 0)), "")</f>
        <v/>
      </c>
      <c r="C87" s="7" t="str" cm="1">
        <f t="array" ref="C87">IF(ISBLANK(D87), "", IFERROR(INDEX(setup!$B$6:$B$13, MAX((setup!$D$6:$K$13=D87)*ROW(setup!$D$6:$K$13))-ROW(setup!$D$6)+1), "Club not found"))</f>
        <v/>
      </c>
      <c r="D87" s="45"/>
      <c r="E87" s="46"/>
      <c r="F87" s="25">
        <v>4</v>
      </c>
    </row>
    <row r="88" spans="1:16">
      <c r="A88" s="22">
        <v>6</v>
      </c>
      <c r="B88" s="21" t="str">
        <f>IFERROR(INDEX(DeclarationW!$A:$AL, MATCH(B$81, DeclarationW!$A:$A, 0), MATCH(D88, DeclarationW!$6:$6, 0)), "")</f>
        <v/>
      </c>
      <c r="C88" s="7" t="str" cm="1">
        <f t="array" ref="C88">IF(ISBLANK(D88), "", IFERROR(INDEX(setup!$B$6:$B$13, MAX((setup!$D$6:$K$13=D88)*ROW(setup!$D$6:$K$13))-ROW(setup!$D$6)+1), "Club not found"))</f>
        <v/>
      </c>
      <c r="D88" s="45"/>
      <c r="E88" s="46"/>
      <c r="F88" s="25">
        <v>3</v>
      </c>
    </row>
    <row r="89" spans="1:16">
      <c r="A89" s="22">
        <v>7</v>
      </c>
      <c r="B89" s="21" t="str">
        <f>IFERROR(INDEX(DeclarationW!$A:$AL, MATCH(B$81, DeclarationW!$A:$A, 0), MATCH(D89, DeclarationW!$6:$6, 0)), "")</f>
        <v/>
      </c>
      <c r="C89" s="7" t="str" cm="1">
        <f t="array" ref="C89">IF(ISBLANK(D89), "", IFERROR(INDEX(setup!$B$6:$B$13, MAX((setup!$D$6:$K$13=D89)*ROW(setup!$D$6:$K$13))-ROW(setup!$D$6)+1), "Club not found"))</f>
        <v/>
      </c>
      <c r="D89" s="45"/>
      <c r="E89" s="46"/>
      <c r="F89" s="25">
        <v>2</v>
      </c>
    </row>
    <row r="90" spans="1:16" ht="14.5" thickBot="1">
      <c r="A90" s="23">
        <v>8</v>
      </c>
      <c r="B90" s="24" t="str">
        <f>IFERROR(INDEX(DeclarationW!$A:$AL, MATCH(B$81, DeclarationW!$A:$A, 0), MATCH(D90, DeclarationW!$6:$6, 0)), "")</f>
        <v/>
      </c>
      <c r="C90" s="98" t="str" cm="1">
        <f t="array" ref="C90">IF(ISBLANK(D90), "", IFERROR(INDEX(setup!$B$6:$B$13, MAX((setup!$D$6:$K$13=D90)*ROW(setup!$D$6:$K$13))-ROW(setup!$D$6)+1), "Club not found"))</f>
        <v/>
      </c>
      <c r="D90" s="47"/>
      <c r="E90" s="48"/>
      <c r="F90" s="26">
        <v>1</v>
      </c>
    </row>
    <row r="91" spans="1:16" ht="15" thickTop="1" thickBot="1"/>
    <row r="92" spans="1:16" ht="15" thickTop="1" thickBot="1">
      <c r="A92" s="27" t="s">
        <v>116</v>
      </c>
      <c r="B92" s="30" t="str">
        <f>formulas!Z14</f>
        <v>Triple Jump</v>
      </c>
      <c r="C92" s="29" t="s">
        <v>117</v>
      </c>
      <c r="D92" s="30" t="str">
        <f>formulas!AA14</f>
        <v>A 35+</v>
      </c>
      <c r="E92" s="39" t="s">
        <v>118</v>
      </c>
      <c r="F92" s="40" t="s">
        <v>119</v>
      </c>
      <c r="G92" s="60"/>
    </row>
    <row r="93" spans="1:16" ht="14.5" thickBot="1">
      <c r="A93" s="31" t="s">
        <v>216</v>
      </c>
      <c r="B93" s="32" t="s">
        <v>120</v>
      </c>
      <c r="C93" s="32" t="s">
        <v>121</v>
      </c>
      <c r="D93" s="37" t="s">
        <v>122</v>
      </c>
      <c r="E93" s="37" t="s">
        <v>123</v>
      </c>
      <c r="F93" s="33" t="s">
        <v>124</v>
      </c>
    </row>
    <row r="94" spans="1:16" ht="15" thickTop="1">
      <c r="A94" s="22">
        <v>1</v>
      </c>
      <c r="B94" s="21" t="str">
        <f>IFERROR(INDEX(DeclarationW!$A:$AL, MATCH(B$92, DeclarationW!$A:$A, 0), MATCH(D94, DeclarationW!$6:$6, 0)), "")</f>
        <v>Cara Maker</v>
      </c>
      <c r="C94" s="7" t="str" cm="1">
        <f t="array" ref="C94">IF(ISBLANK(D94), "", IFERROR(INDEX(setup!$B$6:$B$13, MAX((setup!$D$6:$K$13=D94)*ROW(setup!$D$6:$K$13))-ROW(setup!$D$6)+1), "Club not found"))</f>
        <v>Eastbourne Rovers AC</v>
      </c>
      <c r="D94" s="43" t="s">
        <v>321</v>
      </c>
      <c r="E94" s="44">
        <v>7.44</v>
      </c>
      <c r="F94" s="25">
        <v>8</v>
      </c>
      <c r="I94" s="51">
        <f>SUMIF($C94:$C101,I$2,$F94:$F101)</f>
        <v>0</v>
      </c>
      <c r="J94" s="51">
        <f t="shared" ref="J94:P94" si="8">SUMIF($C94:$C101,J$2,$F94:$F101)</f>
        <v>6</v>
      </c>
      <c r="K94" s="51">
        <f t="shared" si="8"/>
        <v>8</v>
      </c>
      <c r="L94" s="51">
        <f t="shared" si="8"/>
        <v>5</v>
      </c>
      <c r="M94" s="51">
        <f t="shared" si="8"/>
        <v>0</v>
      </c>
      <c r="N94" s="51">
        <f t="shared" si="8"/>
        <v>0</v>
      </c>
      <c r="O94" s="51">
        <f t="shared" si="8"/>
        <v>7</v>
      </c>
      <c r="P94" s="51">
        <f t="shared" si="8"/>
        <v>0</v>
      </c>
    </row>
    <row r="95" spans="1:16">
      <c r="A95" s="22">
        <v>2</v>
      </c>
      <c r="B95" s="21" t="str">
        <f>IFERROR(INDEX(DeclarationW!$A:$AL, MATCH(B$92, DeclarationW!$A:$A, 0), MATCH(D95, DeclarationW!$6:$6, 0)), "")</f>
        <v>Jenna Harmer</v>
      </c>
      <c r="C95" s="7" t="str" cm="1">
        <f t="array" ref="C95">IF(ISBLANK(D95), "", IFERROR(INDEX(setup!$B$6:$B$13, MAX((setup!$D$6:$K$13=D95)*ROW(setup!$D$6:$K$13))-ROW(setup!$D$6)+1), "Club not found"))</f>
        <v>HYAC</v>
      </c>
      <c r="D95" s="45" t="s">
        <v>322</v>
      </c>
      <c r="E95" s="46">
        <v>7.19</v>
      </c>
      <c r="F95" s="25">
        <v>7</v>
      </c>
    </row>
    <row r="96" spans="1:16">
      <c r="A96" s="22">
        <v>3</v>
      </c>
      <c r="B96" s="21" t="str">
        <f>IFERROR(INDEX(DeclarationW!$A:$AL, MATCH(B$92, DeclarationW!$A:$A, 0), MATCH(D96, DeclarationW!$6:$6, 0)), "")</f>
        <v>Tracey Brockbank</v>
      </c>
      <c r="C96" s="7" t="str" cm="1">
        <f t="array" ref="C96">IF(ISBLANK(D96), "", IFERROR(INDEX(setup!$B$6:$B$13, MAX((setup!$D$6:$K$13=D96)*ROW(setup!$D$6:$K$13))-ROW(setup!$D$6)+1), "Club not found"))</f>
        <v>Brighton &amp; Hove AC</v>
      </c>
      <c r="D96" s="45" t="s">
        <v>316</v>
      </c>
      <c r="E96" s="46">
        <v>6.54</v>
      </c>
      <c r="F96" s="25">
        <v>6</v>
      </c>
    </row>
    <row r="97" spans="1:16">
      <c r="A97" s="22">
        <v>4</v>
      </c>
      <c r="B97" s="21" t="str">
        <f>IFERROR(INDEX(DeclarationW!$A:$AL, MATCH(B$92, DeclarationW!$A:$A, 0), MATCH(D97, DeclarationW!$6:$6, 0)), "")</f>
        <v>Samantha Neame</v>
      </c>
      <c r="C97" s="7" t="str" cm="1">
        <f t="array" ref="C97">IF(ISBLANK(D97), "", IFERROR(INDEX(setup!$B$6:$B$13, MAX((setup!$D$6:$K$13=D97)*ROW(setup!$D$6:$K$13))-ROW(setup!$D$6)+1), "Club not found"))</f>
        <v>Hailsham Harriers</v>
      </c>
      <c r="D97" s="45" t="s">
        <v>323</v>
      </c>
      <c r="E97" s="46">
        <v>5.83</v>
      </c>
      <c r="F97" s="25">
        <v>5</v>
      </c>
    </row>
    <row r="98" spans="1:16">
      <c r="A98" s="22">
        <v>5</v>
      </c>
      <c r="B98" s="21" t="str">
        <f>IFERROR(INDEX(DeclarationW!$A:$AL, MATCH(B$92, DeclarationW!$A:$A, 0), MATCH(D98, DeclarationW!$6:$6, 0)), "")</f>
        <v/>
      </c>
      <c r="C98" s="7" t="str" cm="1">
        <f t="array" ref="C98">IF(ISBLANK(D98), "", IFERROR(INDEX(setup!$B$6:$B$13, MAX((setup!$D$6:$K$13=D98)*ROW(setup!$D$6:$K$13))-ROW(setup!$D$6)+1), "Club not found"))</f>
        <v/>
      </c>
      <c r="D98" s="45"/>
      <c r="E98" s="46"/>
      <c r="F98" s="25">
        <v>4</v>
      </c>
    </row>
    <row r="99" spans="1:16">
      <c r="A99" s="22">
        <v>6</v>
      </c>
      <c r="B99" s="21" t="str">
        <f>IFERROR(INDEX(DeclarationW!$A:$AL, MATCH(B$92, DeclarationW!$A:$A, 0), MATCH(D99, DeclarationW!$6:$6, 0)), "")</f>
        <v/>
      </c>
      <c r="C99" s="7" t="str" cm="1">
        <f t="array" ref="C99">IF(ISBLANK(D99), "", IFERROR(INDEX(setup!$B$6:$B$13, MAX((setup!$D$6:$K$13=D99)*ROW(setup!$D$6:$K$13))-ROW(setup!$D$6)+1), "Club not found"))</f>
        <v/>
      </c>
      <c r="D99" s="45"/>
      <c r="E99" s="46"/>
      <c r="F99" s="25">
        <v>3</v>
      </c>
    </row>
    <row r="100" spans="1:16">
      <c r="A100" s="22">
        <v>7</v>
      </c>
      <c r="B100" s="21" t="str">
        <f>IFERROR(INDEX(DeclarationW!$A:$AL, MATCH(B$92, DeclarationW!$A:$A, 0), MATCH(D100, DeclarationW!$6:$6, 0)), "")</f>
        <v/>
      </c>
      <c r="C100" s="7" t="str" cm="1">
        <f t="array" ref="C100">IF(ISBLANK(D100), "", IFERROR(INDEX(setup!$B$6:$B$13, MAX((setup!$D$6:$K$13=D100)*ROW(setup!$D$6:$K$13))-ROW(setup!$D$6)+1), "Club not found"))</f>
        <v/>
      </c>
      <c r="D100" s="45"/>
      <c r="E100" s="46"/>
      <c r="F100" s="25">
        <v>2</v>
      </c>
    </row>
    <row r="101" spans="1:16" ht="14.5" thickBot="1">
      <c r="A101" s="23">
        <v>8</v>
      </c>
      <c r="B101" s="24" t="str">
        <f>IFERROR(INDEX(DeclarationW!$A:$AL, MATCH(B$92, DeclarationW!$A:$A, 0), MATCH(D101, DeclarationW!$6:$6, 0)), "")</f>
        <v/>
      </c>
      <c r="C101" s="98" t="str" cm="1">
        <f t="array" ref="C101">IF(ISBLANK(D101), "", IFERROR(INDEX(setup!$B$6:$B$13, MAX((setup!$D$6:$K$13=D101)*ROW(setup!$D$6:$K$13))-ROW(setup!$D$6)+1), "Club not found"))</f>
        <v/>
      </c>
      <c r="D101" s="47"/>
      <c r="E101" s="48"/>
      <c r="F101" s="26">
        <v>1</v>
      </c>
    </row>
    <row r="102" spans="1:16" ht="15" thickTop="1" thickBot="1"/>
    <row r="103" spans="1:16" ht="15" thickTop="1" thickBot="1">
      <c r="A103" s="27" t="s">
        <v>116</v>
      </c>
      <c r="B103" s="30" t="str">
        <f>formulas!Z15</f>
        <v>Triple Jump</v>
      </c>
      <c r="C103" s="29" t="s">
        <v>117</v>
      </c>
      <c r="D103" s="30" t="str">
        <f>formulas!AA15</f>
        <v>50+</v>
      </c>
      <c r="E103" s="39" t="s">
        <v>118</v>
      </c>
      <c r="F103" s="40" t="s">
        <v>119</v>
      </c>
      <c r="G103" s="60"/>
    </row>
    <row r="104" spans="1:16" ht="14.5" thickBot="1">
      <c r="A104" s="31" t="s">
        <v>216</v>
      </c>
      <c r="B104" s="32" t="s">
        <v>120</v>
      </c>
      <c r="C104" s="32" t="s">
        <v>121</v>
      </c>
      <c r="D104" s="37" t="s">
        <v>122</v>
      </c>
      <c r="E104" s="37" t="s">
        <v>123</v>
      </c>
      <c r="F104" s="33" t="s">
        <v>124</v>
      </c>
    </row>
    <row r="105" spans="1:16" ht="15" thickTop="1">
      <c r="A105" s="22">
        <v>1</v>
      </c>
      <c r="B105" s="21" t="str">
        <f>IFERROR(INDEX(DeclarationW!$A:$AL, MATCH(B$103, DeclarationW!$A:$A, 0), MATCH(D105, DeclarationW!$6:$6, 0)), "")</f>
        <v>Jo Wilding</v>
      </c>
      <c r="C105" s="7" t="str" cm="1">
        <f t="array" ref="C105">IF(ISBLANK(D105), "", IFERROR(INDEX(setup!$B$6:$B$13, MAX((setup!$D$6:$K$13=D105)*ROW(setup!$D$6:$K$13))-ROW(setup!$D$6)+1), "Club not found"))</f>
        <v>Brighton &amp; Hove AC</v>
      </c>
      <c r="D105" s="43">
        <v>21</v>
      </c>
      <c r="E105" s="44">
        <v>7.15</v>
      </c>
      <c r="F105" s="25">
        <v>8</v>
      </c>
      <c r="I105" s="51">
        <f>SUMIF($C105:$C112,I$2,$F105:$F112)</f>
        <v>0</v>
      </c>
      <c r="J105" s="51">
        <f t="shared" ref="J105:P105" si="9">SUMIF($C105:$C112,J$2,$F105:$F112)</f>
        <v>8</v>
      </c>
      <c r="K105" s="51">
        <f t="shared" si="9"/>
        <v>7</v>
      </c>
      <c r="L105" s="51">
        <f t="shared" si="9"/>
        <v>0</v>
      </c>
      <c r="M105" s="51">
        <f t="shared" si="9"/>
        <v>0</v>
      </c>
      <c r="N105" s="51">
        <f t="shared" si="9"/>
        <v>0</v>
      </c>
      <c r="O105" s="51">
        <f t="shared" si="9"/>
        <v>0</v>
      </c>
      <c r="P105" s="51">
        <f t="shared" si="9"/>
        <v>0</v>
      </c>
    </row>
    <row r="106" spans="1:16">
      <c r="A106" s="22">
        <v>2</v>
      </c>
      <c r="B106" s="21" t="str">
        <f>IFERROR(INDEX(DeclarationW!$A:$AL, MATCH(B$103, DeclarationW!$A:$A, 0), MATCH(D106, DeclarationW!$6:$6, 0)), "")</f>
        <v>Marina Davies</v>
      </c>
      <c r="C106" s="7" t="str" cm="1">
        <f t="array" ref="C106">IF(ISBLANK(D106), "", IFERROR(INDEX(setup!$B$6:$B$13, MAX((setup!$D$6:$K$13=D106)*ROW(setup!$D$6:$K$13))-ROW(setup!$D$6)+1), "Club not found"))</f>
        <v>Eastbourne Rovers AC</v>
      </c>
      <c r="D106" s="45">
        <v>24</v>
      </c>
      <c r="E106" s="46">
        <v>6.14</v>
      </c>
      <c r="F106" s="25">
        <v>7</v>
      </c>
    </row>
    <row r="107" spans="1:16">
      <c r="A107" s="22">
        <v>3</v>
      </c>
      <c r="B107" s="21" t="str">
        <f>IFERROR(INDEX(DeclarationW!$A:$AL, MATCH(B$103, DeclarationW!$A:$A, 0), MATCH(D107, DeclarationW!$6:$6, 0)), "")</f>
        <v/>
      </c>
      <c r="C107" s="7" t="str" cm="1">
        <f t="array" ref="C107">IF(ISBLANK(D107), "", IFERROR(INDEX(setup!$B$6:$B$13, MAX((setup!$D$6:$K$13=D107)*ROW(setup!$D$6:$K$13))-ROW(setup!$D$6)+1), "Club not found"))</f>
        <v/>
      </c>
      <c r="D107" s="45"/>
      <c r="E107" s="46"/>
      <c r="F107" s="25">
        <v>6</v>
      </c>
    </row>
    <row r="108" spans="1:16">
      <c r="A108" s="22">
        <v>4</v>
      </c>
      <c r="B108" s="21" t="str">
        <f>IFERROR(INDEX(DeclarationW!$A:$AL, MATCH(B$103, DeclarationW!$A:$A, 0), MATCH(D108, DeclarationW!$6:$6, 0)), "")</f>
        <v/>
      </c>
      <c r="C108" s="7" t="str" cm="1">
        <f t="array" ref="C108">IF(ISBLANK(D108), "", IFERROR(INDEX(setup!$B$6:$B$13, MAX((setup!$D$6:$K$13=D108)*ROW(setup!$D$6:$K$13))-ROW(setup!$D$6)+1), "Club not found"))</f>
        <v/>
      </c>
      <c r="D108" s="45"/>
      <c r="E108" s="46"/>
      <c r="F108" s="25">
        <v>5</v>
      </c>
    </row>
    <row r="109" spans="1:16">
      <c r="A109" s="22">
        <v>5</v>
      </c>
      <c r="B109" s="21" t="str">
        <f>IFERROR(INDEX(DeclarationW!$A:$AL, MATCH(B$103, DeclarationW!$A:$A, 0), MATCH(D109, DeclarationW!$6:$6, 0)), "")</f>
        <v/>
      </c>
      <c r="C109" s="7" t="str" cm="1">
        <f t="array" ref="C109">IF(ISBLANK(D109), "", IFERROR(INDEX(setup!$B$6:$B$13, MAX((setup!$D$6:$K$13=D109)*ROW(setup!$D$6:$K$13))-ROW(setup!$D$6)+1), "Club not found"))</f>
        <v/>
      </c>
      <c r="D109" s="45"/>
      <c r="E109" s="46"/>
      <c r="F109" s="25">
        <v>4</v>
      </c>
    </row>
    <row r="110" spans="1:16">
      <c r="A110" s="22">
        <v>6</v>
      </c>
      <c r="B110" s="21" t="str">
        <f>IFERROR(INDEX(DeclarationW!$A:$AL, MATCH(B$103, DeclarationW!$A:$A, 0), MATCH(D110, DeclarationW!$6:$6, 0)), "")</f>
        <v/>
      </c>
      <c r="C110" s="7" t="str" cm="1">
        <f t="array" ref="C110">IF(ISBLANK(D110), "", IFERROR(INDEX(setup!$B$6:$B$13, MAX((setup!$D$6:$K$13=D110)*ROW(setup!$D$6:$K$13))-ROW(setup!$D$6)+1), "Club not found"))</f>
        <v/>
      </c>
      <c r="D110" s="45"/>
      <c r="E110" s="46"/>
      <c r="F110" s="25">
        <v>3</v>
      </c>
    </row>
    <row r="111" spans="1:16">
      <c r="A111" s="22">
        <v>7</v>
      </c>
      <c r="B111" s="21" t="str">
        <f>IFERROR(INDEX(DeclarationW!$A:$AL, MATCH(B$103, DeclarationW!$A:$A, 0), MATCH(D111, DeclarationW!$6:$6, 0)), "")</f>
        <v/>
      </c>
      <c r="C111" s="7" t="str" cm="1">
        <f t="array" ref="C111">IF(ISBLANK(D111), "", IFERROR(INDEX(setup!$B$6:$B$13, MAX((setup!$D$6:$K$13=D111)*ROW(setup!$D$6:$K$13))-ROW(setup!$D$6)+1), "Club not found"))</f>
        <v/>
      </c>
      <c r="D111" s="45"/>
      <c r="E111" s="46"/>
      <c r="F111" s="25">
        <v>2</v>
      </c>
    </row>
    <row r="112" spans="1:16" ht="14.5" thickBot="1">
      <c r="A112" s="23">
        <v>8</v>
      </c>
      <c r="B112" s="24" t="str">
        <f>IFERROR(INDEX(DeclarationW!$A:$AL, MATCH(B$103, DeclarationW!$A:$A, 0), MATCH(D112, DeclarationW!$6:$6, 0)), "")</f>
        <v/>
      </c>
      <c r="C112" s="98" t="str" cm="1">
        <f t="array" ref="C112">IF(ISBLANK(D112), "", IFERROR(INDEX(setup!$B$6:$B$13, MAX((setup!$D$6:$K$13=D112)*ROW(setup!$D$6:$K$13))-ROW(setup!$D$6)+1), "Club not found"))</f>
        <v/>
      </c>
      <c r="D112" s="47"/>
      <c r="E112" s="48"/>
      <c r="F112" s="26">
        <v>1</v>
      </c>
    </row>
    <row r="113" spans="1:16" ht="15" thickTop="1" thickBot="1"/>
    <row r="114" spans="1:16" ht="15" thickTop="1" thickBot="1">
      <c r="A114" s="27" t="s">
        <v>116</v>
      </c>
      <c r="B114" s="30" t="str">
        <f>formulas!Z16</f>
        <v>100m</v>
      </c>
      <c r="C114" s="29" t="s">
        <v>117</v>
      </c>
      <c r="D114" s="30" t="str">
        <f>formulas!AA16</f>
        <v>A 35+</v>
      </c>
      <c r="E114" s="39" t="s">
        <v>118</v>
      </c>
      <c r="F114" s="40" t="s">
        <v>119</v>
      </c>
      <c r="G114" s="60"/>
    </row>
    <row r="115" spans="1:16" ht="14.5" thickBot="1">
      <c r="A115" s="31" t="s">
        <v>216</v>
      </c>
      <c r="B115" s="32" t="s">
        <v>120</v>
      </c>
      <c r="C115" s="32" t="s">
        <v>121</v>
      </c>
      <c r="D115" s="37" t="s">
        <v>122</v>
      </c>
      <c r="E115" s="37" t="s">
        <v>123</v>
      </c>
      <c r="F115" s="33" t="s">
        <v>124</v>
      </c>
    </row>
    <row r="116" spans="1:16" ht="15" thickTop="1">
      <c r="A116" s="22">
        <v>1</v>
      </c>
      <c r="B116" s="21" t="str">
        <f>IFERROR(INDEX(DeclarationW!$A:$AL, MATCH(B$114, DeclarationW!$A:$A, 0), MATCH(D116, DeclarationW!$6:$6, 0)), "")</f>
        <v>Cara Maker</v>
      </c>
      <c r="C116" s="7" t="str" cm="1">
        <f t="array" ref="C116">IF(ISBLANK(D116), "", IFERROR(INDEX(setup!$B$6:$B$13, MAX((setup!$D$6:$K$13=D116)*ROW(setup!$D$6:$K$13))-ROW(setup!$D$6)+1), "Club not found"))</f>
        <v>Eastbourne Rovers AC</v>
      </c>
      <c r="D116" s="43" t="s">
        <v>321</v>
      </c>
      <c r="E116" s="44">
        <v>13.8</v>
      </c>
      <c r="F116" s="25">
        <v>8</v>
      </c>
      <c r="I116" s="51">
        <f>SUMIF($C116:$C123,I$2,$F116:$F123)</f>
        <v>0</v>
      </c>
      <c r="J116" s="51">
        <f t="shared" ref="J116:P116" si="10">SUMIF($C116:$C123,J$2,$F116:$F123)</f>
        <v>4</v>
      </c>
      <c r="K116" s="51">
        <f t="shared" si="10"/>
        <v>8</v>
      </c>
      <c r="L116" s="51">
        <f t="shared" si="10"/>
        <v>5</v>
      </c>
      <c r="M116" s="51">
        <f t="shared" si="10"/>
        <v>7</v>
      </c>
      <c r="N116" s="51">
        <f t="shared" si="10"/>
        <v>0</v>
      </c>
      <c r="O116" s="51">
        <f t="shared" si="10"/>
        <v>6</v>
      </c>
      <c r="P116" s="51">
        <f t="shared" si="10"/>
        <v>0</v>
      </c>
    </row>
    <row r="117" spans="1:16">
      <c r="A117" s="22">
        <v>2</v>
      </c>
      <c r="B117" s="21" t="str">
        <f>IFERROR(INDEX(DeclarationW!$A:$AL, MATCH(B$114, DeclarationW!$A:$A, 0), MATCH(D117, DeclarationW!$6:$6, 0)), "")</f>
        <v xml:space="preserve">LOUISE SIMKISS </v>
      </c>
      <c r="C117" s="7" t="str" cm="1">
        <f t="array" ref="C117">IF(ISBLANK(D117), "", IFERROR(INDEX(setup!$B$6:$B$13, MAX((setup!$D$6:$K$13=D117)*ROW(setup!$D$6:$K$13))-ROW(setup!$D$6)+1), "Club not found"))</f>
        <v>Hastings AC &amp; Runners</v>
      </c>
      <c r="D117" s="45" t="s">
        <v>320</v>
      </c>
      <c r="E117" s="46">
        <v>15.3</v>
      </c>
      <c r="F117" s="25">
        <v>7</v>
      </c>
    </row>
    <row r="118" spans="1:16">
      <c r="A118" s="22">
        <v>3</v>
      </c>
      <c r="B118" s="21" t="str">
        <f>IFERROR(INDEX(DeclarationW!$A:$AL, MATCH(B$114, DeclarationW!$A:$A, 0), MATCH(D118, DeclarationW!$6:$6, 0)), "")</f>
        <v>Carly Hopkins</v>
      </c>
      <c r="C118" s="7" t="str" cm="1">
        <f t="array" ref="C118">IF(ISBLANK(D118), "", IFERROR(INDEX(setup!$B$6:$B$13, MAX((setup!$D$6:$K$13=D118)*ROW(setup!$D$6:$K$13))-ROW(setup!$D$6)+1), "Club not found"))</f>
        <v>HYAC</v>
      </c>
      <c r="D118" s="45" t="s">
        <v>322</v>
      </c>
      <c r="E118" s="46">
        <v>15.8</v>
      </c>
      <c r="F118" s="25">
        <v>6</v>
      </c>
    </row>
    <row r="119" spans="1:16">
      <c r="A119" s="22">
        <v>4</v>
      </c>
      <c r="B119" s="21" t="str">
        <f>IFERROR(INDEX(DeclarationW!$A:$AL, MATCH(B$114, DeclarationW!$A:$A, 0), MATCH(D119, DeclarationW!$6:$6, 0)), "")</f>
        <v>Maria Smith</v>
      </c>
      <c r="C119" s="7" t="str" cm="1">
        <f t="array" ref="C119">IF(ISBLANK(D119), "", IFERROR(INDEX(setup!$B$6:$B$13, MAX((setup!$D$6:$K$13=D119)*ROW(setup!$D$6:$K$13))-ROW(setup!$D$6)+1), "Club not found"))</f>
        <v>Hailsham Harriers</v>
      </c>
      <c r="D119" s="45" t="s">
        <v>323</v>
      </c>
      <c r="E119" s="46">
        <v>16.7</v>
      </c>
      <c r="F119" s="25">
        <v>5</v>
      </c>
    </row>
    <row r="120" spans="1:16">
      <c r="A120" s="22">
        <v>5</v>
      </c>
      <c r="B120" s="21" t="str">
        <f>IFERROR(INDEX(DeclarationW!$A:$AL, MATCH(B$114, DeclarationW!$A:$A, 0), MATCH(D120, DeclarationW!$6:$6, 0)), "")</f>
        <v>Manjula Moon</v>
      </c>
      <c r="C120" s="7" t="str" cm="1">
        <f t="array" ref="C120">IF(ISBLANK(D120), "", IFERROR(INDEX(setup!$B$6:$B$13, MAX((setup!$D$6:$K$13=D120)*ROW(setup!$D$6:$K$13))-ROW(setup!$D$6)+1), "Club not found"))</f>
        <v>Brighton &amp; Hove AC</v>
      </c>
      <c r="D120" s="45" t="s">
        <v>316</v>
      </c>
      <c r="E120" s="46">
        <v>16.8</v>
      </c>
      <c r="F120" s="25">
        <v>4</v>
      </c>
    </row>
    <row r="121" spans="1:16">
      <c r="A121" s="22">
        <v>6</v>
      </c>
      <c r="B121" s="21" t="str">
        <f>IFERROR(INDEX(DeclarationW!$A:$AL, MATCH(B$114, DeclarationW!$A:$A, 0), MATCH(D121, DeclarationW!$6:$6, 0)), "")</f>
        <v/>
      </c>
      <c r="C121" s="7" t="str" cm="1">
        <f t="array" ref="C121">IF(ISBLANK(D121), "", IFERROR(INDEX(setup!$B$6:$B$13, MAX((setup!$D$6:$K$13=D121)*ROW(setup!$D$6:$K$13))-ROW(setup!$D$6)+1), "Club not found"))</f>
        <v/>
      </c>
      <c r="D121" s="45"/>
      <c r="E121" s="46"/>
      <c r="F121" s="25">
        <v>3</v>
      </c>
    </row>
    <row r="122" spans="1:16">
      <c r="A122" s="22">
        <v>7</v>
      </c>
      <c r="B122" s="21" t="str">
        <f>IFERROR(INDEX(DeclarationW!$A:$AL, MATCH(B$114, DeclarationW!$A:$A, 0), MATCH(D122, DeclarationW!$6:$6, 0)), "")</f>
        <v/>
      </c>
      <c r="C122" s="7" t="str" cm="1">
        <f t="array" ref="C122">IF(ISBLANK(D122), "", IFERROR(INDEX(setup!$B$6:$B$13, MAX((setup!$D$6:$K$13=D122)*ROW(setup!$D$6:$K$13))-ROW(setup!$D$6)+1), "Club not found"))</f>
        <v/>
      </c>
      <c r="D122" s="45"/>
      <c r="E122" s="46"/>
      <c r="F122" s="25">
        <v>2</v>
      </c>
    </row>
    <row r="123" spans="1:16" ht="14.5" thickBot="1">
      <c r="A123" s="23">
        <v>8</v>
      </c>
      <c r="B123" s="24" t="str">
        <f>IFERROR(INDEX(DeclarationW!$A:$AL, MATCH(B$114, DeclarationW!$A:$A, 0), MATCH(D123, DeclarationW!$6:$6, 0)), "")</f>
        <v/>
      </c>
      <c r="C123" s="98" t="str" cm="1">
        <f t="array" ref="C123">IF(ISBLANK(D123), "", IFERROR(INDEX(setup!$B$6:$B$13, MAX((setup!$D$6:$K$13=D123)*ROW(setup!$D$6:$K$13))-ROW(setup!$D$6)+1), "Club not found"))</f>
        <v/>
      </c>
      <c r="D123" s="47"/>
      <c r="E123" s="48"/>
      <c r="F123" s="26">
        <v>1</v>
      </c>
    </row>
    <row r="124" spans="1:16" ht="15" thickTop="1" thickBot="1"/>
    <row r="125" spans="1:16" ht="15" thickTop="1" thickBot="1">
      <c r="A125" s="27" t="s">
        <v>116</v>
      </c>
      <c r="B125" s="30" t="str">
        <f>formulas!Z17</f>
        <v>100m</v>
      </c>
      <c r="C125" s="29" t="s">
        <v>117</v>
      </c>
      <c r="D125" s="30" t="str">
        <f>formulas!AA17</f>
        <v>B 35+</v>
      </c>
      <c r="E125" s="39" t="s">
        <v>118</v>
      </c>
      <c r="F125" s="40" t="s">
        <v>119</v>
      </c>
      <c r="G125" s="60"/>
    </row>
    <row r="126" spans="1:16" ht="14.5" thickBot="1">
      <c r="A126" s="31" t="s">
        <v>216</v>
      </c>
      <c r="B126" s="32" t="s">
        <v>120</v>
      </c>
      <c r="C126" s="32" t="s">
        <v>121</v>
      </c>
      <c r="D126" s="37" t="s">
        <v>122</v>
      </c>
      <c r="E126" s="37" t="s">
        <v>123</v>
      </c>
      <c r="F126" s="33" t="s">
        <v>124</v>
      </c>
    </row>
    <row r="127" spans="1:16" ht="15" thickTop="1">
      <c r="A127" s="22">
        <v>1</v>
      </c>
      <c r="B127" s="21" t="str">
        <f>IFERROR(INDEX(DeclarationW!$A:$AL, MATCH(B$125, DeclarationW!$A:$A, 0), MATCH(D127, DeclarationW!$6:$6, 0)), "")</f>
        <v>Felicity Webster</v>
      </c>
      <c r="C127" s="7" t="str" cm="1">
        <f t="array" ref="C127">IF(ISBLANK(D127), "", IFERROR(INDEX(setup!$B$6:$B$13, MAX((setup!$D$6:$K$13=D127)*ROW(setup!$D$6:$K$13))-ROW(setup!$D$6)+1), "Club not found"))</f>
        <v>Eastbourne Rovers AC</v>
      </c>
      <c r="D127" s="43" t="s">
        <v>326</v>
      </c>
      <c r="E127" s="44">
        <v>15.7</v>
      </c>
      <c r="F127" s="25">
        <v>8</v>
      </c>
      <c r="I127" s="51">
        <f>SUMIF($C127:$C134,I$2,$F127:$F134)</f>
        <v>0</v>
      </c>
      <c r="J127" s="51">
        <f t="shared" ref="J127:P127" si="11">SUMIF($C127:$C134,J$2,$F127:$F134)</f>
        <v>5</v>
      </c>
      <c r="K127" s="51">
        <f t="shared" si="11"/>
        <v>8</v>
      </c>
      <c r="L127" s="51">
        <f t="shared" si="11"/>
        <v>4</v>
      </c>
      <c r="M127" s="51">
        <f t="shared" si="11"/>
        <v>7</v>
      </c>
      <c r="N127" s="51">
        <f t="shared" si="11"/>
        <v>0</v>
      </c>
      <c r="O127" s="51">
        <f t="shared" si="11"/>
        <v>6</v>
      </c>
      <c r="P127" s="51">
        <f t="shared" si="11"/>
        <v>0</v>
      </c>
    </row>
    <row r="128" spans="1:16">
      <c r="A128" s="22">
        <v>2</v>
      </c>
      <c r="B128" s="21" t="str">
        <f>IFERROR(INDEX(DeclarationW!$A:$AL, MATCH(B$125, DeclarationW!$A:$A, 0), MATCH(D128, DeclarationW!$6:$6, 0)), "")</f>
        <v xml:space="preserve">LAURA GILL </v>
      </c>
      <c r="C128" s="7" t="str" cm="1">
        <f t="array" ref="C128">IF(ISBLANK(D128), "", IFERROR(INDEX(setup!$B$6:$B$13, MAX((setup!$D$6:$K$13=D128)*ROW(setup!$D$6:$K$13))-ROW(setup!$D$6)+1), "Club not found"))</f>
        <v>Hastings AC &amp; Runners</v>
      </c>
      <c r="D128" s="45" t="s">
        <v>341</v>
      </c>
      <c r="E128" s="46">
        <v>15.9</v>
      </c>
      <c r="F128" s="25">
        <v>7</v>
      </c>
    </row>
    <row r="129" spans="1:16">
      <c r="A129" s="22">
        <v>3</v>
      </c>
      <c r="B129" s="21" t="str">
        <f>IFERROR(INDEX(DeclarationW!$A:$AL, MATCH(B$125, DeclarationW!$A:$A, 0), MATCH(D129, DeclarationW!$6:$6, 0)), "")</f>
        <v>Deb Read</v>
      </c>
      <c r="C129" s="7" t="str" cm="1">
        <f t="array" ref="C129">IF(ISBLANK(D129), "", IFERROR(INDEX(setup!$B$6:$B$13, MAX((setup!$D$6:$K$13=D129)*ROW(setup!$D$6:$K$13))-ROW(setup!$D$6)+1), "Club not found"))</f>
        <v>HYAC</v>
      </c>
      <c r="D129" s="45" t="s">
        <v>325</v>
      </c>
      <c r="E129" s="46">
        <v>16.399999999999999</v>
      </c>
      <c r="F129" s="25">
        <v>6</v>
      </c>
    </row>
    <row r="130" spans="1:16">
      <c r="A130" s="22">
        <v>4</v>
      </c>
      <c r="B130" s="21" t="str">
        <f>IFERROR(INDEX(DeclarationW!$A:$AL, MATCH(B$125, DeclarationW!$A:$A, 0), MATCH(D130, DeclarationW!$6:$6, 0)), "")</f>
        <v>Suzanne Jarrett</v>
      </c>
      <c r="C130" s="7" t="str" cm="1">
        <f t="array" ref="C130">IF(ISBLANK(D130), "", IFERROR(INDEX(setup!$B$6:$B$13, MAX((setup!$D$6:$K$13=D130)*ROW(setup!$D$6:$K$13))-ROW(setup!$D$6)+1), "Club not found"))</f>
        <v>Brighton &amp; Hove AC</v>
      </c>
      <c r="D130" s="45" t="s">
        <v>324</v>
      </c>
      <c r="E130" s="46">
        <v>17.399999999999999</v>
      </c>
      <c r="F130" s="25">
        <v>5</v>
      </c>
    </row>
    <row r="131" spans="1:16">
      <c r="A131" s="22">
        <v>5</v>
      </c>
      <c r="B131" s="21" t="str">
        <f>IFERROR(INDEX(DeclarationW!$A:$AL, MATCH(B$125, DeclarationW!$A:$A, 0), MATCH(D131, DeclarationW!$6:$6, 0)), "")</f>
        <v>Louisa Geer</v>
      </c>
      <c r="C131" s="7" t="str" cm="1">
        <f t="array" ref="C131">IF(ISBLANK(D131), "", IFERROR(INDEX(setup!$B$6:$B$13, MAX((setup!$D$6:$K$13=D131)*ROW(setup!$D$6:$K$13))-ROW(setup!$D$6)+1), "Club not found"))</f>
        <v>Hailsham Harriers</v>
      </c>
      <c r="D131" s="45" t="s">
        <v>318</v>
      </c>
      <c r="E131" s="46">
        <v>20.5</v>
      </c>
      <c r="F131" s="25">
        <v>4</v>
      </c>
    </row>
    <row r="132" spans="1:16">
      <c r="A132" s="22">
        <v>6</v>
      </c>
      <c r="B132" s="21" t="str">
        <f>IFERROR(INDEX(DeclarationW!$A:$AL, MATCH(B$125, DeclarationW!$A:$A, 0), MATCH(D132, DeclarationW!$6:$6, 0)), "")</f>
        <v/>
      </c>
      <c r="C132" s="7" t="str" cm="1">
        <f t="array" ref="C132">IF(ISBLANK(D132), "", IFERROR(INDEX(setup!$B$6:$B$13, MAX((setup!$D$6:$K$13=D132)*ROW(setup!$D$6:$K$13))-ROW(setup!$D$6)+1), "Club not found"))</f>
        <v/>
      </c>
      <c r="D132" s="45"/>
      <c r="E132" s="46"/>
      <c r="F132" s="25">
        <v>3</v>
      </c>
    </row>
    <row r="133" spans="1:16">
      <c r="A133" s="22">
        <v>7</v>
      </c>
      <c r="B133" s="21" t="str">
        <f>IFERROR(INDEX(DeclarationW!$A:$AL, MATCH(B$125, DeclarationW!$A:$A, 0), MATCH(D133, DeclarationW!$6:$6, 0)), "")</f>
        <v/>
      </c>
      <c r="C133" s="7" t="str" cm="1">
        <f t="array" ref="C133">IF(ISBLANK(D133), "", IFERROR(INDEX(setup!$B$6:$B$13, MAX((setup!$D$6:$K$13=D133)*ROW(setup!$D$6:$K$13))-ROW(setup!$D$6)+1), "Club not found"))</f>
        <v/>
      </c>
      <c r="D133" s="45"/>
      <c r="E133" s="46"/>
      <c r="F133" s="25">
        <v>2</v>
      </c>
    </row>
    <row r="134" spans="1:16" ht="14.5" thickBot="1">
      <c r="A134" s="23">
        <v>8</v>
      </c>
      <c r="B134" s="24" t="str">
        <f>IFERROR(INDEX(DeclarationW!$A:$AL, MATCH(B$125, DeclarationW!$A:$A, 0), MATCH(D134, DeclarationW!$6:$6, 0)), "")</f>
        <v/>
      </c>
      <c r="C134" s="98" t="str" cm="1">
        <f t="array" ref="C134">IF(ISBLANK(D134), "", IFERROR(INDEX(setup!$B$6:$B$13, MAX((setup!$D$6:$K$13=D134)*ROW(setup!$D$6:$K$13))-ROW(setup!$D$6)+1), "Club not found"))</f>
        <v/>
      </c>
      <c r="D134" s="47"/>
      <c r="E134" s="48"/>
      <c r="F134" s="26">
        <v>1</v>
      </c>
    </row>
    <row r="135" spans="1:16" ht="15" thickTop="1" thickBot="1"/>
    <row r="136" spans="1:16" ht="15" thickTop="1" thickBot="1">
      <c r="A136" s="27" t="s">
        <v>116</v>
      </c>
      <c r="B136" s="30" t="str">
        <f>formulas!Z18</f>
        <v>100m</v>
      </c>
      <c r="C136" s="29" t="s">
        <v>117</v>
      </c>
      <c r="D136" s="30" t="str">
        <f>formulas!AA18</f>
        <v>50+</v>
      </c>
      <c r="E136" s="39" t="s">
        <v>118</v>
      </c>
      <c r="F136" s="40" t="s">
        <v>119</v>
      </c>
      <c r="G136" s="60"/>
    </row>
    <row r="137" spans="1:16" ht="14.5" thickBot="1">
      <c r="A137" s="31" t="s">
        <v>216</v>
      </c>
      <c r="B137" s="32" t="s">
        <v>120</v>
      </c>
      <c r="C137" s="32" t="s">
        <v>121</v>
      </c>
      <c r="D137" s="37" t="s">
        <v>122</v>
      </c>
      <c r="E137" s="37" t="s">
        <v>123</v>
      </c>
      <c r="F137" s="33" t="s">
        <v>124</v>
      </c>
    </row>
    <row r="138" spans="1:16" ht="15" thickTop="1">
      <c r="A138" s="22">
        <v>1</v>
      </c>
      <c r="B138" s="21" t="str">
        <f>IFERROR(INDEX(DeclarationW!$A:$AL, MATCH(B$136, DeclarationW!$A:$A, 0), MATCH(D138, DeclarationW!$6:$6, 0)), "")</f>
        <v>Jo Wilding</v>
      </c>
      <c r="C138" s="7" t="str" cm="1">
        <f t="array" ref="C138">IF(ISBLANK(D138), "", IFERROR(INDEX(setup!$B$6:$B$13, MAX((setup!$D$6:$K$13=D138)*ROW(setup!$D$6:$K$13))-ROW(setup!$D$6)+1), "Club not found"))</f>
        <v>Brighton &amp; Hove AC</v>
      </c>
      <c r="D138" s="43">
        <v>21</v>
      </c>
      <c r="E138" s="44">
        <v>15.1</v>
      </c>
      <c r="F138" s="25">
        <v>8</v>
      </c>
      <c r="I138" s="51">
        <f>SUMIF($C138:$C145,I$2,$F138:$F145)</f>
        <v>0</v>
      </c>
      <c r="J138" s="51">
        <f t="shared" ref="J138:P138" si="12">SUMIF($C138:$C145,J$2,$F138:$F145)</f>
        <v>8</v>
      </c>
      <c r="K138" s="51">
        <f t="shared" si="12"/>
        <v>6</v>
      </c>
      <c r="L138" s="51">
        <f t="shared" si="12"/>
        <v>4</v>
      </c>
      <c r="M138" s="51">
        <f t="shared" si="12"/>
        <v>7</v>
      </c>
      <c r="N138" s="51">
        <f t="shared" si="12"/>
        <v>0</v>
      </c>
      <c r="O138" s="51">
        <f t="shared" si="12"/>
        <v>5</v>
      </c>
      <c r="P138" s="51">
        <f t="shared" si="12"/>
        <v>0</v>
      </c>
    </row>
    <row r="139" spans="1:16">
      <c r="A139" s="22">
        <v>2</v>
      </c>
      <c r="B139" s="21" t="str">
        <f>IFERROR(INDEX(DeclarationW!$A:$AL, MATCH(B$136, DeclarationW!$A:$A, 0), MATCH(D139, DeclarationW!$6:$6, 0)), "")</f>
        <v>JO BODY</v>
      </c>
      <c r="C139" s="7" t="str" cm="1">
        <f t="array" ref="C139">IF(ISBLANK(D139), "", IFERROR(INDEX(setup!$B$6:$B$13, MAX((setup!$D$6:$K$13=D139)*ROW(setup!$D$6:$K$13))-ROW(setup!$D$6)+1), "Club not found"))</f>
        <v>Hastings AC &amp; Runners</v>
      </c>
      <c r="D139" s="45">
        <v>26</v>
      </c>
      <c r="E139" s="46">
        <v>16.5</v>
      </c>
      <c r="F139" s="25">
        <v>7</v>
      </c>
    </row>
    <row r="140" spans="1:16">
      <c r="A140" s="22">
        <v>3</v>
      </c>
      <c r="B140" s="21" t="str">
        <f>IFERROR(INDEX(DeclarationW!$A:$AL, MATCH(B$136, DeclarationW!$A:$A, 0), MATCH(D140, DeclarationW!$6:$6, 0)), "")</f>
        <v>Marina Davies</v>
      </c>
      <c r="C140" s="7" t="str" cm="1">
        <f t="array" ref="C140">IF(ISBLANK(D140), "", IFERROR(INDEX(setup!$B$6:$B$13, MAX((setup!$D$6:$K$13=D140)*ROW(setup!$D$6:$K$13))-ROW(setup!$D$6)+1), "Club not found"))</f>
        <v>Eastbourne Rovers AC</v>
      </c>
      <c r="D140" s="45">
        <v>24</v>
      </c>
      <c r="E140" s="46">
        <v>17</v>
      </c>
      <c r="F140" s="25">
        <v>6</v>
      </c>
    </row>
    <row r="141" spans="1:16">
      <c r="A141" s="22">
        <v>4</v>
      </c>
      <c r="B141" s="21" t="str">
        <f>IFERROR(INDEX(DeclarationW!$A:$AL, MATCH(B$136, DeclarationW!$A:$A, 0), MATCH(D141, DeclarationW!$6:$6, 0)), "")</f>
        <v>Melanie Irwin</v>
      </c>
      <c r="C141" s="7" t="str" cm="1">
        <f t="array" ref="C141">IF(ISBLANK(D141), "", IFERROR(INDEX(setup!$B$6:$B$13, MAX((setup!$D$6:$K$13=D141)*ROW(setup!$D$6:$K$13))-ROW(setup!$D$6)+1), "Club not found"))</f>
        <v>HYAC</v>
      </c>
      <c r="D141" s="45">
        <v>23</v>
      </c>
      <c r="E141" s="46">
        <v>18.100000000000001</v>
      </c>
      <c r="F141" s="25">
        <v>5</v>
      </c>
    </row>
    <row r="142" spans="1:16">
      <c r="A142" s="22">
        <v>5</v>
      </c>
      <c r="B142" s="21" t="str">
        <f>IFERROR(INDEX(DeclarationW!$A:$AL, MATCH(B$136, DeclarationW!$A:$A, 0), MATCH(D142, DeclarationW!$6:$6, 0)), "")</f>
        <v>Tracy Erridge</v>
      </c>
      <c r="C142" s="7" t="str" cm="1">
        <f t="array" ref="C142">IF(ISBLANK(D142), "", IFERROR(INDEX(setup!$B$6:$B$13, MAX((setup!$D$6:$K$13=D142)*ROW(setup!$D$6:$K$13))-ROW(setup!$D$6)+1), "Club not found"))</f>
        <v>Hailsham Harriers</v>
      </c>
      <c r="D142" s="45">
        <v>25</v>
      </c>
      <c r="E142" s="46">
        <v>19.899999999999999</v>
      </c>
      <c r="F142" s="25">
        <v>4</v>
      </c>
    </row>
    <row r="143" spans="1:16">
      <c r="A143" s="22">
        <v>6</v>
      </c>
      <c r="B143" s="21" t="str">
        <f>IFERROR(INDEX(DeclarationW!$A:$AL, MATCH(B$136, DeclarationW!$A:$A, 0), MATCH(D143, DeclarationW!$6:$6, 0)), "")</f>
        <v/>
      </c>
      <c r="C143" s="7" t="str" cm="1">
        <f t="array" ref="C143">IF(ISBLANK(D143), "", IFERROR(INDEX(setup!$B$6:$B$13, MAX((setup!$D$6:$K$13=D143)*ROW(setup!$D$6:$K$13))-ROW(setup!$D$6)+1), "Club not found"))</f>
        <v/>
      </c>
      <c r="D143" s="45"/>
      <c r="E143" s="46"/>
      <c r="F143" s="25">
        <v>3</v>
      </c>
    </row>
    <row r="144" spans="1:16">
      <c r="A144" s="22">
        <v>7</v>
      </c>
      <c r="B144" s="21" t="str">
        <f>IFERROR(INDEX(DeclarationW!$A:$AL, MATCH(B$136, DeclarationW!$A:$A, 0), MATCH(D144, DeclarationW!$6:$6, 0)), "")</f>
        <v/>
      </c>
      <c r="C144" s="7" t="str" cm="1">
        <f t="array" ref="C144">IF(ISBLANK(D144), "", IFERROR(INDEX(setup!$B$6:$B$13, MAX((setup!$D$6:$K$13=D144)*ROW(setup!$D$6:$K$13))-ROW(setup!$D$6)+1), "Club not found"))</f>
        <v/>
      </c>
      <c r="D144" s="45"/>
      <c r="E144" s="46"/>
      <c r="F144" s="25">
        <v>2</v>
      </c>
    </row>
    <row r="145" spans="1:16" ht="14.5" thickBot="1">
      <c r="A145" s="23">
        <v>8</v>
      </c>
      <c r="B145" s="24" t="str">
        <f>IFERROR(INDEX(DeclarationW!$A:$AL, MATCH(B$136, DeclarationW!$A:$A, 0), MATCH(D145, DeclarationW!$6:$6, 0)), "")</f>
        <v/>
      </c>
      <c r="C145" s="98" t="str" cm="1">
        <f t="array" ref="C145">IF(ISBLANK(D145), "", IFERROR(INDEX(setup!$B$6:$B$13, MAX((setup!$D$6:$K$13=D145)*ROW(setup!$D$6:$K$13))-ROW(setup!$D$6)+1), "Club not found"))</f>
        <v/>
      </c>
      <c r="D145" s="47"/>
      <c r="E145" s="48"/>
      <c r="F145" s="26">
        <v>1</v>
      </c>
    </row>
    <row r="146" spans="1:16" ht="15" thickTop="1" thickBot="1"/>
    <row r="147" spans="1:16" ht="15" thickTop="1" thickBot="1">
      <c r="A147" s="27" t="s">
        <v>116</v>
      </c>
      <c r="B147" s="30" t="str">
        <f>formulas!Z19</f>
        <v>100m</v>
      </c>
      <c r="C147" s="29" t="s">
        <v>117</v>
      </c>
      <c r="D147" s="30" t="str">
        <f>formulas!AA19</f>
        <v>60+</v>
      </c>
      <c r="E147" s="39" t="s">
        <v>118</v>
      </c>
      <c r="F147" s="40" t="s">
        <v>119</v>
      </c>
      <c r="G147" s="60"/>
    </row>
    <row r="148" spans="1:16" ht="14.5" thickBot="1">
      <c r="A148" s="31" t="s">
        <v>216</v>
      </c>
      <c r="B148" s="32" t="s">
        <v>120</v>
      </c>
      <c r="C148" s="32" t="s">
        <v>121</v>
      </c>
      <c r="D148" s="37" t="s">
        <v>122</v>
      </c>
      <c r="E148" s="37" t="s">
        <v>123</v>
      </c>
      <c r="F148" s="33" t="s">
        <v>124</v>
      </c>
    </row>
    <row r="149" spans="1:16" ht="15" thickTop="1">
      <c r="A149" s="22">
        <v>1</v>
      </c>
      <c r="B149" s="21" t="str">
        <f>IFERROR(INDEX(DeclarationW!$A:$AL, MATCH(B$147, DeclarationW!$A:$A, 0), MATCH(D149, DeclarationW!$6:$6, 0)), "")</f>
        <v>Judith Carder</v>
      </c>
      <c r="C149" s="7" t="str" cm="1">
        <f t="array" ref="C149">IF(ISBLANK(D149), "", IFERROR(INDEX(setup!$B$6:$B$13, MAX((setup!$D$6:$K$13=D149)*ROW(setup!$D$6:$K$13))-ROW(setup!$D$6)+1), "Club not found"))</f>
        <v>Brighton &amp; Hove AC</v>
      </c>
      <c r="D149" s="43">
        <v>31</v>
      </c>
      <c r="E149" s="44">
        <v>19.399999999999999</v>
      </c>
      <c r="F149" s="25">
        <v>8</v>
      </c>
      <c r="I149" s="51">
        <f>SUMIF($C149:$C156,I$2,$F149:$F156)</f>
        <v>0</v>
      </c>
      <c r="J149" s="51">
        <f t="shared" ref="J149:P149" si="13">SUMIF($C149:$C156,J$2,$F149:$F156)</f>
        <v>8</v>
      </c>
      <c r="K149" s="51">
        <f t="shared" si="13"/>
        <v>5</v>
      </c>
      <c r="L149" s="51">
        <f t="shared" si="13"/>
        <v>4</v>
      </c>
      <c r="M149" s="51">
        <f t="shared" si="13"/>
        <v>7</v>
      </c>
      <c r="N149" s="51">
        <f t="shared" si="13"/>
        <v>0</v>
      </c>
      <c r="O149" s="51">
        <f t="shared" si="13"/>
        <v>6</v>
      </c>
      <c r="P149" s="51">
        <f t="shared" si="13"/>
        <v>0</v>
      </c>
    </row>
    <row r="150" spans="1:16">
      <c r="A150" s="22">
        <v>2</v>
      </c>
      <c r="B150" s="21" t="str">
        <f>IFERROR(INDEX(DeclarationW!$A:$AL, MATCH(B$147, DeclarationW!$A:$A, 0), MATCH(D150, DeclarationW!$6:$6, 0)), "")</f>
        <v>Frances Burnham</v>
      </c>
      <c r="C150" s="7" t="str" cm="1">
        <f t="array" ref="C150">IF(ISBLANK(D150), "", IFERROR(INDEX(setup!$B$6:$B$13, MAX((setup!$D$6:$K$13=D150)*ROW(setup!$D$6:$K$13))-ROW(setup!$D$6)+1), "Club not found"))</f>
        <v>Hastings AC &amp; Runners</v>
      </c>
      <c r="D150" s="45">
        <v>36</v>
      </c>
      <c r="E150" s="46">
        <v>20.6</v>
      </c>
      <c r="F150" s="25">
        <v>7</v>
      </c>
    </row>
    <row r="151" spans="1:16">
      <c r="A151" s="22">
        <v>3</v>
      </c>
      <c r="B151" s="21" t="str">
        <f>IFERROR(INDEX(DeclarationW!$A:$AL, MATCH(B$147, DeclarationW!$A:$A, 0), MATCH(D151, DeclarationW!$6:$6, 0)), "")</f>
        <v>Jacqueline Patton</v>
      </c>
      <c r="C151" s="7" t="str" cm="1">
        <f t="array" ref="C151">IF(ISBLANK(D151), "", IFERROR(INDEX(setup!$B$6:$B$13, MAX((setup!$D$6:$K$13=D151)*ROW(setup!$D$6:$K$13))-ROW(setup!$D$6)+1), "Club not found"))</f>
        <v>HYAC</v>
      </c>
      <c r="D151" s="45">
        <v>33</v>
      </c>
      <c r="E151" s="46">
        <v>21.8</v>
      </c>
      <c r="F151" s="25">
        <v>6</v>
      </c>
    </row>
    <row r="152" spans="1:16">
      <c r="A152" s="22">
        <v>4</v>
      </c>
      <c r="B152" s="21" t="str">
        <f>IFERROR(INDEX(DeclarationW!$A:$AL, MATCH(B$147, DeclarationW!$A:$A, 0), MATCH(D152, DeclarationW!$6:$6, 0)), "")</f>
        <v>Sue Drake</v>
      </c>
      <c r="C152" s="7" t="str" cm="1">
        <f t="array" ref="C152">IF(ISBLANK(D152), "", IFERROR(INDEX(setup!$B$6:$B$13, MAX((setup!$D$6:$K$13=D152)*ROW(setup!$D$6:$K$13))-ROW(setup!$D$6)+1), "Club not found"))</f>
        <v>Eastbourne Rovers AC</v>
      </c>
      <c r="D152" s="45">
        <v>34</v>
      </c>
      <c r="E152" s="46">
        <v>22.3</v>
      </c>
      <c r="F152" s="25">
        <v>5</v>
      </c>
    </row>
    <row r="153" spans="1:16">
      <c r="A153" s="22">
        <v>5</v>
      </c>
      <c r="B153" s="21" t="str">
        <f>IFERROR(INDEX(DeclarationW!$A:$AL, MATCH(B$147, DeclarationW!$A:$A, 0), MATCH(D153, DeclarationW!$6:$6, 0)), "")</f>
        <v>Maria Stanford</v>
      </c>
      <c r="C153" s="7" t="str" cm="1">
        <f t="array" ref="C153">IF(ISBLANK(D153), "", IFERROR(INDEX(setup!$B$6:$B$13, MAX((setup!$D$6:$K$13=D153)*ROW(setup!$D$6:$K$13))-ROW(setup!$D$6)+1), "Club not found"))</f>
        <v>Hailsham Harriers</v>
      </c>
      <c r="D153" s="45">
        <v>35</v>
      </c>
      <c r="E153" s="46">
        <v>24.9</v>
      </c>
      <c r="F153" s="25">
        <v>4</v>
      </c>
    </row>
    <row r="154" spans="1:16">
      <c r="A154" s="22">
        <v>6</v>
      </c>
      <c r="B154" s="21" t="str">
        <f>IFERROR(INDEX(DeclarationW!$A:$AL, MATCH(B$147, DeclarationW!$A:$A, 0), MATCH(D154, DeclarationW!$6:$6, 0)), "")</f>
        <v/>
      </c>
      <c r="C154" s="7" t="str" cm="1">
        <f t="array" ref="C154">IF(ISBLANK(D154), "", IFERROR(INDEX(setup!$B$6:$B$13, MAX((setup!$D$6:$K$13=D154)*ROW(setup!$D$6:$K$13))-ROW(setup!$D$6)+1), "Club not found"))</f>
        <v/>
      </c>
      <c r="D154" s="45"/>
      <c r="E154" s="46"/>
      <c r="F154" s="25">
        <v>3</v>
      </c>
    </row>
    <row r="155" spans="1:16">
      <c r="A155" s="22">
        <v>7</v>
      </c>
      <c r="B155" s="21" t="str">
        <f>IFERROR(INDEX(DeclarationW!$A:$AL, MATCH(B$147, DeclarationW!$A:$A, 0), MATCH(D155, DeclarationW!$6:$6, 0)), "")</f>
        <v/>
      </c>
      <c r="C155" s="7" t="str" cm="1">
        <f t="array" ref="C155">IF(ISBLANK(D155), "", IFERROR(INDEX(setup!$B$6:$B$13, MAX((setup!$D$6:$K$13=D155)*ROW(setup!$D$6:$K$13))-ROW(setup!$D$6)+1), "Club not found"))</f>
        <v/>
      </c>
      <c r="D155" s="45"/>
      <c r="E155" s="46"/>
      <c r="F155" s="25">
        <v>2</v>
      </c>
    </row>
    <row r="156" spans="1:16" ht="14.5" thickBot="1">
      <c r="A156" s="23">
        <v>8</v>
      </c>
      <c r="B156" s="24" t="str">
        <f>IFERROR(INDEX(DeclarationW!$A:$AL, MATCH(B$147, DeclarationW!$A:$A, 0), MATCH(D156, DeclarationW!$6:$6, 0)), "")</f>
        <v/>
      </c>
      <c r="C156" s="98" t="str" cm="1">
        <f t="array" ref="C156">IF(ISBLANK(D156), "", IFERROR(INDEX(setup!$B$6:$B$13, MAX((setup!$D$6:$K$13=D156)*ROW(setup!$D$6:$K$13))-ROW(setup!$D$6)+1), "Club not found"))</f>
        <v/>
      </c>
      <c r="D156" s="47"/>
      <c r="E156" s="48"/>
      <c r="F156" s="26">
        <v>1</v>
      </c>
    </row>
    <row r="157" spans="1:16" ht="15" thickTop="1" thickBot="1"/>
    <row r="158" spans="1:16" ht="15" thickTop="1" thickBot="1">
      <c r="A158" s="27" t="s">
        <v>116</v>
      </c>
      <c r="B158" s="30" t="str">
        <f>formulas!Z20</f>
        <v>400m</v>
      </c>
      <c r="C158" s="29" t="s">
        <v>117</v>
      </c>
      <c r="D158" s="30" t="str">
        <f>formulas!AA20</f>
        <v>A 35+</v>
      </c>
      <c r="E158" s="39" t="s">
        <v>118</v>
      </c>
      <c r="F158" s="40" t="s">
        <v>119</v>
      </c>
      <c r="G158" s="60"/>
    </row>
    <row r="159" spans="1:16" ht="14.5" thickBot="1">
      <c r="A159" s="31" t="s">
        <v>216</v>
      </c>
      <c r="B159" s="32" t="s">
        <v>120</v>
      </c>
      <c r="C159" s="32" t="s">
        <v>121</v>
      </c>
      <c r="D159" s="37" t="s">
        <v>122</v>
      </c>
      <c r="E159" s="37" t="s">
        <v>123</v>
      </c>
      <c r="F159" s="33" t="s">
        <v>124</v>
      </c>
    </row>
    <row r="160" spans="1:16" ht="15" thickTop="1">
      <c r="A160" s="22">
        <v>1</v>
      </c>
      <c r="B160" s="21" t="str">
        <f>IFERROR(INDEX(DeclarationW!$A:$AL, MATCH(B$158, DeclarationW!$A:$A, 0), MATCH(D160, DeclarationW!$6:$6, 0)), "")</f>
        <v>Carly Hopkins</v>
      </c>
      <c r="C160" s="7" t="str" cm="1">
        <f t="array" ref="C160">IF(ISBLANK(D160), "", IFERROR(INDEX(setup!$B$6:$B$13, MAX((setup!$D$6:$K$13=D160)*ROW(setup!$D$6:$K$13))-ROW(setup!$D$6)+1), "Club not found"))</f>
        <v>HYAC</v>
      </c>
      <c r="D160" s="43" t="s">
        <v>322</v>
      </c>
      <c r="E160" s="44">
        <v>69.5</v>
      </c>
      <c r="F160" s="25">
        <v>8</v>
      </c>
      <c r="I160" s="51">
        <f>SUMIF($C160:$C167,I$2,$F160:$F167)</f>
        <v>0</v>
      </c>
      <c r="J160" s="51">
        <f t="shared" ref="J160:P160" si="14">SUMIF($C160:$C167,J$2,$F160:$F167)</f>
        <v>7</v>
      </c>
      <c r="K160" s="51">
        <f t="shared" si="14"/>
        <v>6</v>
      </c>
      <c r="L160" s="51">
        <f t="shared" si="14"/>
        <v>4</v>
      </c>
      <c r="M160" s="51">
        <f t="shared" si="14"/>
        <v>5</v>
      </c>
      <c r="N160" s="51">
        <f t="shared" si="14"/>
        <v>0</v>
      </c>
      <c r="O160" s="51">
        <f t="shared" si="14"/>
        <v>8</v>
      </c>
      <c r="P160" s="51">
        <f t="shared" si="14"/>
        <v>0</v>
      </c>
    </row>
    <row r="161" spans="1:16">
      <c r="A161" s="22">
        <v>2</v>
      </c>
      <c r="B161" s="21" t="str">
        <f>IFERROR(INDEX(DeclarationW!$A:$AL, MATCH(B$158, DeclarationW!$A:$A, 0), MATCH(D161, DeclarationW!$6:$6, 0)), "")</f>
        <v>Kathleen Law</v>
      </c>
      <c r="C161" s="7" t="str" cm="1">
        <f t="array" ref="C161">IF(ISBLANK(D161), "", IFERROR(INDEX(setup!$B$6:$B$13, MAX((setup!$D$6:$K$13=D161)*ROW(setup!$D$6:$K$13))-ROW(setup!$D$6)+1), "Club not found"))</f>
        <v>Brighton &amp; Hove AC</v>
      </c>
      <c r="D161" s="45" t="s">
        <v>316</v>
      </c>
      <c r="E161" s="46">
        <v>70</v>
      </c>
      <c r="F161" s="25">
        <v>7</v>
      </c>
    </row>
    <row r="162" spans="1:16">
      <c r="A162" s="22">
        <v>3</v>
      </c>
      <c r="B162" s="21" t="str">
        <f>IFERROR(INDEX(DeclarationW!$A:$AL, MATCH(B$158, DeclarationW!$A:$A, 0), MATCH(D162, DeclarationW!$6:$6, 0)), "")</f>
        <v>Felicity Webster</v>
      </c>
      <c r="C162" s="7" t="str" cm="1">
        <f t="array" ref="C162">IF(ISBLANK(D162), "", IFERROR(INDEX(setup!$B$6:$B$13, MAX((setup!$D$6:$K$13=D162)*ROW(setup!$D$6:$K$13))-ROW(setup!$D$6)+1), "Club not found"))</f>
        <v>Eastbourne Rovers AC</v>
      </c>
      <c r="D162" s="45" t="s">
        <v>321</v>
      </c>
      <c r="E162" s="46">
        <v>71.8</v>
      </c>
      <c r="F162" s="25">
        <v>6</v>
      </c>
    </row>
    <row r="163" spans="1:16">
      <c r="A163" s="22">
        <v>4</v>
      </c>
      <c r="B163" s="21" t="str">
        <f>IFERROR(INDEX(DeclarationW!$A:$AL, MATCH(B$158, DeclarationW!$A:$A, 0), MATCH(D163, DeclarationW!$6:$6, 0)), "")</f>
        <v xml:space="preserve">LAURA GILL </v>
      </c>
      <c r="C163" s="7" t="str" cm="1">
        <f t="array" ref="C163">IF(ISBLANK(D163), "", IFERROR(INDEX(setup!$B$6:$B$13, MAX((setup!$D$6:$K$13=D163)*ROW(setup!$D$6:$K$13))-ROW(setup!$D$6)+1), "Club not found"))</f>
        <v>Hastings AC &amp; Runners</v>
      </c>
      <c r="D163" s="45" t="s">
        <v>320</v>
      </c>
      <c r="E163" s="46">
        <v>72.3</v>
      </c>
      <c r="F163" s="25">
        <v>5</v>
      </c>
    </row>
    <row r="164" spans="1:16">
      <c r="A164" s="22">
        <v>5</v>
      </c>
      <c r="B164" s="21" t="str">
        <f>IFERROR(INDEX(DeclarationW!$A:$AL, MATCH(B$158, DeclarationW!$A:$A, 0), MATCH(D164, DeclarationW!$6:$6, 0)), "")</f>
        <v>Maria Smith</v>
      </c>
      <c r="C164" s="7" t="str" cm="1">
        <f t="array" ref="C164">IF(ISBLANK(D164), "", IFERROR(INDEX(setup!$B$6:$B$13, MAX((setup!$D$6:$K$13=D164)*ROW(setup!$D$6:$K$13))-ROW(setup!$D$6)+1), "Club not found"))</f>
        <v>Hailsham Harriers</v>
      </c>
      <c r="D164" s="45" t="s">
        <v>323</v>
      </c>
      <c r="E164" s="46">
        <v>80.900000000000006</v>
      </c>
      <c r="F164" s="25">
        <v>4</v>
      </c>
    </row>
    <row r="165" spans="1:16">
      <c r="A165" s="22">
        <v>6</v>
      </c>
      <c r="B165" s="21" t="str">
        <f>IFERROR(INDEX(DeclarationW!$A:$AL, MATCH(B$158, DeclarationW!$A:$A, 0), MATCH(D165, DeclarationW!$6:$6, 0)), "")</f>
        <v/>
      </c>
      <c r="C165" s="7" t="str" cm="1">
        <f t="array" ref="C165">IF(ISBLANK(D165), "", IFERROR(INDEX(setup!$B$6:$B$13, MAX((setup!$D$6:$K$13=D165)*ROW(setup!$D$6:$K$13))-ROW(setup!$D$6)+1), "Club not found"))</f>
        <v/>
      </c>
      <c r="D165" s="45"/>
      <c r="E165" s="46"/>
      <c r="F165" s="25">
        <v>3</v>
      </c>
    </row>
    <row r="166" spans="1:16">
      <c r="A166" s="22">
        <v>7</v>
      </c>
      <c r="B166" s="21" t="str">
        <f>IFERROR(INDEX(DeclarationW!$A:$AL, MATCH(B$158, DeclarationW!$A:$A, 0), MATCH(D166, DeclarationW!$6:$6, 0)), "")</f>
        <v/>
      </c>
      <c r="C166" s="7" t="str" cm="1">
        <f t="array" ref="C166">IF(ISBLANK(D166), "", IFERROR(INDEX(setup!$B$6:$B$13, MAX((setup!$D$6:$K$13=D166)*ROW(setup!$D$6:$K$13))-ROW(setup!$D$6)+1), "Club not found"))</f>
        <v/>
      </c>
      <c r="D166" s="45"/>
      <c r="E166" s="46"/>
      <c r="F166" s="25">
        <v>2</v>
      </c>
    </row>
    <row r="167" spans="1:16" ht="14.5" thickBot="1">
      <c r="A167" s="23">
        <v>8</v>
      </c>
      <c r="B167" s="24" t="str">
        <f>IFERROR(INDEX(DeclarationW!$A:$AL, MATCH(B$158, DeclarationW!$A:$A, 0), MATCH(D167, DeclarationW!$6:$6, 0)), "")</f>
        <v/>
      </c>
      <c r="C167" s="98" t="str" cm="1">
        <f t="array" ref="C167">IF(ISBLANK(D167), "", IFERROR(INDEX(setup!$B$6:$B$13, MAX((setup!$D$6:$K$13=D167)*ROW(setup!$D$6:$K$13))-ROW(setup!$D$6)+1), "Club not found"))</f>
        <v/>
      </c>
      <c r="D167" s="47"/>
      <c r="E167" s="48"/>
      <c r="F167" s="26">
        <v>1</v>
      </c>
    </row>
    <row r="168" spans="1:16" ht="15" thickTop="1" thickBot="1"/>
    <row r="169" spans="1:16" ht="15" thickTop="1" thickBot="1">
      <c r="A169" s="27" t="s">
        <v>116</v>
      </c>
      <c r="B169" s="30" t="str">
        <f>formulas!Z21</f>
        <v>400m</v>
      </c>
      <c r="C169" s="29" t="s">
        <v>117</v>
      </c>
      <c r="D169" s="30" t="str">
        <f>formulas!AA21</f>
        <v>B 35+</v>
      </c>
      <c r="E169" s="39" t="s">
        <v>118</v>
      </c>
      <c r="F169" s="40" t="s">
        <v>119</v>
      </c>
      <c r="G169" s="60"/>
    </row>
    <row r="170" spans="1:16" ht="14.5" thickBot="1">
      <c r="A170" s="31" t="s">
        <v>216</v>
      </c>
      <c r="B170" s="32" t="s">
        <v>120</v>
      </c>
      <c r="C170" s="32" t="s">
        <v>121</v>
      </c>
      <c r="D170" s="37" t="s">
        <v>122</v>
      </c>
      <c r="E170" s="37" t="s">
        <v>123</v>
      </c>
      <c r="F170" s="33" t="s">
        <v>124</v>
      </c>
    </row>
    <row r="171" spans="1:16" ht="15" thickTop="1">
      <c r="A171" s="22">
        <v>1</v>
      </c>
      <c r="B171" s="21" t="str">
        <f>IFERROR(INDEX(DeclarationW!$A:$AL, MATCH(B$169, DeclarationW!$A:$A, 0), MATCH(D171, DeclarationW!$6:$6, 0)), "")</f>
        <v>Rachel Wigmore</v>
      </c>
      <c r="C171" s="7" t="str" cm="1">
        <f t="array" ref="C171">IF(ISBLANK(D171), "", IFERROR(INDEX(setup!$B$6:$B$13, MAX((setup!$D$6:$K$13=D171)*ROW(setup!$D$6:$K$13))-ROW(setup!$D$6)+1), "Club not found"))</f>
        <v>HYAC</v>
      </c>
      <c r="D171" s="43" t="s">
        <v>325</v>
      </c>
      <c r="E171" s="44">
        <v>74.599999999999994</v>
      </c>
      <c r="F171" s="25">
        <v>8</v>
      </c>
      <c r="I171" s="51">
        <f>SUMIF($C171:$C178,I$2,$F171:$F178)</f>
        <v>0</v>
      </c>
      <c r="J171" s="51">
        <f t="shared" ref="J171:P171" si="15">SUMIF($C171:$C178,J$2,$F171:$F178)</f>
        <v>7</v>
      </c>
      <c r="K171" s="51">
        <f t="shared" si="15"/>
        <v>6</v>
      </c>
      <c r="L171" s="51">
        <f t="shared" si="15"/>
        <v>5</v>
      </c>
      <c r="M171" s="51">
        <f t="shared" si="15"/>
        <v>0</v>
      </c>
      <c r="N171" s="51">
        <f t="shared" si="15"/>
        <v>0</v>
      </c>
      <c r="O171" s="51">
        <f t="shared" si="15"/>
        <v>8</v>
      </c>
      <c r="P171" s="51">
        <f t="shared" si="15"/>
        <v>0</v>
      </c>
    </row>
    <row r="172" spans="1:16">
      <c r="A172" s="22">
        <v>2</v>
      </c>
      <c r="B172" s="21" t="str">
        <f>IFERROR(INDEX(DeclarationW!$A:$AL, MATCH(B$169, DeclarationW!$A:$A, 0), MATCH(D172, DeclarationW!$6:$6, 0)), "")</f>
        <v>Suzanne Jarrett</v>
      </c>
      <c r="C172" s="7" t="str" cm="1">
        <f t="array" ref="C172">IF(ISBLANK(D172), "", IFERROR(INDEX(setup!$B$6:$B$13, MAX((setup!$D$6:$K$13=D172)*ROW(setup!$D$6:$K$13))-ROW(setup!$D$6)+1), "Club not found"))</f>
        <v>Brighton &amp; Hove AC</v>
      </c>
      <c r="D172" s="45" t="s">
        <v>324</v>
      </c>
      <c r="E172" s="46">
        <v>76.900000000000006</v>
      </c>
      <c r="F172" s="25">
        <v>7</v>
      </c>
    </row>
    <row r="173" spans="1:16">
      <c r="A173" s="22">
        <v>3</v>
      </c>
      <c r="B173" s="21" t="str">
        <f>IFERROR(INDEX(DeclarationW!$A:$AL, MATCH(B$169, DeclarationW!$A:$A, 0), MATCH(D173, DeclarationW!$6:$6, 0)), "")</f>
        <v>Jemma Vile</v>
      </c>
      <c r="C173" s="7" t="str" cm="1">
        <f t="array" ref="C173">IF(ISBLANK(D173), "", IFERROR(INDEX(setup!$B$6:$B$13, MAX((setup!$D$6:$K$13=D173)*ROW(setup!$D$6:$K$13))-ROW(setup!$D$6)+1), "Club not found"))</f>
        <v>Eastbourne Rovers AC</v>
      </c>
      <c r="D173" s="45" t="s">
        <v>326</v>
      </c>
      <c r="E173" s="46">
        <v>84.1</v>
      </c>
      <c r="F173" s="25">
        <v>6</v>
      </c>
    </row>
    <row r="174" spans="1:16">
      <c r="A174" s="22">
        <v>4</v>
      </c>
      <c r="B174" s="21" t="str">
        <f>IFERROR(INDEX(DeclarationW!$A:$AL, MATCH(B$169, DeclarationW!$A:$A, 0), MATCH(D174, DeclarationW!$6:$6, 0)), "")</f>
        <v>Louisa Geer</v>
      </c>
      <c r="C174" s="7" t="str" cm="1">
        <f t="array" ref="C174">IF(ISBLANK(D174), "", IFERROR(INDEX(setup!$B$6:$B$13, MAX((setup!$D$6:$K$13=D174)*ROW(setup!$D$6:$K$13))-ROW(setup!$D$6)+1), "Club not found"))</f>
        <v>Hailsham Harriers</v>
      </c>
      <c r="D174" s="45" t="s">
        <v>318</v>
      </c>
      <c r="E174" s="46">
        <v>102.3</v>
      </c>
      <c r="F174" s="25">
        <v>5</v>
      </c>
    </row>
    <row r="175" spans="1:16">
      <c r="A175" s="22">
        <v>5</v>
      </c>
      <c r="B175" s="21" t="str">
        <f>IFERROR(INDEX(DeclarationW!$A:$AL, MATCH(B$169, DeclarationW!$A:$A, 0), MATCH(D175, DeclarationW!$6:$6, 0)), "")</f>
        <v/>
      </c>
      <c r="C175" s="7" t="str" cm="1">
        <f t="array" ref="C175">IF(ISBLANK(D175), "", IFERROR(INDEX(setup!$B$6:$B$13, MAX((setup!$D$6:$K$13=D175)*ROW(setup!$D$6:$K$13))-ROW(setup!$D$6)+1), "Club not found"))</f>
        <v/>
      </c>
      <c r="D175" s="45"/>
      <c r="E175" s="46"/>
      <c r="F175" s="25">
        <v>4</v>
      </c>
    </row>
    <row r="176" spans="1:16">
      <c r="A176" s="22">
        <v>6</v>
      </c>
      <c r="B176" s="21" t="str">
        <f>IFERROR(INDEX(DeclarationW!$A:$AL, MATCH(B$169, DeclarationW!$A:$A, 0), MATCH(D176, DeclarationW!$6:$6, 0)), "")</f>
        <v/>
      </c>
      <c r="C176" s="7" t="str" cm="1">
        <f t="array" ref="C176">IF(ISBLANK(D176), "", IFERROR(INDEX(setup!$B$6:$B$13, MAX((setup!$D$6:$K$13=D176)*ROW(setup!$D$6:$K$13))-ROW(setup!$D$6)+1), "Club not found"))</f>
        <v/>
      </c>
      <c r="D176" s="45"/>
      <c r="E176" s="46"/>
      <c r="F176" s="25">
        <v>3</v>
      </c>
    </row>
    <row r="177" spans="1:16">
      <c r="A177" s="22">
        <v>7</v>
      </c>
      <c r="B177" s="21" t="str">
        <f>IFERROR(INDEX(DeclarationW!$A:$AL, MATCH(B$169, DeclarationW!$A:$A, 0), MATCH(D177, DeclarationW!$6:$6, 0)), "")</f>
        <v/>
      </c>
      <c r="C177" s="7" t="str" cm="1">
        <f t="array" ref="C177">IF(ISBLANK(D177), "", IFERROR(INDEX(setup!$B$6:$B$13, MAX((setup!$D$6:$K$13=D177)*ROW(setup!$D$6:$K$13))-ROW(setup!$D$6)+1), "Club not found"))</f>
        <v/>
      </c>
      <c r="D177" s="45"/>
      <c r="E177" s="46"/>
      <c r="F177" s="25">
        <v>2</v>
      </c>
    </row>
    <row r="178" spans="1:16" ht="14.5" thickBot="1">
      <c r="A178" s="23">
        <v>8</v>
      </c>
      <c r="B178" s="24" t="str">
        <f>IFERROR(INDEX(DeclarationW!$A:$AL, MATCH(B$169, DeclarationW!$A:$A, 0), MATCH(D178, DeclarationW!$6:$6, 0)), "")</f>
        <v/>
      </c>
      <c r="C178" s="98" t="str" cm="1">
        <f t="array" ref="C178">IF(ISBLANK(D178), "", IFERROR(INDEX(setup!$B$6:$B$13, MAX((setup!$D$6:$K$13=D178)*ROW(setup!$D$6:$K$13))-ROW(setup!$D$6)+1), "Club not found"))</f>
        <v/>
      </c>
      <c r="D178" s="47"/>
      <c r="E178" s="48"/>
      <c r="F178" s="26">
        <v>1</v>
      </c>
    </row>
    <row r="179" spans="1:16" ht="15" thickTop="1" thickBot="1"/>
    <row r="180" spans="1:16" ht="15" thickTop="1" thickBot="1">
      <c r="A180" s="27" t="s">
        <v>116</v>
      </c>
      <c r="B180" s="30" t="str">
        <f>formulas!Z22</f>
        <v>400m</v>
      </c>
      <c r="C180" s="29" t="s">
        <v>117</v>
      </c>
      <c r="D180" s="30" t="str">
        <f>formulas!AA22</f>
        <v>50+</v>
      </c>
      <c r="E180" s="39" t="s">
        <v>118</v>
      </c>
      <c r="F180" s="40" t="s">
        <v>119</v>
      </c>
      <c r="G180" s="60"/>
    </row>
    <row r="181" spans="1:16" ht="14.5" thickBot="1">
      <c r="A181" s="31" t="s">
        <v>216</v>
      </c>
      <c r="B181" s="32" t="s">
        <v>120</v>
      </c>
      <c r="C181" s="32" t="s">
        <v>121</v>
      </c>
      <c r="D181" s="37" t="s">
        <v>122</v>
      </c>
      <c r="E181" s="37" t="s">
        <v>123</v>
      </c>
      <c r="F181" s="33" t="s">
        <v>124</v>
      </c>
    </row>
    <row r="182" spans="1:16" ht="15" thickTop="1">
      <c r="A182" s="22">
        <v>1</v>
      </c>
      <c r="B182" s="21" t="str">
        <f>IFERROR(INDEX(DeclarationW!$A:$AL, MATCH(B$180, DeclarationW!$A:$A, 0), MATCH(D182, DeclarationW!$6:$6, 0)), "")</f>
        <v>Kirsty Armstrong</v>
      </c>
      <c r="C182" s="7" t="str" cm="1">
        <f t="array" ref="C182">IF(ISBLANK(D182), "", IFERROR(INDEX(setup!$B$6:$B$13, MAX((setup!$D$6:$K$13=D182)*ROW(setup!$D$6:$K$13))-ROW(setup!$D$6)+1), "Club not found"))</f>
        <v>Brighton &amp; Hove AC</v>
      </c>
      <c r="D182" s="43">
        <v>21</v>
      </c>
      <c r="E182" s="44">
        <v>75.900000000000006</v>
      </c>
      <c r="F182" s="25">
        <v>8</v>
      </c>
      <c r="I182" s="51">
        <f>SUMIF($C182:$C189,I$2,$F182:$F189)</f>
        <v>0</v>
      </c>
      <c r="J182" s="51">
        <f t="shared" ref="J182:P182" si="16">SUMIF($C182:$C189,J$2,$F182:$F189)</f>
        <v>8</v>
      </c>
      <c r="K182" s="51">
        <f t="shared" si="16"/>
        <v>6</v>
      </c>
      <c r="L182" s="51">
        <f t="shared" si="16"/>
        <v>5</v>
      </c>
      <c r="M182" s="51">
        <f t="shared" si="16"/>
        <v>7</v>
      </c>
      <c r="N182" s="51">
        <f t="shared" si="16"/>
        <v>4</v>
      </c>
      <c r="O182" s="51">
        <f t="shared" si="16"/>
        <v>0</v>
      </c>
      <c r="P182" s="51">
        <f t="shared" si="16"/>
        <v>0</v>
      </c>
    </row>
    <row r="183" spans="1:16">
      <c r="A183" s="22">
        <v>2</v>
      </c>
      <c r="B183" s="21" t="str">
        <f>IFERROR(INDEX(DeclarationW!$A:$AL, MATCH(B$180, DeclarationW!$A:$A, 0), MATCH(D183, DeclarationW!$6:$6, 0)), "")</f>
        <v>MARY SANDERSON</v>
      </c>
      <c r="C183" s="7" t="str" cm="1">
        <f t="array" ref="C183">IF(ISBLANK(D183), "", IFERROR(INDEX(setup!$B$6:$B$13, MAX((setup!$D$6:$K$13=D183)*ROW(setup!$D$6:$K$13))-ROW(setup!$D$6)+1), "Club not found"))</f>
        <v>Hastings AC &amp; Runners</v>
      </c>
      <c r="D183" s="45">
        <v>26</v>
      </c>
      <c r="E183" s="46">
        <v>77.900000000000006</v>
      </c>
      <c r="F183" s="25">
        <v>7</v>
      </c>
    </row>
    <row r="184" spans="1:16">
      <c r="A184" s="22">
        <v>3</v>
      </c>
      <c r="B184" s="21" t="str">
        <f>IFERROR(INDEX(DeclarationW!$A:$AL, MATCH(B$180, DeclarationW!$A:$A, 0), MATCH(D184, DeclarationW!$6:$6, 0)), "")</f>
        <v>Sue Fry</v>
      </c>
      <c r="C184" s="7" t="str" cm="1">
        <f t="array" ref="C184">IF(ISBLANK(D184), "", IFERROR(INDEX(setup!$B$6:$B$13, MAX((setup!$D$6:$K$13=D184)*ROW(setup!$D$6:$K$13))-ROW(setup!$D$6)+1), "Club not found"))</f>
        <v>Eastbourne Rovers AC</v>
      </c>
      <c r="D184" s="45">
        <v>24</v>
      </c>
      <c r="E184" s="46">
        <v>81</v>
      </c>
      <c r="F184" s="25">
        <v>6</v>
      </c>
    </row>
    <row r="185" spans="1:16">
      <c r="A185" s="22">
        <v>4</v>
      </c>
      <c r="B185" s="21" t="str">
        <f>IFERROR(INDEX(DeclarationW!$A:$AL, MATCH(B$180, DeclarationW!$A:$A, 0), MATCH(D185, DeclarationW!$6:$6, 0)), "")</f>
        <v>Tracy Erridge</v>
      </c>
      <c r="C185" s="7" t="str" cm="1">
        <f t="array" ref="C185">IF(ISBLANK(D185), "", IFERROR(INDEX(setup!$B$6:$B$13, MAX((setup!$D$6:$K$13=D185)*ROW(setup!$D$6:$K$13))-ROW(setup!$D$6)+1), "Club not found"))</f>
        <v>Hailsham Harriers</v>
      </c>
      <c r="D185" s="45">
        <v>25</v>
      </c>
      <c r="E185" s="46">
        <v>97.3</v>
      </c>
      <c r="F185" s="25">
        <v>5</v>
      </c>
    </row>
    <row r="186" spans="1:16">
      <c r="A186" s="22">
        <v>5</v>
      </c>
      <c r="B186" s="21" t="str">
        <f>IFERROR(INDEX(DeclarationW!$A:$AL, MATCH(B$180, DeclarationW!$A:$A, 0), MATCH(D186, DeclarationW!$6:$6, 0)), "")</f>
        <v xml:space="preserve">Jacqueline Barnes </v>
      </c>
      <c r="C186" s="7" t="str" cm="1">
        <f t="array" ref="C186">IF(ISBLANK(D186), "", IFERROR(INDEX(setup!$B$6:$B$13, MAX((setup!$D$6:$K$13=D186)*ROW(setup!$D$6:$K$13))-ROW(setup!$D$6)+1), "Club not found"))</f>
        <v>Haywards Heath &amp; Lewes</v>
      </c>
      <c r="D186" s="45">
        <v>27</v>
      </c>
      <c r="E186" s="46">
        <v>111.3</v>
      </c>
      <c r="F186" s="25">
        <v>4</v>
      </c>
      <c r="G186" s="224">
        <v>1.2881944444444445E-3</v>
      </c>
    </row>
    <row r="187" spans="1:16">
      <c r="A187" s="22">
        <v>6</v>
      </c>
      <c r="B187" s="21" t="str">
        <f>IFERROR(INDEX(DeclarationW!$A:$AL, MATCH(B$180, DeclarationW!$A:$A, 0), MATCH(D187, DeclarationW!$6:$6, 0)), "")</f>
        <v/>
      </c>
      <c r="C187" s="7" t="str" cm="1">
        <f t="array" ref="C187">IF(ISBLANK(D187), "", IFERROR(INDEX(setup!$B$6:$B$13, MAX((setup!$D$6:$K$13=D187)*ROW(setup!$D$6:$K$13))-ROW(setup!$D$6)+1), "Club not found"))</f>
        <v/>
      </c>
      <c r="D187" s="45"/>
      <c r="E187" s="91"/>
      <c r="F187" s="25">
        <v>3</v>
      </c>
    </row>
    <row r="188" spans="1:16">
      <c r="A188" s="22">
        <v>7</v>
      </c>
      <c r="B188" s="21" t="str">
        <f>IFERROR(INDEX(DeclarationW!$A:$AL, MATCH(B$180, DeclarationW!$A:$A, 0), MATCH(D188, DeclarationW!$6:$6, 0)), "")</f>
        <v/>
      </c>
      <c r="C188" s="7" t="str" cm="1">
        <f t="array" ref="C188">IF(ISBLANK(D188), "", IFERROR(INDEX(setup!$B$6:$B$13, MAX((setup!$D$6:$K$13=D188)*ROW(setup!$D$6:$K$13))-ROW(setup!$D$6)+1), "Club not found"))</f>
        <v/>
      </c>
      <c r="D188" s="45"/>
      <c r="E188" s="46"/>
      <c r="F188" s="25">
        <v>2</v>
      </c>
    </row>
    <row r="189" spans="1:16" ht="14.5" thickBot="1">
      <c r="A189" s="23">
        <v>8</v>
      </c>
      <c r="B189" s="24" t="str">
        <f>IFERROR(INDEX(DeclarationW!$A:$AL, MATCH(B$180, DeclarationW!$A:$A, 0), MATCH(D189, DeclarationW!$6:$6, 0)), "")</f>
        <v/>
      </c>
      <c r="C189" s="98" t="str" cm="1">
        <f t="array" ref="C189">IF(ISBLANK(D189), "", IFERROR(INDEX(setup!$B$6:$B$13, MAX((setup!$D$6:$K$13=D189)*ROW(setup!$D$6:$K$13))-ROW(setup!$D$6)+1), "Club not found"))</f>
        <v/>
      </c>
      <c r="D189" s="47"/>
      <c r="E189" s="48"/>
      <c r="F189" s="26">
        <v>1</v>
      </c>
    </row>
    <row r="190" spans="1:16" ht="15" thickTop="1" thickBot="1"/>
    <row r="191" spans="1:16" ht="15" thickTop="1" thickBot="1">
      <c r="A191" s="27" t="s">
        <v>116</v>
      </c>
      <c r="B191" s="30" t="str">
        <f>formulas!Z23</f>
        <v>400m</v>
      </c>
      <c r="C191" s="29" t="s">
        <v>117</v>
      </c>
      <c r="D191" s="30" t="str">
        <f>formulas!AA23</f>
        <v>60+</v>
      </c>
      <c r="E191" s="39" t="s">
        <v>118</v>
      </c>
      <c r="F191" s="40" t="s">
        <v>119</v>
      </c>
      <c r="G191" s="60"/>
    </row>
    <row r="192" spans="1:16" ht="14.5" thickBot="1">
      <c r="A192" s="31" t="s">
        <v>216</v>
      </c>
      <c r="B192" s="32" t="s">
        <v>120</v>
      </c>
      <c r="C192" s="32" t="s">
        <v>121</v>
      </c>
      <c r="D192" s="37" t="s">
        <v>122</v>
      </c>
      <c r="E192" s="37" t="s">
        <v>123</v>
      </c>
      <c r="F192" s="33" t="s">
        <v>124</v>
      </c>
    </row>
    <row r="193" spans="1:16" ht="15" thickTop="1">
      <c r="A193" s="22">
        <v>1</v>
      </c>
      <c r="B193" s="21" t="str">
        <f>IFERROR(INDEX(DeclarationW!$A:$AL, MATCH(B$191, DeclarationW!$A:$A, 0), MATCH(D193, DeclarationW!$6:$6, 0)), "")</f>
        <v>Judith Carder</v>
      </c>
      <c r="C193" s="7" t="str" cm="1">
        <f t="array" ref="C193">IF(ISBLANK(D193), "", IFERROR(INDEX(setup!$B$6:$B$13, MAX((setup!$D$6:$K$13=D193)*ROW(setup!$D$6:$K$13))-ROW(setup!$D$6)+1), "Club not found"))</f>
        <v>Brighton &amp; Hove AC</v>
      </c>
      <c r="D193" s="43">
        <v>31</v>
      </c>
      <c r="E193" s="90">
        <v>1.0717592592592593E-3</v>
      </c>
      <c r="F193" s="25">
        <v>8</v>
      </c>
      <c r="I193" s="51">
        <f>SUMIF($C193:$C200,I$2,$F193:$F200)</f>
        <v>0</v>
      </c>
      <c r="J193" s="51">
        <f t="shared" ref="J193:P193" si="17">SUMIF($C193:$C200,J$2,$F193:$F200)</f>
        <v>8</v>
      </c>
      <c r="K193" s="51">
        <f t="shared" si="17"/>
        <v>5</v>
      </c>
      <c r="L193" s="51">
        <f t="shared" si="17"/>
        <v>0</v>
      </c>
      <c r="M193" s="51">
        <f t="shared" si="17"/>
        <v>7</v>
      </c>
      <c r="N193" s="51">
        <f t="shared" si="17"/>
        <v>4</v>
      </c>
      <c r="O193" s="51">
        <f t="shared" si="17"/>
        <v>6</v>
      </c>
      <c r="P193" s="51">
        <f t="shared" si="17"/>
        <v>0</v>
      </c>
    </row>
    <row r="194" spans="1:16">
      <c r="A194" s="22">
        <v>2</v>
      </c>
      <c r="B194" s="21" t="str">
        <f>IFERROR(INDEX(DeclarationW!$A:$AL, MATCH(B$191, DeclarationW!$A:$A, 0), MATCH(D194, DeclarationW!$6:$6, 0)), "")</f>
        <v>Frances Burnham</v>
      </c>
      <c r="C194" s="7" t="str" cm="1">
        <f t="array" ref="C194">IF(ISBLANK(D194), "", IFERROR(INDEX(setup!$B$6:$B$13, MAX((setup!$D$6:$K$13=D194)*ROW(setup!$D$6:$K$13))-ROW(setup!$D$6)+1), "Club not found"))</f>
        <v>Hastings AC &amp; Runners</v>
      </c>
      <c r="D194" s="45">
        <v>36</v>
      </c>
      <c r="E194" s="91">
        <v>1.21875E-3</v>
      </c>
      <c r="F194" s="25">
        <v>7</v>
      </c>
    </row>
    <row r="195" spans="1:16">
      <c r="A195" s="22">
        <v>3</v>
      </c>
      <c r="B195" s="21" t="str">
        <f>IFERROR(INDEX(DeclarationW!$A:$AL, MATCH(B$191, DeclarationW!$A:$A, 0), MATCH(D195, DeclarationW!$6:$6, 0)), "")</f>
        <v>Jacqueline Patton</v>
      </c>
      <c r="C195" s="7" t="str" cm="1">
        <f t="array" ref="C195">IF(ISBLANK(D195), "", IFERROR(INDEX(setup!$B$6:$B$13, MAX((setup!$D$6:$K$13=D195)*ROW(setup!$D$6:$K$13))-ROW(setup!$D$6)+1), "Club not found"))</f>
        <v>HYAC</v>
      </c>
      <c r="D195" s="45">
        <v>33</v>
      </c>
      <c r="E195" s="91">
        <v>1.2349537037037038E-3</v>
      </c>
      <c r="F195" s="25">
        <v>6</v>
      </c>
    </row>
    <row r="196" spans="1:16">
      <c r="A196" s="22">
        <v>4</v>
      </c>
      <c r="B196" s="21" t="str">
        <f>IFERROR(INDEX(DeclarationW!$A:$AL, MATCH(B$191, DeclarationW!$A:$A, 0), MATCH(D196, DeclarationW!$6:$6, 0)), "")</f>
        <v>Sue Drake</v>
      </c>
      <c r="C196" s="7" t="str" cm="1">
        <f t="array" ref="C196">IF(ISBLANK(D196), "", IFERROR(INDEX(setup!$B$6:$B$13, MAX((setup!$D$6:$K$13=D196)*ROW(setup!$D$6:$K$13))-ROW(setup!$D$6)+1), "Club not found"))</f>
        <v>Eastbourne Rovers AC</v>
      </c>
      <c r="D196" s="45">
        <v>34</v>
      </c>
      <c r="E196" s="91">
        <v>1.261574074074074E-3</v>
      </c>
      <c r="F196" s="25">
        <v>5</v>
      </c>
    </row>
    <row r="197" spans="1:16">
      <c r="A197" s="22">
        <v>5</v>
      </c>
      <c r="B197" s="21">
        <f>IFERROR(INDEX(DeclarationW!$A:$AL, MATCH(B$191, DeclarationW!$A:$A, 0), MATCH(D197, DeclarationW!$6:$6, 0)), "")</f>
        <v>0</v>
      </c>
      <c r="C197" s="7" t="str" cm="1">
        <f t="array" ref="C197">IF(ISBLANK(D197), "", IFERROR(INDEX(setup!$B$6:$B$13, MAX((setup!$D$6:$K$13=D197)*ROW(setup!$D$6:$K$13))-ROW(setup!$D$6)+1), "Club not found"))</f>
        <v>Haywards Heath &amp; Lewes</v>
      </c>
      <c r="D197" s="45">
        <v>37</v>
      </c>
      <c r="E197" s="91">
        <v>1.3067129629629631E-3</v>
      </c>
      <c r="F197" s="25">
        <v>4</v>
      </c>
    </row>
    <row r="198" spans="1:16">
      <c r="A198" s="22">
        <v>6</v>
      </c>
      <c r="B198" s="21" t="str">
        <f>IFERROR(INDEX(DeclarationW!$A:$AL, MATCH(B$191, DeclarationW!$A:$A, 0), MATCH(D198, DeclarationW!$6:$6, 0)), "")</f>
        <v/>
      </c>
      <c r="C198" s="7" t="str" cm="1">
        <f t="array" ref="C198">IF(ISBLANK(D198), "", IFERROR(INDEX(setup!$B$6:$B$13, MAX((setup!$D$6:$K$13=D198)*ROW(setup!$D$6:$K$13))-ROW(setup!$D$6)+1), "Club not found"))</f>
        <v/>
      </c>
      <c r="D198" s="45"/>
      <c r="E198" s="46"/>
      <c r="F198" s="25">
        <v>3</v>
      </c>
    </row>
    <row r="199" spans="1:16">
      <c r="A199" s="22">
        <v>7</v>
      </c>
      <c r="B199" s="21" t="str">
        <f>IFERROR(INDEX(DeclarationW!$A:$AL, MATCH(B$191, DeclarationW!$A:$A, 0), MATCH(D199, DeclarationW!$6:$6, 0)), "")</f>
        <v/>
      </c>
      <c r="C199" s="7" t="str" cm="1">
        <f t="array" ref="C199">IF(ISBLANK(D199), "", IFERROR(INDEX(setup!$B$6:$B$13, MAX((setup!$D$6:$K$13=D199)*ROW(setup!$D$6:$K$13))-ROW(setup!$D$6)+1), "Club not found"))</f>
        <v/>
      </c>
      <c r="D199" s="45"/>
      <c r="E199" s="46"/>
      <c r="F199" s="25">
        <v>2</v>
      </c>
    </row>
    <row r="200" spans="1:16" ht="14.5" thickBot="1">
      <c r="A200" s="23">
        <v>8</v>
      </c>
      <c r="B200" s="24" t="str">
        <f>IFERROR(INDEX(DeclarationW!$A:$AL, MATCH(B$191, DeclarationW!$A:$A, 0), MATCH(D200, DeclarationW!$6:$6, 0)), "")</f>
        <v/>
      </c>
      <c r="C200" s="98" t="str" cm="1">
        <f t="array" ref="C200">IF(ISBLANK(D200), "", IFERROR(INDEX(setup!$B$6:$B$13, MAX((setup!$D$6:$K$13=D200)*ROW(setup!$D$6:$K$13))-ROW(setup!$D$6)+1), "Club not found"))</f>
        <v/>
      </c>
      <c r="D200" s="47"/>
      <c r="E200" s="48"/>
      <c r="F200" s="26">
        <v>1</v>
      </c>
    </row>
    <row r="201" spans="1:16" ht="15" thickTop="1" thickBot="1"/>
    <row r="202" spans="1:16" ht="15" thickTop="1" thickBot="1">
      <c r="A202" s="27" t="s">
        <v>116</v>
      </c>
      <c r="B202" s="30" t="str">
        <f>formulas!Z24</f>
        <v>1500m</v>
      </c>
      <c r="C202" s="29" t="s">
        <v>117</v>
      </c>
      <c r="D202" s="30" t="str">
        <f>formulas!AA24</f>
        <v>A 35+</v>
      </c>
      <c r="E202" s="39" t="s">
        <v>118</v>
      </c>
      <c r="F202" s="40" t="s">
        <v>119</v>
      </c>
      <c r="G202" s="60"/>
    </row>
    <row r="203" spans="1:16" ht="14.5" thickBot="1">
      <c r="A203" s="31" t="s">
        <v>216</v>
      </c>
      <c r="B203" s="32" t="s">
        <v>120</v>
      </c>
      <c r="C203" s="32" t="s">
        <v>121</v>
      </c>
      <c r="D203" s="37" t="s">
        <v>122</v>
      </c>
      <c r="E203" s="37" t="s">
        <v>123</v>
      </c>
      <c r="F203" s="33" t="s">
        <v>124</v>
      </c>
    </row>
    <row r="204" spans="1:16" ht="15" thickTop="1">
      <c r="A204" s="22">
        <v>1</v>
      </c>
      <c r="B204" s="21" t="str">
        <f>IFERROR(INDEX(DeclarationW!$A:$AL, MATCH(B$202, DeclarationW!$A:$A, 0), MATCH(D204, DeclarationW!$6:$6, 0)), "")</f>
        <v>Kathleen Law</v>
      </c>
      <c r="C204" s="7" t="str" cm="1">
        <f t="array" ref="C204">IF(ISBLANK(D204), "", IFERROR(INDEX(setup!$B$6:$B$13, MAX((setup!$D$6:$K$13=D204)*ROW(setup!$D$6:$K$13))-ROW(setup!$D$6)+1), "Club not found"))</f>
        <v>Brighton &amp; Hove AC</v>
      </c>
      <c r="D204" s="43" t="s">
        <v>316</v>
      </c>
      <c r="E204" s="90">
        <v>3.5324074074074073E-3</v>
      </c>
      <c r="F204" s="25">
        <v>8</v>
      </c>
      <c r="I204" s="51">
        <f>SUMIF($C204:$C211,I$2,$F204:$F211)</f>
        <v>0</v>
      </c>
      <c r="J204" s="51">
        <f t="shared" ref="J204:P204" si="18">SUMIF($C204:$C211,J$2,$F204:$F211)</f>
        <v>8</v>
      </c>
      <c r="K204" s="51">
        <f t="shared" si="18"/>
        <v>5</v>
      </c>
      <c r="L204" s="51">
        <f t="shared" si="18"/>
        <v>3</v>
      </c>
      <c r="M204" s="51">
        <f t="shared" si="18"/>
        <v>6</v>
      </c>
      <c r="N204" s="51">
        <f t="shared" si="18"/>
        <v>7</v>
      </c>
      <c r="O204" s="51">
        <f t="shared" si="18"/>
        <v>4</v>
      </c>
      <c r="P204" s="51">
        <f t="shared" si="18"/>
        <v>0</v>
      </c>
    </row>
    <row r="205" spans="1:16">
      <c r="A205" s="22">
        <v>2</v>
      </c>
      <c r="B205" s="21" t="str">
        <f>IFERROR(INDEX(DeclarationW!$A:$AL, MATCH(B$202, DeclarationW!$A:$A, 0), MATCH(D205, DeclarationW!$6:$6, 0)), "")</f>
        <v>Emily Proto</v>
      </c>
      <c r="C205" s="7" t="str" cm="1">
        <f t="array" ref="C205">IF(ISBLANK(D205), "", IFERROR(INDEX(setup!$B$6:$B$13, MAX((setup!$D$6:$K$13=D205)*ROW(setup!$D$6:$K$13))-ROW(setup!$D$6)+1), "Club not found"))</f>
        <v>Haywards Heath &amp; Lewes</v>
      </c>
      <c r="D205" s="45" t="s">
        <v>319</v>
      </c>
      <c r="E205" s="91">
        <v>3.6145833333333334E-3</v>
      </c>
      <c r="F205" s="25">
        <v>7</v>
      </c>
    </row>
    <row r="206" spans="1:16">
      <c r="A206" s="22">
        <v>3</v>
      </c>
      <c r="B206" s="21" t="str">
        <f>IFERROR(INDEX(DeclarationW!$A:$AL, MATCH(B$202, DeclarationW!$A:$A, 0), MATCH(D206, DeclarationW!$6:$6, 0)), "")</f>
        <v xml:space="preserve">LAURA GILL </v>
      </c>
      <c r="C206" s="7" t="str" cm="1">
        <f t="array" ref="C206">IF(ISBLANK(D206), "", IFERROR(INDEX(setup!$B$6:$B$13, MAX((setup!$D$6:$K$13=D206)*ROW(setup!$D$6:$K$13))-ROW(setup!$D$6)+1), "Club not found"))</f>
        <v>Hastings AC &amp; Runners</v>
      </c>
      <c r="D206" s="45" t="s">
        <v>320</v>
      </c>
      <c r="E206" s="91">
        <v>3.6747685185185186E-3</v>
      </c>
      <c r="F206" s="25">
        <v>6</v>
      </c>
    </row>
    <row r="207" spans="1:16">
      <c r="A207" s="22">
        <v>4</v>
      </c>
      <c r="B207" s="21" t="str">
        <f>IFERROR(INDEX(DeclarationW!$A:$AL, MATCH(B$202, DeclarationW!$A:$A, 0), MATCH(D207, DeclarationW!$6:$6, 0)), "")</f>
        <v>Rebecca Holdaway</v>
      </c>
      <c r="C207" s="7" t="str" cm="1">
        <f t="array" ref="C207">IF(ISBLANK(D207), "", IFERROR(INDEX(setup!$B$6:$B$13, MAX((setup!$D$6:$K$13=D207)*ROW(setup!$D$6:$K$13))-ROW(setup!$D$6)+1), "Club not found"))</f>
        <v>Eastbourne Rovers AC</v>
      </c>
      <c r="D207" s="45" t="s">
        <v>321</v>
      </c>
      <c r="E207" s="91">
        <v>3.6932870370370375E-3</v>
      </c>
      <c r="F207" s="25">
        <v>5</v>
      </c>
    </row>
    <row r="208" spans="1:16">
      <c r="A208" s="22">
        <v>5</v>
      </c>
      <c r="B208" s="21" t="str">
        <f>IFERROR(INDEX(DeclarationW!$A:$AL, MATCH(B$202, DeclarationW!$A:$A, 0), MATCH(D208, DeclarationW!$6:$6, 0)), "")</f>
        <v>Carly Hopkins</v>
      </c>
      <c r="C208" s="7" t="str" cm="1">
        <f t="array" ref="C208">IF(ISBLANK(D208), "", IFERROR(INDEX(setup!$B$6:$B$13, MAX((setup!$D$6:$K$13=D208)*ROW(setup!$D$6:$K$13))-ROW(setup!$D$6)+1), "Club not found"))</f>
        <v>HYAC</v>
      </c>
      <c r="D208" s="45" t="s">
        <v>322</v>
      </c>
      <c r="E208" s="91">
        <v>3.7337962962962967E-3</v>
      </c>
      <c r="F208" s="25">
        <v>4</v>
      </c>
    </row>
    <row r="209" spans="1:16">
      <c r="A209" s="22">
        <v>6</v>
      </c>
      <c r="B209" s="21" t="str">
        <f>IFERROR(INDEX(DeclarationW!$A:$AL, MATCH(B$202, DeclarationW!$A:$A, 0), MATCH(D209, DeclarationW!$6:$6, 0)), "")</f>
        <v>Katie Manley</v>
      </c>
      <c r="C209" s="7" t="str" cm="1">
        <f t="array" ref="C209">IF(ISBLANK(D209), "", IFERROR(INDEX(setup!$B$6:$B$13, MAX((setup!$D$6:$K$13=D209)*ROW(setup!$D$6:$K$13))-ROW(setup!$D$6)+1), "Club not found"))</f>
        <v>Hailsham Harriers</v>
      </c>
      <c r="D209" s="45" t="s">
        <v>323</v>
      </c>
      <c r="E209" s="91">
        <v>5.1446759259259258E-3</v>
      </c>
      <c r="F209" s="25">
        <v>3</v>
      </c>
    </row>
    <row r="210" spans="1:16">
      <c r="A210" s="22">
        <v>7</v>
      </c>
      <c r="B210" s="21" t="str">
        <f>IFERROR(INDEX(DeclarationW!$A:$AL, MATCH(B$202, DeclarationW!$A:$A, 0), MATCH(D210, DeclarationW!$6:$6, 0)), "")</f>
        <v/>
      </c>
      <c r="C210" s="7" t="str" cm="1">
        <f t="array" ref="C210">IF(ISBLANK(D210), "", IFERROR(INDEX(setup!$B$6:$B$13, MAX((setup!$D$6:$K$13=D210)*ROW(setup!$D$6:$K$13))-ROW(setup!$D$6)+1), "Club not found"))</f>
        <v/>
      </c>
      <c r="D210" s="45"/>
      <c r="E210" s="46"/>
      <c r="F210" s="25">
        <v>2</v>
      </c>
    </row>
    <row r="211" spans="1:16" ht="14.5" thickBot="1">
      <c r="A211" s="23">
        <v>8</v>
      </c>
      <c r="B211" s="24" t="str">
        <f>IFERROR(INDEX(DeclarationW!$A:$AL, MATCH(B$202, DeclarationW!$A:$A, 0), MATCH(D211, DeclarationW!$6:$6, 0)), "")</f>
        <v/>
      </c>
      <c r="C211" s="98" t="str" cm="1">
        <f t="array" ref="C211">IF(ISBLANK(D211), "", IFERROR(INDEX(setup!$B$6:$B$13, MAX((setup!$D$6:$K$13=D211)*ROW(setup!$D$6:$K$13))-ROW(setup!$D$6)+1), "Club not found"))</f>
        <v/>
      </c>
      <c r="D211" s="47"/>
      <c r="E211" s="48"/>
      <c r="F211" s="26">
        <v>1</v>
      </c>
    </row>
    <row r="212" spans="1:16" ht="15" thickTop="1" thickBot="1"/>
    <row r="213" spans="1:16" ht="15" thickTop="1" thickBot="1">
      <c r="A213" s="27" t="s">
        <v>116</v>
      </c>
      <c r="B213" s="30" t="str">
        <f>formulas!Z25</f>
        <v>1500m</v>
      </c>
      <c r="C213" s="29" t="s">
        <v>117</v>
      </c>
      <c r="D213" s="30" t="str">
        <f>formulas!AA25</f>
        <v>B 35+</v>
      </c>
      <c r="E213" s="39" t="s">
        <v>118</v>
      </c>
      <c r="F213" s="40" t="s">
        <v>119</v>
      </c>
      <c r="G213" s="60"/>
    </row>
    <row r="214" spans="1:16" ht="14.5" thickBot="1">
      <c r="A214" s="31" t="s">
        <v>216</v>
      </c>
      <c r="B214" s="32" t="s">
        <v>120</v>
      </c>
      <c r="C214" s="32" t="s">
        <v>121</v>
      </c>
      <c r="D214" s="37" t="s">
        <v>122</v>
      </c>
      <c r="E214" s="37" t="s">
        <v>123</v>
      </c>
      <c r="F214" s="33" t="s">
        <v>124</v>
      </c>
    </row>
    <row r="215" spans="1:16" ht="15" thickTop="1">
      <c r="A215" s="22">
        <v>1</v>
      </c>
      <c r="B215" s="21" t="str">
        <f>IFERROR(INDEX(DeclarationW!$A:$AL, MATCH(B$213, DeclarationW!$A:$A, 0), MATCH(D215, DeclarationW!$6:$6, 0)), "")</f>
        <v xml:space="preserve">Paula Blackledge
</v>
      </c>
      <c r="C215" s="7" t="str" cm="1">
        <f t="array" ref="C215">IF(ISBLANK(D215), "", IFERROR(INDEX(setup!$B$6:$B$13, MAX((setup!$D$6:$K$13=D215)*ROW(setup!$D$6:$K$13))-ROW(setup!$D$6)+1), "Club not found"))</f>
        <v>Brighton &amp; Hove AC</v>
      </c>
      <c r="D215" s="43" t="s">
        <v>324</v>
      </c>
      <c r="E215" s="90">
        <v>3.883101851851852E-3</v>
      </c>
      <c r="F215" s="25">
        <v>8</v>
      </c>
      <c r="I215" s="51">
        <f>SUMIF($C215:$C222,I$2,$F215:$F222)</f>
        <v>0</v>
      </c>
      <c r="J215" s="51">
        <f t="shared" ref="J215:P215" si="19">SUMIF($C215:$C222,J$2,$F215:$F222)</f>
        <v>8</v>
      </c>
      <c r="K215" s="51">
        <f t="shared" si="19"/>
        <v>6</v>
      </c>
      <c r="L215" s="51">
        <f t="shared" si="19"/>
        <v>5</v>
      </c>
      <c r="M215" s="51">
        <f t="shared" si="19"/>
        <v>0</v>
      </c>
      <c r="N215" s="51">
        <f t="shared" si="19"/>
        <v>4</v>
      </c>
      <c r="O215" s="51">
        <f t="shared" si="19"/>
        <v>7</v>
      </c>
      <c r="P215" s="51">
        <f t="shared" si="19"/>
        <v>0</v>
      </c>
    </row>
    <row r="216" spans="1:16">
      <c r="A216" s="22">
        <v>2</v>
      </c>
      <c r="B216" s="21" t="str">
        <f>IFERROR(INDEX(DeclarationW!$A:$AL, MATCH(B$213, DeclarationW!$A:$A, 0), MATCH(D216, DeclarationW!$6:$6, 0)), "")</f>
        <v>Rachel Wigmore</v>
      </c>
      <c r="C216" s="7" t="str" cm="1">
        <f t="array" ref="C216">IF(ISBLANK(D216), "", IFERROR(INDEX(setup!$B$6:$B$13, MAX((setup!$D$6:$K$13=D216)*ROW(setup!$D$6:$K$13))-ROW(setup!$D$6)+1), "Club not found"))</f>
        <v>HYAC</v>
      </c>
      <c r="D216" s="45" t="s">
        <v>325</v>
      </c>
      <c r="E216" s="91">
        <v>4.0023148148148153E-3</v>
      </c>
      <c r="F216" s="25">
        <v>7</v>
      </c>
    </row>
    <row r="217" spans="1:16">
      <c r="A217" s="22">
        <v>3</v>
      </c>
      <c r="B217" s="21" t="str">
        <f>IFERROR(INDEX(DeclarationW!$A:$AL, MATCH(B$213, DeclarationW!$A:$A, 0), MATCH(D217, DeclarationW!$6:$6, 0)), "")</f>
        <v>Heather Jenner</v>
      </c>
      <c r="C217" s="7" t="str" cm="1">
        <f t="array" ref="C217">IF(ISBLANK(D217), "", IFERROR(INDEX(setup!$B$6:$B$13, MAX((setup!$D$6:$K$13=D217)*ROW(setup!$D$6:$K$13))-ROW(setup!$D$6)+1), "Club not found"))</f>
        <v>Eastbourne Rovers AC</v>
      </c>
      <c r="D217" s="45" t="s">
        <v>326</v>
      </c>
      <c r="E217" s="91">
        <v>4.0092592592592593E-3</v>
      </c>
      <c r="F217" s="25">
        <v>6</v>
      </c>
    </row>
    <row r="218" spans="1:16">
      <c r="A218" s="22">
        <v>4</v>
      </c>
      <c r="B218" s="21" t="str">
        <f>IFERROR(INDEX(DeclarationW!$A:$AL, MATCH(B$213, DeclarationW!$A:$A, 0), MATCH(D218, DeclarationW!$6:$6, 0)), "")</f>
        <v>Samantha Neame</v>
      </c>
      <c r="C218" s="7" t="str" cm="1">
        <f t="array" ref="C218">IF(ISBLANK(D218), "", IFERROR(INDEX(setup!$B$6:$B$13, MAX((setup!$D$6:$K$13=D218)*ROW(setup!$D$6:$K$13))-ROW(setup!$D$6)+1), "Club not found"))</f>
        <v>Hailsham Harriers</v>
      </c>
      <c r="D218" s="45" t="s">
        <v>318</v>
      </c>
      <c r="E218" s="91">
        <v>4.9282407407407408E-3</v>
      </c>
      <c r="F218" s="25">
        <v>5</v>
      </c>
    </row>
    <row r="219" spans="1:16">
      <c r="A219" s="22">
        <v>5</v>
      </c>
      <c r="B219" s="21" t="str">
        <f>IFERROR(INDEX(DeclarationW!$A:$AL, MATCH(B$213, DeclarationW!$A:$A, 0), MATCH(D219, DeclarationW!$6:$6, 0)), "")</f>
        <v xml:space="preserve">Jacqueline Barnes </v>
      </c>
      <c r="C219" s="7" t="str" cm="1">
        <f t="array" ref="C219">IF(ISBLANK(D219), "", IFERROR(INDEX(setup!$B$6:$B$13, MAX((setup!$D$6:$K$13=D219)*ROW(setup!$D$6:$K$13))-ROW(setup!$D$6)+1), "Club not found"))</f>
        <v>Haywards Heath &amp; Lewes</v>
      </c>
      <c r="D219" s="45" t="s">
        <v>327</v>
      </c>
      <c r="E219" s="91">
        <v>5.3159722222222219E-3</v>
      </c>
      <c r="F219" s="25">
        <v>4</v>
      </c>
    </row>
    <row r="220" spans="1:16">
      <c r="A220" s="22">
        <v>6</v>
      </c>
      <c r="B220" s="21" t="str">
        <f>IFERROR(INDEX(DeclarationW!$A:$AL, MATCH(B$213, DeclarationW!$A:$A, 0), MATCH(D220, DeclarationW!$6:$6, 0)), "")</f>
        <v/>
      </c>
      <c r="C220" s="7" t="str" cm="1">
        <f t="array" ref="C220">IF(ISBLANK(D220), "", IFERROR(INDEX(setup!$B$6:$B$13, MAX((setup!$D$6:$K$13=D220)*ROW(setup!$D$6:$K$13))-ROW(setup!$D$6)+1), "Club not found"))</f>
        <v/>
      </c>
      <c r="D220" s="45"/>
      <c r="E220" s="46"/>
      <c r="F220" s="25">
        <v>3</v>
      </c>
    </row>
    <row r="221" spans="1:16">
      <c r="A221" s="22">
        <v>7</v>
      </c>
      <c r="B221" s="21" t="str">
        <f>IFERROR(INDEX(DeclarationW!$A:$AL, MATCH(B$213, DeclarationW!$A:$A, 0), MATCH(D221, DeclarationW!$6:$6, 0)), "")</f>
        <v/>
      </c>
      <c r="C221" s="7" t="str" cm="1">
        <f t="array" ref="C221">IF(ISBLANK(D221), "", IFERROR(INDEX(setup!$B$6:$B$13, MAX((setup!$D$6:$K$13=D221)*ROW(setup!$D$6:$K$13))-ROW(setup!$D$6)+1), "Club not found"))</f>
        <v/>
      </c>
      <c r="D221" s="45"/>
      <c r="E221" s="46"/>
      <c r="F221" s="25">
        <v>2</v>
      </c>
    </row>
    <row r="222" spans="1:16" ht="14.5" thickBot="1">
      <c r="A222" s="23">
        <v>8</v>
      </c>
      <c r="B222" s="24" t="str">
        <f>IFERROR(INDEX(DeclarationW!$A:$AL, MATCH(B$213, DeclarationW!$A:$A, 0), MATCH(D222, DeclarationW!$6:$6, 0)), "")</f>
        <v/>
      </c>
      <c r="C222" s="98" t="str" cm="1">
        <f t="array" ref="C222">IF(ISBLANK(D222), "", IFERROR(INDEX(setup!$B$6:$B$13, MAX((setup!$D$6:$K$13=D222)*ROW(setup!$D$6:$K$13))-ROW(setup!$D$6)+1), "Club not found"))</f>
        <v/>
      </c>
      <c r="D222" s="47"/>
      <c r="E222" s="48"/>
      <c r="F222" s="26">
        <v>1</v>
      </c>
    </row>
    <row r="223" spans="1:16" ht="15" thickTop="1" thickBot="1"/>
    <row r="224" spans="1:16" ht="15" thickTop="1" thickBot="1">
      <c r="A224" s="27" t="s">
        <v>116</v>
      </c>
      <c r="B224" s="30" t="str">
        <f>formulas!Z26</f>
        <v>1500m</v>
      </c>
      <c r="C224" s="29" t="s">
        <v>117</v>
      </c>
      <c r="D224" s="30" t="str">
        <f>formulas!AA26</f>
        <v>50+</v>
      </c>
      <c r="E224" s="39" t="s">
        <v>118</v>
      </c>
      <c r="F224" s="40" t="s">
        <v>119</v>
      </c>
      <c r="G224" s="60"/>
    </row>
    <row r="225" spans="1:16" ht="14.5" thickBot="1">
      <c r="A225" s="31" t="s">
        <v>216</v>
      </c>
      <c r="B225" s="32" t="s">
        <v>120</v>
      </c>
      <c r="C225" s="32" t="s">
        <v>121</v>
      </c>
      <c r="D225" s="37" t="s">
        <v>122</v>
      </c>
      <c r="E225" s="37" t="s">
        <v>123</v>
      </c>
      <c r="F225" s="33" t="s">
        <v>124</v>
      </c>
    </row>
    <row r="226" spans="1:16" ht="15" thickTop="1">
      <c r="A226" s="22">
        <v>1</v>
      </c>
      <c r="B226" s="21" t="str">
        <f>IFERROR(INDEX(DeclarationW!$A:$AL, MATCH(B$224, DeclarationW!$A:$A, 0), MATCH(D226, DeclarationW!$6:$6, 0)), "")</f>
        <v>Kirsty Armstrong</v>
      </c>
      <c r="C226" s="7" t="str" cm="1">
        <f t="array" ref="C226">IF(ISBLANK(D226), "", IFERROR(INDEX(setup!$B$6:$B$13, MAX((setup!$D$6:$K$13=D226)*ROW(setup!$D$6:$K$13))-ROW(setup!$D$6)+1), "Club not found"))</f>
        <v>Brighton &amp; Hove AC</v>
      </c>
      <c r="D226" s="43">
        <v>21</v>
      </c>
      <c r="E226" s="90">
        <v>3.8472222222222219E-3</v>
      </c>
      <c r="F226" s="25">
        <v>8</v>
      </c>
      <c r="I226" s="51">
        <f>SUMIF($C226:$C233,I$2,$F226:$F233)</f>
        <v>0</v>
      </c>
      <c r="J226" s="51">
        <f t="shared" ref="J226:P226" si="20">SUMIF($C226:$C233,J$2,$F226:$F233)</f>
        <v>8</v>
      </c>
      <c r="K226" s="51">
        <f t="shared" si="20"/>
        <v>7</v>
      </c>
      <c r="L226" s="51">
        <f t="shared" si="20"/>
        <v>4</v>
      </c>
      <c r="M226" s="51">
        <f t="shared" si="20"/>
        <v>6</v>
      </c>
      <c r="N226" s="51">
        <f t="shared" si="20"/>
        <v>5</v>
      </c>
      <c r="O226" s="51">
        <f t="shared" si="20"/>
        <v>0</v>
      </c>
      <c r="P226" s="51">
        <f t="shared" si="20"/>
        <v>0</v>
      </c>
    </row>
    <row r="227" spans="1:16">
      <c r="A227" s="22">
        <v>2</v>
      </c>
      <c r="B227" s="21" t="str">
        <f>IFERROR(INDEX(DeclarationW!$A:$AL, MATCH(B$224, DeclarationW!$A:$A, 0), MATCH(D227, DeclarationW!$6:$6, 0)), "")</f>
        <v>Sue Fry</v>
      </c>
      <c r="C227" s="7" t="str" cm="1">
        <f t="array" ref="C227">IF(ISBLANK(D227), "", IFERROR(INDEX(setup!$B$6:$B$13, MAX((setup!$D$6:$K$13=D227)*ROW(setup!$D$6:$K$13))-ROW(setup!$D$6)+1), "Club not found"))</f>
        <v>Eastbourne Rovers AC</v>
      </c>
      <c r="D227" s="45">
        <v>24</v>
      </c>
      <c r="E227" s="91">
        <v>4.0428240740740745E-3</v>
      </c>
      <c r="F227" s="25">
        <v>7</v>
      </c>
    </row>
    <row r="228" spans="1:16">
      <c r="A228" s="22">
        <v>3</v>
      </c>
      <c r="B228" s="21" t="str">
        <f>IFERROR(INDEX(DeclarationW!$A:$AL, MATCH(B$224, DeclarationW!$A:$A, 0), MATCH(D228, DeclarationW!$6:$6, 0)), "")</f>
        <v>MARY SANDERSON</v>
      </c>
      <c r="C228" s="7" t="str" cm="1">
        <f t="array" ref="C228">IF(ISBLANK(D228), "", IFERROR(INDEX(setup!$B$6:$B$13, MAX((setup!$D$6:$K$13=D228)*ROW(setup!$D$6:$K$13))-ROW(setup!$D$6)+1), "Club not found"))</f>
        <v>Hastings AC &amp; Runners</v>
      </c>
      <c r="D228" s="45">
        <v>26</v>
      </c>
      <c r="E228" s="209">
        <v>0.2542476851851852</v>
      </c>
      <c r="F228" s="25">
        <v>6</v>
      </c>
    </row>
    <row r="229" spans="1:16">
      <c r="A229" s="22">
        <v>4</v>
      </c>
      <c r="B229" s="21" t="str">
        <f>IFERROR(INDEX(DeclarationW!$A:$AL, MATCH(B$224, DeclarationW!$A:$A, 0), MATCH(D229, DeclarationW!$6:$6, 0)), "")</f>
        <v>Lindsey Blain</v>
      </c>
      <c r="C229" s="7" t="str" cm="1">
        <f t="array" ref="C229">IF(ISBLANK(D229), "", IFERROR(INDEX(setup!$B$6:$B$13, MAX((setup!$D$6:$K$13=D229)*ROW(setup!$D$6:$K$13))-ROW(setup!$D$6)+1), "Club not found"))</f>
        <v>Haywards Heath &amp; Lewes</v>
      </c>
      <c r="D229" s="45">
        <v>27</v>
      </c>
      <c r="E229" s="209">
        <v>0.25699074074074074</v>
      </c>
      <c r="F229" s="25">
        <v>5</v>
      </c>
    </row>
    <row r="230" spans="1:16">
      <c r="A230" s="22">
        <v>5</v>
      </c>
      <c r="B230" s="21" t="str">
        <f>IFERROR(INDEX(DeclarationW!$A:$AL, MATCH(B$224, DeclarationW!$A:$A, 0), MATCH(D230, DeclarationW!$6:$6, 0)), "")</f>
        <v>Tracy Erridge</v>
      </c>
      <c r="C230" s="7" t="str" cm="1">
        <f t="array" ref="C230">IF(ISBLANK(D230), "", IFERROR(INDEX(setup!$B$6:$B$13, MAX((setup!$D$6:$K$13=D230)*ROW(setup!$D$6:$K$13))-ROW(setup!$D$6)+1), "Club not found"))</f>
        <v>Hailsham Harriers</v>
      </c>
      <c r="D230" s="45">
        <v>25</v>
      </c>
      <c r="E230" s="91">
        <v>4.4699074074074077E-3</v>
      </c>
      <c r="F230" s="25">
        <v>4</v>
      </c>
    </row>
    <row r="231" spans="1:16">
      <c r="A231" s="22">
        <v>6</v>
      </c>
      <c r="B231" s="21" t="str">
        <f>IFERROR(INDEX(DeclarationW!$A:$AL, MATCH(B$224, DeclarationW!$A:$A, 0), MATCH(D231, DeclarationW!$6:$6, 0)), "")</f>
        <v/>
      </c>
      <c r="C231" s="7" t="str" cm="1">
        <f t="array" ref="C231">IF(ISBLANK(D231), "", IFERROR(INDEX(setup!$B$6:$B$13, MAX((setup!$D$6:$K$13=D231)*ROW(setup!$D$6:$K$13))-ROW(setup!$D$6)+1), "Club not found"))</f>
        <v/>
      </c>
      <c r="D231" s="45"/>
      <c r="E231" s="91"/>
      <c r="F231" s="25">
        <v>3</v>
      </c>
    </row>
    <row r="232" spans="1:16">
      <c r="A232" s="22">
        <v>7</v>
      </c>
      <c r="B232" s="21" t="str">
        <f>IFERROR(INDEX(DeclarationW!$A:$AL, MATCH(B$224, DeclarationW!$A:$A, 0), MATCH(D232, DeclarationW!$6:$6, 0)), "")</f>
        <v/>
      </c>
      <c r="C232" s="7" t="str" cm="1">
        <f t="array" ref="C232">IF(ISBLANK(D232), "", IFERROR(INDEX(setup!$B$6:$B$13, MAX((setup!$D$6:$K$13=D232)*ROW(setup!$D$6:$K$13))-ROW(setup!$D$6)+1), "Club not found"))</f>
        <v/>
      </c>
      <c r="D232" s="45"/>
      <c r="E232" s="91"/>
      <c r="F232" s="25">
        <v>2</v>
      </c>
    </row>
    <row r="233" spans="1:16" ht="14.5" thickBot="1">
      <c r="A233" s="23">
        <v>8</v>
      </c>
      <c r="B233" s="24" t="str">
        <f>IFERROR(INDEX(DeclarationW!$A:$AL, MATCH(B$224, DeclarationW!$A:$A, 0), MATCH(D233, DeclarationW!$6:$6, 0)), "")</f>
        <v/>
      </c>
      <c r="C233" s="98" t="str" cm="1">
        <f t="array" ref="C233">IF(ISBLANK(D233), "", IFERROR(INDEX(setup!$B$6:$B$13, MAX((setup!$D$6:$K$13=D233)*ROW(setup!$D$6:$K$13))-ROW(setup!$D$6)+1), "Club not found"))</f>
        <v/>
      </c>
      <c r="D233" s="47"/>
      <c r="E233" s="48"/>
      <c r="F233" s="26">
        <v>1</v>
      </c>
    </row>
    <row r="234" spans="1:16" ht="15" thickTop="1" thickBot="1"/>
    <row r="235" spans="1:16" ht="15" thickTop="1" thickBot="1">
      <c r="A235" s="27" t="s">
        <v>116</v>
      </c>
      <c r="B235" s="30" t="str">
        <f>formulas!Z27</f>
        <v>1500m</v>
      </c>
      <c r="C235" s="29" t="s">
        <v>117</v>
      </c>
      <c r="D235" s="30" t="str">
        <f>formulas!AA27</f>
        <v>60+</v>
      </c>
      <c r="E235" s="39" t="s">
        <v>118</v>
      </c>
      <c r="F235" s="40" t="s">
        <v>119</v>
      </c>
      <c r="G235" s="60"/>
    </row>
    <row r="236" spans="1:16" ht="14.5" thickBot="1">
      <c r="A236" s="31" t="s">
        <v>216</v>
      </c>
      <c r="B236" s="32" t="s">
        <v>120</v>
      </c>
      <c r="C236" s="32" t="s">
        <v>121</v>
      </c>
      <c r="D236" s="37" t="s">
        <v>122</v>
      </c>
      <c r="E236" s="37" t="s">
        <v>123</v>
      </c>
      <c r="F236" s="33" t="s">
        <v>124</v>
      </c>
    </row>
    <row r="237" spans="1:16" ht="15" thickTop="1">
      <c r="A237" s="22">
        <v>1</v>
      </c>
      <c r="B237" s="21" t="str">
        <f>IFERROR(INDEX(DeclarationW!$A:$AL, MATCH(B$235, DeclarationW!$A:$A, 0), MATCH(D237, DeclarationW!$6:$6, 0)), "")</f>
        <v>Judith Carder</v>
      </c>
      <c r="C237" s="7" t="str" cm="1">
        <f t="array" ref="C237">IF(ISBLANK(D237), "", IFERROR(INDEX(setup!$B$6:$B$13, MAX((setup!$D$6:$K$13=D237)*ROW(setup!$D$6:$K$13))-ROW(setup!$D$6)+1), "Club not found"))</f>
        <v>Brighton &amp; Hove AC</v>
      </c>
      <c r="D237" s="43">
        <v>31</v>
      </c>
      <c r="E237" s="90">
        <v>4.7615740740740735E-3</v>
      </c>
      <c r="F237" s="25">
        <v>8</v>
      </c>
      <c r="I237" s="51">
        <f>SUMIF($C237:$C244,I$2,$F237:$F244)</f>
        <v>0</v>
      </c>
      <c r="J237" s="51">
        <f t="shared" ref="J237:P237" si="21">SUMIF($C237:$C244,J$2,$F237:$F244)</f>
        <v>8</v>
      </c>
      <c r="K237" s="51">
        <f t="shared" si="21"/>
        <v>0</v>
      </c>
      <c r="L237" s="51">
        <f t="shared" si="21"/>
        <v>7</v>
      </c>
      <c r="M237" s="51">
        <f t="shared" si="21"/>
        <v>0</v>
      </c>
      <c r="N237" s="51">
        <f t="shared" si="21"/>
        <v>0</v>
      </c>
      <c r="O237" s="51">
        <f t="shared" si="21"/>
        <v>0</v>
      </c>
      <c r="P237" s="51">
        <f t="shared" si="21"/>
        <v>0</v>
      </c>
    </row>
    <row r="238" spans="1:16">
      <c r="A238" s="22">
        <v>2</v>
      </c>
      <c r="B238" s="21" t="str">
        <f>IFERROR(INDEX(DeclarationW!$A:$AL, MATCH(B$235, DeclarationW!$A:$A, 0), MATCH(D238, DeclarationW!$6:$6, 0)), "")</f>
        <v>Frances Delves</v>
      </c>
      <c r="C238" s="7" t="str" cm="1">
        <f t="array" ref="C238">IF(ISBLANK(D238), "", IFERROR(INDEX(setup!$B$6:$B$13, MAX((setup!$D$6:$K$13=D238)*ROW(setup!$D$6:$K$13))-ROW(setup!$D$6)+1), "Club not found"))</f>
        <v>Hailsham Harriers</v>
      </c>
      <c r="D238" s="45">
        <v>35</v>
      </c>
      <c r="E238" s="91">
        <v>5.4340277777777781E-3</v>
      </c>
      <c r="F238" s="25">
        <v>7</v>
      </c>
    </row>
    <row r="239" spans="1:16">
      <c r="A239" s="22">
        <v>3</v>
      </c>
      <c r="B239" s="21" t="str">
        <f>IFERROR(INDEX(DeclarationW!$A:$AL, MATCH(B$235, DeclarationW!$A:$A, 0), MATCH(D239, DeclarationW!$6:$6, 0)), "")</f>
        <v/>
      </c>
      <c r="C239" s="7" t="str" cm="1">
        <f t="array" ref="C239">IF(ISBLANK(D239), "", IFERROR(INDEX(setup!$B$6:$B$13, MAX((setup!$D$6:$K$13=D239)*ROW(setup!$D$6:$K$13))-ROW(setup!$D$6)+1), "Club not found"))</f>
        <v/>
      </c>
      <c r="D239" s="45"/>
      <c r="E239" s="46"/>
      <c r="F239" s="25">
        <v>6</v>
      </c>
    </row>
    <row r="240" spans="1:16">
      <c r="A240" s="22">
        <v>4</v>
      </c>
      <c r="B240" s="21" t="str">
        <f>IFERROR(INDEX(DeclarationW!$A:$AL, MATCH(B$235, DeclarationW!$A:$A, 0), MATCH(D240, DeclarationW!$6:$6, 0)), "")</f>
        <v/>
      </c>
      <c r="C240" s="7" t="str" cm="1">
        <f t="array" ref="C240">IF(ISBLANK(D240), "", IFERROR(INDEX(setup!$B$6:$B$13, MAX((setup!$D$6:$K$13=D240)*ROW(setup!$D$6:$K$13))-ROW(setup!$D$6)+1), "Club not found"))</f>
        <v/>
      </c>
      <c r="D240" s="45"/>
      <c r="E240" s="46"/>
      <c r="F240" s="25">
        <v>5</v>
      </c>
    </row>
    <row r="241" spans="1:16">
      <c r="A241" s="22">
        <v>5</v>
      </c>
      <c r="B241" s="21" t="str">
        <f>IFERROR(INDEX(DeclarationW!$A:$AL, MATCH(B$235, DeclarationW!$A:$A, 0), MATCH(D241, DeclarationW!$6:$6, 0)), "")</f>
        <v/>
      </c>
      <c r="C241" s="7" t="str" cm="1">
        <f t="array" ref="C241">IF(ISBLANK(D241), "", IFERROR(INDEX(setup!$B$6:$B$13, MAX((setup!$D$6:$K$13=D241)*ROW(setup!$D$6:$K$13))-ROW(setup!$D$6)+1), "Club not found"))</f>
        <v/>
      </c>
      <c r="D241" s="45"/>
      <c r="E241" s="46"/>
      <c r="F241" s="25">
        <v>4</v>
      </c>
    </row>
    <row r="242" spans="1:16">
      <c r="A242" s="22">
        <v>6</v>
      </c>
      <c r="B242" s="21" t="str">
        <f>IFERROR(INDEX(DeclarationW!$A:$AL, MATCH(B$235, DeclarationW!$A:$A, 0), MATCH(D242, DeclarationW!$6:$6, 0)), "")</f>
        <v/>
      </c>
      <c r="C242" s="7" t="str" cm="1">
        <f t="array" ref="C242">IF(ISBLANK(D242), "", IFERROR(INDEX(setup!$B$6:$B$13, MAX((setup!$D$6:$K$13=D242)*ROW(setup!$D$6:$K$13))-ROW(setup!$D$6)+1), "Club not found"))</f>
        <v/>
      </c>
      <c r="D242" s="45"/>
      <c r="E242" s="46"/>
      <c r="F242" s="25">
        <v>3</v>
      </c>
    </row>
    <row r="243" spans="1:16">
      <c r="A243" s="22">
        <v>7</v>
      </c>
      <c r="B243" s="21" t="str">
        <f>IFERROR(INDEX(DeclarationW!$A:$AL, MATCH(B$235, DeclarationW!$A:$A, 0), MATCH(D243, DeclarationW!$6:$6, 0)), "")</f>
        <v/>
      </c>
      <c r="C243" s="7" t="str" cm="1">
        <f t="array" ref="C243">IF(ISBLANK(D243), "", IFERROR(INDEX(setup!$B$6:$B$13, MAX((setup!$D$6:$K$13=D243)*ROW(setup!$D$6:$K$13))-ROW(setup!$D$6)+1), "Club not found"))</f>
        <v/>
      </c>
      <c r="D243" s="45"/>
      <c r="E243" s="46"/>
      <c r="F243" s="25">
        <v>2</v>
      </c>
    </row>
    <row r="244" spans="1:16" ht="14.5" thickBot="1">
      <c r="A244" s="23">
        <v>8</v>
      </c>
      <c r="B244" s="21" t="str">
        <f>IFERROR(INDEX(DeclarationW!$A:$AL, MATCH(B$235, DeclarationW!$A:$A, 0), MATCH(D244, DeclarationW!$6:$6, 0)), "")</f>
        <v/>
      </c>
      <c r="C244" s="98" t="str" cm="1">
        <f t="array" ref="C244">IF(ISBLANK(D244), "", IFERROR(INDEX(setup!$B$6:$B$13, MAX((setup!$D$6:$K$13=D244)*ROW(setup!$D$6:$K$13))-ROW(setup!$D$6)+1), "Club not found"))</f>
        <v/>
      </c>
      <c r="D244" s="47"/>
      <c r="E244" s="48"/>
      <c r="F244" s="26">
        <v>1</v>
      </c>
    </row>
    <row r="245" spans="1:16" ht="15" thickTop="1" thickBot="1">
      <c r="B245" s="41"/>
    </row>
    <row r="246" spans="1:16" ht="15" thickTop="1" thickBot="1">
      <c r="A246" s="27" t="s">
        <v>116</v>
      </c>
      <c r="B246" s="30" t="str">
        <f>formulas!Z28</f>
        <v>5000m</v>
      </c>
      <c r="C246" s="29" t="s">
        <v>117</v>
      </c>
      <c r="D246" s="30" t="str">
        <f>formulas!AA28</f>
        <v>A 35+</v>
      </c>
      <c r="E246" s="39" t="s">
        <v>118</v>
      </c>
      <c r="F246" s="40" t="s">
        <v>119</v>
      </c>
      <c r="G246" s="60"/>
    </row>
    <row r="247" spans="1:16" ht="14.5" thickBot="1">
      <c r="A247" s="31" t="s">
        <v>216</v>
      </c>
      <c r="B247" s="32" t="s">
        <v>120</v>
      </c>
      <c r="C247" s="32" t="s">
        <v>121</v>
      </c>
      <c r="D247" s="37" t="s">
        <v>122</v>
      </c>
      <c r="E247" s="37" t="s">
        <v>123</v>
      </c>
      <c r="F247" s="33" t="s">
        <v>124</v>
      </c>
    </row>
    <row r="248" spans="1:16" ht="15" thickTop="1">
      <c r="A248" s="22">
        <v>1</v>
      </c>
      <c r="B248" s="21" t="str">
        <f>IFERROR(INDEX(DeclarationW!$A:$AL, MATCH(B$246, DeclarationW!$A:$A, 0), MATCH(D248, DeclarationW!$6:$6, 0)), "")</f>
        <v>Emily Proto</v>
      </c>
      <c r="C248" s="7" t="str" cm="1">
        <f t="array" ref="C248">IF(ISBLANK(D248), "", IFERROR(INDEX(setup!$B$6:$B$13, MAX((setup!$D$6:$K$13=D248)*ROW(setup!$D$6:$K$13))-ROW(setup!$D$6)+1), "Club not found"))</f>
        <v>Haywards Heath &amp; Lewes</v>
      </c>
      <c r="D248" s="43" t="s">
        <v>319</v>
      </c>
      <c r="E248" s="90">
        <v>1.3046296296296297E-2</v>
      </c>
      <c r="F248" s="25">
        <v>8</v>
      </c>
      <c r="I248" s="51">
        <f>SUMIF($C248:$C255,I$2,$F248:$F255)</f>
        <v>0</v>
      </c>
      <c r="J248" s="51">
        <f t="shared" ref="J248:P248" si="22">SUMIF($C248:$C255,J$2,$F248:$F255)</f>
        <v>7</v>
      </c>
      <c r="K248" s="51">
        <f t="shared" si="22"/>
        <v>6</v>
      </c>
      <c r="L248" s="51">
        <f t="shared" si="22"/>
        <v>4</v>
      </c>
      <c r="M248" s="51">
        <f t="shared" si="22"/>
        <v>0</v>
      </c>
      <c r="N248" s="51">
        <f t="shared" si="22"/>
        <v>8</v>
      </c>
      <c r="O248" s="51">
        <f t="shared" si="22"/>
        <v>5</v>
      </c>
      <c r="P248" s="51">
        <f t="shared" si="22"/>
        <v>0</v>
      </c>
    </row>
    <row r="249" spans="1:16">
      <c r="A249" s="22">
        <v>2</v>
      </c>
      <c r="B249" s="21" t="str">
        <f>IFERROR(INDEX(DeclarationW!$A:$AL, MATCH(B$246, DeclarationW!$A:$A, 0), MATCH(D249, DeclarationW!$6:$6, 0)), "")</f>
        <v>Kirsty Armstrong</v>
      </c>
      <c r="C249" s="7" t="str" cm="1">
        <f t="array" ref="C249">IF(ISBLANK(D249), "", IFERROR(INDEX(setup!$B$6:$B$13, MAX((setup!$D$6:$K$13=D249)*ROW(setup!$D$6:$K$13))-ROW(setup!$D$6)+1), "Club not found"))</f>
        <v>Brighton &amp; Hove AC</v>
      </c>
      <c r="D249" s="45" t="s">
        <v>324</v>
      </c>
      <c r="E249" s="91">
        <v>1.3837962962962962E-2</v>
      </c>
      <c r="F249" s="25">
        <v>7</v>
      </c>
      <c r="G249" s="54" t="s">
        <v>348</v>
      </c>
    </row>
    <row r="250" spans="1:16">
      <c r="A250" s="22">
        <v>3</v>
      </c>
      <c r="B250" s="21" t="str">
        <f>IFERROR(INDEX(DeclarationW!$A:$AL, MATCH(B$246, DeclarationW!$A:$A, 0), MATCH(D250, DeclarationW!$6:$6, 0)), "")</f>
        <v>Magdalena Schoener</v>
      </c>
      <c r="C250" s="7" t="str" cm="1">
        <f t="array" ref="C250">IF(ISBLANK(D250), "", IFERROR(INDEX(setup!$B$6:$B$13, MAX((setup!$D$6:$K$13=D250)*ROW(setup!$D$6:$K$13))-ROW(setup!$D$6)+1), "Club not found"))</f>
        <v>Eastbourne Rovers AC</v>
      </c>
      <c r="D250" s="45" t="s">
        <v>321</v>
      </c>
      <c r="E250" s="91">
        <v>1.4189814814814815E-2</v>
      </c>
      <c r="F250" s="25">
        <v>6</v>
      </c>
    </row>
    <row r="251" spans="1:16">
      <c r="A251" s="22">
        <v>4</v>
      </c>
      <c r="B251" s="21" t="str">
        <f>IFERROR(INDEX(DeclarationW!$A:$AL, MATCH(B$246, DeclarationW!$A:$A, 0), MATCH(D251, DeclarationW!$6:$6, 0)), "")</f>
        <v>Carly Hopkins</v>
      </c>
      <c r="C251" s="7" t="str" cm="1">
        <f t="array" ref="C251">IF(ISBLANK(D251), "", IFERROR(INDEX(setup!$B$6:$B$13, MAX((setup!$D$6:$K$13=D251)*ROW(setup!$D$6:$K$13))-ROW(setup!$D$6)+1), "Club not found"))</f>
        <v>HYAC</v>
      </c>
      <c r="D251" s="45" t="s">
        <v>322</v>
      </c>
      <c r="E251" s="91">
        <v>1.491087962962963E-2</v>
      </c>
      <c r="F251" s="25">
        <v>5</v>
      </c>
    </row>
    <row r="252" spans="1:16">
      <c r="A252" s="22">
        <v>5</v>
      </c>
      <c r="B252" s="21" t="str">
        <f>IFERROR(INDEX(DeclarationW!$A:$AL, MATCH(B$246, DeclarationW!$A:$A, 0), MATCH(D252, DeclarationW!$6:$6, 0)), "")</f>
        <v>Katie Manley</v>
      </c>
      <c r="C252" s="7" t="str" cm="1">
        <f t="array" ref="C252">IF(ISBLANK(D252), "", IFERROR(INDEX(setup!$B$6:$B$13, MAX((setup!$D$6:$K$13=D252)*ROW(setup!$D$6:$K$13))-ROW(setup!$D$6)+1), "Club not found"))</f>
        <v>Hailsham Harriers</v>
      </c>
      <c r="D252" s="45" t="s">
        <v>323</v>
      </c>
      <c r="E252" s="91">
        <v>1.8481481481481481E-2</v>
      </c>
      <c r="F252" s="25">
        <v>4</v>
      </c>
    </row>
    <row r="253" spans="1:16">
      <c r="A253" s="22">
        <v>6</v>
      </c>
      <c r="B253" s="21" t="str">
        <f>IFERROR(INDEX(DeclarationW!$A:$AL, MATCH(B$246, DeclarationW!$A:$A, 0), MATCH(D253, DeclarationW!$6:$6, 0)), "")</f>
        <v/>
      </c>
      <c r="C253" s="7" t="str" cm="1">
        <f t="array" ref="C253">IF(ISBLANK(D253), "", IFERROR(INDEX(setup!$B$6:$B$13, MAX((setup!$D$6:$K$13=D253)*ROW(setup!$D$6:$K$13))-ROW(setup!$D$6)+1), "Club not found"))</f>
        <v/>
      </c>
      <c r="D253" s="45"/>
      <c r="E253" s="46"/>
      <c r="F253" s="25">
        <v>3</v>
      </c>
    </row>
    <row r="254" spans="1:16">
      <c r="A254" s="22">
        <v>7</v>
      </c>
      <c r="B254" s="21" t="str">
        <f>IFERROR(INDEX(DeclarationW!$A:$AL, MATCH(B$246, DeclarationW!$A:$A, 0), MATCH(D254, DeclarationW!$6:$6, 0)), "")</f>
        <v/>
      </c>
      <c r="C254" s="7" t="str" cm="1">
        <f t="array" ref="C254">IF(ISBLANK(D254), "", IFERROR(INDEX(setup!$B$6:$B$13, MAX((setup!$D$6:$K$13=D254)*ROW(setup!$D$6:$K$13))-ROW(setup!$D$6)+1), "Club not found"))</f>
        <v/>
      </c>
      <c r="D254" s="45"/>
      <c r="E254" s="46"/>
      <c r="F254" s="25">
        <v>2</v>
      </c>
    </row>
    <row r="255" spans="1:16" ht="14.5" thickBot="1">
      <c r="A255" s="23">
        <v>8</v>
      </c>
      <c r="B255" s="21" t="str">
        <f>IFERROR(INDEX(DeclarationW!$A:$AL, MATCH(B$246, DeclarationW!$A:$A, 0), MATCH(D255, DeclarationW!$6:$6, 0)), "")</f>
        <v/>
      </c>
      <c r="C255" s="98" t="str" cm="1">
        <f t="array" ref="C255">IF(ISBLANK(D255), "", IFERROR(INDEX(setup!$B$6:$B$13, MAX((setup!$D$6:$K$13=D255)*ROW(setup!$D$6:$K$13))-ROW(setup!$D$6)+1), "Club not found"))</f>
        <v/>
      </c>
      <c r="D255" s="47"/>
      <c r="E255" s="48"/>
      <c r="F255" s="26">
        <v>1</v>
      </c>
    </row>
    <row r="256" spans="1:16" ht="15" thickTop="1" thickBot="1">
      <c r="B256" s="41"/>
    </row>
    <row r="257" spans="1:16" ht="15" thickTop="1" thickBot="1">
      <c r="A257" s="27" t="s">
        <v>116</v>
      </c>
      <c r="B257" s="30" t="str">
        <f>formulas!Z29</f>
        <v>5000m</v>
      </c>
      <c r="C257" s="29" t="s">
        <v>117</v>
      </c>
      <c r="D257" s="30" t="str">
        <f>formulas!AA29</f>
        <v>B 35+</v>
      </c>
      <c r="E257" s="39" t="s">
        <v>118</v>
      </c>
      <c r="F257" s="40" t="s">
        <v>119</v>
      </c>
      <c r="G257" s="60"/>
    </row>
    <row r="258" spans="1:16" ht="14.5" thickBot="1">
      <c r="A258" s="31" t="s">
        <v>216</v>
      </c>
      <c r="B258" s="32" t="s">
        <v>120</v>
      </c>
      <c r="C258" s="32" t="s">
        <v>121</v>
      </c>
      <c r="D258" s="37" t="s">
        <v>122</v>
      </c>
      <c r="E258" s="37" t="s">
        <v>123</v>
      </c>
      <c r="F258" s="33" t="s">
        <v>124</v>
      </c>
    </row>
    <row r="259" spans="1:16" ht="15" thickTop="1">
      <c r="A259" s="22">
        <v>1</v>
      </c>
      <c r="B259" s="21" t="str">
        <f>IFERROR(INDEX(DeclarationW!$A:$AL, MATCH(B$257, DeclarationW!$A:$A, 0), MATCH(D259, DeclarationW!$6:$6, 0)), "")</f>
        <v>Heather Jenner</v>
      </c>
      <c r="C259" s="7" t="str" cm="1">
        <f t="array" ref="C259">IF(ISBLANK(D259), "", IFERROR(INDEX(setup!$B$6:$B$13, MAX((setup!$D$6:$K$13=D259)*ROW(setup!$D$6:$K$13))-ROW(setup!$D$6)+1), "Club not found"))</f>
        <v>Eastbourne Rovers AC</v>
      </c>
      <c r="D259" s="43" t="s">
        <v>326</v>
      </c>
      <c r="E259" s="90">
        <v>1.4809027777777779E-2</v>
      </c>
      <c r="F259" s="25">
        <v>8</v>
      </c>
      <c r="G259" s="60"/>
      <c r="I259" s="51">
        <f>SUMIF($C259:$C266,I$2,$F259:$F266)</f>
        <v>0</v>
      </c>
      <c r="J259" s="51">
        <f t="shared" ref="J259:P259" si="23">SUMIF($C259:$C266,J$2,$F259:$F266)</f>
        <v>0</v>
      </c>
      <c r="K259" s="51">
        <f t="shared" si="23"/>
        <v>8</v>
      </c>
      <c r="L259" s="51">
        <f t="shared" si="23"/>
        <v>0</v>
      </c>
      <c r="M259" s="51">
        <f t="shared" si="23"/>
        <v>0</v>
      </c>
      <c r="N259" s="51">
        <f t="shared" si="23"/>
        <v>0</v>
      </c>
      <c r="O259" s="51">
        <f t="shared" si="23"/>
        <v>7</v>
      </c>
      <c r="P259" s="51">
        <f t="shared" si="23"/>
        <v>0</v>
      </c>
    </row>
    <row r="260" spans="1:16">
      <c r="A260" s="22">
        <v>2</v>
      </c>
      <c r="B260" s="21" t="str">
        <f>IFERROR(INDEX(DeclarationW!$A:$AL, MATCH(B$257, DeclarationW!$A:$A, 0), MATCH(D260, DeclarationW!$6:$6, 0)), "")</f>
        <v>Deb Read</v>
      </c>
      <c r="C260" s="7" t="str" cm="1">
        <f t="array" ref="C260">IF(ISBLANK(D260), "", IFERROR(INDEX(setup!$B$6:$B$13, MAX((setup!$D$6:$K$13=D260)*ROW(setup!$D$6:$K$13))-ROW(setup!$D$6)+1), "Club not found"))</f>
        <v>HYAC</v>
      </c>
      <c r="D260" s="45" t="s">
        <v>325</v>
      </c>
      <c r="E260" s="91">
        <v>1.5884259259259261E-2</v>
      </c>
      <c r="F260" s="25">
        <v>7</v>
      </c>
    </row>
    <row r="261" spans="1:16">
      <c r="A261" s="22">
        <v>3</v>
      </c>
      <c r="B261" s="21" t="str">
        <f>IFERROR(INDEX(DeclarationW!$A:$AL, MATCH(B$257, DeclarationW!$A:$A, 0), MATCH(D261, DeclarationW!$6:$6, 0)), "")</f>
        <v/>
      </c>
      <c r="C261" s="7" t="str" cm="1">
        <f t="array" ref="C261">IF(ISBLANK(D261), "", IFERROR(INDEX(setup!$B$6:$B$13, MAX((setup!$D$6:$K$13=D261)*ROW(setup!$D$6:$K$13))-ROW(setup!$D$6)+1), "Club not found"))</f>
        <v/>
      </c>
      <c r="D261" s="45"/>
      <c r="E261" s="91"/>
      <c r="F261" s="25">
        <v>6</v>
      </c>
    </row>
    <row r="262" spans="1:16">
      <c r="A262" s="22">
        <v>4</v>
      </c>
      <c r="B262" s="21" t="str">
        <f>IFERROR(INDEX(DeclarationW!$A:$AL, MATCH(B$257, DeclarationW!$A:$A, 0), MATCH(D262, DeclarationW!$6:$6, 0)), "")</f>
        <v/>
      </c>
      <c r="C262" s="7" t="str" cm="1">
        <f t="array" ref="C262">IF(ISBLANK(D262), "", IFERROR(INDEX(setup!$B$6:$B$13, MAX((setup!$D$6:$K$13=D262)*ROW(setup!$D$6:$K$13))-ROW(setup!$D$6)+1), "Club not found"))</f>
        <v/>
      </c>
      <c r="D262" s="45"/>
      <c r="E262" s="46"/>
      <c r="F262" s="25">
        <v>5</v>
      </c>
    </row>
    <row r="263" spans="1:16">
      <c r="A263" s="22">
        <v>5</v>
      </c>
      <c r="B263" s="21" t="str">
        <f>IFERROR(INDEX(DeclarationW!$A:$AL, MATCH(B$257, DeclarationW!$A:$A, 0), MATCH(D263, DeclarationW!$6:$6, 0)), "")</f>
        <v/>
      </c>
      <c r="C263" s="7" t="str" cm="1">
        <f t="array" ref="C263">IF(ISBLANK(D263), "", IFERROR(INDEX(setup!$B$6:$B$13, MAX((setup!$D$6:$K$13=D263)*ROW(setup!$D$6:$K$13))-ROW(setup!$D$6)+1), "Club not found"))</f>
        <v/>
      </c>
      <c r="D263" s="45"/>
      <c r="E263" s="46"/>
      <c r="F263" s="25">
        <v>4</v>
      </c>
    </row>
    <row r="264" spans="1:16">
      <c r="A264" s="22">
        <v>6</v>
      </c>
      <c r="B264" s="21" t="str">
        <f>IFERROR(INDEX(DeclarationW!$A:$AL, MATCH(B$257, DeclarationW!$A:$A, 0), MATCH(D264, DeclarationW!$6:$6, 0)), "")</f>
        <v/>
      </c>
      <c r="C264" s="7" t="str" cm="1">
        <f t="array" ref="C264">IF(ISBLANK(D264), "", IFERROR(INDEX(setup!$B$6:$B$13, MAX((setup!$D$6:$K$13=D264)*ROW(setup!$D$6:$K$13))-ROW(setup!$D$6)+1), "Club not found"))</f>
        <v/>
      </c>
      <c r="D264" s="45"/>
      <c r="E264" s="46"/>
      <c r="F264" s="25">
        <v>3</v>
      </c>
    </row>
    <row r="265" spans="1:16">
      <c r="A265" s="22">
        <v>7</v>
      </c>
      <c r="B265" s="21" t="str">
        <f>IFERROR(INDEX(DeclarationW!$A:$AL, MATCH(B$257, DeclarationW!$A:$A, 0), MATCH(D265, DeclarationW!$6:$6, 0)), "")</f>
        <v/>
      </c>
      <c r="C265" s="7" t="str" cm="1">
        <f t="array" ref="C265">IF(ISBLANK(D265), "", IFERROR(INDEX(setup!$B$6:$B$13, MAX((setup!$D$6:$K$13=D265)*ROW(setup!$D$6:$K$13))-ROW(setup!$D$6)+1), "Club not found"))</f>
        <v/>
      </c>
      <c r="D265" s="45"/>
      <c r="E265" s="46"/>
      <c r="F265" s="25">
        <v>2</v>
      </c>
    </row>
    <row r="266" spans="1:16" ht="14.5" thickBot="1">
      <c r="A266" s="23">
        <v>8</v>
      </c>
      <c r="B266" s="21" t="str">
        <f>IFERROR(INDEX(DeclarationW!$A:$AL, MATCH(B$257, DeclarationW!$A:$A, 0), MATCH(D266, DeclarationW!$6:$6, 0)), "")</f>
        <v/>
      </c>
      <c r="C266" s="98" t="str" cm="1">
        <f t="array" ref="C266">IF(ISBLANK(D266), "", IFERROR(INDEX(setup!$B$6:$B$13, MAX((setup!$D$6:$K$13=D266)*ROW(setup!$D$6:$K$13))-ROW(setup!$D$6)+1), "Club not found"))</f>
        <v/>
      </c>
      <c r="D266" s="47"/>
      <c r="E266" s="48"/>
      <c r="F266" s="26">
        <v>1</v>
      </c>
    </row>
    <row r="267" spans="1:16" ht="15" thickTop="1" thickBot="1">
      <c r="B267" s="41"/>
    </row>
    <row r="268" spans="1:16" ht="15" thickTop="1" thickBot="1">
      <c r="A268" s="27" t="s">
        <v>116</v>
      </c>
      <c r="B268" s="30" t="str">
        <f>formulas!Z30</f>
        <v>5000m</v>
      </c>
      <c r="C268" s="29" t="s">
        <v>117</v>
      </c>
      <c r="D268" s="30" t="str">
        <f>formulas!AA30</f>
        <v>50+</v>
      </c>
      <c r="E268" s="39" t="s">
        <v>118</v>
      </c>
      <c r="F268" s="40" t="s">
        <v>119</v>
      </c>
      <c r="G268" s="60"/>
    </row>
    <row r="269" spans="1:16" ht="14.5" thickBot="1">
      <c r="A269" s="31" t="s">
        <v>216</v>
      </c>
      <c r="B269" s="32" t="s">
        <v>120</v>
      </c>
      <c r="C269" s="32" t="s">
        <v>121</v>
      </c>
      <c r="D269" s="37" t="s">
        <v>122</v>
      </c>
      <c r="E269" s="37" t="s">
        <v>123</v>
      </c>
      <c r="F269" s="33" t="s">
        <v>124</v>
      </c>
    </row>
    <row r="270" spans="1:16" ht="15" thickTop="1">
      <c r="A270" s="22">
        <v>1</v>
      </c>
      <c r="B270" s="21" t="str">
        <f>IFERROR(INDEX(DeclarationW!$A:$AL, MATCH(B$268, DeclarationW!$A:$A, 0), MATCH(D270, DeclarationW!$6:$6, 0)), "")</f>
        <v>Linda Schofield</v>
      </c>
      <c r="C270" s="7" t="str" cm="1">
        <f t="array" ref="C270">IF(ISBLANK(D270), "", IFERROR(INDEX(setup!$B$6:$B$13, MAX((setup!$D$6:$K$13=D270)*ROW(setup!$D$6:$K$13))-ROW(setup!$D$6)+1), "Club not found"))</f>
        <v>Brighton &amp; Hove AC</v>
      </c>
      <c r="D270" s="43">
        <v>21</v>
      </c>
      <c r="E270" s="90">
        <v>1.2658564814814815E-2</v>
      </c>
      <c r="F270" s="25">
        <v>8</v>
      </c>
      <c r="I270" s="51">
        <f>SUMIF($C270:$C277,I$2,$F270:$F277)</f>
        <v>0</v>
      </c>
      <c r="J270" s="51">
        <f t="shared" ref="J270:P270" si="24">SUMIF($C270:$C277,J$2,$F270:$F277)</f>
        <v>8</v>
      </c>
      <c r="K270" s="51">
        <f t="shared" si="24"/>
        <v>7</v>
      </c>
      <c r="L270" s="51">
        <f t="shared" si="24"/>
        <v>5</v>
      </c>
      <c r="M270" s="51">
        <f t="shared" si="24"/>
        <v>4</v>
      </c>
      <c r="N270" s="51">
        <f t="shared" si="24"/>
        <v>6</v>
      </c>
      <c r="O270" s="51">
        <f t="shared" si="24"/>
        <v>0</v>
      </c>
      <c r="P270" s="51">
        <f t="shared" si="24"/>
        <v>0</v>
      </c>
    </row>
    <row r="271" spans="1:16">
      <c r="A271" s="22">
        <v>2</v>
      </c>
      <c r="B271" s="21" t="str">
        <f>IFERROR(INDEX(DeclarationW!$A:$AL, MATCH(B$268, DeclarationW!$A:$A, 0), MATCH(D271, DeclarationW!$6:$6, 0)), "")</f>
        <v>Liz Lumber</v>
      </c>
      <c r="C271" s="7" t="str" cm="1">
        <f t="array" ref="C271">IF(ISBLANK(D271), "", IFERROR(INDEX(setup!$B$6:$B$13, MAX((setup!$D$6:$K$13=D271)*ROW(setup!$D$6:$K$13))-ROW(setup!$D$6)+1), "Club not found"))</f>
        <v>Eastbourne Rovers AC</v>
      </c>
      <c r="D271" s="45">
        <v>24</v>
      </c>
      <c r="E271" s="91">
        <v>1.4738425925925927E-2</v>
      </c>
      <c r="F271" s="25">
        <v>7</v>
      </c>
    </row>
    <row r="272" spans="1:16">
      <c r="A272" s="22">
        <v>3</v>
      </c>
      <c r="B272" s="21" t="str">
        <f>IFERROR(INDEX(DeclarationW!$A:$AL, MATCH(B$268, DeclarationW!$A:$A, 0), MATCH(D272, DeclarationW!$6:$6, 0)), "")</f>
        <v>Samantha Ridley</v>
      </c>
      <c r="C272" s="7" t="str" cm="1">
        <f t="array" ref="C272">IF(ISBLANK(D272), "", IFERROR(INDEX(setup!$B$6:$B$13, MAX((setup!$D$6:$K$13=D272)*ROW(setup!$D$6:$K$13))-ROW(setup!$D$6)+1), "Club not found"))</f>
        <v>Haywards Heath &amp; Lewes</v>
      </c>
      <c r="D272" s="45">
        <v>27</v>
      </c>
      <c r="E272" s="91">
        <v>1.5028935185185185E-2</v>
      </c>
      <c r="F272" s="25">
        <v>6</v>
      </c>
    </row>
    <row r="273" spans="1:16">
      <c r="A273" s="22">
        <v>4</v>
      </c>
      <c r="B273" s="21" t="str">
        <f>IFERROR(INDEX(DeclarationW!$A:$AL, MATCH(B$268, DeclarationW!$A:$A, 0), MATCH(D273, DeclarationW!$6:$6, 0)), "")</f>
        <v>Tina Macenhill</v>
      </c>
      <c r="C273" s="7" t="str" cm="1">
        <f t="array" ref="C273">IF(ISBLANK(D273), "", IFERROR(INDEX(setup!$B$6:$B$13, MAX((setup!$D$6:$K$13=D273)*ROW(setup!$D$6:$K$13))-ROW(setup!$D$6)+1), "Club not found"))</f>
        <v>Hailsham Harriers</v>
      </c>
      <c r="D273" s="45">
        <v>25</v>
      </c>
      <c r="E273" s="91">
        <v>1.545601851851852E-2</v>
      </c>
      <c r="F273" s="25">
        <v>5</v>
      </c>
    </row>
    <row r="274" spans="1:16">
      <c r="A274" s="22">
        <v>5</v>
      </c>
      <c r="B274" s="21" t="str">
        <f>IFERROR(INDEX(DeclarationW!$A:$AL, MATCH(B$268, DeclarationW!$A:$A, 0), MATCH(D274, DeclarationW!$6:$6, 0)), "")</f>
        <v>Ruth Spiller</v>
      </c>
      <c r="C274" s="7" t="str" cm="1">
        <f t="array" ref="C274">IF(ISBLANK(D274), "", IFERROR(INDEX(setup!$B$6:$B$13, MAX((setup!$D$6:$K$13=D274)*ROW(setup!$D$6:$K$13))-ROW(setup!$D$6)+1), "Club not found"))</f>
        <v>Hastings AC &amp; Runners</v>
      </c>
      <c r="D274" s="45">
        <v>26</v>
      </c>
      <c r="E274" s="91">
        <v>1.7116898148148148E-2</v>
      </c>
      <c r="F274" s="25">
        <v>4</v>
      </c>
    </row>
    <row r="275" spans="1:16">
      <c r="A275" s="22">
        <v>6</v>
      </c>
      <c r="B275" s="21" t="str">
        <f>IFERROR(INDEX(DeclarationW!$A:$AL, MATCH(B$268, DeclarationW!$A:$A, 0), MATCH(D275, DeclarationW!$6:$6, 0)), "")</f>
        <v/>
      </c>
      <c r="C275" s="7" t="str" cm="1">
        <f t="array" ref="C275">IF(ISBLANK(D275), "", IFERROR(INDEX(setup!$B$6:$B$13, MAX((setup!$D$6:$K$13=D275)*ROW(setup!$D$6:$K$13))-ROW(setup!$D$6)+1), "Club not found"))</f>
        <v/>
      </c>
      <c r="D275" s="45"/>
      <c r="E275" s="91"/>
      <c r="F275" s="25">
        <v>3</v>
      </c>
    </row>
    <row r="276" spans="1:16">
      <c r="A276" s="22">
        <v>7</v>
      </c>
      <c r="B276" s="21" t="str">
        <f>IFERROR(INDEX(DeclarationW!$A:$AL, MATCH(B$268, DeclarationW!$A:$A, 0), MATCH(D276, DeclarationW!$6:$6, 0)), "")</f>
        <v/>
      </c>
      <c r="C276" s="7" t="str" cm="1">
        <f t="array" ref="C276">IF(ISBLANK(D276), "", IFERROR(INDEX(setup!$B$6:$B$13, MAX((setup!$D$6:$K$13=D276)*ROW(setup!$D$6:$K$13))-ROW(setup!$D$6)+1), "Club not found"))</f>
        <v/>
      </c>
      <c r="D276" s="45"/>
      <c r="E276" s="91"/>
      <c r="F276" s="25">
        <v>2</v>
      </c>
    </row>
    <row r="277" spans="1:16" ht="14.5" thickBot="1">
      <c r="A277" s="23">
        <v>8</v>
      </c>
      <c r="B277" s="21" t="str">
        <f>IFERROR(INDEX(DeclarationW!$A:$AL, MATCH(B$268, DeclarationW!$A:$A, 0), MATCH(D277, DeclarationW!$6:$6, 0)), "")</f>
        <v/>
      </c>
      <c r="C277" s="98" t="str" cm="1">
        <f t="array" ref="C277">IF(ISBLANK(D277), "", IFERROR(INDEX(setup!$B$6:$B$13, MAX((setup!$D$6:$K$13=D277)*ROW(setup!$D$6:$K$13))-ROW(setup!$D$6)+1), "Club not found"))</f>
        <v/>
      </c>
      <c r="D277" s="47"/>
      <c r="E277" s="48"/>
      <c r="F277" s="26">
        <v>1</v>
      </c>
    </row>
    <row r="278" spans="1:16" ht="15" thickTop="1" thickBot="1">
      <c r="B278" s="41"/>
    </row>
    <row r="279" spans="1:16" ht="15" thickTop="1" thickBot="1">
      <c r="A279" s="27" t="s">
        <v>116</v>
      </c>
      <c r="B279" s="30" t="str">
        <f>formulas!Z31</f>
        <v>5000m</v>
      </c>
      <c r="C279" s="29" t="s">
        <v>117</v>
      </c>
      <c r="D279" s="30" t="str">
        <f>formulas!AA31</f>
        <v>60+</v>
      </c>
      <c r="E279" s="39" t="s">
        <v>118</v>
      </c>
      <c r="F279" s="40" t="s">
        <v>119</v>
      </c>
      <c r="G279" s="60"/>
    </row>
    <row r="280" spans="1:16" ht="14.5" thickBot="1">
      <c r="A280" s="31" t="s">
        <v>216</v>
      </c>
      <c r="B280" s="32" t="s">
        <v>120</v>
      </c>
      <c r="C280" s="32" t="s">
        <v>121</v>
      </c>
      <c r="D280" s="37" t="s">
        <v>122</v>
      </c>
      <c r="E280" s="37" t="s">
        <v>123</v>
      </c>
      <c r="F280" s="33" t="s">
        <v>124</v>
      </c>
    </row>
    <row r="281" spans="1:16" ht="15" thickTop="1">
      <c r="A281" s="22">
        <v>1</v>
      </c>
      <c r="B281" s="21" t="str">
        <f>IFERROR(INDEX(DeclarationW!$A:$AL, MATCH(B$279, DeclarationW!$A:$A, 0), MATCH(D281, DeclarationW!$6:$6, 0)), "")</f>
        <v xml:space="preserve">Caroline Wood </v>
      </c>
      <c r="C281" s="7" t="str" cm="1">
        <f t="array" ref="C281">IF(ISBLANK(D281), "", IFERROR(INDEX(setup!$B$6:$B$13, MAX((setup!$D$6:$K$13=D281)*ROW(setup!$D$6:$K$13))-ROW(setup!$D$6)+1), "Club not found"))</f>
        <v>Arena 80</v>
      </c>
      <c r="D281" s="43">
        <v>30</v>
      </c>
      <c r="E281" s="90">
        <v>1.4699074074074074E-2</v>
      </c>
      <c r="F281" s="25">
        <v>8</v>
      </c>
      <c r="I281" s="51">
        <f>SUMIF($C281:$C288,I$2,$F281:$F288)</f>
        <v>8</v>
      </c>
      <c r="J281" s="51">
        <f t="shared" ref="J281:P281" si="25">SUMIF($C281:$C288,J$2,$F281:$F288)</f>
        <v>7</v>
      </c>
      <c r="K281" s="51">
        <f t="shared" si="25"/>
        <v>0</v>
      </c>
      <c r="L281" s="51">
        <f t="shared" si="25"/>
        <v>0</v>
      </c>
      <c r="M281" s="51">
        <f t="shared" si="25"/>
        <v>0</v>
      </c>
      <c r="N281" s="51">
        <f t="shared" si="25"/>
        <v>0</v>
      </c>
      <c r="O281" s="51">
        <f t="shared" si="25"/>
        <v>0</v>
      </c>
      <c r="P281" s="51">
        <f t="shared" si="25"/>
        <v>0</v>
      </c>
    </row>
    <row r="282" spans="1:16">
      <c r="A282" s="22">
        <v>2</v>
      </c>
      <c r="B282" s="21" t="str">
        <f>IFERROR(INDEX(DeclarationW!$A:$AL, MATCH(B$279, DeclarationW!$A:$A, 0), MATCH(D282, DeclarationW!$6:$6, 0)), "")</f>
        <v>Judith Carder</v>
      </c>
      <c r="C282" s="7" t="str" cm="1">
        <f t="array" ref="C282">IF(ISBLANK(D282), "", IFERROR(INDEX(setup!$B$6:$B$13, MAX((setup!$D$6:$K$13=D282)*ROW(setup!$D$6:$K$13))-ROW(setup!$D$6)+1), "Club not found"))</f>
        <v>Brighton &amp; Hove AC</v>
      </c>
      <c r="D282" s="45">
        <v>31</v>
      </c>
      <c r="E282" s="91">
        <v>1.7097222222222222E-2</v>
      </c>
      <c r="F282" s="25">
        <v>7</v>
      </c>
    </row>
    <row r="283" spans="1:16">
      <c r="A283" s="22">
        <v>3</v>
      </c>
      <c r="B283" s="21" t="str">
        <f>IFERROR(INDEX(DeclarationW!$A:$AL, MATCH(B$279, DeclarationW!$A:$A, 0), MATCH(D283, DeclarationW!$6:$6, 0)), "")</f>
        <v/>
      </c>
      <c r="C283" s="7" t="str" cm="1">
        <f t="array" ref="C283">IF(ISBLANK(D283), "", IFERROR(INDEX(setup!$B$6:$B$13, MAX((setup!$D$6:$K$13=D283)*ROW(setup!$D$6:$K$13))-ROW(setup!$D$6)+1), "Club not found"))</f>
        <v/>
      </c>
      <c r="D283" s="45"/>
      <c r="E283" s="46"/>
      <c r="F283" s="25">
        <v>6</v>
      </c>
    </row>
    <row r="284" spans="1:16">
      <c r="A284" s="22">
        <v>4</v>
      </c>
      <c r="B284" s="21" t="str">
        <f>IFERROR(INDEX(DeclarationW!$A:$AL, MATCH(B$279, DeclarationW!$A:$A, 0), MATCH(D284, DeclarationW!$6:$6, 0)), "")</f>
        <v/>
      </c>
      <c r="C284" s="7" t="str" cm="1">
        <f t="array" ref="C284">IF(ISBLANK(D284), "", IFERROR(INDEX(setup!$B$6:$B$13, MAX((setup!$D$6:$K$13=D284)*ROW(setup!$D$6:$K$13))-ROW(setup!$D$6)+1), "Club not found"))</f>
        <v/>
      </c>
      <c r="D284" s="45"/>
      <c r="E284" s="46"/>
      <c r="F284" s="25">
        <v>5</v>
      </c>
    </row>
    <row r="285" spans="1:16">
      <c r="A285" s="22">
        <v>5</v>
      </c>
      <c r="B285" s="21" t="str">
        <f>IFERROR(INDEX(DeclarationW!$A:$AL, MATCH(B$279, DeclarationW!$A:$A, 0), MATCH(D285, DeclarationW!$6:$6, 0)), "")</f>
        <v/>
      </c>
      <c r="C285" s="7" t="str" cm="1">
        <f t="array" ref="C285">IF(ISBLANK(D285), "", IFERROR(INDEX(setup!$B$6:$B$13, MAX((setup!$D$6:$K$13=D285)*ROW(setup!$D$6:$K$13))-ROW(setup!$D$6)+1), "Club not found"))</f>
        <v/>
      </c>
      <c r="D285" s="45"/>
      <c r="E285" s="46"/>
      <c r="F285" s="25">
        <v>4</v>
      </c>
    </row>
    <row r="286" spans="1:16">
      <c r="A286" s="22">
        <v>6</v>
      </c>
      <c r="B286" s="21" t="str">
        <f>IFERROR(INDEX(DeclarationW!$A:$AL, MATCH(B$279, DeclarationW!$A:$A, 0), MATCH(D286, DeclarationW!$6:$6, 0)), "")</f>
        <v/>
      </c>
      <c r="C286" s="7" t="str" cm="1">
        <f t="array" ref="C286">IF(ISBLANK(D286), "", IFERROR(INDEX(setup!$B$6:$B$13, MAX((setup!$D$6:$K$13=D286)*ROW(setup!$D$6:$K$13))-ROW(setup!$D$6)+1), "Club not found"))</f>
        <v/>
      </c>
      <c r="D286" s="45"/>
      <c r="E286" s="46"/>
      <c r="F286" s="25">
        <v>3</v>
      </c>
    </row>
    <row r="287" spans="1:16">
      <c r="A287" s="22">
        <v>7</v>
      </c>
      <c r="B287" s="21" t="str">
        <f>IFERROR(INDEX(DeclarationW!$A:$AL, MATCH(B$279, DeclarationW!$A:$A, 0), MATCH(D287, DeclarationW!$6:$6, 0)), "")</f>
        <v/>
      </c>
      <c r="C287" s="7" t="str" cm="1">
        <f t="array" ref="C287">IF(ISBLANK(D287), "", IFERROR(INDEX(setup!$B$6:$B$13, MAX((setup!$D$6:$K$13=D287)*ROW(setup!$D$6:$K$13))-ROW(setup!$D$6)+1), "Club not found"))</f>
        <v/>
      </c>
      <c r="D287" s="45"/>
      <c r="E287" s="46"/>
      <c r="F287" s="25">
        <v>2</v>
      </c>
    </row>
    <row r="288" spans="1:16" ht="14.5" thickBot="1">
      <c r="A288" s="23">
        <v>8</v>
      </c>
      <c r="B288" s="21" t="str">
        <f>IFERROR(INDEX(DeclarationW!$A:$AL, MATCH(B$279, DeclarationW!$A:$A, 0), MATCH(D288, DeclarationW!$6:$6, 0)), "")</f>
        <v/>
      </c>
      <c r="C288" s="98" t="str" cm="1">
        <f t="array" ref="C288">IF(ISBLANK(D288), "", IFERROR(INDEX(setup!$B$6:$B$13, MAX((setup!$D$6:$K$13=D288)*ROW(setup!$D$6:$K$13))-ROW(setup!$D$6)+1), "Club not found"))</f>
        <v/>
      </c>
      <c r="D288" s="47"/>
      <c r="E288" s="48"/>
      <c r="F288" s="26">
        <v>1</v>
      </c>
    </row>
    <row r="289" spans="1:16" ht="15" thickTop="1" thickBot="1">
      <c r="B289" s="41"/>
    </row>
    <row r="290" spans="1:16" ht="15" thickTop="1" thickBot="1">
      <c r="A290" s="27" t="s">
        <v>116</v>
      </c>
      <c r="B290" s="30" t="str">
        <f>formulas!Z32</f>
        <v>1000m walk</v>
      </c>
      <c r="C290" s="29" t="s">
        <v>117</v>
      </c>
      <c r="D290" s="30" t="str">
        <f>formulas!AA32</f>
        <v>A 35+</v>
      </c>
      <c r="E290" s="39" t="s">
        <v>118</v>
      </c>
      <c r="F290" s="40" t="s">
        <v>119</v>
      </c>
      <c r="G290" s="60"/>
    </row>
    <row r="291" spans="1:16" ht="14.5" thickBot="1">
      <c r="A291" s="31" t="s">
        <v>216</v>
      </c>
      <c r="B291" s="32" t="s">
        <v>120</v>
      </c>
      <c r="C291" s="32" t="s">
        <v>121</v>
      </c>
      <c r="D291" s="37" t="s">
        <v>122</v>
      </c>
      <c r="E291" s="37" t="s">
        <v>123</v>
      </c>
      <c r="F291" s="33" t="s">
        <v>124</v>
      </c>
    </row>
    <row r="292" spans="1:16" ht="15" thickTop="1">
      <c r="A292" s="22">
        <v>1</v>
      </c>
      <c r="B292" s="21" t="str">
        <f>IFERROR(INDEX(DeclarationW!$A:$AL, MATCH(B$290, DeclarationW!$A:$A, 0), MATCH(D292, DeclarationW!$6:$6, 0)), "")</f>
        <v>Melanie Irwin</v>
      </c>
      <c r="C292" s="7" t="str" cm="1">
        <f t="array" ref="C292">IF(ISBLANK(D292), "", IFERROR(INDEX(setup!$B$6:$B$13, MAX((setup!$D$6:$K$13=D292)*ROW(setup!$D$6:$K$13))-ROW(setup!$D$6)+1), "Club not found"))</f>
        <v>HYAC</v>
      </c>
      <c r="D292" s="43">
        <v>23</v>
      </c>
      <c r="E292" s="90">
        <v>4.0972222222222226E-3</v>
      </c>
      <c r="F292" s="25">
        <v>8</v>
      </c>
      <c r="I292" s="51">
        <f>SUMIF($C292:$C299,I$2,$F292:$F299)</f>
        <v>0</v>
      </c>
      <c r="J292" s="51">
        <f t="shared" ref="J292:P292" si="26">SUMIF($C292:$C299,J$2,$F292:$F299)</f>
        <v>7</v>
      </c>
      <c r="K292" s="51">
        <f t="shared" si="26"/>
        <v>6</v>
      </c>
      <c r="L292" s="51">
        <f t="shared" si="26"/>
        <v>5</v>
      </c>
      <c r="M292" s="51">
        <f t="shared" si="26"/>
        <v>3</v>
      </c>
      <c r="N292" s="51">
        <f t="shared" si="26"/>
        <v>4</v>
      </c>
      <c r="O292" s="51">
        <f t="shared" si="26"/>
        <v>8</v>
      </c>
      <c r="P292" s="51">
        <f t="shared" si="26"/>
        <v>0</v>
      </c>
    </row>
    <row r="293" spans="1:16">
      <c r="A293" s="22">
        <v>2</v>
      </c>
      <c r="B293" s="21" t="str">
        <f>IFERROR(INDEX(DeclarationW!$A:$AL, MATCH(B$290, DeclarationW!$A:$A, 0), MATCH(D293, DeclarationW!$6:$6, 0)), "")</f>
        <v xml:space="preserve">Paula Blackledge
</v>
      </c>
      <c r="C293" s="7" t="str" cm="1">
        <f t="array" ref="C293">IF(ISBLANK(D293), "", IFERROR(INDEX(setup!$B$6:$B$13, MAX((setup!$D$6:$K$13=D293)*ROW(setup!$D$6:$K$13))-ROW(setup!$D$6)+1), "Club not found"))</f>
        <v>Brighton &amp; Hove AC</v>
      </c>
      <c r="D293" s="45" t="s">
        <v>316</v>
      </c>
      <c r="E293" s="91">
        <v>4.3009259259259259E-3</v>
      </c>
      <c r="F293" s="25">
        <v>7</v>
      </c>
    </row>
    <row r="294" spans="1:16">
      <c r="A294" s="22">
        <v>3</v>
      </c>
      <c r="B294" s="21" t="str">
        <f>IFERROR(INDEX(DeclarationW!$A:$AL, MATCH(B$290, DeclarationW!$A:$A, 0), MATCH(D294, DeclarationW!$6:$6, 0)), "")</f>
        <v>Jemma Vile</v>
      </c>
      <c r="C294" s="7" t="str" cm="1">
        <f t="array" ref="C294">IF(ISBLANK(D294), "", IFERROR(INDEX(setup!$B$6:$B$13, MAX((setup!$D$6:$K$13=D294)*ROW(setup!$D$6:$K$13))-ROW(setup!$D$6)+1), "Club not found"))</f>
        <v>Eastbourne Rovers AC</v>
      </c>
      <c r="D294" s="45" t="s">
        <v>45</v>
      </c>
      <c r="E294" s="91">
        <v>4.5451388888888885E-3</v>
      </c>
      <c r="F294" s="25">
        <v>6</v>
      </c>
    </row>
    <row r="295" spans="1:16">
      <c r="A295" s="22">
        <v>4</v>
      </c>
      <c r="B295" s="21" t="str">
        <f>IFERROR(INDEX(DeclarationW!$A:$AL, MATCH(B$290, DeclarationW!$A:$A, 0), MATCH(D295, DeclarationW!$6:$6, 0)), "")</f>
        <v>Tina Macenhill</v>
      </c>
      <c r="C295" s="7" t="str" cm="1">
        <f t="array" ref="C295">IF(ISBLANK(D295), "", IFERROR(INDEX(setup!$B$6:$B$13, MAX((setup!$D$6:$K$13=D295)*ROW(setup!$D$6:$K$13))-ROW(setup!$D$6)+1), "Club not found"))</f>
        <v>Hailsham Harriers</v>
      </c>
      <c r="D295" s="45">
        <v>25</v>
      </c>
      <c r="E295" s="91">
        <v>4.5763888888888885E-3</v>
      </c>
      <c r="F295" s="25">
        <v>5</v>
      </c>
    </row>
    <row r="296" spans="1:16">
      <c r="A296" s="22">
        <v>5</v>
      </c>
      <c r="B296" s="21" t="str">
        <f>IFERROR(INDEX(DeclarationW!$A:$AL, MATCH(B$290, DeclarationW!$A:$A, 0), MATCH(D296, DeclarationW!$6:$6, 0)), "")</f>
        <v xml:space="preserve">Jacqueline Barnes </v>
      </c>
      <c r="C296" s="7" t="str" cm="1">
        <f t="array" ref="C296">IF(ISBLANK(D296), "", IFERROR(INDEX(setup!$B$6:$B$13, MAX((setup!$D$6:$K$13=D296)*ROW(setup!$D$6:$K$13))-ROW(setup!$D$6)+1), "Club not found"))</f>
        <v>Haywards Heath &amp; Lewes</v>
      </c>
      <c r="D296" s="45">
        <v>27</v>
      </c>
      <c r="E296" s="91">
        <v>5.0428240740740737E-3</v>
      </c>
      <c r="F296" s="25">
        <v>4</v>
      </c>
    </row>
    <row r="297" spans="1:16">
      <c r="A297" s="22">
        <v>6</v>
      </c>
      <c r="B297" s="21" t="str">
        <f>IFERROR(INDEX(DeclarationW!$A:$AL, MATCH(B$290, DeclarationW!$A:$A, 0), MATCH(D297, DeclarationW!$6:$6, 0)), "")</f>
        <v>Ruth Spiller</v>
      </c>
      <c r="C297" s="7" t="str" cm="1">
        <f t="array" ref="C297">IF(ISBLANK(D297), "", IFERROR(INDEX(setup!$B$6:$B$13, MAX((setup!$D$6:$K$13=D297)*ROW(setup!$D$6:$K$13))-ROW(setup!$D$6)+1), "Club not found"))</f>
        <v>Hastings AC &amp; Runners</v>
      </c>
      <c r="D297" s="45">
        <v>26</v>
      </c>
      <c r="E297" s="91">
        <v>5.1006944444444442E-3</v>
      </c>
      <c r="F297" s="25">
        <v>3</v>
      </c>
    </row>
    <row r="298" spans="1:16">
      <c r="A298" s="22">
        <v>7</v>
      </c>
      <c r="B298" s="21" t="str">
        <f>IFERROR(INDEX(DeclarationW!$A:$AL, MATCH(B$290, DeclarationW!$A:$A, 0), MATCH(D298, DeclarationW!$6:$6, 0)), "")</f>
        <v/>
      </c>
      <c r="C298" s="7" t="str" cm="1">
        <f t="array" ref="C298">IF(ISBLANK(D298), "", IFERROR(INDEX(setup!$B$6:$B$13, MAX((setup!$D$6:$K$13=D298)*ROW(setup!$D$6:$K$13))-ROW(setup!$D$6)+1), "Club not found"))</f>
        <v/>
      </c>
      <c r="D298" s="45"/>
      <c r="E298" s="91"/>
      <c r="F298" s="25">
        <v>2</v>
      </c>
    </row>
    <row r="299" spans="1:16" ht="14.5" thickBot="1">
      <c r="A299" s="23">
        <v>8</v>
      </c>
      <c r="B299" s="21" t="str">
        <f>IFERROR(INDEX(DeclarationW!$A:$AL, MATCH(B$290, DeclarationW!$A:$A, 0), MATCH(D299, DeclarationW!$6:$6, 0)), "")</f>
        <v/>
      </c>
      <c r="C299" s="98" t="str" cm="1">
        <f t="array" ref="C299">IF(ISBLANK(D299), "", IFERROR(INDEX(setup!$B$6:$B$13, MAX((setup!$D$6:$K$13=D299)*ROW(setup!$D$6:$K$13))-ROW(setup!$D$6)+1), "Club not found"))</f>
        <v/>
      </c>
      <c r="D299" s="47"/>
      <c r="E299" s="208"/>
      <c r="F299" s="26">
        <v>1</v>
      </c>
    </row>
    <row r="300" spans="1:16" ht="15" thickTop="1" thickBot="1">
      <c r="B300" s="41"/>
    </row>
    <row r="301" spans="1:16" ht="15" thickTop="1" thickBot="1">
      <c r="A301" s="27" t="s">
        <v>116</v>
      </c>
      <c r="B301" s="30" t="str">
        <f>formulas!Z33</f>
        <v>1000m walk</v>
      </c>
      <c r="C301" s="29" t="s">
        <v>117</v>
      </c>
      <c r="D301" s="30" t="str">
        <f>formulas!AA33</f>
        <v>B 35+</v>
      </c>
      <c r="E301" s="39" t="s">
        <v>118</v>
      </c>
      <c r="F301" s="40" t="s">
        <v>119</v>
      </c>
      <c r="G301" s="60"/>
    </row>
    <row r="302" spans="1:16" ht="14.5" thickBot="1">
      <c r="A302" s="31" t="s">
        <v>216</v>
      </c>
      <c r="B302" s="32" t="s">
        <v>120</v>
      </c>
      <c r="C302" s="32" t="s">
        <v>121</v>
      </c>
      <c r="D302" s="37" t="s">
        <v>122</v>
      </c>
      <c r="E302" s="37" t="s">
        <v>123</v>
      </c>
      <c r="F302" s="33" t="s">
        <v>124</v>
      </c>
    </row>
    <row r="303" spans="1:16" ht="15" thickTop="1">
      <c r="A303" s="22">
        <v>1</v>
      </c>
      <c r="B303" s="21" t="str">
        <f>IFERROR(INDEX(DeclarationW!$A:$AL, MATCH(B$301, DeclarationW!$A:$A, 0), MATCH(D303, DeclarationW!$6:$6, 0)), "")</f>
        <v>Heather Jenner</v>
      </c>
      <c r="C303" s="7" t="str" cm="1">
        <f t="array" ref="C303">IF(ISBLANK(D303), "", IFERROR(INDEX(setup!$B$6:$B$13, MAX((setup!$D$6:$K$13=D303)*ROW(setup!$D$6:$K$13))-ROW(setup!$D$6)+1), "Club not found"))</f>
        <v>Eastbourne Rovers AC</v>
      </c>
      <c r="D303" s="43" t="s">
        <v>321</v>
      </c>
      <c r="E303" s="90">
        <v>4.6550925925925926E-3</v>
      </c>
      <c r="F303" s="25">
        <v>8</v>
      </c>
      <c r="I303" s="51">
        <f>SUMIF($C303:$C310,I$2,$F303:$F310)</f>
        <v>0</v>
      </c>
      <c r="J303" s="51">
        <f t="shared" ref="J303:P303" si="27">SUMIF($C303:$C310,J$2,$F303:$F310)</f>
        <v>5</v>
      </c>
      <c r="K303" s="51">
        <f t="shared" si="27"/>
        <v>8</v>
      </c>
      <c r="L303" s="51">
        <f t="shared" si="27"/>
        <v>6</v>
      </c>
      <c r="M303" s="51">
        <f t="shared" si="27"/>
        <v>0</v>
      </c>
      <c r="N303" s="51">
        <f t="shared" si="27"/>
        <v>0</v>
      </c>
      <c r="O303" s="51">
        <f t="shared" si="27"/>
        <v>7</v>
      </c>
      <c r="P303" s="51">
        <f t="shared" si="27"/>
        <v>0</v>
      </c>
    </row>
    <row r="304" spans="1:16">
      <c r="A304" s="22">
        <v>2</v>
      </c>
      <c r="B304" s="21" t="str">
        <f>IFERROR(INDEX(DeclarationW!$A:$AL, MATCH(B$301, DeclarationW!$A:$A, 0), MATCH(D304, DeclarationW!$6:$6, 0)), "")</f>
        <v>Jenna Harmer</v>
      </c>
      <c r="C304" s="7" t="str" cm="1">
        <f t="array" ref="C304">IF(ISBLANK(D304), "", IFERROR(INDEX(setup!$B$6:$B$13, MAX((setup!$D$6:$K$13=D304)*ROW(setup!$D$6:$K$13))-ROW(setup!$D$6)+1), "Club not found"))</f>
        <v>HYAC</v>
      </c>
      <c r="D304" s="45" t="s">
        <v>67</v>
      </c>
      <c r="E304" s="91">
        <v>4.6701388888888886E-3</v>
      </c>
      <c r="F304" s="25">
        <v>7</v>
      </c>
    </row>
    <row r="305" spans="1:16">
      <c r="A305" s="22">
        <v>3</v>
      </c>
      <c r="B305" s="21" t="str">
        <f>IFERROR(INDEX(DeclarationW!$A:$AL, MATCH(B$301, DeclarationW!$A:$A, 0), MATCH(D305, DeclarationW!$6:$6, 0)), "")</f>
        <v>Julie Deakin</v>
      </c>
      <c r="C305" s="7" t="str" cm="1">
        <f t="array" ref="C305">IF(ISBLANK(D305), "", IFERROR(INDEX(setup!$B$6:$B$13, MAX((setup!$D$6:$K$13=D305)*ROW(setup!$D$6:$K$13))-ROW(setup!$D$6)+1), "Club not found"))</f>
        <v>Hailsham Harriers</v>
      </c>
      <c r="D305" s="45" t="s">
        <v>318</v>
      </c>
      <c r="E305" s="91">
        <v>4.9953703703703705E-3</v>
      </c>
      <c r="F305" s="25">
        <v>6</v>
      </c>
    </row>
    <row r="306" spans="1:16">
      <c r="A306" s="22">
        <v>4</v>
      </c>
      <c r="B306" s="21" t="str">
        <f>IFERROR(INDEX(DeclarationW!$A:$AL, MATCH(B$301, DeclarationW!$A:$A, 0), MATCH(D306, DeclarationW!$6:$6, 0)), "")</f>
        <v>Judith Carder</v>
      </c>
      <c r="C306" s="7" t="str" cm="1">
        <f t="array" ref="C306">IF(ISBLANK(D306), "", IFERROR(INDEX(setup!$B$6:$B$13, MAX((setup!$D$6:$K$13=D306)*ROW(setup!$D$6:$K$13))-ROW(setup!$D$6)+1), "Club not found"))</f>
        <v>Brighton &amp; Hove AC</v>
      </c>
      <c r="D306" s="45">
        <v>21</v>
      </c>
      <c r="E306" s="231">
        <v>5.2071759259259259E-3</v>
      </c>
      <c r="F306" s="232">
        <v>5</v>
      </c>
    </row>
    <row r="307" spans="1:16">
      <c r="A307" s="22">
        <v>5</v>
      </c>
      <c r="B307" s="21" t="str">
        <f>IFERROR(INDEX(DeclarationW!$A:$AL, MATCH(B$301, DeclarationW!$A:$A, 0), MATCH(D307, DeclarationW!$6:$6, 0)), "")</f>
        <v>Maria Stanford</v>
      </c>
      <c r="C307" s="7" t="str" cm="1">
        <f t="array" ref="C307">IF(ISBLANK(D307), "", IFERROR(INDEX(setup!$B$6:$B$13, MAX((setup!$D$6:$K$13=D307)*ROW(setup!$D$6:$K$13))-ROW(setup!$D$6)+1), "Club not found"))</f>
        <v>Hailsham Harriers</v>
      </c>
      <c r="D307" s="229" t="s">
        <v>323</v>
      </c>
      <c r="E307" s="230">
        <v>5.4999999999999997E-3</v>
      </c>
      <c r="F307" s="219">
        <v>0</v>
      </c>
      <c r="G307" s="54" t="s">
        <v>342</v>
      </c>
    </row>
    <row r="308" spans="1:16">
      <c r="A308" s="22">
        <v>6</v>
      </c>
      <c r="B308" s="21" t="str">
        <f>IFERROR(INDEX(DeclarationW!$A:$AL, MATCH(B$301, DeclarationW!$A:$A, 0), MATCH(D308, DeclarationW!$6:$6, 0)), "")</f>
        <v/>
      </c>
      <c r="C308" s="7" t="str" cm="1">
        <f t="array" ref="C308">IF(ISBLANK(D308), "", IFERROR(INDEX(setup!$B$6:$B$13, MAX((setup!$D$6:$K$13=D308)*ROW(setup!$D$6:$K$13))-ROW(setup!$D$6)+1), "Club not found"))</f>
        <v/>
      </c>
      <c r="D308" s="45"/>
      <c r="E308" s="91"/>
      <c r="F308" s="25">
        <v>3</v>
      </c>
    </row>
    <row r="309" spans="1:16">
      <c r="A309" s="22">
        <v>7</v>
      </c>
      <c r="B309" s="21" t="str">
        <f>IFERROR(INDEX(DeclarationW!$A:$AL, MATCH(B$301, DeclarationW!$A:$A, 0), MATCH(D309, DeclarationW!$6:$6, 0)), "")</f>
        <v/>
      </c>
      <c r="C309" s="7" t="str" cm="1">
        <f t="array" ref="C309">IF(ISBLANK(D309), "", IFERROR(INDEX(setup!$B$6:$B$13, MAX((setup!$D$6:$K$13=D309)*ROW(setup!$D$6:$K$13))-ROW(setup!$D$6)+1), "Club not found"))</f>
        <v/>
      </c>
      <c r="D309" s="45"/>
      <c r="E309" s="46"/>
      <c r="F309" s="25">
        <v>2</v>
      </c>
    </row>
    <row r="310" spans="1:16" ht="14.5" thickBot="1">
      <c r="A310" s="23">
        <v>8</v>
      </c>
      <c r="B310" s="21" t="str">
        <f>IFERROR(INDEX(DeclarationW!$A:$AL, MATCH(B$301, DeclarationW!$A:$A, 0), MATCH(D310, DeclarationW!$6:$6, 0)), "")</f>
        <v/>
      </c>
      <c r="C310" s="98" t="str" cm="1">
        <f t="array" ref="C310">IF(ISBLANK(D310), "", IFERROR(INDEX(setup!$B$6:$B$13, MAX((setup!$D$6:$K$13=D310)*ROW(setup!$D$6:$K$13))-ROW(setup!$D$6)+1), "Club not found"))</f>
        <v/>
      </c>
      <c r="D310" s="47"/>
      <c r="E310" s="48"/>
      <c r="F310" s="26">
        <v>1</v>
      </c>
    </row>
    <row r="311" spans="1:16" ht="15" thickTop="1" thickBot="1">
      <c r="B311" s="41"/>
    </row>
    <row r="312" spans="1:16" ht="15" hidden="1" thickTop="1" thickBot="1">
      <c r="A312" s="27" t="s">
        <v>116</v>
      </c>
      <c r="B312" s="30" t="str">
        <f>formulas!Z34</f>
        <v>1000m walk</v>
      </c>
      <c r="C312" s="29" t="s">
        <v>117</v>
      </c>
      <c r="D312" s="30" t="str">
        <f>formulas!AA34</f>
        <v>50+</v>
      </c>
      <c r="E312" s="39" t="s">
        <v>118</v>
      </c>
      <c r="F312" s="40" t="s">
        <v>119</v>
      </c>
      <c r="G312" s="60"/>
    </row>
    <row r="313" spans="1:16" ht="14.5" hidden="1" thickBot="1">
      <c r="A313" s="31" t="s">
        <v>216</v>
      </c>
      <c r="B313" s="32" t="s">
        <v>120</v>
      </c>
      <c r="C313" s="32" t="s">
        <v>121</v>
      </c>
      <c r="D313" s="37" t="s">
        <v>122</v>
      </c>
      <c r="E313" s="37" t="s">
        <v>123</v>
      </c>
      <c r="F313" s="33" t="s">
        <v>124</v>
      </c>
    </row>
    <row r="314" spans="1:16" ht="15" hidden="1" thickTop="1">
      <c r="A314" s="22">
        <v>1</v>
      </c>
      <c r="B314" s="21" t="str">
        <f>IFERROR(INDEX(DeclarationW!$A:$AL, MATCH(B$312, DeclarationW!$A:$A, 0), MATCH(D314, DeclarationW!$6:$6, 0)), "")</f>
        <v/>
      </c>
      <c r="C314" s="7" t="str" cm="1">
        <f t="array" ref="C314">IF(ISBLANK(D314), "", IFERROR(INDEX(setup!$B$6:$B$13, MAX((setup!$D$6:$K$13=D314)*ROW(setup!$D$6:$K$13))-ROW(setup!$D$6)+1), "Club not found"))</f>
        <v/>
      </c>
      <c r="D314" s="43"/>
      <c r="E314" s="44"/>
      <c r="F314" s="25">
        <v>8</v>
      </c>
      <c r="I314" s="51">
        <f>SUMIF($C314:$C321,I$2,$F314:$F321)</f>
        <v>0</v>
      </c>
      <c r="J314" s="51">
        <f t="shared" ref="J314:P314" si="28">SUMIF($C314:$C321,J$2,$F314:$F321)</f>
        <v>0</v>
      </c>
      <c r="K314" s="51">
        <f t="shared" si="28"/>
        <v>0</v>
      </c>
      <c r="L314" s="51">
        <f t="shared" si="28"/>
        <v>0</v>
      </c>
      <c r="M314" s="51">
        <f t="shared" si="28"/>
        <v>0</v>
      </c>
      <c r="N314" s="51">
        <f t="shared" si="28"/>
        <v>0</v>
      </c>
      <c r="O314" s="51">
        <f t="shared" si="28"/>
        <v>0</v>
      </c>
      <c r="P314" s="51">
        <f t="shared" si="28"/>
        <v>0</v>
      </c>
    </row>
    <row r="315" spans="1:16" hidden="1">
      <c r="A315" s="22">
        <v>2</v>
      </c>
      <c r="B315" s="21" t="str">
        <f>IFERROR(INDEX(DeclarationW!$A:$AL, MATCH(B$312, DeclarationW!$A:$A, 0), MATCH(D315, DeclarationW!$6:$6, 0)), "")</f>
        <v/>
      </c>
      <c r="C315" s="7" t="str" cm="1">
        <f t="array" ref="C315">IF(ISBLANK(D315), "", IFERROR(INDEX(setup!$B$6:$B$13, MAX((setup!$D$6:$K$13=D315)*ROW(setup!$D$6:$K$13))-ROW(setup!$D$6)+1), "Club not found"))</f>
        <v/>
      </c>
      <c r="D315" s="45"/>
      <c r="E315" s="46"/>
      <c r="F315" s="25">
        <v>7</v>
      </c>
    </row>
    <row r="316" spans="1:16" hidden="1">
      <c r="A316" s="22">
        <v>3</v>
      </c>
      <c r="B316" s="21" t="str">
        <f>IFERROR(INDEX(DeclarationW!$A:$AL, MATCH(B$312, DeclarationW!$A:$A, 0), MATCH(D316, DeclarationW!$6:$6, 0)), "")</f>
        <v/>
      </c>
      <c r="C316" s="7" t="str" cm="1">
        <f t="array" ref="C316">IF(ISBLANK(D316), "", IFERROR(INDEX(setup!$B$6:$B$13, MAX((setup!$D$6:$K$13=D316)*ROW(setup!$D$6:$K$13))-ROW(setup!$D$6)+1), "Club not found"))</f>
        <v/>
      </c>
      <c r="D316" s="45"/>
      <c r="E316" s="46"/>
      <c r="F316" s="25">
        <v>6</v>
      </c>
    </row>
    <row r="317" spans="1:16" hidden="1">
      <c r="A317" s="22">
        <v>4</v>
      </c>
      <c r="B317" s="21" t="str">
        <f>IFERROR(INDEX(DeclarationW!$A:$AL, MATCH(B$312, DeclarationW!$A:$A, 0), MATCH(D317, DeclarationW!$6:$6, 0)), "")</f>
        <v/>
      </c>
      <c r="C317" s="7" t="str" cm="1">
        <f t="array" ref="C317">IF(ISBLANK(D317), "", IFERROR(INDEX(setup!$B$6:$B$13, MAX((setup!$D$6:$K$13=D317)*ROW(setup!$D$6:$K$13))-ROW(setup!$D$6)+1), "Club not found"))</f>
        <v/>
      </c>
      <c r="D317" s="45"/>
      <c r="E317" s="46"/>
      <c r="F317" s="25">
        <v>5</v>
      </c>
    </row>
    <row r="318" spans="1:16" hidden="1">
      <c r="A318" s="22">
        <v>5</v>
      </c>
      <c r="B318" s="21" t="str">
        <f>IFERROR(INDEX(DeclarationW!$A:$AL, MATCH(B$312, DeclarationW!$A:$A, 0), MATCH(D318, DeclarationW!$6:$6, 0)), "")</f>
        <v/>
      </c>
      <c r="C318" s="7" t="str" cm="1">
        <f t="array" ref="C318">IF(ISBLANK(D318), "", IFERROR(INDEX(setup!$B$6:$B$13, MAX((setup!$D$6:$K$13=D318)*ROW(setup!$D$6:$K$13))-ROW(setup!$D$6)+1), "Club not found"))</f>
        <v/>
      </c>
      <c r="D318" s="45"/>
      <c r="E318" s="46"/>
      <c r="F318" s="25">
        <v>4</v>
      </c>
    </row>
    <row r="319" spans="1:16" hidden="1">
      <c r="A319" s="22">
        <v>6</v>
      </c>
      <c r="B319" s="21" t="str">
        <f>IFERROR(INDEX(DeclarationW!$A:$AL, MATCH(B$312, DeclarationW!$A:$A, 0), MATCH(D319, DeclarationW!$6:$6, 0)), "")</f>
        <v/>
      </c>
      <c r="C319" s="7" t="str" cm="1">
        <f t="array" ref="C319">IF(ISBLANK(D319), "", IFERROR(INDEX(setup!$B$6:$B$13, MAX((setup!$D$6:$K$13=D319)*ROW(setup!$D$6:$K$13))-ROW(setup!$D$6)+1), "Club not found"))</f>
        <v/>
      </c>
      <c r="D319" s="45"/>
      <c r="E319" s="46"/>
      <c r="F319" s="25">
        <v>3</v>
      </c>
    </row>
    <row r="320" spans="1:16" hidden="1">
      <c r="A320" s="22">
        <v>7</v>
      </c>
      <c r="B320" s="21" t="str">
        <f>IFERROR(INDEX(DeclarationW!$A:$AL, MATCH(B$312, DeclarationW!$A:$A, 0), MATCH(D320, DeclarationW!$6:$6, 0)), "")</f>
        <v/>
      </c>
      <c r="C320" s="7" t="str" cm="1">
        <f t="array" ref="C320">IF(ISBLANK(D320), "", IFERROR(INDEX(setup!$B$6:$B$13, MAX((setup!$D$6:$K$13=D320)*ROW(setup!$D$6:$K$13))-ROW(setup!$D$6)+1), "Club not found"))</f>
        <v/>
      </c>
      <c r="D320" s="45"/>
      <c r="E320" s="46"/>
      <c r="F320" s="25">
        <v>2</v>
      </c>
    </row>
    <row r="321" spans="1:16" ht="14.5" hidden="1" thickBot="1">
      <c r="A321" s="23">
        <v>8</v>
      </c>
      <c r="B321" s="21" t="str">
        <f>IFERROR(INDEX(DeclarationW!$A:$AL, MATCH(B$312, DeclarationW!$A:$A, 0), MATCH(D321, DeclarationW!$6:$6, 0)), "")</f>
        <v/>
      </c>
      <c r="C321" s="98" t="str" cm="1">
        <f t="array" ref="C321">IF(ISBLANK(D321), "", IFERROR(INDEX(setup!$B$6:$B$13, MAX((setup!$D$6:$K$13=D321)*ROW(setup!$D$6:$K$13))-ROW(setup!$D$6)+1), "Club not found"))</f>
        <v/>
      </c>
      <c r="D321" s="47"/>
      <c r="E321" s="48"/>
      <c r="F321" s="26">
        <v>1</v>
      </c>
    </row>
    <row r="322" spans="1:16" ht="15" hidden="1" thickTop="1" thickBot="1">
      <c r="B322" s="41"/>
    </row>
    <row r="323" spans="1:16" ht="15" thickTop="1" thickBot="1">
      <c r="A323" s="27" t="s">
        <v>116</v>
      </c>
      <c r="B323" s="30" t="str">
        <f>formulas!Z35</f>
        <v>4x100m relay</v>
      </c>
      <c r="C323" s="29" t="s">
        <v>117</v>
      </c>
      <c r="D323" s="30" t="str">
        <f>formulas!AA35</f>
        <v>A 35+</v>
      </c>
      <c r="E323" s="39" t="s">
        <v>118</v>
      </c>
      <c r="F323" s="40" t="s">
        <v>119</v>
      </c>
      <c r="G323" s="60"/>
    </row>
    <row r="324" spans="1:16" ht="14.5" thickBot="1">
      <c r="A324" s="31" t="s">
        <v>216</v>
      </c>
      <c r="B324" s="32" t="s">
        <v>120</v>
      </c>
      <c r="C324" s="32" t="s">
        <v>121</v>
      </c>
      <c r="D324" s="37" t="s">
        <v>122</v>
      </c>
      <c r="E324" s="37" t="s">
        <v>123</v>
      </c>
      <c r="F324" s="33" t="s">
        <v>124</v>
      </c>
    </row>
    <row r="325" spans="1:16" s="6" customFormat="1" ht="50.15" customHeight="1" thickTop="1">
      <c r="A325" s="210">
        <v>1</v>
      </c>
      <c r="B325" s="211" t="str">
        <f>IFERROR(INDEX(DeclarationW!$A:$AL, MATCH(B$323, DeclarationW!$A:$A, 0), MATCH(D325, DeclarationW!$6:$6, 0)), "")</f>
        <v>Jemma Vile, Felicity Webster, Marina Davies, Cara Maker</v>
      </c>
      <c r="C325" s="212" t="str" cm="1">
        <f t="array" ref="C325">IF(ISBLANK(D325), "", IFERROR(INDEX(setup!$B$6:$B$13, MAX((setup!$D$6:$K$13=D325)*ROW(setup!$D$6:$K$13))-ROW(setup!$D$6)+1), "Club not found"))</f>
        <v>Eastbourne Rovers AC</v>
      </c>
      <c r="D325" s="213" t="s">
        <v>321</v>
      </c>
      <c r="E325" s="214">
        <v>62.7</v>
      </c>
      <c r="F325" s="215">
        <v>8</v>
      </c>
      <c r="G325" s="225"/>
      <c r="I325" s="216">
        <f>SUMIF($C325:$C332,I$2,$F325:$F332)</f>
        <v>0</v>
      </c>
      <c r="J325" s="216">
        <f t="shared" ref="J325:P325" si="29">SUMIF($C325:$C332,J$2,$F325:$F332)</f>
        <v>6</v>
      </c>
      <c r="K325" s="216">
        <f t="shared" si="29"/>
        <v>8</v>
      </c>
      <c r="L325" s="216">
        <f t="shared" si="29"/>
        <v>4</v>
      </c>
      <c r="M325" s="216">
        <f t="shared" si="29"/>
        <v>7</v>
      </c>
      <c r="N325" s="216">
        <f t="shared" si="29"/>
        <v>0</v>
      </c>
      <c r="O325" s="216">
        <f t="shared" si="29"/>
        <v>5</v>
      </c>
      <c r="P325" s="216">
        <f t="shared" si="29"/>
        <v>0</v>
      </c>
    </row>
    <row r="326" spans="1:16" s="6" customFormat="1" ht="50.15" customHeight="1">
      <c r="A326" s="210">
        <v>2</v>
      </c>
      <c r="B326" s="211" t="str">
        <f>IFERROR(INDEX(DeclarationW!$A:$AL, MATCH(B$323, DeclarationW!$A:$A, 0), MATCH(D326, DeclarationW!$6:$6, 0)), "")</f>
        <v>Louise, Laura, Mary , Jo</v>
      </c>
      <c r="C326" s="212" t="str" cm="1">
        <f t="array" ref="C326">IF(ISBLANK(D326), "", IFERROR(INDEX(setup!$B$6:$B$13, MAX((setup!$D$6:$K$13=D326)*ROW(setup!$D$6:$K$13))-ROW(setup!$D$6)+1), "Club not found"))</f>
        <v>Hastings AC &amp; Runners</v>
      </c>
      <c r="D326" s="217" t="s">
        <v>320</v>
      </c>
      <c r="E326" s="218">
        <v>65.3</v>
      </c>
      <c r="F326" s="215">
        <v>7</v>
      </c>
      <c r="G326" s="225"/>
    </row>
    <row r="327" spans="1:16" s="6" customFormat="1" ht="50.15" customHeight="1">
      <c r="A327" s="210">
        <v>3</v>
      </c>
      <c r="B327" s="211" t="str">
        <f>IFERROR(INDEX(DeclarationW!$A:$AL, MATCH(B$323, DeclarationW!$A:$A, 0), MATCH(D327, DeclarationW!$6:$6, 0)), "")</f>
        <v>Linda Schofield, Suzanne Jarrett, Tracey Brockbank, Jo Wilding</v>
      </c>
      <c r="C327" s="212" t="str" cm="1">
        <f t="array" ref="C327">IF(ISBLANK(D327), "", IFERROR(INDEX(setup!$B$6:$B$13, MAX((setup!$D$6:$K$13=D327)*ROW(setup!$D$6:$K$13))-ROW(setup!$D$6)+1), "Club not found"))</f>
        <v>Brighton &amp; Hove AC</v>
      </c>
      <c r="D327" s="217" t="s">
        <v>316</v>
      </c>
      <c r="E327" s="218">
        <v>66.2</v>
      </c>
      <c r="F327" s="215">
        <v>6</v>
      </c>
      <c r="G327" s="225"/>
    </row>
    <row r="328" spans="1:16" s="6" customFormat="1" ht="50.15" customHeight="1">
      <c r="A328" s="210">
        <v>4</v>
      </c>
      <c r="B328" s="211" t="str">
        <f>IFERROR(INDEX(DeclarationW!$A:$AL, MATCH(B$323, DeclarationW!$A:$A, 0), MATCH(D328, DeclarationW!$6:$6, 0)), "")</f>
        <v>Carly Hopkins, Rachel Wigmore, Jackie Barker, Sonnii Pine</v>
      </c>
      <c r="C328" s="212" t="str" cm="1">
        <f t="array" ref="C328">IF(ISBLANK(D328), "", IFERROR(INDEX(setup!$B$6:$B$13, MAX((setup!$D$6:$K$13=D328)*ROW(setup!$D$6:$K$13))-ROW(setup!$D$6)+1), "Club not found"))</f>
        <v>HYAC</v>
      </c>
      <c r="D328" s="217" t="s">
        <v>322</v>
      </c>
      <c r="E328" s="218">
        <v>70.5</v>
      </c>
      <c r="F328" s="215">
        <v>5</v>
      </c>
      <c r="G328" s="225"/>
    </row>
    <row r="329" spans="1:16" s="6" customFormat="1" ht="50.15" customHeight="1">
      <c r="A329" s="210">
        <v>5</v>
      </c>
      <c r="B329" s="211" t="str">
        <f>IFERROR(INDEX(DeclarationW!$A:$AL, MATCH(B$323, DeclarationW!$A:$A, 0), MATCH(D329, DeclarationW!$6:$6, 0)), "")</f>
        <v>Maria Smith, Tina Macenhill , Louisa Geer, Tracy Erridge</v>
      </c>
      <c r="C329" s="212" t="str" cm="1">
        <f t="array" ref="C329">IF(ISBLANK(D329), "", IFERROR(INDEX(setup!$B$6:$B$13, MAX((setup!$D$6:$K$13=D329)*ROW(setup!$D$6:$K$13))-ROW(setup!$D$6)+1), "Club not found"))</f>
        <v>Hailsham Harriers</v>
      </c>
      <c r="D329" s="217" t="s">
        <v>323</v>
      </c>
      <c r="E329" s="218">
        <v>76.5</v>
      </c>
      <c r="F329" s="215">
        <v>4</v>
      </c>
      <c r="G329" s="225"/>
    </row>
    <row r="330" spans="1:16">
      <c r="A330" s="22">
        <v>6</v>
      </c>
      <c r="B330" s="21" t="str">
        <f>IFERROR(INDEX(DeclarationW!$A:$AL, MATCH(B$323, DeclarationW!$A:$A, 0), MATCH(D330, DeclarationW!$6:$6, 0)), "")</f>
        <v/>
      </c>
      <c r="C330" s="7" t="str" cm="1">
        <f t="array" ref="C330">IF(ISBLANK(D330), "", IFERROR(INDEX(setup!$B$6:$B$13, MAX((setup!$D$6:$K$13=D330)*ROW(setup!$D$6:$K$13))-ROW(setup!$D$6)+1), "Club not found"))</f>
        <v/>
      </c>
      <c r="D330" s="45"/>
      <c r="E330" s="46"/>
      <c r="F330" s="25">
        <v>3</v>
      </c>
    </row>
    <row r="331" spans="1:16">
      <c r="A331" s="22">
        <v>7</v>
      </c>
      <c r="B331" s="21" t="str">
        <f>IFERROR(INDEX(DeclarationW!$A:$AL, MATCH(B$323, DeclarationW!$A:$A, 0), MATCH(D331, DeclarationW!$6:$6, 0)), "")</f>
        <v/>
      </c>
      <c r="C331" s="7" t="str" cm="1">
        <f t="array" ref="C331">IF(ISBLANK(D331), "", IFERROR(INDEX(setup!$B$6:$B$13, MAX((setup!$D$6:$K$13=D331)*ROW(setup!$D$6:$K$13))-ROW(setup!$D$6)+1), "Club not found"))</f>
        <v/>
      </c>
      <c r="D331" s="45"/>
      <c r="E331" s="46"/>
      <c r="F331" s="25">
        <v>2</v>
      </c>
    </row>
    <row r="332" spans="1:16" ht="14.5" thickBot="1">
      <c r="A332" s="23">
        <v>8</v>
      </c>
      <c r="B332" s="24" t="str">
        <f>IFERROR(INDEX(DeclarationW!$A:$AL, MATCH(B$323, DeclarationW!$A:$A, 0), MATCH(D332, DeclarationW!$6:$6, 0)), "")</f>
        <v/>
      </c>
      <c r="C332" s="98" t="str" cm="1">
        <f t="array" ref="C332">IF(ISBLANK(D332), "", IFERROR(INDEX(setup!$B$6:$B$13, MAX((setup!$D$6:$K$13=D332)*ROW(setup!$D$6:$K$13))-ROW(setup!$D$6)+1), "Club not found"))</f>
        <v/>
      </c>
      <c r="D332" s="47"/>
      <c r="E332" s="48"/>
      <c r="F332" s="26">
        <v>1</v>
      </c>
    </row>
    <row r="333" spans="1:16" ht="15" thickTop="1" thickBot="1">
      <c r="B333" s="228"/>
    </row>
    <row r="334" spans="1:16" ht="15" hidden="1" thickTop="1" thickBot="1">
      <c r="A334" s="27" t="s">
        <v>116</v>
      </c>
      <c r="B334" s="30" t="str">
        <f>formulas!Z36</f>
        <v/>
      </c>
      <c r="C334" s="29" t="s">
        <v>117</v>
      </c>
      <c r="D334" s="30" t="str">
        <f>formulas!AA36</f>
        <v/>
      </c>
      <c r="E334" s="39" t="s">
        <v>118</v>
      </c>
      <c r="F334" s="40" t="s">
        <v>119</v>
      </c>
      <c r="G334" s="60"/>
    </row>
    <row r="335" spans="1:16" ht="14.5" hidden="1" thickBot="1">
      <c r="A335" s="31" t="s">
        <v>216</v>
      </c>
      <c r="B335" s="32" t="s">
        <v>120</v>
      </c>
      <c r="C335" s="32" t="s">
        <v>121</v>
      </c>
      <c r="D335" s="37" t="s">
        <v>122</v>
      </c>
      <c r="E335" s="37" t="s">
        <v>123</v>
      </c>
      <c r="F335" s="33" t="s">
        <v>124</v>
      </c>
    </row>
    <row r="336" spans="1:16" ht="15" hidden="1" thickTop="1">
      <c r="A336" s="22">
        <v>1</v>
      </c>
      <c r="B336" s="21" t="str">
        <f>IFERROR(INDEX(DeclarationW!$A:$AL, MATCH(B$334, DeclarationW!$A:$A, 0), MATCH(D336, DeclarationW!$6:$6, 0)), "")</f>
        <v/>
      </c>
      <c r="C336" s="7" t="str" cm="1">
        <f t="array" ref="C336">IF(ISBLANK(D336), "", IFERROR(INDEX(setup!$B$6:$B$13, MAX((setup!$D$6:$K$13=D336)*ROW(setup!$D$6:$K$13))-ROW(setup!$D$6)+1), "Club not found"))</f>
        <v/>
      </c>
      <c r="D336" s="43"/>
      <c r="E336" s="44"/>
      <c r="F336" s="25">
        <v>8</v>
      </c>
      <c r="I336" s="51">
        <f>SUMIF($C336:$C343,I$2,$F336:$F343)</f>
        <v>0</v>
      </c>
      <c r="J336" s="51">
        <f t="shared" ref="J336:P336" si="30">SUMIF($C336:$C343,J$2,$F336:$F343)</f>
        <v>0</v>
      </c>
      <c r="K336" s="51">
        <f t="shared" si="30"/>
        <v>0</v>
      </c>
      <c r="L336" s="51">
        <f t="shared" si="30"/>
        <v>0</v>
      </c>
      <c r="M336" s="51">
        <f t="shared" si="30"/>
        <v>0</v>
      </c>
      <c r="N336" s="51">
        <f t="shared" si="30"/>
        <v>0</v>
      </c>
      <c r="O336" s="51">
        <f t="shared" si="30"/>
        <v>0</v>
      </c>
      <c r="P336" s="51">
        <f t="shared" si="30"/>
        <v>0</v>
      </c>
    </row>
    <row r="337" spans="1:16" hidden="1">
      <c r="A337" s="22">
        <v>2</v>
      </c>
      <c r="B337" s="21" t="str">
        <f>IFERROR(INDEX(DeclarationW!$A:$AL, MATCH(B$334, DeclarationW!$A:$A, 0), MATCH(D337, DeclarationW!$6:$6, 0)), "")</f>
        <v/>
      </c>
      <c r="C337" s="7" t="str" cm="1">
        <f t="array" ref="C337">IF(ISBLANK(D337), "", IFERROR(INDEX(setup!$B$6:$B$13, MAX((setup!$D$6:$K$13=D337)*ROW(setup!$D$6:$K$13))-ROW(setup!$D$6)+1), "Club not found"))</f>
        <v/>
      </c>
      <c r="D337" s="45"/>
      <c r="E337" s="46"/>
      <c r="F337" s="25">
        <v>7</v>
      </c>
    </row>
    <row r="338" spans="1:16" hidden="1">
      <c r="A338" s="22">
        <v>3</v>
      </c>
      <c r="B338" s="21" t="str">
        <f>IFERROR(INDEX(DeclarationW!$A:$AL, MATCH(B$334, DeclarationW!$A:$A, 0), MATCH(D338, DeclarationW!$6:$6, 0)), "")</f>
        <v/>
      </c>
      <c r="C338" s="7" t="str" cm="1">
        <f t="array" ref="C338">IF(ISBLANK(D338), "", IFERROR(INDEX(setup!$B$6:$B$13, MAX((setup!$D$6:$K$13=D338)*ROW(setup!$D$6:$K$13))-ROW(setup!$D$6)+1), "Club not found"))</f>
        <v/>
      </c>
      <c r="D338" s="45"/>
      <c r="E338" s="46"/>
      <c r="F338" s="25">
        <v>6</v>
      </c>
    </row>
    <row r="339" spans="1:16" hidden="1">
      <c r="A339" s="22">
        <v>4</v>
      </c>
      <c r="B339" s="21" t="str">
        <f>IFERROR(INDEX(DeclarationW!$A:$AL, MATCH(B$334, DeclarationW!$A:$A, 0), MATCH(D339, DeclarationW!$6:$6, 0)), "")</f>
        <v/>
      </c>
      <c r="C339" s="7" t="str" cm="1">
        <f t="array" ref="C339">IF(ISBLANK(D339), "", IFERROR(INDEX(setup!$B$6:$B$13, MAX((setup!$D$6:$K$13=D339)*ROW(setup!$D$6:$K$13))-ROW(setup!$D$6)+1), "Club not found"))</f>
        <v/>
      </c>
      <c r="D339" s="45"/>
      <c r="E339" s="46"/>
      <c r="F339" s="25">
        <v>5</v>
      </c>
    </row>
    <row r="340" spans="1:16" hidden="1">
      <c r="A340" s="22">
        <v>5</v>
      </c>
      <c r="B340" s="21" t="str">
        <f>IFERROR(INDEX(DeclarationW!$A:$AL, MATCH(B$334, DeclarationW!$A:$A, 0), MATCH(D340, DeclarationW!$6:$6, 0)), "")</f>
        <v/>
      </c>
      <c r="C340" s="7" t="str" cm="1">
        <f t="array" ref="C340">IF(ISBLANK(D340), "", IFERROR(INDEX(setup!$B$6:$B$13, MAX((setup!$D$6:$K$13=D340)*ROW(setup!$D$6:$K$13))-ROW(setup!$D$6)+1), "Club not found"))</f>
        <v/>
      </c>
      <c r="D340" s="45"/>
      <c r="E340" s="46"/>
      <c r="F340" s="25">
        <v>4</v>
      </c>
    </row>
    <row r="341" spans="1:16" hidden="1">
      <c r="A341" s="22">
        <v>6</v>
      </c>
      <c r="B341" s="21" t="str">
        <f>IFERROR(INDEX(DeclarationW!$A:$AL, MATCH(B$334, DeclarationW!$A:$A, 0), MATCH(D341, DeclarationW!$6:$6, 0)), "")</f>
        <v/>
      </c>
      <c r="C341" s="7" t="str" cm="1">
        <f t="array" ref="C341">IF(ISBLANK(D341), "", IFERROR(INDEX(setup!$B$6:$B$13, MAX((setup!$D$6:$K$13=D341)*ROW(setup!$D$6:$K$13))-ROW(setup!$D$6)+1), "Club not found"))</f>
        <v/>
      </c>
      <c r="D341" s="45"/>
      <c r="E341" s="46"/>
      <c r="F341" s="25">
        <v>3</v>
      </c>
    </row>
    <row r="342" spans="1:16" hidden="1">
      <c r="A342" s="22">
        <v>7</v>
      </c>
      <c r="B342" s="21" t="str">
        <f>IFERROR(INDEX(DeclarationW!$A:$AL, MATCH(B$334, DeclarationW!$A:$A, 0), MATCH(D342, DeclarationW!$6:$6, 0)), "")</f>
        <v/>
      </c>
      <c r="C342" s="7" t="str" cm="1">
        <f t="array" ref="C342">IF(ISBLANK(D342), "", IFERROR(INDEX(setup!$B$6:$B$13, MAX((setup!$D$6:$K$13=D342)*ROW(setup!$D$6:$K$13))-ROW(setup!$D$6)+1), "Club not found"))</f>
        <v/>
      </c>
      <c r="D342" s="45"/>
      <c r="E342" s="46"/>
      <c r="F342" s="25">
        <v>2</v>
      </c>
    </row>
    <row r="343" spans="1:16" ht="14.5" hidden="1" thickBot="1">
      <c r="A343" s="23">
        <v>8</v>
      </c>
      <c r="B343" s="21" t="str">
        <f>IFERROR(INDEX(DeclarationW!$A:$AL, MATCH(B$334, DeclarationW!$A:$A, 0), MATCH(D343, DeclarationW!$6:$6, 0)), "")</f>
        <v/>
      </c>
      <c r="C343" s="98" t="str" cm="1">
        <f t="array" ref="C343">IF(ISBLANK(D343), "", IFERROR(INDEX(setup!$B$6:$B$13, MAX((setup!$D$6:$K$13=D343)*ROW(setup!$D$6:$K$13))-ROW(setup!$D$6)+1), "Club not found"))</f>
        <v/>
      </c>
      <c r="D343" s="47"/>
      <c r="E343" s="48"/>
      <c r="F343" s="26">
        <v>1</v>
      </c>
    </row>
    <row r="344" spans="1:16" ht="15" hidden="1" thickTop="1" thickBot="1">
      <c r="B344" s="41"/>
    </row>
    <row r="345" spans="1:16" ht="15" hidden="1" thickTop="1" thickBot="1">
      <c r="A345" s="27" t="s">
        <v>116</v>
      </c>
      <c r="B345" s="30" t="str">
        <f>formulas!Z37</f>
        <v/>
      </c>
      <c r="C345" s="29" t="s">
        <v>117</v>
      </c>
      <c r="D345" s="30" t="str">
        <f>formulas!AA37</f>
        <v/>
      </c>
      <c r="E345" s="39" t="s">
        <v>118</v>
      </c>
      <c r="F345" s="40" t="s">
        <v>119</v>
      </c>
      <c r="G345" s="60"/>
    </row>
    <row r="346" spans="1:16" ht="14.5" hidden="1" thickBot="1">
      <c r="A346" s="31" t="s">
        <v>216</v>
      </c>
      <c r="B346" s="32" t="s">
        <v>120</v>
      </c>
      <c r="C346" s="32" t="s">
        <v>121</v>
      </c>
      <c r="D346" s="37" t="s">
        <v>122</v>
      </c>
      <c r="E346" s="37" t="s">
        <v>123</v>
      </c>
      <c r="F346" s="33" t="s">
        <v>124</v>
      </c>
    </row>
    <row r="347" spans="1:16" ht="15" hidden="1" thickTop="1">
      <c r="A347" s="22">
        <v>1</v>
      </c>
      <c r="B347" s="21" t="str">
        <f>IFERROR(INDEX(DeclarationW!$A:$AL, MATCH(B$345, DeclarationW!$A:$A, 0), MATCH(D347, DeclarationW!$6:$6, 0)), "")</f>
        <v/>
      </c>
      <c r="C347" s="7" t="str" cm="1">
        <f t="array" ref="C347">IF(ISBLANK(D347), "", IFERROR(INDEX(setup!$B$6:$B$13, MAX((setup!$D$6:$K$13=D347)*ROW(setup!$D$6:$K$13))-ROW(setup!$D$6)+1), "Club not found"))</f>
        <v/>
      </c>
      <c r="D347" s="43"/>
      <c r="E347" s="44"/>
      <c r="F347" s="25">
        <v>8</v>
      </c>
      <c r="I347" s="51">
        <f>SUMIF($C347:$C354,I$2,$F347:$F354)</f>
        <v>0</v>
      </c>
      <c r="J347" s="51">
        <f t="shared" ref="J347:P347" si="31">SUMIF($C347:$C354,J$2,$F347:$F354)</f>
        <v>0</v>
      </c>
      <c r="K347" s="51">
        <f t="shared" si="31"/>
        <v>0</v>
      </c>
      <c r="L347" s="51">
        <f t="shared" si="31"/>
        <v>0</v>
      </c>
      <c r="M347" s="51">
        <f t="shared" si="31"/>
        <v>0</v>
      </c>
      <c r="N347" s="51">
        <f t="shared" si="31"/>
        <v>0</v>
      </c>
      <c r="O347" s="51">
        <f t="shared" si="31"/>
        <v>0</v>
      </c>
      <c r="P347" s="51">
        <f t="shared" si="31"/>
        <v>0</v>
      </c>
    </row>
    <row r="348" spans="1:16" hidden="1">
      <c r="A348" s="22">
        <v>2</v>
      </c>
      <c r="B348" s="21" t="str">
        <f>IFERROR(INDEX(DeclarationW!$A:$AL, MATCH(B$345, DeclarationW!$A:$A, 0), MATCH(D348, DeclarationW!$6:$6, 0)), "")</f>
        <v/>
      </c>
      <c r="C348" s="7" t="str" cm="1">
        <f t="array" ref="C348">IF(ISBLANK(D348), "", IFERROR(INDEX(setup!$B$6:$B$13, MAX((setup!$D$6:$K$13=D348)*ROW(setup!$D$6:$K$13))-ROW(setup!$D$6)+1), "Club not found"))</f>
        <v/>
      </c>
      <c r="D348" s="45"/>
      <c r="E348" s="46"/>
      <c r="F348" s="25">
        <v>7</v>
      </c>
    </row>
    <row r="349" spans="1:16" hidden="1">
      <c r="A349" s="22">
        <v>3</v>
      </c>
      <c r="B349" s="21" t="str">
        <f>IFERROR(INDEX(DeclarationW!$A:$AL, MATCH(B$345, DeclarationW!$A:$A, 0), MATCH(D349, DeclarationW!$6:$6, 0)), "")</f>
        <v/>
      </c>
      <c r="C349" s="7" t="str" cm="1">
        <f t="array" ref="C349">IF(ISBLANK(D349), "", IFERROR(INDEX(setup!$B$6:$B$13, MAX((setup!$D$6:$K$13=D349)*ROW(setup!$D$6:$K$13))-ROW(setup!$D$6)+1), "Club not found"))</f>
        <v/>
      </c>
      <c r="D349" s="45"/>
      <c r="E349" s="46"/>
      <c r="F349" s="25">
        <v>6</v>
      </c>
    </row>
    <row r="350" spans="1:16" hidden="1">
      <c r="A350" s="22">
        <v>4</v>
      </c>
      <c r="B350" s="21" t="str">
        <f>IFERROR(INDEX(DeclarationW!$A:$AL, MATCH(B$345, DeclarationW!$A:$A, 0), MATCH(D350, DeclarationW!$6:$6, 0)), "")</f>
        <v/>
      </c>
      <c r="C350" s="7" t="str" cm="1">
        <f t="array" ref="C350">IF(ISBLANK(D350), "", IFERROR(INDEX(setup!$B$6:$B$13, MAX((setup!$D$6:$K$13=D350)*ROW(setup!$D$6:$K$13))-ROW(setup!$D$6)+1), "Club not found"))</f>
        <v/>
      </c>
      <c r="D350" s="45"/>
      <c r="E350" s="46"/>
      <c r="F350" s="25">
        <v>5</v>
      </c>
    </row>
    <row r="351" spans="1:16" hidden="1">
      <c r="A351" s="22">
        <v>5</v>
      </c>
      <c r="B351" s="21" t="str">
        <f>IFERROR(INDEX(DeclarationW!$A:$AL, MATCH(B$345, DeclarationW!$A:$A, 0), MATCH(D351, DeclarationW!$6:$6, 0)), "")</f>
        <v/>
      </c>
      <c r="C351" s="7" t="str" cm="1">
        <f t="array" ref="C351">IF(ISBLANK(D351), "", IFERROR(INDEX(setup!$B$6:$B$13, MAX((setup!$D$6:$K$13=D351)*ROW(setup!$D$6:$K$13))-ROW(setup!$D$6)+1), "Club not found"))</f>
        <v/>
      </c>
      <c r="D351" s="45"/>
      <c r="E351" s="46"/>
      <c r="F351" s="25">
        <v>4</v>
      </c>
    </row>
    <row r="352" spans="1:16" hidden="1">
      <c r="A352" s="22">
        <v>6</v>
      </c>
      <c r="B352" s="21" t="str">
        <f>IFERROR(INDEX(DeclarationW!$A:$AL, MATCH(B$345, DeclarationW!$A:$A, 0), MATCH(D352, DeclarationW!$6:$6, 0)), "")</f>
        <v/>
      </c>
      <c r="C352" s="7" t="str" cm="1">
        <f t="array" ref="C352">IF(ISBLANK(D352), "", IFERROR(INDEX(setup!$B$6:$B$13, MAX((setup!$D$6:$K$13=D352)*ROW(setup!$D$6:$K$13))-ROW(setup!$D$6)+1), "Club not found"))</f>
        <v/>
      </c>
      <c r="D352" s="45"/>
      <c r="E352" s="46"/>
      <c r="F352" s="25">
        <v>3</v>
      </c>
    </row>
    <row r="353" spans="1:16" hidden="1">
      <c r="A353" s="22">
        <v>7</v>
      </c>
      <c r="B353" s="21" t="str">
        <f>IFERROR(INDEX(DeclarationW!$A:$AL, MATCH(B$345, DeclarationW!$A:$A, 0), MATCH(D353, DeclarationW!$6:$6, 0)), "")</f>
        <v/>
      </c>
      <c r="C353" s="7" t="str" cm="1">
        <f t="array" ref="C353">IF(ISBLANK(D353), "", IFERROR(INDEX(setup!$B$6:$B$13, MAX((setup!$D$6:$K$13=D353)*ROW(setup!$D$6:$K$13))-ROW(setup!$D$6)+1), "Club not found"))</f>
        <v/>
      </c>
      <c r="D353" s="45"/>
      <c r="E353" s="46"/>
      <c r="F353" s="25">
        <v>2</v>
      </c>
    </row>
    <row r="354" spans="1:16" ht="14.5" hidden="1" thickBot="1">
      <c r="A354" s="23">
        <v>8</v>
      </c>
      <c r="B354" s="21" t="str">
        <f>IFERROR(INDEX(DeclarationW!$A:$AL, MATCH(B$345, DeclarationW!$A:$A, 0), MATCH(D354, DeclarationW!$6:$6, 0)), "")</f>
        <v/>
      </c>
      <c r="C354" s="98" t="str" cm="1">
        <f t="array" ref="C354">IF(ISBLANK(D354), "", IFERROR(INDEX(setup!$B$6:$B$13, MAX((setup!$D$6:$K$13=D354)*ROW(setup!$D$6:$K$13))-ROW(setup!$D$6)+1), "Club not found"))</f>
        <v/>
      </c>
      <c r="D354" s="47"/>
      <c r="E354" s="48"/>
      <c r="F354" s="26">
        <v>1</v>
      </c>
    </row>
    <row r="355" spans="1:16" ht="15" hidden="1" thickTop="1" thickBot="1">
      <c r="B355" s="41"/>
    </row>
    <row r="356" spans="1:16" ht="15" hidden="1" thickTop="1" thickBot="1">
      <c r="A356" s="27" t="s">
        <v>116</v>
      </c>
      <c r="B356" s="30" t="str">
        <f>formulas!Z38</f>
        <v/>
      </c>
      <c r="C356" s="29" t="s">
        <v>117</v>
      </c>
      <c r="D356" s="30" t="str">
        <f>formulas!AA38</f>
        <v/>
      </c>
      <c r="E356" s="39" t="s">
        <v>118</v>
      </c>
      <c r="F356" s="40" t="s">
        <v>119</v>
      </c>
      <c r="G356" s="60"/>
    </row>
    <row r="357" spans="1:16" ht="14.5" hidden="1" thickBot="1">
      <c r="A357" s="31" t="s">
        <v>216</v>
      </c>
      <c r="B357" s="32" t="s">
        <v>120</v>
      </c>
      <c r="C357" s="32" t="s">
        <v>121</v>
      </c>
      <c r="D357" s="37" t="s">
        <v>122</v>
      </c>
      <c r="E357" s="37" t="s">
        <v>123</v>
      </c>
      <c r="F357" s="33" t="s">
        <v>124</v>
      </c>
    </row>
    <row r="358" spans="1:16" ht="15" hidden="1" thickTop="1">
      <c r="A358" s="22">
        <v>1</v>
      </c>
      <c r="B358" s="21" t="str">
        <f>IFERROR(INDEX(DeclarationW!$A:$AL, MATCH(B$356, DeclarationW!$A:$A, 0), MATCH(D358, DeclarationW!$6:$6, 0)), "")</f>
        <v/>
      </c>
      <c r="C358" s="7" t="str" cm="1">
        <f t="array" ref="C358">IF(ISBLANK(D358), "", IFERROR(INDEX(setup!$B$6:$B$13, MAX((setup!$D$6:$K$13=D358)*ROW(setup!$D$6:$K$13))-ROW(setup!$D$6)+1), "Club not found"))</f>
        <v/>
      </c>
      <c r="D358" s="43"/>
      <c r="E358" s="44"/>
      <c r="F358" s="25">
        <v>8</v>
      </c>
      <c r="I358" s="51">
        <f>SUMIF($C358:$C365,I$2,$F358:$F365)</f>
        <v>0</v>
      </c>
      <c r="J358" s="51">
        <f t="shared" ref="J358:P358" si="32">SUMIF($C358:$C365,J$2,$F358:$F365)</f>
        <v>0</v>
      </c>
      <c r="K358" s="51">
        <f t="shared" si="32"/>
        <v>0</v>
      </c>
      <c r="L358" s="51">
        <f t="shared" si="32"/>
        <v>0</v>
      </c>
      <c r="M358" s="51">
        <f t="shared" si="32"/>
        <v>0</v>
      </c>
      <c r="N358" s="51">
        <f t="shared" si="32"/>
        <v>0</v>
      </c>
      <c r="O358" s="51">
        <f t="shared" si="32"/>
        <v>0</v>
      </c>
      <c r="P358" s="51">
        <f t="shared" si="32"/>
        <v>0</v>
      </c>
    </row>
    <row r="359" spans="1:16" hidden="1">
      <c r="A359" s="22">
        <v>2</v>
      </c>
      <c r="B359" s="21" t="str">
        <f>IFERROR(INDEX(DeclarationW!$A:$AL, MATCH(B$356, DeclarationW!$A:$A, 0), MATCH(D359, DeclarationW!$6:$6, 0)), "")</f>
        <v/>
      </c>
      <c r="C359" s="7" t="str" cm="1">
        <f t="array" ref="C359">IF(ISBLANK(D359), "", IFERROR(INDEX(setup!$B$6:$B$13, MAX((setup!$D$6:$K$13=D359)*ROW(setup!$D$6:$K$13))-ROW(setup!$D$6)+1), "Club not found"))</f>
        <v/>
      </c>
      <c r="D359" s="45"/>
      <c r="E359" s="46"/>
      <c r="F359" s="25">
        <v>7</v>
      </c>
    </row>
    <row r="360" spans="1:16" hidden="1">
      <c r="A360" s="22">
        <v>3</v>
      </c>
      <c r="B360" s="21" t="str">
        <f>IFERROR(INDEX(DeclarationW!$A:$AL, MATCH(B$356, DeclarationW!$A:$A, 0), MATCH(D360, DeclarationW!$6:$6, 0)), "")</f>
        <v/>
      </c>
      <c r="C360" s="7" t="str" cm="1">
        <f t="array" ref="C360">IF(ISBLANK(D360), "", IFERROR(INDEX(setup!$B$6:$B$13, MAX((setup!$D$6:$K$13=D360)*ROW(setup!$D$6:$K$13))-ROW(setup!$D$6)+1), "Club not found"))</f>
        <v/>
      </c>
      <c r="D360" s="45"/>
      <c r="E360" s="46"/>
      <c r="F360" s="25">
        <v>6</v>
      </c>
    </row>
    <row r="361" spans="1:16" hidden="1">
      <c r="A361" s="22">
        <v>4</v>
      </c>
      <c r="B361" s="21" t="str">
        <f>IFERROR(INDEX(DeclarationW!$A:$AL, MATCH(B$356, DeclarationW!$A:$A, 0), MATCH(D361, DeclarationW!$6:$6, 0)), "")</f>
        <v/>
      </c>
      <c r="C361" s="7" t="str" cm="1">
        <f t="array" ref="C361">IF(ISBLANK(D361), "", IFERROR(INDEX(setup!$B$6:$B$13, MAX((setup!$D$6:$K$13=D361)*ROW(setup!$D$6:$K$13))-ROW(setup!$D$6)+1), "Club not found"))</f>
        <v/>
      </c>
      <c r="D361" s="45"/>
      <c r="E361" s="46"/>
      <c r="F361" s="25">
        <v>5</v>
      </c>
    </row>
    <row r="362" spans="1:16" hidden="1">
      <c r="A362" s="22">
        <v>5</v>
      </c>
      <c r="B362" s="21" t="str">
        <f>IFERROR(INDEX(DeclarationW!$A:$AL, MATCH(B$356, DeclarationW!$A:$A, 0), MATCH(D362, DeclarationW!$6:$6, 0)), "")</f>
        <v/>
      </c>
      <c r="C362" s="7" t="str" cm="1">
        <f t="array" ref="C362">IF(ISBLANK(D362), "", IFERROR(INDEX(setup!$B$6:$B$13, MAX((setup!$D$6:$K$13=D362)*ROW(setup!$D$6:$K$13))-ROW(setup!$D$6)+1), "Club not found"))</f>
        <v/>
      </c>
      <c r="D362" s="45"/>
      <c r="E362" s="46"/>
      <c r="F362" s="25">
        <v>4</v>
      </c>
    </row>
    <row r="363" spans="1:16" hidden="1">
      <c r="A363" s="22">
        <v>6</v>
      </c>
      <c r="B363" s="21" t="str">
        <f>IFERROR(INDEX(DeclarationW!$A:$AL, MATCH(B$356, DeclarationW!$A:$A, 0), MATCH(D363, DeclarationW!$6:$6, 0)), "")</f>
        <v/>
      </c>
      <c r="C363" s="7" t="str" cm="1">
        <f t="array" ref="C363">IF(ISBLANK(D363), "", IFERROR(INDEX(setup!$B$6:$B$13, MAX((setup!$D$6:$K$13=D363)*ROW(setup!$D$6:$K$13))-ROW(setup!$D$6)+1), "Club not found"))</f>
        <v/>
      </c>
      <c r="D363" s="45"/>
      <c r="E363" s="46"/>
      <c r="F363" s="25">
        <v>3</v>
      </c>
    </row>
    <row r="364" spans="1:16" hidden="1">
      <c r="A364" s="22">
        <v>7</v>
      </c>
      <c r="B364" s="21" t="str">
        <f>IFERROR(INDEX(DeclarationW!$A:$AL, MATCH(B$356, DeclarationW!$A:$A, 0), MATCH(D364, DeclarationW!$6:$6, 0)), "")</f>
        <v/>
      </c>
      <c r="C364" s="7" t="str" cm="1">
        <f t="array" ref="C364">IF(ISBLANK(D364), "", IFERROR(INDEX(setup!$B$6:$B$13, MAX((setup!$D$6:$K$13=D364)*ROW(setup!$D$6:$K$13))-ROW(setup!$D$6)+1), "Club not found"))</f>
        <v/>
      </c>
      <c r="D364" s="45"/>
      <c r="E364" s="46"/>
      <c r="F364" s="25">
        <v>2</v>
      </c>
    </row>
    <row r="365" spans="1:16" ht="14.5" hidden="1" thickBot="1">
      <c r="A365" s="23">
        <v>8</v>
      </c>
      <c r="B365" s="21" t="str">
        <f>IFERROR(INDEX(DeclarationW!$A:$AL, MATCH(B$356, DeclarationW!$A:$A, 0), MATCH(D365, DeclarationW!$6:$6, 0)), "")</f>
        <v/>
      </c>
      <c r="C365" s="98" t="str" cm="1">
        <f t="array" ref="C365">IF(ISBLANK(D365), "", IFERROR(INDEX(setup!$B$6:$B$13, MAX((setup!$D$6:$K$13=D365)*ROW(setup!$D$6:$K$13))-ROW(setup!$D$6)+1), "Club not found"))</f>
        <v/>
      </c>
      <c r="D365" s="47"/>
      <c r="E365" s="48"/>
      <c r="F365" s="26">
        <v>1</v>
      </c>
    </row>
    <row r="366" spans="1:16" ht="15" hidden="1" thickTop="1" thickBot="1">
      <c r="B366" s="41"/>
    </row>
    <row r="367" spans="1:16" ht="15" hidden="1" thickTop="1" thickBot="1">
      <c r="A367" s="27" t="s">
        <v>116</v>
      </c>
      <c r="B367" s="30" t="str">
        <f>formulas!Z39</f>
        <v/>
      </c>
      <c r="C367" s="29" t="s">
        <v>117</v>
      </c>
      <c r="D367" s="30" t="str">
        <f>formulas!AA39</f>
        <v/>
      </c>
      <c r="E367" s="39" t="s">
        <v>118</v>
      </c>
      <c r="F367" s="40" t="s">
        <v>119</v>
      </c>
      <c r="G367" s="60"/>
    </row>
    <row r="368" spans="1:16" ht="14.5" hidden="1" thickBot="1">
      <c r="A368" s="31" t="s">
        <v>216</v>
      </c>
      <c r="B368" s="32" t="s">
        <v>120</v>
      </c>
      <c r="C368" s="32" t="s">
        <v>121</v>
      </c>
      <c r="D368" s="37" t="s">
        <v>122</v>
      </c>
      <c r="E368" s="37" t="s">
        <v>123</v>
      </c>
      <c r="F368" s="33" t="s">
        <v>124</v>
      </c>
    </row>
    <row r="369" spans="1:16" ht="15" hidden="1" thickTop="1">
      <c r="A369" s="22">
        <v>1</v>
      </c>
      <c r="B369" s="21" t="str">
        <f>IFERROR(INDEX(DeclarationW!$A:$AL, MATCH(B$367, DeclarationW!$A:$A, 0), MATCH(D369, DeclarationW!$6:$6, 0)), "")</f>
        <v/>
      </c>
      <c r="C369" s="7" t="str" cm="1">
        <f t="array" ref="C369">IF(ISBLANK(D369), "", IFERROR(INDEX(setup!$B$6:$B$13, MAX((setup!$D$6:$K$13=D369)*ROW(setup!$D$6:$K$13))-ROW(setup!$D$6)+1), "Club not found"))</f>
        <v/>
      </c>
      <c r="D369" s="43"/>
      <c r="E369" s="44"/>
      <c r="F369" s="25">
        <v>8</v>
      </c>
      <c r="I369" s="51">
        <f>SUMIF($C369:$C376,I$2,$F369:$F376)</f>
        <v>0</v>
      </c>
      <c r="J369" s="51">
        <f t="shared" ref="J369:P369" si="33">SUMIF($C369:$C376,J$2,$F369:$F376)</f>
        <v>0</v>
      </c>
      <c r="K369" s="51">
        <f t="shared" si="33"/>
        <v>0</v>
      </c>
      <c r="L369" s="51">
        <f t="shared" si="33"/>
        <v>0</v>
      </c>
      <c r="M369" s="51">
        <f t="shared" si="33"/>
        <v>0</v>
      </c>
      <c r="N369" s="51">
        <f t="shared" si="33"/>
        <v>0</v>
      </c>
      <c r="O369" s="51">
        <f t="shared" si="33"/>
        <v>0</v>
      </c>
      <c r="P369" s="51">
        <f t="shared" si="33"/>
        <v>0</v>
      </c>
    </row>
    <row r="370" spans="1:16" hidden="1">
      <c r="A370" s="22">
        <v>2</v>
      </c>
      <c r="B370" s="21" t="str">
        <f>IFERROR(INDEX(DeclarationW!$A:$AL, MATCH(B$367, DeclarationW!$A:$A, 0), MATCH(D370, DeclarationW!$6:$6, 0)), "")</f>
        <v/>
      </c>
      <c r="C370" s="7" t="str" cm="1">
        <f t="array" ref="C370">IF(ISBLANK(D370), "", IFERROR(INDEX(setup!$B$6:$B$13, MAX((setup!$D$6:$K$13=D370)*ROW(setup!$D$6:$K$13))-ROW(setup!$D$6)+1), "Club not found"))</f>
        <v/>
      </c>
      <c r="D370" s="45"/>
      <c r="E370" s="46"/>
      <c r="F370" s="25">
        <v>7</v>
      </c>
    </row>
    <row r="371" spans="1:16" hidden="1">
      <c r="A371" s="22">
        <v>3</v>
      </c>
      <c r="B371" s="21" t="str">
        <f>IFERROR(INDEX(DeclarationW!$A:$AL, MATCH(B$367, DeclarationW!$A:$A, 0), MATCH(D371, DeclarationW!$6:$6, 0)), "")</f>
        <v/>
      </c>
      <c r="C371" s="7" t="str" cm="1">
        <f t="array" ref="C371">IF(ISBLANK(D371), "", IFERROR(INDEX(setup!$B$6:$B$13, MAX((setup!$D$6:$K$13=D371)*ROW(setup!$D$6:$K$13))-ROW(setup!$D$6)+1), "Club not found"))</f>
        <v/>
      </c>
      <c r="D371" s="45"/>
      <c r="E371" s="46"/>
      <c r="F371" s="25">
        <v>6</v>
      </c>
    </row>
    <row r="372" spans="1:16" hidden="1">
      <c r="A372" s="22">
        <v>4</v>
      </c>
      <c r="B372" s="21" t="str">
        <f>IFERROR(INDEX(DeclarationW!$A:$AL, MATCH(B$367, DeclarationW!$A:$A, 0), MATCH(D372, DeclarationW!$6:$6, 0)), "")</f>
        <v/>
      </c>
      <c r="C372" s="7" t="str" cm="1">
        <f t="array" ref="C372">IF(ISBLANK(D372), "", IFERROR(INDEX(setup!$B$6:$B$13, MAX((setup!$D$6:$K$13=D372)*ROW(setup!$D$6:$K$13))-ROW(setup!$D$6)+1), "Club not found"))</f>
        <v/>
      </c>
      <c r="D372" s="45"/>
      <c r="E372" s="46"/>
      <c r="F372" s="25">
        <v>5</v>
      </c>
    </row>
    <row r="373" spans="1:16" hidden="1">
      <c r="A373" s="22">
        <v>5</v>
      </c>
      <c r="B373" s="21" t="str">
        <f>IFERROR(INDEX(DeclarationW!$A:$AL, MATCH(B$367, DeclarationW!$A:$A, 0), MATCH(D373, DeclarationW!$6:$6, 0)), "")</f>
        <v/>
      </c>
      <c r="C373" s="7" t="str" cm="1">
        <f t="array" ref="C373">IF(ISBLANK(D373), "", IFERROR(INDEX(setup!$B$6:$B$13, MAX((setup!$D$6:$K$13=D373)*ROW(setup!$D$6:$K$13))-ROW(setup!$D$6)+1), "Club not found"))</f>
        <v/>
      </c>
      <c r="D373" s="45"/>
      <c r="E373" s="46"/>
      <c r="F373" s="25">
        <v>4</v>
      </c>
    </row>
    <row r="374" spans="1:16" hidden="1">
      <c r="A374" s="22">
        <v>6</v>
      </c>
      <c r="B374" s="21" t="str">
        <f>IFERROR(INDEX(DeclarationW!$A:$AL, MATCH(B$367, DeclarationW!$A:$A, 0), MATCH(D374, DeclarationW!$6:$6, 0)), "")</f>
        <v/>
      </c>
      <c r="C374" s="7" t="str" cm="1">
        <f t="array" ref="C374">IF(ISBLANK(D374), "", IFERROR(INDEX(setup!$B$6:$B$13, MAX((setup!$D$6:$K$13=D374)*ROW(setup!$D$6:$K$13))-ROW(setup!$D$6)+1), "Club not found"))</f>
        <v/>
      </c>
      <c r="D374" s="45"/>
      <c r="E374" s="46"/>
      <c r="F374" s="25">
        <v>3</v>
      </c>
    </row>
    <row r="375" spans="1:16" hidden="1">
      <c r="A375" s="22">
        <v>7</v>
      </c>
      <c r="B375" s="21" t="str">
        <f>IFERROR(INDEX(DeclarationW!$A:$AL, MATCH(B$367, DeclarationW!$A:$A, 0), MATCH(D375, DeclarationW!$6:$6, 0)), "")</f>
        <v/>
      </c>
      <c r="C375" s="7" t="str" cm="1">
        <f t="array" ref="C375">IF(ISBLANK(D375), "", IFERROR(INDEX(setup!$B$6:$B$13, MAX((setup!$D$6:$K$13=D375)*ROW(setup!$D$6:$K$13))-ROW(setup!$D$6)+1), "Club not found"))</f>
        <v/>
      </c>
      <c r="D375" s="45"/>
      <c r="E375" s="46"/>
      <c r="F375" s="25">
        <v>2</v>
      </c>
    </row>
    <row r="376" spans="1:16" ht="14.5" hidden="1" thickBot="1">
      <c r="A376" s="23">
        <v>8</v>
      </c>
      <c r="B376" s="21" t="str">
        <f>IFERROR(INDEX(DeclarationW!$A:$AL, MATCH(B$367, DeclarationW!$A:$A, 0), MATCH(D376, DeclarationW!$6:$6, 0)), "")</f>
        <v/>
      </c>
      <c r="C376" s="98" t="str" cm="1">
        <f t="array" ref="C376">IF(ISBLANK(D376), "", IFERROR(INDEX(setup!$B$6:$B$13, MAX((setup!$D$6:$K$13=D376)*ROW(setup!$D$6:$K$13))-ROW(setup!$D$6)+1), "Club not found"))</f>
        <v/>
      </c>
      <c r="D376" s="47"/>
      <c r="E376" s="48"/>
      <c r="F376" s="26">
        <v>1</v>
      </c>
    </row>
    <row r="377" spans="1:16" ht="15" hidden="1" thickTop="1" thickBot="1">
      <c r="B377" s="41"/>
    </row>
    <row r="378" spans="1:16" ht="15" hidden="1" thickTop="1" thickBot="1">
      <c r="A378" s="27" t="s">
        <v>116</v>
      </c>
      <c r="B378" s="30" t="str">
        <f>formulas!Z40</f>
        <v/>
      </c>
      <c r="C378" s="29" t="s">
        <v>117</v>
      </c>
      <c r="D378" s="30" t="str">
        <f>formulas!AA40</f>
        <v/>
      </c>
      <c r="E378" s="39" t="s">
        <v>118</v>
      </c>
      <c r="F378" s="40" t="s">
        <v>119</v>
      </c>
      <c r="G378" s="60"/>
    </row>
    <row r="379" spans="1:16" ht="14.5" hidden="1" thickBot="1">
      <c r="A379" s="31" t="s">
        <v>216</v>
      </c>
      <c r="B379" s="32" t="s">
        <v>120</v>
      </c>
      <c r="C379" s="32" t="s">
        <v>121</v>
      </c>
      <c r="D379" s="37" t="s">
        <v>122</v>
      </c>
      <c r="E379" s="37" t="s">
        <v>123</v>
      </c>
      <c r="F379" s="33" t="s">
        <v>124</v>
      </c>
    </row>
    <row r="380" spans="1:16" ht="15" hidden="1" thickTop="1">
      <c r="A380" s="22">
        <v>1</v>
      </c>
      <c r="B380" s="21" t="str">
        <f>IFERROR(INDEX(DeclarationW!$A:$AL, MATCH(B$378, DeclarationW!$A:$A, 0), MATCH(D380, DeclarationW!$6:$6, 0)), "")</f>
        <v/>
      </c>
      <c r="C380" s="7" t="str" cm="1">
        <f t="array" ref="C380">IF(ISBLANK(D380), "", IFERROR(INDEX(setup!$B$6:$B$13, MAX((setup!$D$6:$K$13=D380)*ROW(setup!$D$6:$K$13))-ROW(setup!$D$6)+1), "Club not found"))</f>
        <v/>
      </c>
      <c r="D380" s="43"/>
      <c r="E380" s="44"/>
      <c r="F380" s="25">
        <v>8</v>
      </c>
      <c r="I380" s="51">
        <f>SUMIF($C380:$C387,I$2,$F380:$F387)</f>
        <v>0</v>
      </c>
      <c r="J380" s="51">
        <f t="shared" ref="J380:P380" si="34">SUMIF($C380:$C387,J$2,$F380:$F387)</f>
        <v>0</v>
      </c>
      <c r="K380" s="51">
        <f t="shared" si="34"/>
        <v>0</v>
      </c>
      <c r="L380" s="51">
        <f t="shared" si="34"/>
        <v>0</v>
      </c>
      <c r="M380" s="51">
        <f t="shared" si="34"/>
        <v>0</v>
      </c>
      <c r="N380" s="51">
        <f t="shared" si="34"/>
        <v>0</v>
      </c>
      <c r="O380" s="51">
        <f t="shared" si="34"/>
        <v>0</v>
      </c>
      <c r="P380" s="51">
        <f t="shared" si="34"/>
        <v>0</v>
      </c>
    </row>
    <row r="381" spans="1:16" hidden="1">
      <c r="A381" s="22">
        <v>2</v>
      </c>
      <c r="B381" s="21" t="str">
        <f>IFERROR(INDEX(DeclarationW!$A:$AL, MATCH(B$378, DeclarationW!$A:$A, 0), MATCH(D381, DeclarationW!$6:$6, 0)), "")</f>
        <v/>
      </c>
      <c r="C381" s="7" t="str" cm="1">
        <f t="array" ref="C381">IF(ISBLANK(D381), "", IFERROR(INDEX(setup!$B$6:$B$13, MAX((setup!$D$6:$K$13=D381)*ROW(setup!$D$6:$K$13))-ROW(setup!$D$6)+1), "Club not found"))</f>
        <v/>
      </c>
      <c r="D381" s="45"/>
      <c r="E381" s="46"/>
      <c r="F381" s="25">
        <v>7</v>
      </c>
    </row>
    <row r="382" spans="1:16" hidden="1">
      <c r="A382" s="22">
        <v>3</v>
      </c>
      <c r="B382" s="21" t="str">
        <f>IFERROR(INDEX(DeclarationW!$A:$AL, MATCH(B$378, DeclarationW!$A:$A, 0), MATCH(D382, DeclarationW!$6:$6, 0)), "")</f>
        <v/>
      </c>
      <c r="C382" s="7" t="str" cm="1">
        <f t="array" ref="C382">IF(ISBLANK(D382), "", IFERROR(INDEX(setup!$B$6:$B$13, MAX((setup!$D$6:$K$13=D382)*ROW(setup!$D$6:$K$13))-ROW(setup!$D$6)+1), "Club not found"))</f>
        <v/>
      </c>
      <c r="D382" s="45"/>
      <c r="E382" s="46"/>
      <c r="F382" s="25">
        <v>6</v>
      </c>
    </row>
    <row r="383" spans="1:16" hidden="1">
      <c r="A383" s="22">
        <v>4</v>
      </c>
      <c r="B383" s="21" t="str">
        <f>IFERROR(INDEX(DeclarationW!$A:$AL, MATCH(B$378, DeclarationW!$A:$A, 0), MATCH(D383, DeclarationW!$6:$6, 0)), "")</f>
        <v/>
      </c>
      <c r="C383" s="7" t="str" cm="1">
        <f t="array" ref="C383">IF(ISBLANK(D383), "", IFERROR(INDEX(setup!$B$6:$B$13, MAX((setup!$D$6:$K$13=D383)*ROW(setup!$D$6:$K$13))-ROW(setup!$D$6)+1), "Club not found"))</f>
        <v/>
      </c>
      <c r="D383" s="45"/>
      <c r="E383" s="46"/>
      <c r="F383" s="25">
        <v>5</v>
      </c>
    </row>
    <row r="384" spans="1:16" hidden="1">
      <c r="A384" s="22">
        <v>5</v>
      </c>
      <c r="B384" s="21" t="str">
        <f>IFERROR(INDEX(DeclarationW!$A:$AL, MATCH(B$378, DeclarationW!$A:$A, 0), MATCH(D384, DeclarationW!$6:$6, 0)), "")</f>
        <v/>
      </c>
      <c r="C384" s="7" t="str" cm="1">
        <f t="array" ref="C384">IF(ISBLANK(D384), "", IFERROR(INDEX(setup!$B$6:$B$13, MAX((setup!$D$6:$K$13=D384)*ROW(setup!$D$6:$K$13))-ROW(setup!$D$6)+1), "Club not found"))</f>
        <v/>
      </c>
      <c r="D384" s="45"/>
      <c r="E384" s="46"/>
      <c r="F384" s="25">
        <v>4</v>
      </c>
    </row>
    <row r="385" spans="1:16" hidden="1">
      <c r="A385" s="22">
        <v>6</v>
      </c>
      <c r="B385" s="21" t="str">
        <f>IFERROR(INDEX(DeclarationW!$A:$AL, MATCH(B$378, DeclarationW!$A:$A, 0), MATCH(D385, DeclarationW!$6:$6, 0)), "")</f>
        <v/>
      </c>
      <c r="C385" s="7" t="str" cm="1">
        <f t="array" ref="C385">IF(ISBLANK(D385), "", IFERROR(INDEX(setup!$B$6:$B$13, MAX((setup!$D$6:$K$13=D385)*ROW(setup!$D$6:$K$13))-ROW(setup!$D$6)+1), "Club not found"))</f>
        <v/>
      </c>
      <c r="D385" s="45"/>
      <c r="E385" s="46"/>
      <c r="F385" s="25">
        <v>3</v>
      </c>
    </row>
    <row r="386" spans="1:16" hidden="1">
      <c r="A386" s="22">
        <v>7</v>
      </c>
      <c r="B386" s="21" t="str">
        <f>IFERROR(INDEX(DeclarationW!$A:$AL, MATCH(B$378, DeclarationW!$A:$A, 0), MATCH(D386, DeclarationW!$6:$6, 0)), "")</f>
        <v/>
      </c>
      <c r="C386" s="7" t="str" cm="1">
        <f t="array" ref="C386">IF(ISBLANK(D386), "", IFERROR(INDEX(setup!$B$6:$B$13, MAX((setup!$D$6:$K$13=D386)*ROW(setup!$D$6:$K$13))-ROW(setup!$D$6)+1), "Club not found"))</f>
        <v/>
      </c>
      <c r="D386" s="45"/>
      <c r="E386" s="46"/>
      <c r="F386" s="25">
        <v>2</v>
      </c>
    </row>
    <row r="387" spans="1:16" ht="14.5" hidden="1" thickBot="1">
      <c r="A387" s="23">
        <v>8</v>
      </c>
      <c r="B387" s="21" t="str">
        <f>IFERROR(INDEX(DeclarationW!$A:$AL, MATCH(B$378, DeclarationW!$A:$A, 0), MATCH(D387, DeclarationW!$6:$6, 0)), "")</f>
        <v/>
      </c>
      <c r="C387" s="98" t="str" cm="1">
        <f t="array" ref="C387">IF(ISBLANK(D387), "", IFERROR(INDEX(setup!$B$6:$B$13, MAX((setup!$D$6:$K$13=D387)*ROW(setup!$D$6:$K$13))-ROW(setup!$D$6)+1), "Club not found"))</f>
        <v/>
      </c>
      <c r="D387" s="47"/>
      <c r="E387" s="48"/>
      <c r="F387" s="26">
        <v>1</v>
      </c>
    </row>
    <row r="388" spans="1:16" ht="15" hidden="1" thickTop="1" thickBot="1">
      <c r="B388" s="41"/>
    </row>
    <row r="389" spans="1:16" ht="15" hidden="1" thickTop="1" thickBot="1">
      <c r="A389" s="27" t="s">
        <v>116</v>
      </c>
      <c r="B389" s="30" t="str">
        <f>formulas!Z41</f>
        <v/>
      </c>
      <c r="C389" s="29" t="s">
        <v>117</v>
      </c>
      <c r="D389" s="30" t="str">
        <f>formulas!AA41</f>
        <v/>
      </c>
      <c r="E389" s="39" t="s">
        <v>118</v>
      </c>
      <c r="F389" s="40" t="s">
        <v>119</v>
      </c>
      <c r="G389" s="60"/>
    </row>
    <row r="390" spans="1:16" ht="14.5" hidden="1" thickBot="1">
      <c r="A390" s="31" t="s">
        <v>216</v>
      </c>
      <c r="B390" s="32" t="s">
        <v>120</v>
      </c>
      <c r="C390" s="32" t="s">
        <v>121</v>
      </c>
      <c r="D390" s="37" t="s">
        <v>122</v>
      </c>
      <c r="E390" s="37" t="s">
        <v>123</v>
      </c>
      <c r="F390" s="33" t="s">
        <v>124</v>
      </c>
    </row>
    <row r="391" spans="1:16" ht="15" hidden="1" thickTop="1">
      <c r="A391" s="22">
        <v>1</v>
      </c>
      <c r="B391" s="21" t="str">
        <f>IFERROR(INDEX(DeclarationW!$A:$AL, MATCH(B$389, DeclarationW!$A:$A, 0), MATCH(D391, DeclarationW!$6:$6, 0)), "")</f>
        <v/>
      </c>
      <c r="C391" s="7" t="str" cm="1">
        <f t="array" ref="C391">IF(ISBLANK(D391), "", IFERROR(INDEX(setup!$B$6:$B$13, MAX((setup!$D$6:$K$13=D391)*ROW(setup!$D$6:$K$13))-ROW(setup!$D$6)+1), "Club not found"))</f>
        <v/>
      </c>
      <c r="D391" s="43"/>
      <c r="E391" s="44"/>
      <c r="F391" s="25">
        <v>8</v>
      </c>
      <c r="I391" s="51">
        <f>SUMIF($C391:$C398,I$2,$F391:$F398)</f>
        <v>0</v>
      </c>
      <c r="J391" s="51">
        <f t="shared" ref="J391:P391" si="35">SUMIF($C391:$C398,J$2,$F391:$F398)</f>
        <v>0</v>
      </c>
      <c r="K391" s="51">
        <f t="shared" si="35"/>
        <v>0</v>
      </c>
      <c r="L391" s="51">
        <f t="shared" si="35"/>
        <v>0</v>
      </c>
      <c r="M391" s="51">
        <f t="shared" si="35"/>
        <v>0</v>
      </c>
      <c r="N391" s="51">
        <f t="shared" si="35"/>
        <v>0</v>
      </c>
      <c r="O391" s="51">
        <f t="shared" si="35"/>
        <v>0</v>
      </c>
      <c r="P391" s="51">
        <f t="shared" si="35"/>
        <v>0</v>
      </c>
    </row>
    <row r="392" spans="1:16" hidden="1">
      <c r="A392" s="22">
        <v>2</v>
      </c>
      <c r="B392" s="21" t="str">
        <f>IFERROR(INDEX(DeclarationW!$A:$AL, MATCH(B$389, DeclarationW!$A:$A, 0), MATCH(D392, DeclarationW!$6:$6, 0)), "")</f>
        <v/>
      </c>
      <c r="C392" s="7" t="str" cm="1">
        <f t="array" ref="C392">IF(ISBLANK(D392), "", IFERROR(INDEX(setup!$B$6:$B$13, MAX((setup!$D$6:$K$13=D392)*ROW(setup!$D$6:$K$13))-ROW(setup!$D$6)+1), "Club not found"))</f>
        <v/>
      </c>
      <c r="D392" s="45"/>
      <c r="E392" s="46"/>
      <c r="F392" s="25">
        <v>7</v>
      </c>
    </row>
    <row r="393" spans="1:16" hidden="1">
      <c r="A393" s="22">
        <v>3</v>
      </c>
      <c r="B393" s="21" t="str">
        <f>IFERROR(INDEX(DeclarationW!$A:$AL, MATCH(B$389, DeclarationW!$A:$A, 0), MATCH(D393, DeclarationW!$6:$6, 0)), "")</f>
        <v/>
      </c>
      <c r="C393" s="7" t="str" cm="1">
        <f t="array" ref="C393">IF(ISBLANK(D393), "", IFERROR(INDEX(setup!$B$6:$B$13, MAX((setup!$D$6:$K$13=D393)*ROW(setup!$D$6:$K$13))-ROW(setup!$D$6)+1), "Club not found"))</f>
        <v/>
      </c>
      <c r="D393" s="45"/>
      <c r="E393" s="46"/>
      <c r="F393" s="25">
        <v>6</v>
      </c>
    </row>
    <row r="394" spans="1:16" hidden="1">
      <c r="A394" s="22">
        <v>4</v>
      </c>
      <c r="B394" s="21" t="str">
        <f>IFERROR(INDEX(DeclarationW!$A:$AL, MATCH(B$389, DeclarationW!$A:$A, 0), MATCH(D394, DeclarationW!$6:$6, 0)), "")</f>
        <v/>
      </c>
      <c r="C394" s="7" t="str" cm="1">
        <f t="array" ref="C394">IF(ISBLANK(D394), "", IFERROR(INDEX(setup!$B$6:$B$13, MAX((setup!$D$6:$K$13=D394)*ROW(setup!$D$6:$K$13))-ROW(setup!$D$6)+1), "Club not found"))</f>
        <v/>
      </c>
      <c r="D394" s="45"/>
      <c r="E394" s="46"/>
      <c r="F394" s="25">
        <v>5</v>
      </c>
    </row>
    <row r="395" spans="1:16" hidden="1">
      <c r="A395" s="22">
        <v>5</v>
      </c>
      <c r="B395" s="21" t="str">
        <f>IFERROR(INDEX(DeclarationW!$A:$AL, MATCH(B$389, DeclarationW!$A:$A, 0), MATCH(D395, DeclarationW!$6:$6, 0)), "")</f>
        <v/>
      </c>
      <c r="C395" s="7" t="str" cm="1">
        <f t="array" ref="C395">IF(ISBLANK(D395), "", IFERROR(INDEX(setup!$B$6:$B$13, MAX((setup!$D$6:$K$13=D395)*ROW(setup!$D$6:$K$13))-ROW(setup!$D$6)+1), "Club not found"))</f>
        <v/>
      </c>
      <c r="D395" s="45"/>
      <c r="E395" s="46"/>
      <c r="F395" s="25">
        <v>4</v>
      </c>
    </row>
    <row r="396" spans="1:16" hidden="1">
      <c r="A396" s="22">
        <v>6</v>
      </c>
      <c r="B396" s="21" t="str">
        <f>IFERROR(INDEX(DeclarationW!$A:$AL, MATCH(B$389, DeclarationW!$A:$A, 0), MATCH(D396, DeclarationW!$6:$6, 0)), "")</f>
        <v/>
      </c>
      <c r="C396" s="7" t="str" cm="1">
        <f t="array" ref="C396">IF(ISBLANK(D396), "", IFERROR(INDEX(setup!$B$6:$B$13, MAX((setup!$D$6:$K$13=D396)*ROW(setup!$D$6:$K$13))-ROW(setup!$D$6)+1), "Club not found"))</f>
        <v/>
      </c>
      <c r="D396" s="45"/>
      <c r="E396" s="46"/>
      <c r="F396" s="25">
        <v>3</v>
      </c>
    </row>
    <row r="397" spans="1:16" hidden="1">
      <c r="A397" s="22">
        <v>7</v>
      </c>
      <c r="B397" s="21" t="str">
        <f>IFERROR(INDEX(DeclarationW!$A:$AL, MATCH(B$389, DeclarationW!$A:$A, 0), MATCH(D397, DeclarationW!$6:$6, 0)), "")</f>
        <v/>
      </c>
      <c r="C397" s="7" t="str" cm="1">
        <f t="array" ref="C397">IF(ISBLANK(D397), "", IFERROR(INDEX(setup!$B$6:$B$13, MAX((setup!$D$6:$K$13=D397)*ROW(setup!$D$6:$K$13))-ROW(setup!$D$6)+1), "Club not found"))</f>
        <v/>
      </c>
      <c r="D397" s="45"/>
      <c r="E397" s="46"/>
      <c r="F397" s="25">
        <v>2</v>
      </c>
    </row>
    <row r="398" spans="1:16" ht="14.5" hidden="1" thickBot="1">
      <c r="A398" s="23">
        <v>8</v>
      </c>
      <c r="B398" s="21" t="str">
        <f>IFERROR(INDEX(DeclarationW!$A:$AL, MATCH(B$389, DeclarationW!$A:$A, 0), MATCH(D398, DeclarationW!$6:$6, 0)), "")</f>
        <v/>
      </c>
      <c r="C398" s="98" t="str" cm="1">
        <f t="array" ref="C398">IF(ISBLANK(D398), "", IFERROR(INDEX(setup!$B$6:$B$13, MAX((setup!$D$6:$K$13=D398)*ROW(setup!$D$6:$K$13))-ROW(setup!$D$6)+1), "Club not found"))</f>
        <v/>
      </c>
      <c r="D398" s="47"/>
      <c r="E398" s="48"/>
      <c r="F398" s="26">
        <v>1</v>
      </c>
    </row>
    <row r="399" spans="1:16" ht="15" hidden="1" thickTop="1" thickBot="1">
      <c r="B399" s="41"/>
    </row>
    <row r="400" spans="1:16" ht="15" hidden="1" thickTop="1" thickBot="1">
      <c r="A400" s="27" t="s">
        <v>116</v>
      </c>
      <c r="B400" s="30" t="str">
        <f>formulas!Z42</f>
        <v/>
      </c>
      <c r="C400" s="29" t="s">
        <v>117</v>
      </c>
      <c r="D400" s="30" t="str">
        <f>formulas!AA42</f>
        <v/>
      </c>
      <c r="E400" s="39" t="s">
        <v>118</v>
      </c>
      <c r="F400" s="40" t="s">
        <v>119</v>
      </c>
      <c r="G400" s="60"/>
    </row>
    <row r="401" spans="1:16" ht="14.5" hidden="1" thickBot="1">
      <c r="A401" s="31" t="s">
        <v>216</v>
      </c>
      <c r="B401" s="32" t="s">
        <v>120</v>
      </c>
      <c r="C401" s="32" t="s">
        <v>121</v>
      </c>
      <c r="D401" s="37" t="s">
        <v>122</v>
      </c>
      <c r="E401" s="37" t="s">
        <v>123</v>
      </c>
      <c r="F401" s="33" t="s">
        <v>124</v>
      </c>
    </row>
    <row r="402" spans="1:16" ht="15" hidden="1" thickTop="1">
      <c r="A402" s="22">
        <v>1</v>
      </c>
      <c r="B402" s="21" t="str">
        <f>IFERROR(INDEX(DeclarationW!$A:$AL, MATCH(B$400, DeclarationW!$A:$A, 0), MATCH(D402, DeclarationW!$6:$6, 0)), "")</f>
        <v/>
      </c>
      <c r="C402" s="7" t="str" cm="1">
        <f t="array" ref="C402">IF(ISBLANK(D402), "", IFERROR(INDEX(setup!$B$6:$B$13, MAX((setup!$D$6:$K$13=D402)*ROW(setup!$D$6:$K$13))-ROW(setup!$D$6)+1), "Club not found"))</f>
        <v/>
      </c>
      <c r="D402" s="43"/>
      <c r="E402" s="44"/>
      <c r="F402" s="25">
        <v>8</v>
      </c>
      <c r="I402" s="51">
        <f>SUMIF($C402:$C409,I$2,$F402:$F409)</f>
        <v>0</v>
      </c>
      <c r="J402" s="51">
        <f t="shared" ref="J402:P402" si="36">SUMIF($C402:$C409,J$2,$F402:$F409)</f>
        <v>0</v>
      </c>
      <c r="K402" s="51">
        <f t="shared" si="36"/>
        <v>0</v>
      </c>
      <c r="L402" s="51">
        <f t="shared" si="36"/>
        <v>0</v>
      </c>
      <c r="M402" s="51">
        <f t="shared" si="36"/>
        <v>0</v>
      </c>
      <c r="N402" s="51">
        <f t="shared" si="36"/>
        <v>0</v>
      </c>
      <c r="O402" s="51">
        <f t="shared" si="36"/>
        <v>0</v>
      </c>
      <c r="P402" s="51">
        <f t="shared" si="36"/>
        <v>0</v>
      </c>
    </row>
    <row r="403" spans="1:16" hidden="1">
      <c r="A403" s="22">
        <v>2</v>
      </c>
      <c r="B403" s="21" t="str">
        <f>IFERROR(INDEX(DeclarationW!$A:$AL, MATCH(B$400, DeclarationW!$A:$A, 0), MATCH(D403, DeclarationW!$6:$6, 0)), "")</f>
        <v/>
      </c>
      <c r="C403" s="7" t="str" cm="1">
        <f t="array" ref="C403">IF(ISBLANK(D403), "", IFERROR(INDEX(setup!$B$6:$B$13, MAX((setup!$D$6:$K$13=D403)*ROW(setup!$D$6:$K$13))-ROW(setup!$D$6)+1), "Club not found"))</f>
        <v/>
      </c>
      <c r="D403" s="45"/>
      <c r="E403" s="46"/>
      <c r="F403" s="25">
        <v>7</v>
      </c>
    </row>
    <row r="404" spans="1:16" hidden="1">
      <c r="A404" s="22">
        <v>3</v>
      </c>
      <c r="B404" s="21" t="str">
        <f>IFERROR(INDEX(DeclarationW!$A:$AL, MATCH(B$400, DeclarationW!$A:$A, 0), MATCH(D404, DeclarationW!$6:$6, 0)), "")</f>
        <v/>
      </c>
      <c r="C404" s="7" t="str" cm="1">
        <f t="array" ref="C404">IF(ISBLANK(D404), "", IFERROR(INDEX(setup!$B$6:$B$13, MAX((setup!$D$6:$K$13=D404)*ROW(setup!$D$6:$K$13))-ROW(setup!$D$6)+1), "Club not found"))</f>
        <v/>
      </c>
      <c r="D404" s="45"/>
      <c r="E404" s="46"/>
      <c r="F404" s="25">
        <v>6</v>
      </c>
    </row>
    <row r="405" spans="1:16" hidden="1">
      <c r="A405" s="22">
        <v>4</v>
      </c>
      <c r="B405" s="21" t="str">
        <f>IFERROR(INDEX(DeclarationW!$A:$AL, MATCH(B$400, DeclarationW!$A:$A, 0), MATCH(D405, DeclarationW!$6:$6, 0)), "")</f>
        <v/>
      </c>
      <c r="C405" s="7" t="str" cm="1">
        <f t="array" ref="C405">IF(ISBLANK(D405), "", IFERROR(INDEX(setup!$B$6:$B$13, MAX((setup!$D$6:$K$13=D405)*ROW(setup!$D$6:$K$13))-ROW(setup!$D$6)+1), "Club not found"))</f>
        <v/>
      </c>
      <c r="D405" s="45"/>
      <c r="E405" s="46"/>
      <c r="F405" s="25">
        <v>5</v>
      </c>
    </row>
    <row r="406" spans="1:16" hidden="1">
      <c r="A406" s="22">
        <v>5</v>
      </c>
      <c r="B406" s="21" t="str">
        <f>IFERROR(INDEX(DeclarationW!$A:$AL, MATCH(B$400, DeclarationW!$A:$A, 0), MATCH(D406, DeclarationW!$6:$6, 0)), "")</f>
        <v/>
      </c>
      <c r="C406" s="7" t="str" cm="1">
        <f t="array" ref="C406">IF(ISBLANK(D406), "", IFERROR(INDEX(setup!$B$6:$B$13, MAX((setup!$D$6:$K$13=D406)*ROW(setup!$D$6:$K$13))-ROW(setup!$D$6)+1), "Club not found"))</f>
        <v/>
      </c>
      <c r="D406" s="45"/>
      <c r="E406" s="46"/>
      <c r="F406" s="25">
        <v>4</v>
      </c>
    </row>
    <row r="407" spans="1:16" hidden="1">
      <c r="A407" s="22">
        <v>6</v>
      </c>
      <c r="B407" s="21" t="str">
        <f>IFERROR(INDEX(DeclarationW!$A:$AL, MATCH(B$400, DeclarationW!$A:$A, 0), MATCH(D407, DeclarationW!$6:$6, 0)), "")</f>
        <v/>
      </c>
      <c r="C407" s="7" t="str" cm="1">
        <f t="array" ref="C407">IF(ISBLANK(D407), "", IFERROR(INDEX(setup!$B$6:$B$13, MAX((setup!$D$6:$K$13=D407)*ROW(setup!$D$6:$K$13))-ROW(setup!$D$6)+1), "Club not found"))</f>
        <v/>
      </c>
      <c r="D407" s="45"/>
      <c r="E407" s="46"/>
      <c r="F407" s="25">
        <v>3</v>
      </c>
    </row>
    <row r="408" spans="1:16" hidden="1">
      <c r="A408" s="22">
        <v>7</v>
      </c>
      <c r="B408" s="21" t="str">
        <f>IFERROR(INDEX(DeclarationW!$A:$AL, MATCH(B$400, DeclarationW!$A:$A, 0), MATCH(D408, DeclarationW!$6:$6, 0)), "")</f>
        <v/>
      </c>
      <c r="C408" s="7" t="str" cm="1">
        <f t="array" ref="C408">IF(ISBLANK(D408), "", IFERROR(INDEX(setup!$B$6:$B$13, MAX((setup!$D$6:$K$13=D408)*ROW(setup!$D$6:$K$13))-ROW(setup!$D$6)+1), "Club not found"))</f>
        <v/>
      </c>
      <c r="D408" s="45"/>
      <c r="E408" s="46"/>
      <c r="F408" s="25">
        <v>2</v>
      </c>
    </row>
    <row r="409" spans="1:16" ht="14.5" hidden="1" thickBot="1">
      <c r="A409" s="23">
        <v>8</v>
      </c>
      <c r="B409" s="21" t="str">
        <f>IFERROR(INDEX(DeclarationW!$A:$AL, MATCH(B$400, DeclarationW!$A:$A, 0), MATCH(D409, DeclarationW!$6:$6, 0)), "")</f>
        <v/>
      </c>
      <c r="C409" s="98" t="str" cm="1">
        <f t="array" ref="C409">IF(ISBLANK(D409), "", IFERROR(INDEX(setup!$B$6:$B$13, MAX((setup!$D$6:$K$13=D409)*ROW(setup!$D$6:$K$13))-ROW(setup!$D$6)+1), "Club not found"))</f>
        <v/>
      </c>
      <c r="D409" s="47"/>
      <c r="E409" s="48"/>
      <c r="F409" s="26">
        <v>1</v>
      </c>
    </row>
    <row r="410" spans="1:16" ht="15" hidden="1" thickTop="1" thickBot="1">
      <c r="B410" s="41"/>
    </row>
    <row r="411" spans="1:16" ht="15" hidden="1" thickTop="1" thickBot="1">
      <c r="A411" s="27" t="s">
        <v>116</v>
      </c>
      <c r="B411" s="30" t="str">
        <f>formulas!Z43</f>
        <v/>
      </c>
      <c r="C411" s="29" t="s">
        <v>117</v>
      </c>
      <c r="D411" s="30" t="str">
        <f>formulas!AA43</f>
        <v/>
      </c>
      <c r="E411" s="39" t="s">
        <v>118</v>
      </c>
      <c r="F411" s="40" t="s">
        <v>119</v>
      </c>
      <c r="G411" s="60"/>
    </row>
    <row r="412" spans="1:16" ht="14.5" hidden="1" thickBot="1">
      <c r="A412" s="31" t="s">
        <v>216</v>
      </c>
      <c r="B412" s="32" t="s">
        <v>120</v>
      </c>
      <c r="C412" s="32" t="s">
        <v>121</v>
      </c>
      <c r="D412" s="37" t="s">
        <v>122</v>
      </c>
      <c r="E412" s="37" t="s">
        <v>123</v>
      </c>
      <c r="F412" s="33" t="s">
        <v>124</v>
      </c>
    </row>
    <row r="413" spans="1:16" ht="15" hidden="1" thickTop="1">
      <c r="A413" s="22">
        <v>1</v>
      </c>
      <c r="B413" s="21" t="str">
        <f>IFERROR(INDEX(DeclarationW!$A:$AL, MATCH(B$411, DeclarationW!$A:$A, 0), MATCH(D413, DeclarationW!$6:$6, 0)), "")</f>
        <v/>
      </c>
      <c r="C413" s="7" t="str" cm="1">
        <f t="array" ref="C413">IF(ISBLANK(D413), "", IFERROR(INDEX(setup!$B$6:$B$13, MAX((setup!$D$6:$K$13=D413)*ROW(setup!$D$6:$K$13))-ROW(setup!$D$6)+1), "Club not found"))</f>
        <v/>
      </c>
      <c r="D413" s="43"/>
      <c r="E413" s="44"/>
      <c r="F413" s="25">
        <v>8</v>
      </c>
      <c r="I413" s="51">
        <f>SUMIF($C413:$C420,I$2,$F413:$F420)</f>
        <v>0</v>
      </c>
      <c r="J413" s="51">
        <f t="shared" ref="J413:P413" si="37">SUMIF($C413:$C420,J$2,$F413:$F420)</f>
        <v>0</v>
      </c>
      <c r="K413" s="51">
        <f t="shared" si="37"/>
        <v>0</v>
      </c>
      <c r="L413" s="51">
        <f t="shared" si="37"/>
        <v>0</v>
      </c>
      <c r="M413" s="51">
        <f t="shared" si="37"/>
        <v>0</v>
      </c>
      <c r="N413" s="51">
        <f t="shared" si="37"/>
        <v>0</v>
      </c>
      <c r="O413" s="51">
        <f t="shared" si="37"/>
        <v>0</v>
      </c>
      <c r="P413" s="51">
        <f t="shared" si="37"/>
        <v>0</v>
      </c>
    </row>
    <row r="414" spans="1:16" hidden="1">
      <c r="A414" s="22">
        <v>2</v>
      </c>
      <c r="B414" s="21" t="str">
        <f>IFERROR(INDEX(DeclarationW!$A:$AL, MATCH(B$411, DeclarationW!$A:$A, 0), MATCH(D414, DeclarationW!$6:$6, 0)), "")</f>
        <v/>
      </c>
      <c r="C414" s="7" t="str" cm="1">
        <f t="array" ref="C414">IF(ISBLANK(D414), "", IFERROR(INDEX(setup!$B$6:$B$13, MAX((setup!$D$6:$K$13=D414)*ROW(setup!$D$6:$K$13))-ROW(setup!$D$6)+1), "Club not found"))</f>
        <v/>
      </c>
      <c r="D414" s="45"/>
      <c r="E414" s="46"/>
      <c r="F414" s="25">
        <v>7</v>
      </c>
    </row>
    <row r="415" spans="1:16" hidden="1">
      <c r="A415" s="22">
        <v>3</v>
      </c>
      <c r="B415" s="21" t="str">
        <f>IFERROR(INDEX(DeclarationW!$A:$AL, MATCH(B$411, DeclarationW!$A:$A, 0), MATCH(D415, DeclarationW!$6:$6, 0)), "")</f>
        <v/>
      </c>
      <c r="C415" s="7" t="str" cm="1">
        <f t="array" ref="C415">IF(ISBLANK(D415), "", IFERROR(INDEX(setup!$B$6:$B$13, MAX((setup!$D$6:$K$13=D415)*ROW(setup!$D$6:$K$13))-ROW(setup!$D$6)+1), "Club not found"))</f>
        <v/>
      </c>
      <c r="D415" s="45"/>
      <c r="E415" s="46"/>
      <c r="F415" s="25">
        <v>6</v>
      </c>
    </row>
    <row r="416" spans="1:16" hidden="1">
      <c r="A416" s="22">
        <v>4</v>
      </c>
      <c r="B416" s="21" t="str">
        <f>IFERROR(INDEX(DeclarationW!$A:$AL, MATCH(B$411, DeclarationW!$A:$A, 0), MATCH(D416, DeclarationW!$6:$6, 0)), "")</f>
        <v/>
      </c>
      <c r="C416" s="7" t="str" cm="1">
        <f t="array" ref="C416">IF(ISBLANK(D416), "", IFERROR(INDEX(setup!$B$6:$B$13, MAX((setup!$D$6:$K$13=D416)*ROW(setup!$D$6:$K$13))-ROW(setup!$D$6)+1), "Club not found"))</f>
        <v/>
      </c>
      <c r="D416" s="45"/>
      <c r="E416" s="46"/>
      <c r="F416" s="25">
        <v>5</v>
      </c>
    </row>
    <row r="417" spans="1:16" hidden="1">
      <c r="A417" s="22">
        <v>5</v>
      </c>
      <c r="B417" s="21" t="str">
        <f>IFERROR(INDEX(DeclarationW!$A:$AL, MATCH(B$411, DeclarationW!$A:$A, 0), MATCH(D417, DeclarationW!$6:$6, 0)), "")</f>
        <v/>
      </c>
      <c r="C417" s="7" t="str" cm="1">
        <f t="array" ref="C417">IF(ISBLANK(D417), "", IFERROR(INDEX(setup!$B$6:$B$13, MAX((setup!$D$6:$K$13=D417)*ROW(setup!$D$6:$K$13))-ROW(setup!$D$6)+1), "Club not found"))</f>
        <v/>
      </c>
      <c r="D417" s="45"/>
      <c r="E417" s="46"/>
      <c r="F417" s="25">
        <v>4</v>
      </c>
    </row>
    <row r="418" spans="1:16" hidden="1">
      <c r="A418" s="22">
        <v>6</v>
      </c>
      <c r="B418" s="21" t="str">
        <f>IFERROR(INDEX(DeclarationW!$A:$AL, MATCH(B$411, DeclarationW!$A:$A, 0), MATCH(D418, DeclarationW!$6:$6, 0)), "")</f>
        <v/>
      </c>
      <c r="C418" s="7" t="str" cm="1">
        <f t="array" ref="C418">IF(ISBLANK(D418), "", IFERROR(INDEX(setup!$B$6:$B$13, MAX((setup!$D$6:$K$13=D418)*ROW(setup!$D$6:$K$13))-ROW(setup!$D$6)+1), "Club not found"))</f>
        <v/>
      </c>
      <c r="D418" s="45"/>
      <c r="E418" s="46"/>
      <c r="F418" s="25">
        <v>3</v>
      </c>
    </row>
    <row r="419" spans="1:16" hidden="1">
      <c r="A419" s="22">
        <v>7</v>
      </c>
      <c r="B419" s="21" t="str">
        <f>IFERROR(INDEX(DeclarationW!$A:$AL, MATCH(B$411, DeclarationW!$A:$A, 0), MATCH(D419, DeclarationW!$6:$6, 0)), "")</f>
        <v/>
      </c>
      <c r="C419" s="7" t="str" cm="1">
        <f t="array" ref="C419">IF(ISBLANK(D419), "", IFERROR(INDEX(setup!$B$6:$B$13, MAX((setup!$D$6:$K$13=D419)*ROW(setup!$D$6:$K$13))-ROW(setup!$D$6)+1), "Club not found"))</f>
        <v/>
      </c>
      <c r="D419" s="45"/>
      <c r="E419" s="46"/>
      <c r="F419" s="25">
        <v>2</v>
      </c>
    </row>
    <row r="420" spans="1:16" ht="14.5" hidden="1" thickBot="1">
      <c r="A420" s="23">
        <v>8</v>
      </c>
      <c r="B420" s="21" t="str">
        <f>IFERROR(INDEX(DeclarationW!$A:$AL, MATCH(B$411, DeclarationW!$A:$A, 0), MATCH(D420, DeclarationW!$6:$6, 0)), "")</f>
        <v/>
      </c>
      <c r="C420" s="98" t="str" cm="1">
        <f t="array" ref="C420">IF(ISBLANK(D420), "", IFERROR(INDEX(setup!$B$6:$B$13, MAX((setup!$D$6:$K$13=D420)*ROW(setup!$D$6:$K$13))-ROW(setup!$D$6)+1), "Club not found"))</f>
        <v/>
      </c>
      <c r="D420" s="47"/>
      <c r="E420" s="48"/>
      <c r="F420" s="26">
        <v>1</v>
      </c>
    </row>
    <row r="421" spans="1:16" ht="15" hidden="1" thickTop="1" thickBot="1">
      <c r="B421" s="41"/>
    </row>
    <row r="422" spans="1:16" ht="15" hidden="1" thickTop="1" thickBot="1">
      <c r="A422" s="27" t="s">
        <v>116</v>
      </c>
      <c r="B422" s="30" t="str">
        <f>formulas!Z44</f>
        <v/>
      </c>
      <c r="C422" s="29" t="s">
        <v>117</v>
      </c>
      <c r="D422" s="30" t="str">
        <f>formulas!AA44</f>
        <v/>
      </c>
      <c r="E422" s="39" t="s">
        <v>118</v>
      </c>
      <c r="F422" s="40" t="s">
        <v>119</v>
      </c>
      <c r="G422" s="60"/>
    </row>
    <row r="423" spans="1:16" ht="14.5" hidden="1" thickBot="1">
      <c r="A423" s="31" t="s">
        <v>216</v>
      </c>
      <c r="B423" s="32" t="s">
        <v>120</v>
      </c>
      <c r="C423" s="32" t="s">
        <v>121</v>
      </c>
      <c r="D423" s="37" t="s">
        <v>122</v>
      </c>
      <c r="E423" s="37" t="s">
        <v>123</v>
      </c>
      <c r="F423" s="33" t="s">
        <v>124</v>
      </c>
    </row>
    <row r="424" spans="1:16" ht="15" hidden="1" thickTop="1">
      <c r="A424" s="22">
        <v>1</v>
      </c>
      <c r="B424" s="21" t="str">
        <f>IFERROR(INDEX(DeclarationW!$A:$AL, MATCH(B$422, DeclarationW!$A:$A, 0), MATCH(D424, DeclarationW!$6:$6, 0)), "")</f>
        <v/>
      </c>
      <c r="C424" s="7" t="str" cm="1">
        <f t="array" ref="C424">IF(ISBLANK(D424), "", IFERROR(INDEX(setup!$B$6:$B$13, MAX((setup!$D$6:$K$13=D424)*ROW(setup!$D$6:$K$13))-ROW(setup!$D$6)+1), "Club not found"))</f>
        <v/>
      </c>
      <c r="D424" s="43"/>
      <c r="E424" s="44"/>
      <c r="F424" s="25">
        <v>8</v>
      </c>
      <c r="I424" s="51">
        <f>SUMIF($C424:$C431,I$2,$F424:$F431)</f>
        <v>0</v>
      </c>
      <c r="J424" s="51">
        <f t="shared" ref="J424:P424" si="38">SUMIF($C424:$C431,J$2,$F424:$F431)</f>
        <v>0</v>
      </c>
      <c r="K424" s="51">
        <f t="shared" si="38"/>
        <v>0</v>
      </c>
      <c r="L424" s="51">
        <f t="shared" si="38"/>
        <v>0</v>
      </c>
      <c r="M424" s="51">
        <f t="shared" si="38"/>
        <v>0</v>
      </c>
      <c r="N424" s="51">
        <f t="shared" si="38"/>
        <v>0</v>
      </c>
      <c r="O424" s="51">
        <f t="shared" si="38"/>
        <v>0</v>
      </c>
      <c r="P424" s="51">
        <f t="shared" si="38"/>
        <v>0</v>
      </c>
    </row>
    <row r="425" spans="1:16" hidden="1">
      <c r="A425" s="22">
        <v>2</v>
      </c>
      <c r="B425" s="21" t="str">
        <f>IFERROR(INDEX(DeclarationW!$A:$AL, MATCH(B$422, DeclarationW!$A:$A, 0), MATCH(D425, DeclarationW!$6:$6, 0)), "")</f>
        <v/>
      </c>
      <c r="C425" s="7" t="str" cm="1">
        <f t="array" ref="C425">IF(ISBLANK(D425), "", IFERROR(INDEX(setup!$B$6:$B$13, MAX((setup!$D$6:$K$13=D425)*ROW(setup!$D$6:$K$13))-ROW(setup!$D$6)+1), "Club not found"))</f>
        <v/>
      </c>
      <c r="D425" s="45"/>
      <c r="E425" s="46"/>
      <c r="F425" s="25">
        <v>7</v>
      </c>
    </row>
    <row r="426" spans="1:16" hidden="1">
      <c r="A426" s="22">
        <v>3</v>
      </c>
      <c r="B426" s="21" t="str">
        <f>IFERROR(INDEX(DeclarationW!$A:$AL, MATCH(B$422, DeclarationW!$A:$A, 0), MATCH(D426, DeclarationW!$6:$6, 0)), "")</f>
        <v/>
      </c>
      <c r="C426" s="7" t="str" cm="1">
        <f t="array" ref="C426">IF(ISBLANK(D426), "", IFERROR(INDEX(setup!$B$6:$B$13, MAX((setup!$D$6:$K$13=D426)*ROW(setup!$D$6:$K$13))-ROW(setup!$D$6)+1), "Club not found"))</f>
        <v/>
      </c>
      <c r="D426" s="45"/>
      <c r="E426" s="46"/>
      <c r="F426" s="25">
        <v>6</v>
      </c>
    </row>
    <row r="427" spans="1:16" hidden="1">
      <c r="A427" s="22">
        <v>4</v>
      </c>
      <c r="B427" s="21" t="str">
        <f>IFERROR(INDEX(DeclarationW!$A:$AL, MATCH(B$422, DeclarationW!$A:$A, 0), MATCH(D427, DeclarationW!$6:$6, 0)), "")</f>
        <v/>
      </c>
      <c r="C427" s="7" t="str" cm="1">
        <f t="array" ref="C427">IF(ISBLANK(D427), "", IFERROR(INDEX(setup!$B$6:$B$13, MAX((setup!$D$6:$K$13=D427)*ROW(setup!$D$6:$K$13))-ROW(setup!$D$6)+1), "Club not found"))</f>
        <v/>
      </c>
      <c r="D427" s="45"/>
      <c r="E427" s="46"/>
      <c r="F427" s="25">
        <v>5</v>
      </c>
    </row>
    <row r="428" spans="1:16" hidden="1">
      <c r="A428" s="22">
        <v>5</v>
      </c>
      <c r="B428" s="21" t="str">
        <f>IFERROR(INDEX(DeclarationW!$A:$AL, MATCH(B$422, DeclarationW!$A:$A, 0), MATCH(D428, DeclarationW!$6:$6, 0)), "")</f>
        <v/>
      </c>
      <c r="C428" s="7" t="str" cm="1">
        <f t="array" ref="C428">IF(ISBLANK(D428), "", IFERROR(INDEX(setup!$B$6:$B$13, MAX((setup!$D$6:$K$13=D428)*ROW(setup!$D$6:$K$13))-ROW(setup!$D$6)+1), "Club not found"))</f>
        <v/>
      </c>
      <c r="D428" s="45"/>
      <c r="E428" s="46"/>
      <c r="F428" s="25">
        <v>4</v>
      </c>
    </row>
    <row r="429" spans="1:16" hidden="1">
      <c r="A429" s="22">
        <v>6</v>
      </c>
      <c r="B429" s="21" t="str">
        <f>IFERROR(INDEX(DeclarationW!$A:$AL, MATCH(B$422, DeclarationW!$A:$A, 0), MATCH(D429, DeclarationW!$6:$6, 0)), "")</f>
        <v/>
      </c>
      <c r="C429" s="7" t="str" cm="1">
        <f t="array" ref="C429">IF(ISBLANK(D429), "", IFERROR(INDEX(setup!$B$6:$B$13, MAX((setup!$D$6:$K$13=D429)*ROW(setup!$D$6:$K$13))-ROW(setup!$D$6)+1), "Club not found"))</f>
        <v/>
      </c>
      <c r="D429" s="45"/>
      <c r="E429" s="46"/>
      <c r="F429" s="25">
        <v>3</v>
      </c>
    </row>
    <row r="430" spans="1:16" hidden="1">
      <c r="A430" s="22">
        <v>7</v>
      </c>
      <c r="B430" s="21" t="str">
        <f>IFERROR(INDEX(DeclarationW!$A:$AL, MATCH(B$422, DeclarationW!$A:$A, 0), MATCH(D430, DeclarationW!$6:$6, 0)), "")</f>
        <v/>
      </c>
      <c r="C430" s="7" t="str" cm="1">
        <f t="array" ref="C430">IF(ISBLANK(D430), "", IFERROR(INDEX(setup!$B$6:$B$13, MAX((setup!$D$6:$K$13=D430)*ROW(setup!$D$6:$K$13))-ROW(setup!$D$6)+1), "Club not found"))</f>
        <v/>
      </c>
      <c r="D430" s="45"/>
      <c r="E430" s="46"/>
      <c r="F430" s="25">
        <v>2</v>
      </c>
    </row>
    <row r="431" spans="1:16" ht="14.5" hidden="1" thickBot="1">
      <c r="A431" s="23">
        <v>8</v>
      </c>
      <c r="B431" s="21" t="str">
        <f>IFERROR(INDEX(DeclarationW!$A:$AL, MATCH(B$422, DeclarationW!$A:$A, 0), MATCH(D431, DeclarationW!$6:$6, 0)), "")</f>
        <v/>
      </c>
      <c r="C431" s="98" t="str" cm="1">
        <f t="array" ref="C431">IF(ISBLANK(D431), "", IFERROR(INDEX(setup!$B$6:$B$13, MAX((setup!$D$6:$K$13=D431)*ROW(setup!$D$6:$K$13))-ROW(setup!$D$6)+1), "Club not found"))</f>
        <v/>
      </c>
      <c r="D431" s="47"/>
      <c r="E431" s="48"/>
      <c r="F431" s="26">
        <v>1</v>
      </c>
    </row>
    <row r="432" spans="1:16" ht="15" hidden="1" thickTop="1" thickBot="1">
      <c r="B432" s="41"/>
    </row>
    <row r="433" spans="1:16" ht="15" hidden="1" thickTop="1" thickBot="1">
      <c r="A433" s="27" t="s">
        <v>116</v>
      </c>
      <c r="B433" s="30" t="str">
        <f>formulas!Z45</f>
        <v/>
      </c>
      <c r="C433" s="29" t="s">
        <v>117</v>
      </c>
      <c r="D433" s="30" t="str">
        <f>formulas!AA45</f>
        <v/>
      </c>
      <c r="E433" s="39" t="s">
        <v>118</v>
      </c>
      <c r="F433" s="40" t="s">
        <v>119</v>
      </c>
      <c r="G433" s="60"/>
    </row>
    <row r="434" spans="1:16" ht="14.5" hidden="1" thickBot="1">
      <c r="A434" s="31" t="s">
        <v>216</v>
      </c>
      <c r="B434" s="32" t="s">
        <v>120</v>
      </c>
      <c r="C434" s="32" t="s">
        <v>121</v>
      </c>
      <c r="D434" s="37" t="s">
        <v>122</v>
      </c>
      <c r="E434" s="37" t="s">
        <v>123</v>
      </c>
      <c r="F434" s="33" t="s">
        <v>124</v>
      </c>
    </row>
    <row r="435" spans="1:16" ht="15" hidden="1" thickTop="1">
      <c r="A435" s="22">
        <v>1</v>
      </c>
      <c r="B435" s="21" t="str">
        <f>IFERROR(INDEX(DeclarationW!$A:$AL, MATCH(B$433, DeclarationW!$A:$A, 0), MATCH(D435, DeclarationW!$6:$6, 0)), "")</f>
        <v/>
      </c>
      <c r="C435" s="7" t="str" cm="1">
        <f t="array" ref="C435">IF(ISBLANK(D435), "", IFERROR(INDEX(setup!$B$6:$B$13, MAX((setup!$D$6:$K$13=D435)*ROW(setup!$D$6:$K$13))-ROW(setup!$D$6)+1), "Club not found"))</f>
        <v/>
      </c>
      <c r="D435" s="43"/>
      <c r="E435" s="44"/>
      <c r="F435" s="25">
        <v>8</v>
      </c>
      <c r="I435" s="51">
        <f>SUMIF($C435:$C442,I$2,$F435:$F442)</f>
        <v>0</v>
      </c>
      <c r="J435" s="51">
        <f t="shared" ref="J435:P435" si="39">SUMIF($C435:$C442,J$2,$F435:$F442)</f>
        <v>0</v>
      </c>
      <c r="K435" s="51">
        <f t="shared" si="39"/>
        <v>0</v>
      </c>
      <c r="L435" s="51">
        <f t="shared" si="39"/>
        <v>0</v>
      </c>
      <c r="M435" s="51">
        <f t="shared" si="39"/>
        <v>0</v>
      </c>
      <c r="N435" s="51">
        <f t="shared" si="39"/>
        <v>0</v>
      </c>
      <c r="O435" s="51">
        <f t="shared" si="39"/>
        <v>0</v>
      </c>
      <c r="P435" s="51">
        <f t="shared" si="39"/>
        <v>0</v>
      </c>
    </row>
    <row r="436" spans="1:16" hidden="1">
      <c r="A436" s="22">
        <v>2</v>
      </c>
      <c r="B436" s="21" t="str">
        <f>IFERROR(INDEX(DeclarationW!$A:$AL, MATCH(B$433, DeclarationW!$A:$A, 0), MATCH(D436, DeclarationW!$6:$6, 0)), "")</f>
        <v/>
      </c>
      <c r="C436" s="7" t="str" cm="1">
        <f t="array" ref="C436">IF(ISBLANK(D436), "", IFERROR(INDEX(setup!$B$6:$B$13, MAX((setup!$D$6:$K$13=D436)*ROW(setup!$D$6:$K$13))-ROW(setup!$D$6)+1), "Club not found"))</f>
        <v/>
      </c>
      <c r="D436" s="45"/>
      <c r="E436" s="46"/>
      <c r="F436" s="25">
        <v>7</v>
      </c>
    </row>
    <row r="437" spans="1:16" hidden="1">
      <c r="A437" s="22">
        <v>3</v>
      </c>
      <c r="B437" s="21" t="str">
        <f>IFERROR(INDEX(DeclarationW!$A:$AL, MATCH(B$433, DeclarationW!$A:$A, 0), MATCH(D437, DeclarationW!$6:$6, 0)), "")</f>
        <v/>
      </c>
      <c r="C437" s="7" t="str" cm="1">
        <f t="array" ref="C437">IF(ISBLANK(D437), "", IFERROR(INDEX(setup!$B$6:$B$13, MAX((setup!$D$6:$K$13=D437)*ROW(setup!$D$6:$K$13))-ROW(setup!$D$6)+1), "Club not found"))</f>
        <v/>
      </c>
      <c r="D437" s="45"/>
      <c r="E437" s="46"/>
      <c r="F437" s="25">
        <v>6</v>
      </c>
    </row>
    <row r="438" spans="1:16" hidden="1">
      <c r="A438" s="22">
        <v>4</v>
      </c>
      <c r="B438" s="21" t="str">
        <f>IFERROR(INDEX(DeclarationW!$A:$AL, MATCH(B$433, DeclarationW!$A:$A, 0), MATCH(D438, DeclarationW!$6:$6, 0)), "")</f>
        <v/>
      </c>
      <c r="C438" s="7" t="str" cm="1">
        <f t="array" ref="C438">IF(ISBLANK(D438), "", IFERROR(INDEX(setup!$B$6:$B$13, MAX((setup!$D$6:$K$13=D438)*ROW(setup!$D$6:$K$13))-ROW(setup!$D$6)+1), "Club not found"))</f>
        <v/>
      </c>
      <c r="D438" s="45"/>
      <c r="E438" s="46"/>
      <c r="F438" s="25">
        <v>5</v>
      </c>
    </row>
    <row r="439" spans="1:16" hidden="1">
      <c r="A439" s="22">
        <v>5</v>
      </c>
      <c r="B439" s="21" t="str">
        <f>IFERROR(INDEX(DeclarationW!$A:$AL, MATCH(B$433, DeclarationW!$A:$A, 0), MATCH(D439, DeclarationW!$6:$6, 0)), "")</f>
        <v/>
      </c>
      <c r="C439" s="7" t="str" cm="1">
        <f t="array" ref="C439">IF(ISBLANK(D439), "", IFERROR(INDEX(setup!$B$6:$B$13, MAX((setup!$D$6:$K$13=D439)*ROW(setup!$D$6:$K$13))-ROW(setup!$D$6)+1), "Club not found"))</f>
        <v/>
      </c>
      <c r="D439" s="45"/>
      <c r="E439" s="46"/>
      <c r="F439" s="25">
        <v>4</v>
      </c>
    </row>
    <row r="440" spans="1:16" hidden="1">
      <c r="A440" s="22">
        <v>6</v>
      </c>
      <c r="B440" s="21" t="str">
        <f>IFERROR(INDEX(DeclarationW!$A:$AL, MATCH(B$433, DeclarationW!$A:$A, 0), MATCH(D440, DeclarationW!$6:$6, 0)), "")</f>
        <v/>
      </c>
      <c r="C440" s="7" t="str" cm="1">
        <f t="array" ref="C440">IF(ISBLANK(D440), "", IFERROR(INDEX(setup!$B$6:$B$13, MAX((setup!$D$6:$K$13=D440)*ROW(setup!$D$6:$K$13))-ROW(setup!$D$6)+1), "Club not found"))</f>
        <v/>
      </c>
      <c r="D440" s="45"/>
      <c r="E440" s="46"/>
      <c r="F440" s="25">
        <v>3</v>
      </c>
    </row>
    <row r="441" spans="1:16" hidden="1">
      <c r="A441" s="22">
        <v>7</v>
      </c>
      <c r="B441" s="21" t="str">
        <f>IFERROR(INDEX(DeclarationW!$A:$AL, MATCH(B$433, DeclarationW!$A:$A, 0), MATCH(D441, DeclarationW!$6:$6, 0)), "")</f>
        <v/>
      </c>
      <c r="C441" s="7" t="str" cm="1">
        <f t="array" ref="C441">IF(ISBLANK(D441), "", IFERROR(INDEX(setup!$B$6:$B$13, MAX((setup!$D$6:$K$13=D441)*ROW(setup!$D$6:$K$13))-ROW(setup!$D$6)+1), "Club not found"))</f>
        <v/>
      </c>
      <c r="D441" s="45"/>
      <c r="E441" s="46"/>
      <c r="F441" s="25">
        <v>2</v>
      </c>
    </row>
    <row r="442" spans="1:16" ht="14.5" hidden="1" thickBot="1">
      <c r="A442" s="23">
        <v>8</v>
      </c>
      <c r="B442" s="21" t="str">
        <f>IFERROR(INDEX(DeclarationW!$A:$AL, MATCH(B$433, DeclarationW!$A:$A, 0), MATCH(D442, DeclarationW!$6:$6, 0)), "")</f>
        <v/>
      </c>
      <c r="C442" s="98" t="str" cm="1">
        <f t="array" ref="C442">IF(ISBLANK(D442), "", IFERROR(INDEX(setup!$B$6:$B$13, MAX((setup!$D$6:$K$13=D442)*ROW(setup!$D$6:$K$13))-ROW(setup!$D$6)+1), "Club not found"))</f>
        <v/>
      </c>
      <c r="D442" s="47"/>
      <c r="E442" s="48"/>
      <c r="F442" s="26">
        <v>1</v>
      </c>
    </row>
    <row r="443" spans="1:16" ht="14.5" hidden="1" thickTop="1">
      <c r="B443" s="42"/>
    </row>
    <row r="444" spans="1:16" ht="14.5" thickTop="1"/>
  </sheetData>
  <sheetProtection sheet="1" selectLockedCells="1"/>
  <sortState xmlns:xlrd2="http://schemas.microsoft.com/office/spreadsheetml/2017/richdata2" ref="D303:E308">
    <sortCondition ref="E303:E308"/>
  </sortState>
  <pageMargins left="0.7" right="0.7" top="0.75" bottom="0.75" header="0.3" footer="0.3"/>
  <pageSetup scale="77" orientation="portrait" r:id="rId1"/>
  <rowBreaks count="7" manualBreakCount="7">
    <brk id="58" max="16383" man="1"/>
    <brk id="102" max="16383" man="1"/>
    <brk id="146" max="16383" man="1"/>
    <brk id="190" max="16383" man="1"/>
    <brk id="234" max="16383" man="1"/>
    <brk id="278" max="16383" man="1"/>
    <brk id="322" max="16383" man="1"/>
  </rowBreaks>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5A8F1-AE9B-4E1A-9CD3-94B4D2395FCC}">
  <sheetPr>
    <tabColor theme="2" tint="-0.749992370372631"/>
  </sheetPr>
  <dimension ref="A1:M40"/>
  <sheetViews>
    <sheetView tabSelected="1" zoomScaleNormal="100" workbookViewId="0">
      <selection activeCell="F21" sqref="F21"/>
    </sheetView>
  </sheetViews>
  <sheetFormatPr defaultColWidth="9.1796875" defaultRowHeight="14"/>
  <cols>
    <col min="1" max="1" width="9.1796875" style="1"/>
    <col min="2" max="2" width="38.453125" style="1" customWidth="1"/>
    <col min="3" max="3" width="27.26953125" style="1" customWidth="1"/>
    <col min="4" max="4" width="9.453125" style="1" bestFit="1" customWidth="1"/>
    <col min="5" max="5" width="6.54296875" style="1" customWidth="1"/>
    <col min="6" max="6" width="17.26953125" style="1" bestFit="1" customWidth="1"/>
    <col min="7" max="7" width="9.1796875" style="1"/>
    <col min="8" max="8" width="13.81640625" style="1" customWidth="1"/>
    <col min="9" max="9" width="32" style="1" customWidth="1"/>
    <col min="10" max="10" width="21.54296875" style="1" customWidth="1"/>
    <col min="11" max="11" width="13.81640625" style="1" customWidth="1"/>
    <col min="12" max="12" width="7.26953125" style="1" customWidth="1"/>
    <col min="13" max="16384" width="9.1796875" style="1"/>
  </cols>
  <sheetData>
    <row r="1" spans="1:13" ht="25">
      <c r="B1" s="4" t="s">
        <v>20</v>
      </c>
      <c r="E1" s="2"/>
      <c r="F1" s="35" t="s">
        <v>166</v>
      </c>
    </row>
    <row r="2" spans="1:13" ht="25">
      <c r="B2" s="4" t="s">
        <v>112</v>
      </c>
      <c r="C2" s="34">
        <f>DeclarationM!H2</f>
        <v>45455</v>
      </c>
      <c r="D2" s="34"/>
      <c r="E2" s="117" t="s">
        <v>113</v>
      </c>
      <c r="F2" s="116" t="str">
        <f>DeclarationM!H1</f>
        <v>Eastbourne</v>
      </c>
    </row>
    <row r="4" spans="1:13">
      <c r="A4" s="18" t="s">
        <v>134</v>
      </c>
      <c r="D4" s="200"/>
      <c r="E4" s="200"/>
      <c r="F4" s="200"/>
      <c r="H4" s="18" t="s">
        <v>133</v>
      </c>
      <c r="K4" s="200"/>
      <c r="L4" s="200"/>
      <c r="M4" s="200"/>
    </row>
    <row r="5" spans="1:13" ht="14.5" thickBot="1">
      <c r="A5" s="200" t="s">
        <v>170</v>
      </c>
      <c r="D5" s="200" t="s">
        <v>168</v>
      </c>
      <c r="H5" s="200" t="s">
        <v>170</v>
      </c>
      <c r="K5" s="200" t="s">
        <v>168</v>
      </c>
    </row>
    <row r="6" spans="1:13" ht="14.5" thickBot="1">
      <c r="A6" s="32" t="s">
        <v>140</v>
      </c>
      <c r="B6" s="32" t="s">
        <v>120</v>
      </c>
      <c r="C6" s="32" t="s">
        <v>121</v>
      </c>
      <c r="D6" s="32" t="s">
        <v>139</v>
      </c>
      <c r="E6" s="37" t="s">
        <v>122</v>
      </c>
      <c r="F6" s="193" t="s">
        <v>123</v>
      </c>
      <c r="H6" s="194" t="s">
        <v>140</v>
      </c>
      <c r="I6" s="32" t="s">
        <v>120</v>
      </c>
      <c r="J6" s="32" t="s">
        <v>121</v>
      </c>
      <c r="K6" s="32" t="s">
        <v>139</v>
      </c>
      <c r="L6" s="37" t="s">
        <v>122</v>
      </c>
      <c r="M6" s="193" t="s">
        <v>123</v>
      </c>
    </row>
    <row r="7" spans="1:13" ht="14.5" thickTop="1">
      <c r="A7" s="203" t="s">
        <v>98</v>
      </c>
      <c r="B7" s="21" t="str">
        <f>IF(ISBLANK(E7),"",IFERROR(VLOOKUP(E7,NonScoringDec!$A$7:$E$39,2,FALSE),"Undeclared bib"))</f>
        <v>Thomas Muddle</v>
      </c>
      <c r="C7" s="7" t="str">
        <f>IF(ISBLANK(E7),"",IFERROR(VLOOKUP(E7,NonScoringDec!$A$7:$E$39,3,FALSE),"Undeclared bib"))</f>
        <v>Haywards Heath &amp; Lewes</v>
      </c>
      <c r="D7" s="226" t="s">
        <v>351</v>
      </c>
      <c r="E7" s="43">
        <v>51</v>
      </c>
      <c r="F7" s="90">
        <v>4.0497685185185185E-3</v>
      </c>
      <c r="H7" s="205" t="s">
        <v>98</v>
      </c>
      <c r="I7" s="21" t="str">
        <f>IF(ISBLANK(L7),"",IFERROR(VLOOKUP(L7,NonScoringDec!$G$7:$K$39,2,FALSE),"Undeclared bib"))</f>
        <v>Carrie Ellis</v>
      </c>
      <c r="J7" s="7" t="str">
        <f>IF(ISBLANK(L7),"",IFERROR(VLOOKUP(L7,NonScoringDec!$G$7:$K$39,3,FALSE),"Undeclared bib"))</f>
        <v>Haywards Heath &amp; Lewes</v>
      </c>
      <c r="K7" s="195" t="str">
        <f>IF(ISBLANK(L7),"",IFERROR(VLOOKUP(L7,NonScoringDec!$G$7:$K$39,4,FALSE),"Undeclared bib"))</f>
        <v>W?</v>
      </c>
      <c r="L7" s="43">
        <v>96</v>
      </c>
      <c r="M7" s="90">
        <v>4.0347222222222225E-3</v>
      </c>
    </row>
    <row r="8" spans="1:13">
      <c r="A8" s="203" t="str">
        <f>IF(ISBLANK(E8),"",IFERROR(VLOOKUP(E8,NonScoringDec!$A$7:$E$39,5,FALSE),"Undeclared bib"))</f>
        <v>1000m walk</v>
      </c>
      <c r="B8" s="21" t="str">
        <f>IF(ISBLANK(E8),"",IFERROR(VLOOKUP(E8,NonScoringDec!$A$7:$E$39,2,FALSE),"Undeclared bib"))</f>
        <v xml:space="preserve">Seth Muddle </v>
      </c>
      <c r="C8" s="7" t="str">
        <f>IF(ISBLANK(E8),"",IFERROR(VLOOKUP(E8,NonScoringDec!$A$7:$E$39,3,FALSE),"Undeclared bib"))</f>
        <v>Haywards Heath &amp; Lewes</v>
      </c>
      <c r="D8" s="227" t="s">
        <v>352</v>
      </c>
      <c r="E8" s="45">
        <v>50</v>
      </c>
      <c r="F8" s="91">
        <v>4.8553240740740744E-3</v>
      </c>
      <c r="H8" s="205" t="s">
        <v>95</v>
      </c>
      <c r="I8" s="21" t="str">
        <f>IF(ISBLANK(L8),"",IFERROR(VLOOKUP(L8,NonScoringDec!$G$7:$K$39,2,FALSE),"Undeclared bib"))</f>
        <v>Jemma Vile</v>
      </c>
      <c r="J8" s="7" t="str">
        <f>IF(ISBLANK(L8),"",IFERROR(VLOOKUP(L8,NonScoringDec!$G$7:$K$39,3,FALSE),"Undeclared bib"))</f>
        <v>Eastbourne Rovers AC</v>
      </c>
      <c r="K8" s="196" t="str">
        <f>IF(ISBLANK(L8),"",IFERROR(VLOOKUP(L8,NonScoringDec!$G$7:$K$39,4,FALSE),"Undeclared bib"))</f>
        <v>W35</v>
      </c>
      <c r="L8" s="45">
        <v>99</v>
      </c>
      <c r="M8" s="91">
        <v>4.2962962962962963E-3</v>
      </c>
    </row>
    <row r="9" spans="1:13">
      <c r="A9" s="203" t="str">
        <f>IF(ISBLANK(E9),"",IFERROR(VLOOKUP(E9,NonScoringDec!$A$7:$E$39,5,FALSE),"Undeclared bib"))</f>
        <v>1500m</v>
      </c>
      <c r="B9" s="21" t="str">
        <f>IF(ISBLANK(E9),"",IFERROR(VLOOKUP(E9,NonScoringDec!$A$7:$E$39,2,FALSE),"Undeclared bib"))</f>
        <v>Mike Hollyoak</v>
      </c>
      <c r="C9" s="7" t="str">
        <f>IF(ISBLANK(E9),"",IFERROR(VLOOKUP(E9,NonScoringDec!$A$7:$E$39,3,FALSE),"Undeclared bib"))</f>
        <v>Eastbourne Rovers AC</v>
      </c>
      <c r="D9" s="196" t="str">
        <f>IF(ISBLANK(E9),"",IFERROR(VLOOKUP(E9,NonScoringDec!$A$7:$E$39,4,FALSE),"Undeclared bib"))</f>
        <v>M35</v>
      </c>
      <c r="E9" s="45">
        <v>63</v>
      </c>
      <c r="F9" s="91">
        <v>3.2581018518518519E-3</v>
      </c>
      <c r="H9" s="205" t="str">
        <f>IF(ISBLANK(L9),"",IFERROR(VLOOKUP(L9,NonScoringDec!$G$7:$K$39,5,FALSE),"Undeclared bib"))</f>
        <v>Shot Put</v>
      </c>
      <c r="I9" s="21" t="str">
        <f>IF(ISBLANK(L9),"",IFERROR(VLOOKUP(L9,NonScoringDec!$G$7:$K$39,2,FALSE),"Undeclared bib"))</f>
        <v>Jo Larkin</v>
      </c>
      <c r="J9" s="7" t="str">
        <f>IF(ISBLANK(L9),"",IFERROR(VLOOKUP(L9,NonScoringDec!$G$7:$K$39,3,FALSE),"Undeclared bib"))</f>
        <v>HYAC</v>
      </c>
      <c r="K9" s="196" t="str">
        <f>IF(ISBLANK(L9),"",IFERROR(VLOOKUP(L9,NonScoringDec!$G$7:$K$39,4,FALSE),"Undeclared bib"))</f>
        <v>W?</v>
      </c>
      <c r="L9" s="45">
        <v>97</v>
      </c>
      <c r="M9" s="46">
        <v>5.53</v>
      </c>
    </row>
    <row r="10" spans="1:13">
      <c r="A10" s="203" t="str">
        <f>IF(ISBLANK(E10),"",IFERROR(VLOOKUP(E10,NonScoringDec!$A$7:$E$39,5,FALSE),"Undeclared bib"))</f>
        <v>1500m</v>
      </c>
      <c r="B10" s="21" t="str">
        <f>IF(ISBLANK(E10),"",IFERROR(VLOOKUP(E10,NonScoringDec!$A$7:$E$39,2,FALSE),"Undeclared bib"))</f>
        <v>Nigel Herron</v>
      </c>
      <c r="C10" s="7" t="str">
        <f>IF(ISBLANK(E10),"",IFERROR(VLOOKUP(E10,NonScoringDec!$A$7:$E$39,3,FALSE),"Undeclared bib"))</f>
        <v>Haywards Heath &amp; Lewes</v>
      </c>
      <c r="D10" s="196" t="str">
        <f>IF(ISBLANK(E10),"",IFERROR(VLOOKUP(E10,NonScoringDec!$A$7:$E$39,4,FALSE),"Undeclared bib"))</f>
        <v>M50</v>
      </c>
      <c r="E10" s="45">
        <v>69</v>
      </c>
      <c r="F10" s="91">
        <v>3.6759259259259262E-3</v>
      </c>
      <c r="H10" s="205" t="s">
        <v>84</v>
      </c>
      <c r="I10" s="21" t="str">
        <f>IF(ISBLANK(L10),"",IFERROR(VLOOKUP(L10,NonScoringDec!$G$7:$K$39,2,FALSE),"Undeclared bib"))</f>
        <v>Kitti Szabo-Papp</v>
      </c>
      <c r="J10" s="7" t="str">
        <f>IF(ISBLANK(L10),"",IFERROR(VLOOKUP(L10,NonScoringDec!$G$7:$K$39,3,FALSE),"Undeclared bib"))</f>
        <v>Hastings AC &amp; Runners</v>
      </c>
      <c r="K10" s="196" t="str">
        <f>IF(ISBLANK(L10),"",IFERROR(VLOOKUP(L10,NonScoringDec!$G$7:$K$39,4,FALSE),"Undeclared bib"))</f>
        <v>SEN W</v>
      </c>
      <c r="L10" s="45">
        <v>94</v>
      </c>
      <c r="M10" s="46">
        <v>39.64</v>
      </c>
    </row>
    <row r="11" spans="1:13">
      <c r="A11" s="203" t="s">
        <v>95</v>
      </c>
      <c r="B11" s="21" t="str">
        <f>IF(ISBLANK(E11),"",IFERROR(VLOOKUP(E11,NonScoringDec!$A$7:$E$39,2,FALSE),"Undeclared bib"))</f>
        <v>Luke Regan</v>
      </c>
      <c r="C11" s="7" t="str">
        <f>IF(ISBLANK(E11),"",IFERROR(VLOOKUP(E11,NonScoringDec!$A$7:$E$39,3,FALSE),"Undeclared bib"))</f>
        <v>Eastbourne Rovers AC</v>
      </c>
      <c r="D11" s="196" t="str">
        <f>IF(ISBLANK(E11),"",IFERROR(VLOOKUP(E11,NonScoringDec!$A$7:$E$39,4,FALSE),"Undeclared bib"))</f>
        <v>M35</v>
      </c>
      <c r="E11" s="45">
        <v>64</v>
      </c>
      <c r="F11" s="91">
        <v>3.9016203703703708E-3</v>
      </c>
      <c r="H11" s="205" t="s">
        <v>84</v>
      </c>
      <c r="I11" s="21" t="str">
        <f>IF(ISBLANK(L11),"",IFERROR(VLOOKUP(L11,NonScoringDec!$G$7:$K$39,2,FALSE),"Undeclared bib"))</f>
        <v>Alanna Oakman</v>
      </c>
      <c r="J11" s="7" t="str">
        <f>IF(ISBLANK(L11),"",IFERROR(VLOOKUP(L11,NonScoringDec!$G$7:$K$39,3,FALSE),"Undeclared bib"))</f>
        <v>Hastings AC &amp; Runners</v>
      </c>
      <c r="K11" s="196" t="str">
        <f>IF(ISBLANK(L11),"",IFERROR(VLOOKUP(L11,NonScoringDec!$G$7:$K$39,4,FALSE),"Undeclared bib"))</f>
        <v>SEN W</v>
      </c>
      <c r="L11" s="45">
        <v>95</v>
      </c>
      <c r="M11" s="46">
        <v>33.479999999999997</v>
      </c>
    </row>
    <row r="12" spans="1:13">
      <c r="A12" s="203" t="str">
        <f>IF(ISBLANK(E12),"",IFERROR(VLOOKUP(E12,NonScoringDec!$A$7:$E$39,5,FALSE),"Undeclared bib"))</f>
        <v>1500m</v>
      </c>
      <c r="B12" s="21" t="str">
        <f>IF(ISBLANK(E12),"",IFERROR(VLOOKUP(E12,NonScoringDec!$A$7:$E$39,2,FALSE),"Undeclared bib"))</f>
        <v>Phil Grabsky</v>
      </c>
      <c r="C12" s="7" t="str">
        <f>IF(ISBLANK(E12),"",IFERROR(VLOOKUP(E12,NonScoringDec!$A$7:$E$39,3,FALSE),"Undeclared bib"))</f>
        <v>Haywards Heath &amp; Lewes</v>
      </c>
      <c r="D12" s="196" t="str">
        <f>IF(ISBLANK(E12),"",IFERROR(VLOOKUP(E12,NonScoringDec!$A$7:$E$39,4,FALSE),"Undeclared bib"))</f>
        <v>M60</v>
      </c>
      <c r="E12" s="45">
        <v>68</v>
      </c>
      <c r="F12" s="91">
        <v>3.6886574074074074E-3</v>
      </c>
      <c r="H12" s="205" t="s">
        <v>84</v>
      </c>
      <c r="I12" s="21" t="str">
        <f>IF(ISBLANK(L12),"",IFERROR(VLOOKUP(L12,NonScoringDec!$G$7:$K$39,2,FALSE),"Undeclared bib"))</f>
        <v>Liz Brandon</v>
      </c>
      <c r="J12" s="7" t="str">
        <f>IF(ISBLANK(L12),"",IFERROR(VLOOKUP(L12,NonScoringDec!$G$7:$K$39,3,FALSE),"Undeclared bib"))</f>
        <v>Eastbourne Rovers AC</v>
      </c>
      <c r="K12" s="196" t="str">
        <f>IF(ISBLANK(L12),"",IFERROR(VLOOKUP(L12,NonScoringDec!$G$7:$K$39,4,FALSE),"Undeclared bib"))</f>
        <v>W75</v>
      </c>
      <c r="L12" s="45">
        <v>98</v>
      </c>
      <c r="M12" s="46">
        <v>18.7</v>
      </c>
    </row>
    <row r="13" spans="1:13">
      <c r="A13" s="203" t="str">
        <f>IF(ISBLANK(E13),"",IFERROR(VLOOKUP(E13,NonScoringDec!$A$7:$E$39,5,FALSE),"Undeclared bib"))</f>
        <v>1500m</v>
      </c>
      <c r="B13" s="21" t="str">
        <f>IF(ISBLANK(E13),"",IFERROR(VLOOKUP(E13,NonScoringDec!$A$7:$E$39,2,FALSE),"Undeclared bib"))</f>
        <v xml:space="preserve">Sam Bennett </v>
      </c>
      <c r="C13" s="7" t="str">
        <f>IF(ISBLANK(E13),"",IFERROR(VLOOKUP(E13,NonScoringDec!$A$7:$E$39,3,FALSE),"Undeclared bib"))</f>
        <v>Arena 80</v>
      </c>
      <c r="D13" s="196" t="str">
        <f>IF(ISBLANK(E13),"",IFERROR(VLOOKUP(E13,NonScoringDec!$A$7:$E$39,4,FALSE),"Undeclared bib"))</f>
        <v>M50</v>
      </c>
      <c r="E13" s="45">
        <v>58</v>
      </c>
      <c r="F13" s="91">
        <v>3.7824074074074075E-3</v>
      </c>
      <c r="H13" s="205" t="s">
        <v>84</v>
      </c>
      <c r="I13" s="21" t="str">
        <f>IF(ISBLANK(L13),"",IFERROR(VLOOKUP(L13,NonScoringDec!$G$7:$K$39,2,FALSE),"Undeclared bib"))</f>
        <v>Jackie Barker</v>
      </c>
      <c r="J13" s="7" t="str">
        <f>IF(ISBLANK(L13),"",IFERROR(VLOOKUP(L13,NonScoringDec!$G$7:$K$39,3,FALSE),"Undeclared bib"))</f>
        <v>HYAC</v>
      </c>
      <c r="K13" s="196" t="str">
        <f>IF(ISBLANK(L13),"",IFERROR(VLOOKUP(L13,NonScoringDec!$G$7:$K$39,4,FALSE),"Undeclared bib"))</f>
        <v>W?</v>
      </c>
      <c r="L13" s="45">
        <v>93</v>
      </c>
      <c r="M13" s="46">
        <v>16.100000000000001</v>
      </c>
    </row>
    <row r="14" spans="1:13">
      <c r="A14" s="203" t="str">
        <f>IF(ISBLANK(E14),"",IFERROR(VLOOKUP(E14,NonScoringDec!$A$7:$E$39,5,FALSE),"Undeclared bib"))</f>
        <v>1500m</v>
      </c>
      <c r="B14" s="21" t="str">
        <f>IF(ISBLANK(E14),"",IFERROR(VLOOKUP(E14,NonScoringDec!$A$7:$E$39,2,FALSE),"Undeclared bib"))</f>
        <v xml:space="preserve">Norman Scott </v>
      </c>
      <c r="C14" s="7" t="str">
        <f>IF(ISBLANK(E14),"",IFERROR(VLOOKUP(E14,NonScoringDec!$A$7:$E$39,3,FALSE),"Undeclared bib"))</f>
        <v>Arena 80</v>
      </c>
      <c r="D14" s="196" t="str">
        <f>IF(ISBLANK(E14),"",IFERROR(VLOOKUP(E14,NonScoringDec!$A$7:$E$39,4,FALSE),"Undeclared bib"))</f>
        <v>M50</v>
      </c>
      <c r="E14" s="45">
        <v>57</v>
      </c>
      <c r="F14" s="91">
        <v>4.3923611111111108E-3</v>
      </c>
      <c r="H14" s="205" t="str">
        <f>IF(ISBLANK(L14),"",IFERROR(VLOOKUP(L14,NonScoringDec!$G$7:$K$39,5,FALSE),"Undeclared bib"))</f>
        <v/>
      </c>
      <c r="I14" s="21" t="str">
        <f>IF(ISBLANK(L14),"",IFERROR(VLOOKUP(L14,NonScoringDec!$G$7:$K$39,2,FALSE),"Undeclared bib"))</f>
        <v/>
      </c>
      <c r="J14" s="7" t="str">
        <f>IF(ISBLANK(L14),"",IFERROR(VLOOKUP(L14,NonScoringDec!$G$7:$K$39,3,FALSE),"Undeclared bib"))</f>
        <v/>
      </c>
      <c r="K14" s="196" t="str">
        <f>IF(ISBLANK(L14),"",IFERROR(VLOOKUP(L14,NonScoringDec!$G$7:$K$39,4,FALSE),"Undeclared bib"))</f>
        <v/>
      </c>
      <c r="L14" s="45"/>
      <c r="M14" s="46"/>
    </row>
    <row r="15" spans="1:13">
      <c r="A15" s="203" t="str">
        <f>IF(ISBLANK(E15),"",IFERROR(VLOOKUP(E15,NonScoringDec!$A$7:$E$39,5,FALSE),"Undeclared bib"))</f>
        <v>1500m</v>
      </c>
      <c r="B15" s="21" t="str">
        <f>IF(ISBLANK(E15),"",IFERROR(VLOOKUP(E15,NonScoringDec!$A$7:$E$39,2,FALSE),"Undeclared bib"))</f>
        <v>Steve Stamos</v>
      </c>
      <c r="C15" s="7" t="str">
        <f>IF(ISBLANK(E15),"",IFERROR(VLOOKUP(E15,NonScoringDec!$A$7:$E$39,3,FALSE),"Undeclared bib"))</f>
        <v>Haywards Heath &amp; Lewes</v>
      </c>
      <c r="D15" s="196" t="str">
        <f>IF(ISBLANK(E15),"",IFERROR(VLOOKUP(E15,NonScoringDec!$A$7:$E$39,4,FALSE),"Undeclared bib"))</f>
        <v>M50</v>
      </c>
      <c r="E15" s="45">
        <v>67</v>
      </c>
      <c r="F15" s="91">
        <v>4.5081018518518517E-3</v>
      </c>
      <c r="H15" s="205" t="str">
        <f>IF(ISBLANK(L15),"",IFERROR(VLOOKUP(L15,NonScoringDec!$G$7:$K$39,5,FALSE),"Undeclared bib"))</f>
        <v/>
      </c>
      <c r="I15" s="21" t="str">
        <f>IF(ISBLANK(L15),"",IFERROR(VLOOKUP(L15,NonScoringDec!$G$7:$K$39,2,FALSE),"Undeclared bib"))</f>
        <v/>
      </c>
      <c r="J15" s="7" t="str">
        <f>IF(ISBLANK(L15),"",IFERROR(VLOOKUP(L15,NonScoringDec!$G$7:$K$39,3,FALSE),"Undeclared bib"))</f>
        <v/>
      </c>
      <c r="K15" s="196" t="str">
        <f>IF(ISBLANK(L15),"",IFERROR(VLOOKUP(L15,NonScoringDec!$G$7:$K$39,4,FALSE),"Undeclared bib"))</f>
        <v/>
      </c>
      <c r="L15" s="45"/>
      <c r="M15" s="46"/>
    </row>
    <row r="16" spans="1:13">
      <c r="A16" s="203" t="str">
        <f>IF(ISBLANK(E16),"",IFERROR(VLOOKUP(E16,NonScoringDec!$A$7:$E$39,5,FALSE),"Undeclared bib"))</f>
        <v>1500m</v>
      </c>
      <c r="B16" s="21" t="str">
        <f>IF(ISBLANK(E16),"",IFERROR(VLOOKUP(E16,NonScoringDec!$A$7:$E$39,2,FALSE),"Undeclared bib"))</f>
        <v>Andrew Hutchinson</v>
      </c>
      <c r="C16" s="7" t="str">
        <f>IF(ISBLANK(E16),"",IFERROR(VLOOKUP(E16,NonScoringDec!$A$7:$E$39,3,FALSE),"Undeclared bib"))</f>
        <v>Hastings AC &amp; Runners</v>
      </c>
      <c r="D16" s="196" t="str">
        <f>IF(ISBLANK(E16),"",IFERROR(VLOOKUP(E16,NonScoringDec!$A$7:$E$39,4,FALSE),"Undeclared bib"))</f>
        <v>M60</v>
      </c>
      <c r="E16" s="45">
        <v>52</v>
      </c>
      <c r="F16" s="91">
        <v>4.5185185185185181E-3</v>
      </c>
      <c r="H16" s="205" t="str">
        <f>IF(ISBLANK(L16),"",IFERROR(VLOOKUP(L16,NonScoringDec!$G$7:$K$39,5,FALSE),"Undeclared bib"))</f>
        <v/>
      </c>
      <c r="I16" s="21" t="str">
        <f>IF(ISBLANK(L16),"",IFERROR(VLOOKUP(L16,NonScoringDec!$G$7:$K$39,2,FALSE),"Undeclared bib"))</f>
        <v/>
      </c>
      <c r="J16" s="7" t="str">
        <f>IF(ISBLANK(L16),"",IFERROR(VLOOKUP(L16,NonScoringDec!$G$7:$K$39,3,FALSE),"Undeclared bib"))</f>
        <v/>
      </c>
      <c r="K16" s="196" t="str">
        <f>IF(ISBLANK(L16),"",IFERROR(VLOOKUP(L16,NonScoringDec!$G$7:$K$39,4,FALSE),"Undeclared bib"))</f>
        <v/>
      </c>
      <c r="L16" s="45"/>
      <c r="M16" s="46"/>
    </row>
    <row r="17" spans="1:13">
      <c r="A17" s="203" t="str">
        <f>IF(ISBLANK(E17),"",IFERROR(VLOOKUP(E17,NonScoringDec!$A$7:$E$39,5,FALSE),"Undeclared bib"))</f>
        <v>High Jump</v>
      </c>
      <c r="B17" s="21" t="str">
        <f>IF(ISBLANK(E17),"",IFERROR(VLOOKUP(E17,NonScoringDec!$A$7:$E$39,2,FALSE),"Undeclared bib"))</f>
        <v>Grant Stirling</v>
      </c>
      <c r="C17" s="7" t="str">
        <f>IF(ISBLANK(E17),"",IFERROR(VLOOKUP(E17,NonScoringDec!$A$7:$E$39,3,FALSE),"Undeclared bib"))</f>
        <v>Eastbourne Rovers AC</v>
      </c>
      <c r="D17" s="196" t="str">
        <f>IF(ISBLANK(E17),"",IFERROR(VLOOKUP(E17,NonScoringDec!$A$7:$E$39,4,FALSE),"Undeclared bib"))</f>
        <v>M45</v>
      </c>
      <c r="E17" s="45">
        <v>66</v>
      </c>
      <c r="F17" s="46">
        <v>1.4</v>
      </c>
      <c r="H17" s="205" t="str">
        <f>IF(ISBLANK(L17),"",IFERROR(VLOOKUP(L17,NonScoringDec!$G$7:$K$39,5,FALSE),"Undeclared bib"))</f>
        <v/>
      </c>
      <c r="I17" s="21" t="str">
        <f>IF(ISBLANK(L17),"",IFERROR(VLOOKUP(L17,NonScoringDec!$G$7:$K$39,2,FALSE),"Undeclared bib"))</f>
        <v/>
      </c>
      <c r="J17" s="7" t="str">
        <f>IF(ISBLANK(L17),"",IFERROR(VLOOKUP(L17,NonScoringDec!$G$7:$K$39,3,FALSE),"Undeclared bib"))</f>
        <v/>
      </c>
      <c r="K17" s="196" t="str">
        <f>IF(ISBLANK(L17),"",IFERROR(VLOOKUP(L17,NonScoringDec!$G$7:$K$39,4,FALSE),"Undeclared bib"))</f>
        <v/>
      </c>
      <c r="L17" s="45"/>
      <c r="M17" s="46"/>
    </row>
    <row r="18" spans="1:13">
      <c r="A18" s="203" t="str">
        <f>IF(ISBLANK(E18),"",IFERROR(VLOOKUP(E18,NonScoringDec!$A$7:$E$39,5,FALSE),"Undeclared bib"))</f>
        <v>100m</v>
      </c>
      <c r="B18" s="21" t="str">
        <f>IF(ISBLANK(E18),"",IFERROR(VLOOKUP(E18,NonScoringDec!$A$7:$E$39,2,FALSE),"Undeclared bib"))</f>
        <v>Luke Regan</v>
      </c>
      <c r="C18" s="7" t="str">
        <f>IF(ISBLANK(E18),"",IFERROR(VLOOKUP(E18,NonScoringDec!$A$7:$E$39,3,FALSE),"Undeclared bib"))</f>
        <v>Eastbourne Rovers AC</v>
      </c>
      <c r="D18" s="196" t="str">
        <f>IF(ISBLANK(E18),"",IFERROR(VLOOKUP(E18,NonScoringDec!$A$7:$E$39,4,FALSE),"Undeclared bib"))</f>
        <v>M35</v>
      </c>
      <c r="E18" s="45">
        <v>64</v>
      </c>
      <c r="F18" s="46">
        <v>13.4</v>
      </c>
      <c r="H18" s="205" t="str">
        <f>IF(ISBLANK(L18),"",IFERROR(VLOOKUP(L18,NonScoringDec!$G$7:$K$39,5,FALSE),"Undeclared bib"))</f>
        <v/>
      </c>
      <c r="I18" s="21" t="str">
        <f>IF(ISBLANK(L18),"",IFERROR(VLOOKUP(L18,NonScoringDec!$G$7:$K$39,2,FALSE),"Undeclared bib"))</f>
        <v/>
      </c>
      <c r="J18" s="7" t="str">
        <f>IF(ISBLANK(L18),"",IFERROR(VLOOKUP(L18,NonScoringDec!$G$7:$K$39,3,FALSE),"Undeclared bib"))</f>
        <v/>
      </c>
      <c r="K18" s="196" t="str">
        <f>IF(ISBLANK(L18),"",IFERROR(VLOOKUP(L18,NonScoringDec!$G$7:$K$39,4,FALSE),"Undeclared bib"))</f>
        <v/>
      </c>
      <c r="L18" s="45"/>
      <c r="M18" s="46"/>
    </row>
    <row r="19" spans="1:13">
      <c r="A19" s="203" t="s">
        <v>93</v>
      </c>
      <c r="B19" s="21" t="str">
        <f>IF(ISBLANK(E19),"",IFERROR(VLOOKUP(E19,NonScoringDec!$A$7:$E$39,2,FALSE),"Undeclared bib"))</f>
        <v>Andrew Hutchinson</v>
      </c>
      <c r="C19" s="7" t="str">
        <f>IF(ISBLANK(E19),"",IFERROR(VLOOKUP(E19,NonScoringDec!$A$7:$E$39,3,FALSE),"Undeclared bib"))</f>
        <v>Hastings AC &amp; Runners</v>
      </c>
      <c r="D19" s="196" t="str">
        <f>IF(ISBLANK(E19),"",IFERROR(VLOOKUP(E19,NonScoringDec!$A$7:$E$39,4,FALSE),"Undeclared bib"))</f>
        <v>M60</v>
      </c>
      <c r="E19" s="45">
        <v>52</v>
      </c>
      <c r="F19" s="46">
        <v>76</v>
      </c>
      <c r="H19" s="205" t="str">
        <f>IF(ISBLANK(L19),"",IFERROR(VLOOKUP(L19,NonScoringDec!$G$7:$K$39,5,FALSE),"Undeclared bib"))</f>
        <v/>
      </c>
      <c r="I19" s="21" t="str">
        <f>IF(ISBLANK(L19),"",IFERROR(VLOOKUP(L19,NonScoringDec!$G$7:$K$39,2,FALSE),"Undeclared bib"))</f>
        <v/>
      </c>
      <c r="J19" s="7" t="str">
        <f>IF(ISBLANK(L19),"",IFERROR(VLOOKUP(L19,NonScoringDec!$G$7:$K$39,3,FALSE),"Undeclared bib"))</f>
        <v/>
      </c>
      <c r="K19" s="196" t="str">
        <f>IF(ISBLANK(L19),"",IFERROR(VLOOKUP(L19,NonScoringDec!$G$7:$K$39,4,FALSE),"Undeclared bib"))</f>
        <v/>
      </c>
      <c r="L19" s="45"/>
      <c r="M19" s="46"/>
    </row>
    <row r="20" spans="1:13">
      <c r="A20" s="203" t="str">
        <f>IF(ISBLANK(E20),"",IFERROR(VLOOKUP(E20,NonScoringDec!$A$7:$E$39,5,FALSE),"Undeclared bib"))</f>
        <v>Triple Jump</v>
      </c>
      <c r="B20" s="21" t="str">
        <f>IF(ISBLANK(E20),"",IFERROR(VLOOKUP(E20,NonScoringDec!$A$7:$E$39,2,FALSE),"Undeclared bib"))</f>
        <v>Laurie Burrett</v>
      </c>
      <c r="C20" s="7" t="str">
        <f>IF(ISBLANK(E20),"",IFERROR(VLOOKUP(E20,NonScoringDec!$A$7:$E$39,3,FALSE),"Undeclared bib"))</f>
        <v>Hailsham Harriers</v>
      </c>
      <c r="D20" s="196" t="str">
        <f>IF(ISBLANK(E20),"",IFERROR(VLOOKUP(E20,NonScoringDec!$A$7:$E$39,4,FALSE),"Undeclared bib"))</f>
        <v>M?</v>
      </c>
      <c r="E20" s="45">
        <v>61</v>
      </c>
      <c r="F20" s="46">
        <v>9.4700000000000006</v>
      </c>
      <c r="H20" s="205" t="str">
        <f>IF(ISBLANK(L20),"",IFERROR(VLOOKUP(L20,NonScoringDec!$G$7:$K$39,5,FALSE),"Undeclared bib"))</f>
        <v/>
      </c>
      <c r="I20" s="21" t="str">
        <f>IF(ISBLANK(L20),"",IFERROR(VLOOKUP(L20,NonScoringDec!$G$7:$K$39,2,FALSE),"Undeclared bib"))</f>
        <v/>
      </c>
      <c r="J20" s="7" t="str">
        <f>IF(ISBLANK(L20),"",IFERROR(VLOOKUP(L20,NonScoringDec!$G$7:$K$39,3,FALSE),"Undeclared bib"))</f>
        <v/>
      </c>
      <c r="K20" s="196" t="str">
        <f>IF(ISBLANK(L20),"",IFERROR(VLOOKUP(L20,NonScoringDec!$G$7:$K$39,4,FALSE),"Undeclared bib"))</f>
        <v/>
      </c>
      <c r="L20" s="45"/>
      <c r="M20" s="46"/>
    </row>
    <row r="21" spans="1:13">
      <c r="A21" s="203" t="str">
        <f>IF(ISBLANK(E21),"",IFERROR(VLOOKUP(E21,NonScoringDec!$A$7:$E$39,5,FALSE),"Undeclared bib"))</f>
        <v>400m</v>
      </c>
      <c r="B21" s="21" t="str">
        <f>IF(ISBLANK(E21),"",IFERROR(VLOOKUP(E21,NonScoringDec!$A$7:$E$39,2,FALSE),"Undeclared bib"))</f>
        <v xml:space="preserve">Kevin Lowe </v>
      </c>
      <c r="C21" s="7" t="str">
        <f>IF(ISBLANK(E21),"",IFERROR(VLOOKUP(E21,NonScoringDec!$A$7:$E$39,3,FALSE),"Undeclared bib"))</f>
        <v>Arena 80</v>
      </c>
      <c r="D21" s="196" t="str">
        <f>IF(ISBLANK(E21),"",IFERROR(VLOOKUP(E21,NonScoringDec!$A$7:$E$39,4,FALSE),"Undeclared bib"))</f>
        <v>M60</v>
      </c>
      <c r="E21" s="45">
        <v>60</v>
      </c>
      <c r="F21" s="46">
        <v>70</v>
      </c>
      <c r="H21" s="205" t="str">
        <f>IF(ISBLANK(L21),"",IFERROR(VLOOKUP(L21,NonScoringDec!$G$7:$K$39,5,FALSE),"Undeclared bib"))</f>
        <v/>
      </c>
      <c r="I21" s="21" t="str">
        <f>IF(ISBLANK(L21),"",IFERROR(VLOOKUP(L21,NonScoringDec!$G$7:$K$39,2,FALSE),"Undeclared bib"))</f>
        <v/>
      </c>
      <c r="J21" s="7" t="str">
        <f>IF(ISBLANK(L21),"",IFERROR(VLOOKUP(L21,NonScoringDec!$G$7:$K$39,3,FALSE),"Undeclared bib"))</f>
        <v/>
      </c>
      <c r="K21" s="196" t="str">
        <f>IF(ISBLANK(L21),"",IFERROR(VLOOKUP(L21,NonScoringDec!$G$7:$K$39,4,FALSE),"Undeclared bib"))</f>
        <v/>
      </c>
      <c r="L21" s="45"/>
      <c r="M21" s="46"/>
    </row>
    <row r="22" spans="1:13">
      <c r="A22" s="203" t="str">
        <f>IF(ISBLANK(E22),"",IFERROR(VLOOKUP(E22,NonScoringDec!$A$7:$E$39,5,FALSE),"Undeclared bib"))</f>
        <v/>
      </c>
      <c r="B22" s="21" t="str">
        <f>IF(ISBLANK(E22),"",IFERROR(VLOOKUP(E22,NonScoringDec!$A$7:$E$39,2,FALSE),"Undeclared bib"))</f>
        <v/>
      </c>
      <c r="C22" s="7" t="str">
        <f>IF(ISBLANK(E22),"",IFERROR(VLOOKUP(E22,NonScoringDec!$A$7:$E$39,3,FALSE),"Undeclared bib"))</f>
        <v/>
      </c>
      <c r="D22" s="196" t="str">
        <f>IF(ISBLANK(E22),"",IFERROR(VLOOKUP(E22,NonScoringDec!$A$7:$E$39,4,FALSE),"Undeclared bib"))</f>
        <v/>
      </c>
      <c r="E22" s="45"/>
      <c r="F22" s="46"/>
      <c r="H22" s="205" t="str">
        <f>IF(ISBLANK(L22),"",IFERROR(VLOOKUP(L22,NonScoringDec!$G$7:$K$39,5,FALSE),"Undeclared bib"))</f>
        <v/>
      </c>
      <c r="I22" s="21" t="str">
        <f>IF(ISBLANK(L22),"",IFERROR(VLOOKUP(L22,NonScoringDec!$G$7:$K$39,2,FALSE),"Undeclared bib"))</f>
        <v/>
      </c>
      <c r="J22" s="7" t="str">
        <f>IF(ISBLANK(L22),"",IFERROR(VLOOKUP(L22,NonScoringDec!$G$7:$K$39,3,FALSE),"Undeclared bib"))</f>
        <v/>
      </c>
      <c r="K22" s="196" t="str">
        <f>IF(ISBLANK(L22),"",IFERROR(VLOOKUP(L22,NonScoringDec!$G$7:$K$39,4,FALSE),"Undeclared bib"))</f>
        <v/>
      </c>
      <c r="L22" s="45"/>
      <c r="M22" s="46"/>
    </row>
    <row r="23" spans="1:13">
      <c r="A23" s="203" t="str">
        <f>IF(ISBLANK(E23),"",IFERROR(VLOOKUP(E23,NonScoringDec!$A$7:$E$39,5,FALSE),"Undeclared bib"))</f>
        <v/>
      </c>
      <c r="B23" s="21" t="str">
        <f>IF(ISBLANK(E23),"",IFERROR(VLOOKUP(E23,NonScoringDec!$A$7:$E$39,2,FALSE),"Undeclared bib"))</f>
        <v/>
      </c>
      <c r="C23" s="7" t="str">
        <f>IF(ISBLANK(E23),"",IFERROR(VLOOKUP(E23,NonScoringDec!$A$7:$E$39,3,FALSE),"Undeclared bib"))</f>
        <v/>
      </c>
      <c r="D23" s="196" t="str">
        <f>IF(ISBLANK(E23),"",IFERROR(VLOOKUP(E23,NonScoringDec!$A$7:$E$39,4,FALSE),"Undeclared bib"))</f>
        <v/>
      </c>
      <c r="E23" s="45"/>
      <c r="F23" s="46"/>
      <c r="H23" s="205" t="str">
        <f>IF(ISBLANK(L23),"",IFERROR(VLOOKUP(L23,NonScoringDec!$G$7:$K$39,5,FALSE),"Undeclared bib"))</f>
        <v/>
      </c>
      <c r="I23" s="21" t="str">
        <f>IF(ISBLANK(L23),"",IFERROR(VLOOKUP(L23,NonScoringDec!$G$7:$K$39,2,FALSE),"Undeclared bib"))</f>
        <v/>
      </c>
      <c r="J23" s="7" t="str">
        <f>IF(ISBLANK(L23),"",IFERROR(VLOOKUP(L23,NonScoringDec!$G$7:$K$39,3,FALSE),"Undeclared bib"))</f>
        <v/>
      </c>
      <c r="K23" s="196" t="str">
        <f>IF(ISBLANK(L23),"",IFERROR(VLOOKUP(L23,NonScoringDec!$G$7:$K$39,4,FALSE),"Undeclared bib"))</f>
        <v/>
      </c>
      <c r="L23" s="45"/>
      <c r="M23" s="46"/>
    </row>
    <row r="24" spans="1:13">
      <c r="A24" s="203" t="str">
        <f>IF(ISBLANK(E24),"",IFERROR(VLOOKUP(E24,NonScoringDec!$A$7:$E$39,5,FALSE),"Undeclared bib"))</f>
        <v/>
      </c>
      <c r="B24" s="21" t="str">
        <f>IF(ISBLANK(E24),"",IFERROR(VLOOKUP(E24,NonScoringDec!$A$7:$E$39,2,FALSE),"Undeclared bib"))</f>
        <v/>
      </c>
      <c r="C24" s="7" t="str">
        <f>IF(ISBLANK(E24),"",IFERROR(VLOOKUP(E24,NonScoringDec!$A$7:$E$39,3,FALSE),"Undeclared bib"))</f>
        <v/>
      </c>
      <c r="D24" s="196" t="str">
        <f>IF(ISBLANK(E24),"",IFERROR(VLOOKUP(E24,NonScoringDec!$A$7:$E$39,4,FALSE),"Undeclared bib"))</f>
        <v/>
      </c>
      <c r="E24" s="45"/>
      <c r="F24" s="46"/>
      <c r="H24" s="205" t="str">
        <f>IF(ISBLANK(L24),"",IFERROR(VLOOKUP(L24,NonScoringDec!$G$7:$K$39,5,FALSE),"Undeclared bib"))</f>
        <v/>
      </c>
      <c r="I24" s="21" t="str">
        <f>IF(ISBLANK(L24),"",IFERROR(VLOOKUP(L24,NonScoringDec!$G$7:$K$39,2,FALSE),"Undeclared bib"))</f>
        <v/>
      </c>
      <c r="J24" s="7" t="str">
        <f>IF(ISBLANK(L24),"",IFERROR(VLOOKUP(L24,NonScoringDec!$G$7:$K$39,3,FALSE),"Undeclared bib"))</f>
        <v/>
      </c>
      <c r="K24" s="196" t="str">
        <f>IF(ISBLANK(L24),"",IFERROR(VLOOKUP(L24,NonScoringDec!$G$7:$K$39,4,FALSE),"Undeclared bib"))</f>
        <v/>
      </c>
      <c r="L24" s="45"/>
      <c r="M24" s="46"/>
    </row>
    <row r="25" spans="1:13">
      <c r="A25" s="203" t="str">
        <f>IF(ISBLANK(E25),"",IFERROR(VLOOKUP(E25,NonScoringDec!$A$7:$E$39,5,FALSE),"Undeclared bib"))</f>
        <v/>
      </c>
      <c r="B25" s="21" t="str">
        <f>IF(ISBLANK(E25),"",IFERROR(VLOOKUP(E25,NonScoringDec!$A$7:$E$39,2,FALSE),"Undeclared bib"))</f>
        <v/>
      </c>
      <c r="C25" s="7" t="str">
        <f>IF(ISBLANK(E25),"",IFERROR(VLOOKUP(E25,NonScoringDec!$A$7:$E$39,3,FALSE),"Undeclared bib"))</f>
        <v/>
      </c>
      <c r="D25" s="196" t="str">
        <f>IF(ISBLANK(E25),"",IFERROR(VLOOKUP(E25,NonScoringDec!$A$7:$E$39,4,FALSE),"Undeclared bib"))</f>
        <v/>
      </c>
      <c r="E25" s="45"/>
      <c r="F25" s="46"/>
      <c r="H25" s="205" t="str">
        <f>IF(ISBLANK(L25),"",IFERROR(VLOOKUP(L25,NonScoringDec!$G$7:$K$39,5,FALSE),"Undeclared bib"))</f>
        <v/>
      </c>
      <c r="I25" s="21" t="str">
        <f>IF(ISBLANK(L25),"",IFERROR(VLOOKUP(L25,NonScoringDec!$G$7:$K$39,2,FALSE),"Undeclared bib"))</f>
        <v/>
      </c>
      <c r="J25" s="7" t="str">
        <f>IF(ISBLANK(L25),"",IFERROR(VLOOKUP(L25,NonScoringDec!$G$7:$K$39,3,FALSE),"Undeclared bib"))</f>
        <v/>
      </c>
      <c r="K25" s="196" t="str">
        <f>IF(ISBLANK(L25),"",IFERROR(VLOOKUP(L25,NonScoringDec!$G$7:$K$39,4,FALSE),"Undeclared bib"))</f>
        <v/>
      </c>
      <c r="L25" s="45"/>
      <c r="M25" s="46"/>
    </row>
    <row r="26" spans="1:13">
      <c r="A26" s="203" t="str">
        <f>IF(ISBLANK(E26),"",IFERROR(VLOOKUP(E26,NonScoringDec!$A$7:$E$39,5,FALSE),"Undeclared bib"))</f>
        <v/>
      </c>
      <c r="B26" s="21" t="str">
        <f>IF(ISBLANK(E26),"",IFERROR(VLOOKUP(E26,NonScoringDec!$A$7:$E$39,2,FALSE),"Undeclared bib"))</f>
        <v/>
      </c>
      <c r="C26" s="7" t="str">
        <f>IF(ISBLANK(E26),"",IFERROR(VLOOKUP(E26,NonScoringDec!$A$7:$E$39,3,FALSE),"Undeclared bib"))</f>
        <v/>
      </c>
      <c r="D26" s="196" t="str">
        <f>IF(ISBLANK(E26),"",IFERROR(VLOOKUP(E26,NonScoringDec!$A$7:$E$39,4,FALSE),"Undeclared bib"))</f>
        <v/>
      </c>
      <c r="E26" s="45"/>
      <c r="F26" s="46"/>
      <c r="H26" s="205" t="str">
        <f>IF(ISBLANK(L26),"",IFERROR(VLOOKUP(L26,NonScoringDec!$G$7:$K$39,5,FALSE),"Undeclared bib"))</f>
        <v/>
      </c>
      <c r="I26" s="21" t="str">
        <f>IF(ISBLANK(L26),"",IFERROR(VLOOKUP(L26,NonScoringDec!$G$7:$K$39,2,FALSE),"Undeclared bib"))</f>
        <v/>
      </c>
      <c r="J26" s="7" t="str">
        <f>IF(ISBLANK(L26),"",IFERROR(VLOOKUP(L26,NonScoringDec!$G$7:$K$39,3,FALSE),"Undeclared bib"))</f>
        <v/>
      </c>
      <c r="K26" s="196" t="str">
        <f>IF(ISBLANK(L26),"",IFERROR(VLOOKUP(L26,NonScoringDec!$G$7:$K$39,4,FALSE),"Undeclared bib"))</f>
        <v/>
      </c>
      <c r="L26" s="45"/>
      <c r="M26" s="46"/>
    </row>
    <row r="27" spans="1:13">
      <c r="A27" s="203" t="str">
        <f>IF(ISBLANK(E27),"",IFERROR(VLOOKUP(E27,NonScoringDec!$A$7:$E$39,5,FALSE),"Undeclared bib"))</f>
        <v/>
      </c>
      <c r="B27" s="21" t="str">
        <f>IF(ISBLANK(E27),"",IFERROR(VLOOKUP(E27,NonScoringDec!$A$7:$E$39,2,FALSE),"Undeclared bib"))</f>
        <v/>
      </c>
      <c r="C27" s="7" t="str">
        <f>IF(ISBLANK(E27),"",IFERROR(VLOOKUP(E27,NonScoringDec!$A$7:$E$39,3,FALSE),"Undeclared bib"))</f>
        <v/>
      </c>
      <c r="D27" s="196" t="str">
        <f>IF(ISBLANK(E27),"",IFERROR(VLOOKUP(E27,NonScoringDec!$A$7:$E$39,4,FALSE),"Undeclared bib"))</f>
        <v/>
      </c>
      <c r="E27" s="45"/>
      <c r="F27" s="46"/>
      <c r="H27" s="205" t="str">
        <f>IF(ISBLANK(L27),"",IFERROR(VLOOKUP(L27,NonScoringDec!$G$7:$K$39,5,FALSE),"Undeclared bib"))</f>
        <v/>
      </c>
      <c r="I27" s="21" t="str">
        <f>IF(ISBLANK(L27),"",IFERROR(VLOOKUP(L27,NonScoringDec!$G$7:$K$39,2,FALSE),"Undeclared bib"))</f>
        <v/>
      </c>
      <c r="J27" s="7" t="str">
        <f>IF(ISBLANK(L27),"",IFERROR(VLOOKUP(L27,NonScoringDec!$G$7:$K$39,3,FALSE),"Undeclared bib"))</f>
        <v/>
      </c>
      <c r="K27" s="196" t="str">
        <f>IF(ISBLANK(L27),"",IFERROR(VLOOKUP(L27,NonScoringDec!$G$7:$K$39,4,FALSE),"Undeclared bib"))</f>
        <v/>
      </c>
      <c r="L27" s="45"/>
      <c r="M27" s="46"/>
    </row>
    <row r="28" spans="1:13">
      <c r="A28" s="203" t="str">
        <f>IF(ISBLANK(E28),"",IFERROR(VLOOKUP(E28,NonScoringDec!$A$7:$E$39,5,FALSE),"Undeclared bib"))</f>
        <v/>
      </c>
      <c r="B28" s="21" t="str">
        <f>IF(ISBLANK(E28),"",IFERROR(VLOOKUP(E28,NonScoringDec!$A$7:$E$39,2,FALSE),"Undeclared bib"))</f>
        <v/>
      </c>
      <c r="C28" s="7" t="str">
        <f>IF(ISBLANK(E28),"",IFERROR(VLOOKUP(E28,NonScoringDec!$A$7:$E$39,3,FALSE),"Undeclared bib"))</f>
        <v/>
      </c>
      <c r="D28" s="196" t="str">
        <f>IF(ISBLANK(E28),"",IFERROR(VLOOKUP(E28,NonScoringDec!$A$7:$E$39,4,FALSE),"Undeclared bib"))</f>
        <v/>
      </c>
      <c r="E28" s="45"/>
      <c r="F28" s="46"/>
      <c r="H28" s="205" t="str">
        <f>IF(ISBLANK(L28),"",IFERROR(VLOOKUP(L28,NonScoringDec!$G$7:$K$39,5,FALSE),"Undeclared bib"))</f>
        <v/>
      </c>
      <c r="I28" s="21" t="str">
        <f>IF(ISBLANK(L28),"",IFERROR(VLOOKUP(L28,NonScoringDec!$G$7:$K$39,2,FALSE),"Undeclared bib"))</f>
        <v/>
      </c>
      <c r="J28" s="7" t="str">
        <f>IF(ISBLANK(L28),"",IFERROR(VLOOKUP(L28,NonScoringDec!$G$7:$K$39,3,FALSE),"Undeclared bib"))</f>
        <v/>
      </c>
      <c r="K28" s="196" t="str">
        <f>IF(ISBLANK(L28),"",IFERROR(VLOOKUP(L28,NonScoringDec!$G$7:$K$39,4,FALSE),"Undeclared bib"))</f>
        <v/>
      </c>
      <c r="L28" s="45"/>
      <c r="M28" s="46"/>
    </row>
    <row r="29" spans="1:13">
      <c r="A29" s="203" t="str">
        <f>IF(ISBLANK(E29),"",IFERROR(VLOOKUP(E29,NonScoringDec!$A$7:$E$39,5,FALSE),"Undeclared bib"))</f>
        <v/>
      </c>
      <c r="B29" s="21" t="str">
        <f>IF(ISBLANK(E29),"",IFERROR(VLOOKUP(E29,NonScoringDec!$A$7:$E$39,2,FALSE),"Undeclared bib"))</f>
        <v/>
      </c>
      <c r="C29" s="7" t="str">
        <f>IF(ISBLANK(E29),"",IFERROR(VLOOKUP(E29,NonScoringDec!$A$7:$E$39,3,FALSE),"Undeclared bib"))</f>
        <v/>
      </c>
      <c r="D29" s="196" t="str">
        <f>IF(ISBLANK(E29),"",IFERROR(VLOOKUP(E29,NonScoringDec!$A$7:$E$39,4,FALSE),"Undeclared bib"))</f>
        <v/>
      </c>
      <c r="E29" s="45"/>
      <c r="F29" s="46"/>
      <c r="H29" s="205" t="str">
        <f>IF(ISBLANK(L29),"",IFERROR(VLOOKUP(L29,NonScoringDec!$G$7:$K$39,5,FALSE),"Undeclared bib"))</f>
        <v/>
      </c>
      <c r="I29" s="21" t="str">
        <f>IF(ISBLANK(L29),"",IFERROR(VLOOKUP(L29,NonScoringDec!$G$7:$K$39,2,FALSE),"Undeclared bib"))</f>
        <v/>
      </c>
      <c r="J29" s="7" t="str">
        <f>IF(ISBLANK(L29),"",IFERROR(VLOOKUP(L29,NonScoringDec!$G$7:$K$39,3,FALSE),"Undeclared bib"))</f>
        <v/>
      </c>
      <c r="K29" s="196" t="str">
        <f>IF(ISBLANK(L29),"",IFERROR(VLOOKUP(L29,NonScoringDec!$G$7:$K$39,4,FALSE),"Undeclared bib"))</f>
        <v/>
      </c>
      <c r="L29" s="45"/>
      <c r="M29" s="46"/>
    </row>
    <row r="30" spans="1:13">
      <c r="A30" s="203" t="str">
        <f>IF(ISBLANK(E30),"",IFERROR(VLOOKUP(E30,NonScoringDec!$A$7:$E$39,5,FALSE),"Undeclared bib"))</f>
        <v/>
      </c>
      <c r="B30" s="21" t="str">
        <f>IF(ISBLANK(E30),"",IFERROR(VLOOKUP(E30,NonScoringDec!$A$7:$E$39,2,FALSE),"Undeclared bib"))</f>
        <v/>
      </c>
      <c r="C30" s="7" t="str">
        <f>IF(ISBLANK(E30),"",IFERROR(VLOOKUP(E30,NonScoringDec!$A$7:$E$39,3,FALSE),"Undeclared bib"))</f>
        <v/>
      </c>
      <c r="D30" s="196" t="str">
        <f>IF(ISBLANK(E30),"",IFERROR(VLOOKUP(E30,NonScoringDec!$A$7:$E$39,4,FALSE),"Undeclared bib"))</f>
        <v/>
      </c>
      <c r="E30" s="45"/>
      <c r="F30" s="46"/>
      <c r="H30" s="205" t="str">
        <f>IF(ISBLANK(L30),"",IFERROR(VLOOKUP(L30,NonScoringDec!$G$7:$K$39,5,FALSE),"Undeclared bib"))</f>
        <v/>
      </c>
      <c r="I30" s="21" t="str">
        <f>IF(ISBLANK(L30),"",IFERROR(VLOOKUP(L30,NonScoringDec!$G$7:$K$39,2,FALSE),"Undeclared bib"))</f>
        <v/>
      </c>
      <c r="J30" s="7" t="str">
        <f>IF(ISBLANK(L30),"",IFERROR(VLOOKUP(L30,NonScoringDec!$G$7:$K$39,3,FALSE),"Undeclared bib"))</f>
        <v/>
      </c>
      <c r="K30" s="196" t="str">
        <f>IF(ISBLANK(L30),"",IFERROR(VLOOKUP(L30,NonScoringDec!$G$7:$K$39,4,FALSE),"Undeclared bib"))</f>
        <v/>
      </c>
      <c r="L30" s="45"/>
      <c r="M30" s="46"/>
    </row>
    <row r="31" spans="1:13">
      <c r="A31" s="203" t="str">
        <f>IF(ISBLANK(E31),"",IFERROR(VLOOKUP(E31,NonScoringDec!$A$7:$E$39,5,FALSE),"Undeclared bib"))</f>
        <v/>
      </c>
      <c r="B31" s="21" t="str">
        <f>IF(ISBLANK(E31),"",IFERROR(VLOOKUP(E31,NonScoringDec!$A$7:$E$39,2,FALSE),"Undeclared bib"))</f>
        <v/>
      </c>
      <c r="C31" s="7" t="str">
        <f>IF(ISBLANK(E31),"",IFERROR(VLOOKUP(E31,NonScoringDec!$A$7:$E$39,3,FALSE),"Undeclared bib"))</f>
        <v/>
      </c>
      <c r="D31" s="196" t="str">
        <f>IF(ISBLANK(E31),"",IFERROR(VLOOKUP(E31,NonScoringDec!$A$7:$E$39,4,FALSE),"Undeclared bib"))</f>
        <v/>
      </c>
      <c r="E31" s="45"/>
      <c r="F31" s="46"/>
      <c r="H31" s="205" t="str">
        <f>IF(ISBLANK(L31),"",IFERROR(VLOOKUP(L31,NonScoringDec!$G$7:$K$39,5,FALSE),"Undeclared bib"))</f>
        <v/>
      </c>
      <c r="I31" s="21" t="str">
        <f>IF(ISBLANK(L31),"",IFERROR(VLOOKUP(L31,NonScoringDec!$G$7:$K$39,2,FALSE),"Undeclared bib"))</f>
        <v/>
      </c>
      <c r="J31" s="7" t="str">
        <f>IF(ISBLANK(L31),"",IFERROR(VLOOKUP(L31,NonScoringDec!$G$7:$K$39,3,FALSE),"Undeclared bib"))</f>
        <v/>
      </c>
      <c r="K31" s="196" t="str">
        <f>IF(ISBLANK(L31),"",IFERROR(VLOOKUP(L31,NonScoringDec!$G$7:$K$39,4,FALSE),"Undeclared bib"))</f>
        <v/>
      </c>
      <c r="L31" s="45"/>
      <c r="M31" s="46"/>
    </row>
    <row r="32" spans="1:13">
      <c r="A32" s="203" t="str">
        <f>IF(ISBLANK(E32),"",IFERROR(VLOOKUP(E32,NonScoringDec!$A$7:$E$39,5,FALSE),"Undeclared bib"))</f>
        <v/>
      </c>
      <c r="B32" s="21" t="str">
        <f>IF(ISBLANK(E32),"",IFERROR(VLOOKUP(E32,NonScoringDec!$A$7:$E$39,2,FALSE),"Undeclared bib"))</f>
        <v/>
      </c>
      <c r="C32" s="7" t="str">
        <f>IF(ISBLANK(E32),"",IFERROR(VLOOKUP(E32,NonScoringDec!$A$7:$E$39,3,FALSE),"Undeclared bib"))</f>
        <v/>
      </c>
      <c r="D32" s="196" t="str">
        <f>IF(ISBLANK(E32),"",IFERROR(VLOOKUP(E32,NonScoringDec!$A$7:$E$39,4,FALSE),"Undeclared bib"))</f>
        <v/>
      </c>
      <c r="E32" s="45"/>
      <c r="F32" s="46"/>
      <c r="H32" s="205" t="str">
        <f>IF(ISBLANK(L32),"",IFERROR(VLOOKUP(L32,NonScoringDec!$G$7:$K$39,5,FALSE),"Undeclared bib"))</f>
        <v/>
      </c>
      <c r="I32" s="21" t="str">
        <f>IF(ISBLANK(L32),"",IFERROR(VLOOKUP(L32,NonScoringDec!$G$7:$K$39,2,FALSE),"Undeclared bib"))</f>
        <v/>
      </c>
      <c r="J32" s="7" t="str">
        <f>IF(ISBLANK(L32),"",IFERROR(VLOOKUP(L32,NonScoringDec!$G$7:$K$39,3,FALSE),"Undeclared bib"))</f>
        <v/>
      </c>
      <c r="K32" s="196" t="str">
        <f>IF(ISBLANK(L32),"",IFERROR(VLOOKUP(L32,NonScoringDec!$G$7:$K$39,4,FALSE),"Undeclared bib"))</f>
        <v/>
      </c>
      <c r="L32" s="45"/>
      <c r="M32" s="46"/>
    </row>
    <row r="33" spans="1:13">
      <c r="A33" s="203" t="str">
        <f>IF(ISBLANK(E33),"",IFERROR(VLOOKUP(E33,NonScoringDec!$A$7:$E$39,5,FALSE),"Undeclared bib"))</f>
        <v/>
      </c>
      <c r="B33" s="21" t="str">
        <f>IF(ISBLANK(E33),"",IFERROR(VLOOKUP(E33,NonScoringDec!$A$7:$E$39,2,FALSE),"Undeclared bib"))</f>
        <v/>
      </c>
      <c r="C33" s="7" t="str">
        <f>IF(ISBLANK(E33),"",IFERROR(VLOOKUP(E33,NonScoringDec!$A$7:$E$39,3,FALSE),"Undeclared bib"))</f>
        <v/>
      </c>
      <c r="D33" s="196" t="str">
        <f>IF(ISBLANK(E33),"",IFERROR(VLOOKUP(E33,NonScoringDec!$A$7:$E$39,4,FALSE),"Undeclared bib"))</f>
        <v/>
      </c>
      <c r="E33" s="45"/>
      <c r="F33" s="46"/>
      <c r="H33" s="205" t="str">
        <f>IF(ISBLANK(L33),"",IFERROR(VLOOKUP(L33,NonScoringDec!$G$7:$K$39,5,FALSE),"Undeclared bib"))</f>
        <v/>
      </c>
      <c r="I33" s="21" t="str">
        <f>IF(ISBLANK(L33),"",IFERROR(VLOOKUP(L33,NonScoringDec!$G$7:$K$39,2,FALSE),"Undeclared bib"))</f>
        <v/>
      </c>
      <c r="J33" s="7" t="str">
        <f>IF(ISBLANK(L33),"",IFERROR(VLOOKUP(L33,NonScoringDec!$G$7:$K$39,3,FALSE),"Undeclared bib"))</f>
        <v/>
      </c>
      <c r="K33" s="196" t="str">
        <f>IF(ISBLANK(L33),"",IFERROR(VLOOKUP(L33,NonScoringDec!$G$7:$K$39,4,FALSE),"Undeclared bib"))</f>
        <v/>
      </c>
      <c r="L33" s="45"/>
      <c r="M33" s="46"/>
    </row>
    <row r="34" spans="1:13">
      <c r="A34" s="203" t="str">
        <f>IF(ISBLANK(E34),"",IFERROR(VLOOKUP(E34,NonScoringDec!$A$7:$E$39,5,FALSE),"Undeclared bib"))</f>
        <v/>
      </c>
      <c r="B34" s="21" t="str">
        <f>IF(ISBLANK(E34),"",IFERROR(VLOOKUP(E34,NonScoringDec!$A$7:$E$39,2,FALSE),"Undeclared bib"))</f>
        <v/>
      </c>
      <c r="C34" s="7" t="str">
        <f>IF(ISBLANK(E34),"",IFERROR(VLOOKUP(E34,NonScoringDec!$A$7:$E$39,3,FALSE),"Undeclared bib"))</f>
        <v/>
      </c>
      <c r="D34" s="196" t="str">
        <f>IF(ISBLANK(E34),"",IFERROR(VLOOKUP(E34,NonScoringDec!$A$7:$E$39,4,FALSE),"Undeclared bib"))</f>
        <v/>
      </c>
      <c r="E34" s="45"/>
      <c r="F34" s="46"/>
      <c r="H34" s="205" t="str">
        <f>IF(ISBLANK(L34),"",IFERROR(VLOOKUP(L34,NonScoringDec!$G$7:$K$39,5,FALSE),"Undeclared bib"))</f>
        <v/>
      </c>
      <c r="I34" s="21" t="str">
        <f>IF(ISBLANK(L34),"",IFERROR(VLOOKUP(L34,NonScoringDec!$G$7:$K$39,2,FALSE),"Undeclared bib"))</f>
        <v/>
      </c>
      <c r="J34" s="7" t="str">
        <f>IF(ISBLANK(L34),"",IFERROR(VLOOKUP(L34,NonScoringDec!$G$7:$K$39,3,FALSE),"Undeclared bib"))</f>
        <v/>
      </c>
      <c r="K34" s="196" t="str">
        <f>IF(ISBLANK(L34),"",IFERROR(VLOOKUP(L34,NonScoringDec!$G$7:$K$39,4,FALSE),"Undeclared bib"))</f>
        <v/>
      </c>
      <c r="L34" s="45"/>
      <c r="M34" s="46"/>
    </row>
    <row r="35" spans="1:13">
      <c r="A35" s="203" t="str">
        <f>IF(ISBLANK(E35),"",IFERROR(VLOOKUP(E35,NonScoringDec!$A$7:$E$39,5,FALSE),"Undeclared bib"))</f>
        <v/>
      </c>
      <c r="B35" s="21" t="str">
        <f>IF(ISBLANK(E35),"",IFERROR(VLOOKUP(E35,NonScoringDec!$A$7:$E$39,2,FALSE),"Undeclared bib"))</f>
        <v/>
      </c>
      <c r="C35" s="7" t="str">
        <f>IF(ISBLANK(E35),"",IFERROR(VLOOKUP(E35,NonScoringDec!$A$7:$E$39,3,FALSE),"Undeclared bib"))</f>
        <v/>
      </c>
      <c r="D35" s="196" t="str">
        <f>IF(ISBLANK(E35),"",IFERROR(VLOOKUP(E35,NonScoringDec!$A$7:$E$39,4,FALSE),"Undeclared bib"))</f>
        <v/>
      </c>
      <c r="E35" s="45"/>
      <c r="F35" s="46"/>
      <c r="H35" s="205" t="str">
        <f>IF(ISBLANK(L35),"",IFERROR(VLOOKUP(L35,NonScoringDec!$G$7:$K$39,5,FALSE),"Undeclared bib"))</f>
        <v/>
      </c>
      <c r="I35" s="21" t="str">
        <f>IF(ISBLANK(L35),"",IFERROR(VLOOKUP(L35,NonScoringDec!$G$7:$K$39,2,FALSE),"Undeclared bib"))</f>
        <v/>
      </c>
      <c r="J35" s="7" t="str">
        <f>IF(ISBLANK(L35),"",IFERROR(VLOOKUP(L35,NonScoringDec!$G$7:$K$39,3,FALSE),"Undeclared bib"))</f>
        <v/>
      </c>
      <c r="K35" s="196" t="str">
        <f>IF(ISBLANK(L35),"",IFERROR(VLOOKUP(L35,NonScoringDec!$G$7:$K$39,4,FALSE),"Undeclared bib"))</f>
        <v/>
      </c>
      <c r="L35" s="45"/>
      <c r="M35" s="46"/>
    </row>
    <row r="36" spans="1:13">
      <c r="A36" s="203" t="str">
        <f>IF(ISBLANK(E36),"",IFERROR(VLOOKUP(E36,NonScoringDec!$A$7:$E$39,5,FALSE),"Undeclared bib"))</f>
        <v/>
      </c>
      <c r="B36" s="21" t="str">
        <f>IF(ISBLANK(E36),"",IFERROR(VLOOKUP(E36,NonScoringDec!$A$7:$E$39,2,FALSE),"Undeclared bib"))</f>
        <v/>
      </c>
      <c r="C36" s="7" t="str">
        <f>IF(ISBLANK(E36),"",IFERROR(VLOOKUP(E36,NonScoringDec!$A$7:$E$39,3,FALSE),"Undeclared bib"))</f>
        <v/>
      </c>
      <c r="D36" s="196" t="str">
        <f>IF(ISBLANK(E36),"",IFERROR(VLOOKUP(E36,NonScoringDec!$A$7:$E$39,4,FALSE),"Undeclared bib"))</f>
        <v/>
      </c>
      <c r="E36" s="45"/>
      <c r="F36" s="46"/>
      <c r="H36" s="205" t="str">
        <f>IF(ISBLANK(L36),"",IFERROR(VLOOKUP(L36,NonScoringDec!$G$7:$K$39,5,FALSE),"Undeclared bib"))</f>
        <v/>
      </c>
      <c r="I36" s="21" t="str">
        <f>IF(ISBLANK(L36),"",IFERROR(VLOOKUP(L36,NonScoringDec!$G$7:$K$39,2,FALSE),"Undeclared bib"))</f>
        <v/>
      </c>
      <c r="J36" s="7" t="str">
        <f>IF(ISBLANK(L36),"",IFERROR(VLOOKUP(L36,NonScoringDec!$G$7:$K$39,3,FALSE),"Undeclared bib"))</f>
        <v/>
      </c>
      <c r="K36" s="196" t="str">
        <f>IF(ISBLANK(L36),"",IFERROR(VLOOKUP(L36,NonScoringDec!$G$7:$K$39,4,FALSE),"Undeclared bib"))</f>
        <v/>
      </c>
      <c r="L36" s="45"/>
      <c r="M36" s="46"/>
    </row>
    <row r="37" spans="1:13">
      <c r="A37" s="203" t="str">
        <f>IF(ISBLANK(E37),"",IFERROR(VLOOKUP(E37,NonScoringDec!$A$7:$E$39,5,FALSE),"Undeclared bib"))</f>
        <v/>
      </c>
      <c r="B37" s="21" t="str">
        <f>IF(ISBLANK(E37),"",IFERROR(VLOOKUP(E37,NonScoringDec!$A$7:$E$39,2,FALSE),"Undeclared bib"))</f>
        <v/>
      </c>
      <c r="C37" s="7" t="str">
        <f>IF(ISBLANK(E37),"",IFERROR(VLOOKUP(E37,NonScoringDec!$A$7:$E$39,3,FALSE),"Undeclared bib"))</f>
        <v/>
      </c>
      <c r="D37" s="196" t="str">
        <f>IF(ISBLANK(E37),"",IFERROR(VLOOKUP(E37,NonScoringDec!$A$7:$E$39,4,FALSE),"Undeclared bib"))</f>
        <v/>
      </c>
      <c r="E37" s="45"/>
      <c r="F37" s="46"/>
      <c r="H37" s="205" t="str">
        <f>IF(ISBLANK(L37),"",IFERROR(VLOOKUP(L37,NonScoringDec!$G$7:$K$39,5,FALSE),"Undeclared bib"))</f>
        <v/>
      </c>
      <c r="I37" s="21" t="str">
        <f>IF(ISBLANK(L37),"",IFERROR(VLOOKUP(L37,NonScoringDec!$G$7:$K$39,2,FALSE),"Undeclared bib"))</f>
        <v/>
      </c>
      <c r="J37" s="7" t="str">
        <f>IF(ISBLANK(L37),"",IFERROR(VLOOKUP(L37,NonScoringDec!$G$7:$K$39,3,FALSE),"Undeclared bib"))</f>
        <v/>
      </c>
      <c r="K37" s="196" t="str">
        <f>IF(ISBLANK(L37),"",IFERROR(VLOOKUP(L37,NonScoringDec!$G$7:$K$39,4,FALSE),"Undeclared bib"))</f>
        <v/>
      </c>
      <c r="L37" s="45"/>
      <c r="M37" s="46"/>
    </row>
    <row r="38" spans="1:13">
      <c r="A38" s="203" t="str">
        <f>IF(ISBLANK(E38),"",IFERROR(VLOOKUP(E38,NonScoringDec!$A$7:$E$39,5,FALSE),"Undeclared bib"))</f>
        <v/>
      </c>
      <c r="B38" s="21" t="str">
        <f>IF(ISBLANK(E38),"",IFERROR(VLOOKUP(E38,NonScoringDec!$A$7:$E$39,2,FALSE),"Undeclared bib"))</f>
        <v/>
      </c>
      <c r="C38" s="7" t="str">
        <f>IF(ISBLANK(E38),"",IFERROR(VLOOKUP(E38,NonScoringDec!$A$7:$E$39,3,FALSE),"Undeclared bib"))</f>
        <v/>
      </c>
      <c r="D38" s="196" t="str">
        <f>IF(ISBLANK(E38),"",IFERROR(VLOOKUP(E38,NonScoringDec!$A$7:$E$39,4,FALSE),"Undeclared bib"))</f>
        <v/>
      </c>
      <c r="E38" s="45"/>
      <c r="F38" s="46"/>
      <c r="H38" s="205" t="str">
        <f>IF(ISBLANK(L38),"",IFERROR(VLOOKUP(L38,NonScoringDec!$G$7:$K$39,5,FALSE),"Undeclared bib"))</f>
        <v/>
      </c>
      <c r="I38" s="21" t="str">
        <f>IF(ISBLANK(L38),"",IFERROR(VLOOKUP(L38,NonScoringDec!$G$7:$K$39,2,FALSE),"Undeclared bib"))</f>
        <v/>
      </c>
      <c r="J38" s="7" t="str">
        <f>IF(ISBLANK(L38),"",IFERROR(VLOOKUP(L38,NonScoringDec!$G$7:$K$39,3,FALSE),"Undeclared bib"))</f>
        <v/>
      </c>
      <c r="K38" s="196" t="str">
        <f>IF(ISBLANK(L38),"",IFERROR(VLOOKUP(L38,NonScoringDec!$G$7:$K$39,4,FALSE),"Undeclared bib"))</f>
        <v/>
      </c>
      <c r="L38" s="45"/>
      <c r="M38" s="46"/>
    </row>
    <row r="39" spans="1:13" ht="14.5" thickBot="1">
      <c r="A39" s="204" t="str">
        <f>IF(ISBLANK(E39),"",IFERROR(VLOOKUP(E39,NonScoringDec!$A$7:$E$39,5,FALSE),"Undeclared bib"))</f>
        <v/>
      </c>
      <c r="B39" s="24" t="str">
        <f>IF(ISBLANK(E39),"",IFERROR(VLOOKUP(E39,NonScoringDec!$A$7:$E$39,2,FALSE),"Undeclared bib"))</f>
        <v/>
      </c>
      <c r="C39" s="192" t="str">
        <f>IF(ISBLANK(E39),"",IFERROR(VLOOKUP(E39,NonScoringDec!$A$7:$E$39,3,FALSE),"Undeclared bib"))</f>
        <v/>
      </c>
      <c r="D39" s="197" t="str">
        <f>IF(ISBLANK(E39),"",IFERROR(VLOOKUP(E39,NonScoringDec!$A$7:$E$39,4,FALSE),"Undeclared bib"))</f>
        <v/>
      </c>
      <c r="E39" s="47"/>
      <c r="F39" s="48"/>
      <c r="H39" s="206" t="str">
        <f>IF(ISBLANK(L39),"",IFERROR(VLOOKUP(L39,NonScoringDec!$G$7:$K$39,5,FALSE),"Undeclared bib"))</f>
        <v/>
      </c>
      <c r="I39" s="24" t="str">
        <f>IF(ISBLANK(L39),"",IFERROR(VLOOKUP(L39,NonScoringDec!$G$7:$K$39,2,FALSE),"Undeclared bib"))</f>
        <v/>
      </c>
      <c r="J39" s="192" t="str">
        <f>IF(ISBLANK(L39),"",IFERROR(VLOOKUP(L39,NonScoringDec!$G$7:$K$39,3,FALSE),"Undeclared bib"))</f>
        <v/>
      </c>
      <c r="K39" s="197" t="str">
        <f>IF(ISBLANK(L39),"",IFERROR(VLOOKUP(L39,NonScoringDec!$G$7:$K$39,4,FALSE),"Undeclared bib"))</f>
        <v/>
      </c>
      <c r="L39" s="47"/>
      <c r="M39" s="48"/>
    </row>
    <row r="40" spans="1:13" ht="14.5" thickTop="1"/>
  </sheetData>
  <sheetProtection selectLockedCells="1"/>
  <pageMargins left="0.7" right="0.7" top="0.75" bottom="0.75" header="0.3" footer="0.3"/>
  <pageSetup paperSize="9" scale="80" orientation="portrait" r:id="rId1"/>
  <colBreaks count="1" manualBreakCount="1">
    <brk id="6"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66845583-96A3-4ECC-870F-4A7B1B6B469C}">
          <x14:formula1>
            <xm:f>formulas!$J$6:$J$32</xm:f>
          </x14:formula1>
          <xm:sqref>A7:A39</xm:sqref>
        </x14:dataValidation>
        <x14:dataValidation type="list" allowBlank="1" showInputMessage="1" showErrorMessage="1" xr:uid="{B5B3E07B-AFD3-4B60-BC60-96A42FA6F659}">
          <x14:formula1>
            <xm:f>formulas!$S$6:$S$32</xm:f>
          </x14:formula1>
          <xm:sqref>H7:H39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61CB-4E3E-4A0F-A614-6395200B949B}">
  <sheetPr>
    <tabColor theme="9" tint="0.59999389629810485"/>
  </sheetPr>
  <dimension ref="B1:R47"/>
  <sheetViews>
    <sheetView zoomScaleNormal="100" workbookViewId="0">
      <selection activeCell="N8" sqref="N8"/>
    </sheetView>
  </sheetViews>
  <sheetFormatPr defaultColWidth="9.1796875" defaultRowHeight="14"/>
  <cols>
    <col min="1" max="1" width="9.1796875" style="54"/>
    <col min="2" max="2" width="30.54296875" style="54" customWidth="1"/>
    <col min="3" max="3" width="15.81640625" style="54" bestFit="1" customWidth="1"/>
    <col min="4" max="4" width="12.26953125" style="54" bestFit="1" customWidth="1"/>
    <col min="5" max="5" width="22.54296875" style="54" bestFit="1" customWidth="1"/>
    <col min="6" max="7" width="9.1796875" style="54"/>
    <col min="8" max="8" width="22.54296875" style="54" bestFit="1" customWidth="1"/>
    <col min="9" max="9" width="9.1796875" style="54"/>
    <col min="10" max="10" width="12.26953125" style="54" customWidth="1"/>
    <col min="11" max="11" width="9.1796875" style="54"/>
    <col min="12" max="12" width="28.7265625" style="54" bestFit="1" customWidth="1"/>
    <col min="13" max="13" width="6.54296875" style="54" bestFit="1" customWidth="1"/>
    <col min="14" max="14" width="12.26953125" style="54" bestFit="1" customWidth="1"/>
    <col min="15" max="15" width="9.1796875" style="54"/>
    <col min="16" max="16" width="26.453125" style="54" bestFit="1" customWidth="1"/>
    <col min="17" max="17" width="6.54296875" style="54" bestFit="1" customWidth="1"/>
    <col min="18" max="18" width="18.453125" style="54" customWidth="1"/>
    <col min="19" max="16384" width="9.1796875" style="54"/>
  </cols>
  <sheetData>
    <row r="1" spans="2:18" ht="25">
      <c r="B1" s="38" t="s">
        <v>20</v>
      </c>
      <c r="L1" s="78"/>
    </row>
    <row r="2" spans="2:18" ht="25">
      <c r="B2" s="38" t="s">
        <v>126</v>
      </c>
      <c r="C2" s="55">
        <f>DeclarationM!H2</f>
        <v>45455</v>
      </c>
      <c r="D2" s="56" t="s">
        <v>113</v>
      </c>
      <c r="E2" s="56" t="str">
        <f>DeclarationM!H1</f>
        <v>Eastbourne</v>
      </c>
      <c r="L2" s="78" t="s">
        <v>136</v>
      </c>
    </row>
    <row r="3" spans="2:18">
      <c r="L3" s="78"/>
    </row>
    <row r="4" spans="2:18" ht="14.5" thickBot="1">
      <c r="B4" s="57"/>
      <c r="L4" s="187" t="s">
        <v>127</v>
      </c>
      <c r="M4" s="57"/>
      <c r="P4" s="57" t="s">
        <v>128</v>
      </c>
      <c r="Q4" s="57"/>
    </row>
    <row r="5" spans="2:18">
      <c r="B5" s="71" t="s">
        <v>6</v>
      </c>
      <c r="C5" s="72"/>
      <c r="D5" s="60"/>
      <c r="E5" s="71" t="s">
        <v>7</v>
      </c>
      <c r="F5" s="77"/>
      <c r="G5" s="60"/>
      <c r="H5" s="175" t="s">
        <v>129</v>
      </c>
      <c r="I5" s="176"/>
      <c r="J5" s="177"/>
      <c r="K5" s="60"/>
      <c r="L5" s="58"/>
      <c r="M5" s="80"/>
      <c r="N5" s="59"/>
      <c r="O5" s="60"/>
      <c r="P5" s="58"/>
      <c r="Q5" s="65"/>
      <c r="R5" s="59"/>
    </row>
    <row r="6" spans="2:18" ht="14.5" thickBot="1">
      <c r="B6" s="73" t="s">
        <v>130</v>
      </c>
      <c r="C6" s="76" t="s">
        <v>124</v>
      </c>
      <c r="D6" s="60"/>
      <c r="E6" s="73" t="s">
        <v>130</v>
      </c>
      <c r="F6" s="76" t="s">
        <v>124</v>
      </c>
      <c r="G6" s="60"/>
      <c r="H6" s="178" t="s">
        <v>130</v>
      </c>
      <c r="I6" s="179" t="s">
        <v>124</v>
      </c>
      <c r="J6" s="180" t="s">
        <v>131</v>
      </c>
      <c r="K6" s="60"/>
      <c r="L6" s="61" t="s">
        <v>130</v>
      </c>
      <c r="M6" s="81" t="s">
        <v>124</v>
      </c>
      <c r="N6" s="62" t="s">
        <v>131</v>
      </c>
      <c r="O6" s="60"/>
      <c r="P6" s="61" t="s">
        <v>130</v>
      </c>
      <c r="Q6" s="66" t="s">
        <v>124</v>
      </c>
      <c r="R6" s="62" t="s">
        <v>131</v>
      </c>
    </row>
    <row r="7" spans="2:18" ht="14.5" thickTop="1">
      <c r="B7" s="99" t="str">
        <f>INDEX('Results M'!$I$2:$P$2,MATCH(LARGE('Results M'!$I$3:$P$3,ROW(A1)),'Results M'!$I$3:$P$3,0))</f>
        <v>Hastings AC &amp; Runners</v>
      </c>
      <c r="C7" s="100">
        <f>FLOOR(LARGE('Results M'!$I$3:$P$3,ROW(A1)),1)</f>
        <v>146</v>
      </c>
      <c r="D7" s="53"/>
      <c r="E7" s="99" t="str">
        <f>INDEX('Results W'!$I$2:$P$2,MATCH(LARGE('Results W'!$I$3:$P$3,ROW(D1)),'Results W'!$I$3:$P$3,0))</f>
        <v>Brighton &amp; Hove AC</v>
      </c>
      <c r="F7" s="100">
        <f>FLOOR(LARGE('Results W'!$I$3:$P$3,ROW(D1)),1)</f>
        <v>184</v>
      </c>
      <c r="H7" s="99" t="str">
        <f>INDEX(formulas!$B$41:$I$41,MATCH(LARGE(formulas!$B$42:$I$42,ROW(G1)),formulas!$B$42:$I$42,0))</f>
        <v>Eastbourne Rovers AC</v>
      </c>
      <c r="I7" s="101">
        <f>FLOOR(LARGE(formulas!$B$42:$I$42,ROW(G1)),1)</f>
        <v>288</v>
      </c>
      <c r="J7" s="68" t="str">
        <f>IF(I7&lt;&gt;0,"8","0")</f>
        <v>8</v>
      </c>
      <c r="L7" s="78" t="str">
        <f>setup!$B6</f>
        <v>Arena 80</v>
      </c>
      <c r="M7" s="87">
        <v>43</v>
      </c>
      <c r="N7" s="82">
        <v>1</v>
      </c>
      <c r="P7" s="74" t="str">
        <f>setup!$B6</f>
        <v>Arena 80</v>
      </c>
      <c r="Q7" s="85">
        <f>VLOOKUP(P7, $H$7:$J$14,2, FALSE)+M7</f>
        <v>127</v>
      </c>
      <c r="R7" s="67">
        <f>VLOOKUP(P7, $H$7:$J$14, 3, FALSE)+N7</f>
        <v>3</v>
      </c>
    </row>
    <row r="8" spans="2:18">
      <c r="B8" s="99" t="str">
        <f>INDEX('Results M'!$I$2:$P$2,MATCH(LARGE('Results M'!$I$3:$P$3,ROW(A2)),'Results M'!$I$3:$P$3,0))</f>
        <v>Eastbourne Rovers AC</v>
      </c>
      <c r="C8" s="100">
        <f>FLOOR(LARGE('Results M'!$I$3:$P$3,ROW(A2)),1)</f>
        <v>123</v>
      </c>
      <c r="D8" s="53"/>
      <c r="E8" s="99" t="str">
        <f>INDEX('Results W'!$I$2:$P$2,MATCH(LARGE('Results W'!$I$3:$P$3,ROW(D2)),'Results W'!$I$3:$P$3,0))</f>
        <v>Eastbourne Rovers AC</v>
      </c>
      <c r="F8" s="100">
        <f>FLOOR(LARGE('Results W'!$I$3:$P$3,ROW(D2)),1)</f>
        <v>165</v>
      </c>
      <c r="H8" s="99" t="str">
        <f>INDEX(formulas!$B$41:$I$41,MATCH(LARGE(formulas!$B$42:$I$42,ROW(G2)),formulas!$B$42:$I$42,0))</f>
        <v>Brighton &amp; Hove AC</v>
      </c>
      <c r="I8" s="101">
        <f>FLOOR(LARGE(formulas!$B$42:$I$42,ROW(G2)),1)</f>
        <v>267</v>
      </c>
      <c r="J8" s="68" t="str">
        <f>IF(I8&lt;&gt;0,"7","0")</f>
        <v>7</v>
      </c>
      <c r="L8" s="78" t="str">
        <f>setup!$B7</f>
        <v>Brighton &amp; Hove AC</v>
      </c>
      <c r="M8" s="88">
        <v>225</v>
      </c>
      <c r="N8" s="83">
        <v>7</v>
      </c>
      <c r="P8" s="74" t="str">
        <f>setup!$B7</f>
        <v>Brighton &amp; Hove AC</v>
      </c>
      <c r="Q8" s="85">
        <f t="shared" ref="Q8:Q14" si="0">VLOOKUP(P8, $H$7:$J$14,2, FALSE)+M8</f>
        <v>492</v>
      </c>
      <c r="R8" s="67">
        <f t="shared" ref="R8:R14" si="1">VLOOKUP(P8, $H$7:$J$14, 3, FALSE)+N8</f>
        <v>14</v>
      </c>
    </row>
    <row r="9" spans="2:18">
      <c r="B9" s="99" t="str">
        <f>INDEX('Results M'!$I$2:$P$2,MATCH(LARGE('Results M'!$I$3:$P$3,ROW(A3)),'Results M'!$I$3:$P$3,0))</f>
        <v>Haywards Heath &amp; Lewes</v>
      </c>
      <c r="C9" s="100">
        <f>FLOOR(LARGE('Results M'!$I$3:$P$3,ROW(A3)),1)</f>
        <v>116</v>
      </c>
      <c r="D9" s="53"/>
      <c r="E9" s="99" t="str">
        <f>INDEX('Results W'!$I$2:$P$2,MATCH(LARGE('Results W'!$I$3:$P$3,ROW(D3)),'Results W'!$I$3:$P$3,0))</f>
        <v>HYAC</v>
      </c>
      <c r="F9" s="100">
        <f>FLOOR(LARGE('Results W'!$I$3:$P$3,ROW(D3)),1)</f>
        <v>132</v>
      </c>
      <c r="H9" s="99" t="str">
        <f>INDEX(formulas!$B$41:$I$41,MATCH(LARGE(formulas!$B$42:$I$42,ROW(G3)),formulas!$B$42:$I$42,0))</f>
        <v>Hastings AC &amp; Runners</v>
      </c>
      <c r="I9" s="101">
        <f>FLOOR(LARGE(formulas!$B$42:$I$42,ROW(G3)),1)</f>
        <v>249</v>
      </c>
      <c r="J9" s="68" t="str">
        <f>IF(I9&lt;&gt;0,"6","0")</f>
        <v>6</v>
      </c>
      <c r="L9" s="78" t="str">
        <f>setup!$B8</f>
        <v>Eastbourne Rovers AC</v>
      </c>
      <c r="M9" s="88">
        <v>245</v>
      </c>
      <c r="N9" s="83">
        <v>8</v>
      </c>
      <c r="P9" s="74" t="str">
        <f>setup!$B8</f>
        <v>Eastbourne Rovers AC</v>
      </c>
      <c r="Q9" s="85">
        <f t="shared" si="0"/>
        <v>533</v>
      </c>
      <c r="R9" s="67">
        <f t="shared" si="1"/>
        <v>16</v>
      </c>
    </row>
    <row r="10" spans="2:18">
      <c r="B10" s="99" t="str">
        <f>INDEX('Results M'!$I$2:$P$2,MATCH(LARGE('Results M'!$I$3:$P$3,ROW(A4)),'Results M'!$I$3:$P$3,0))</f>
        <v>Hailsham Harriers</v>
      </c>
      <c r="C10" s="100">
        <f>FLOOR(LARGE('Results M'!$I$3:$P$3,ROW(A4)),1)</f>
        <v>107</v>
      </c>
      <c r="D10" s="53"/>
      <c r="E10" s="99" t="str">
        <f>INDEX('Results W'!$I$2:$P$2,MATCH(LARGE('Results W'!$I$3:$P$3,ROW(D4)),'Results W'!$I$3:$P$3,0))</f>
        <v>Hailsham Harriers</v>
      </c>
      <c r="F10" s="100">
        <f>FLOOR(LARGE('Results W'!$I$3:$P$3,ROW(D4)),1)</f>
        <v>108</v>
      </c>
      <c r="H10" s="99" t="str">
        <f>INDEX(formulas!$B$41:$I$41,MATCH(LARGE(formulas!$B$42:$I$42,ROW(G4)),formulas!$B$42:$I$42,0))</f>
        <v>Hailsham Harriers</v>
      </c>
      <c r="I10" s="101">
        <f>FLOOR(LARGE(formulas!$B$42:$I$42,ROW(G4)),1)</f>
        <v>215</v>
      </c>
      <c r="J10" s="68" t="str">
        <f>IF(I10&lt;&gt;0,"5","0")</f>
        <v>5</v>
      </c>
      <c r="L10" s="78" t="str">
        <f>setup!$B9</f>
        <v>Hailsham Harriers</v>
      </c>
      <c r="M10" s="88">
        <v>149</v>
      </c>
      <c r="N10" s="83">
        <v>4</v>
      </c>
      <c r="P10" s="74" t="str">
        <f>setup!$B9</f>
        <v>Hailsham Harriers</v>
      </c>
      <c r="Q10" s="85">
        <f t="shared" si="0"/>
        <v>364</v>
      </c>
      <c r="R10" s="67">
        <f t="shared" si="1"/>
        <v>9</v>
      </c>
    </row>
    <row r="11" spans="2:18">
      <c r="B11" s="99" t="str">
        <f>INDEX('Results M'!$I$2:$P$2,MATCH(LARGE('Results M'!$I$3:$P$3,ROW(A5)),'Results M'!$I$3:$P$3,0))</f>
        <v>Brighton &amp; Hove AC</v>
      </c>
      <c r="C11" s="100">
        <f>FLOOR(LARGE('Results M'!$I$3:$P$3,ROW(A5)),1)</f>
        <v>83</v>
      </c>
      <c r="D11" s="53"/>
      <c r="E11" s="99" t="str">
        <f>INDEX('Results W'!$I$2:$P$2,MATCH(LARGE('Results W'!$I$3:$P$3,ROW(D5)),'Results W'!$I$3:$P$3,0))</f>
        <v>Hastings AC &amp; Runners</v>
      </c>
      <c r="F11" s="100">
        <f>FLOOR(LARGE('Results W'!$I$3:$P$3,ROW(D5)),1)</f>
        <v>103</v>
      </c>
      <c r="H11" s="99" t="str">
        <f>INDEX(formulas!$B$41:$I$41,MATCH(LARGE(formulas!$B$42:$I$42,ROW(G5)),formulas!$B$42:$I$42,0))</f>
        <v>HYAC</v>
      </c>
      <c r="I11" s="101">
        <f>FLOOR(LARGE(formulas!$B$42:$I$42,ROW(G5)),1)</f>
        <v>197</v>
      </c>
      <c r="J11" s="68" t="str">
        <f>IF(I11&lt;&gt;0,"4","0")</f>
        <v>4</v>
      </c>
      <c r="L11" s="78" t="str">
        <f>setup!$B10</f>
        <v>Hastings AC &amp; Runners</v>
      </c>
      <c r="M11" s="88">
        <v>184</v>
      </c>
      <c r="N11" s="83">
        <v>6</v>
      </c>
      <c r="P11" s="74" t="str">
        <f>setup!$B10</f>
        <v>Hastings AC &amp; Runners</v>
      </c>
      <c r="Q11" s="85">
        <f t="shared" si="0"/>
        <v>433</v>
      </c>
      <c r="R11" s="67">
        <f t="shared" si="1"/>
        <v>12</v>
      </c>
    </row>
    <row r="12" spans="2:18">
      <c r="B12" s="99" t="str">
        <f>INDEX('Results M'!$I$2:$P$2,MATCH(LARGE('Results M'!$I$3:$P$3,ROW(A6)),'Results M'!$I$3:$P$3,0))</f>
        <v>Arena 80</v>
      </c>
      <c r="C12" s="100">
        <f>FLOOR(LARGE('Results M'!$I$3:$P$3,ROW(A6)),1)</f>
        <v>76</v>
      </c>
      <c r="D12" s="53"/>
      <c r="E12" s="99" t="str">
        <f>INDEX('Results W'!$I$2:$P$2,MATCH(LARGE('Results W'!$I$3:$P$3,ROW(D6)),'Results W'!$I$3:$P$3,0))</f>
        <v>Haywards Heath &amp; Lewes</v>
      </c>
      <c r="F12" s="100">
        <f>FLOOR(LARGE('Results W'!$I$3:$P$3,ROW(D6)),1)</f>
        <v>54</v>
      </c>
      <c r="H12" s="99" t="str">
        <f>INDEX(formulas!$B$41:$I$41,MATCH(LARGE(formulas!$B$42:$I$42,ROW(G6)),formulas!$B$42:$I$42,0))</f>
        <v>Haywards Heath &amp; Lewes</v>
      </c>
      <c r="I12" s="101">
        <f>FLOOR(LARGE(formulas!$B$42:$I$42,ROW(G6)),1)</f>
        <v>170</v>
      </c>
      <c r="J12" s="68" t="str">
        <f>IF(I12&lt;&gt;0,"3","0")</f>
        <v>3</v>
      </c>
      <c r="L12" s="78" t="str">
        <f>setup!$B11</f>
        <v>Haywards Heath &amp; Lewes</v>
      </c>
      <c r="M12" s="88">
        <v>181</v>
      </c>
      <c r="N12" s="83">
        <v>5</v>
      </c>
      <c r="P12" s="74" t="str">
        <f>setup!$B11</f>
        <v>Haywards Heath &amp; Lewes</v>
      </c>
      <c r="Q12" s="85">
        <f t="shared" si="0"/>
        <v>351</v>
      </c>
      <c r="R12" s="67">
        <f t="shared" si="1"/>
        <v>8</v>
      </c>
    </row>
    <row r="13" spans="2:18">
      <c r="B13" s="99" t="str">
        <f>INDEX('Results M'!$I$2:$P$2,MATCH(LARGE('Results M'!$I$3:$P$3,ROW(A7)),'Results M'!$I$3:$P$3,0))</f>
        <v>HYAC</v>
      </c>
      <c r="C13" s="100">
        <f>FLOOR(LARGE('Results M'!$I$3:$P$3,ROW(A7)),1)</f>
        <v>65</v>
      </c>
      <c r="D13" s="53"/>
      <c r="E13" s="99" t="str">
        <f>INDEX('Results W'!$I$2:$P$2,MATCH(LARGE('Results W'!$I$3:$P$3,ROW(D7)),'Results W'!$I$3:$P$3,0))</f>
        <v>Arena 80</v>
      </c>
      <c r="F13" s="100">
        <f>FLOOR(LARGE('Results W'!$I$3:$P$3,ROW(D7)),1)</f>
        <v>8</v>
      </c>
      <c r="H13" s="99" t="str">
        <f>INDEX(formulas!$B$41:$I$41,MATCH(LARGE(formulas!$B$42:$I$42,ROW(G7)),formulas!$B$42:$I$42,0))</f>
        <v>Arena 80</v>
      </c>
      <c r="I13" s="101">
        <f>FLOOR(LARGE(formulas!$B$42:$I$42,ROW(G7)),1)</f>
        <v>84</v>
      </c>
      <c r="J13" s="68" t="str">
        <f>IF(I13&lt;&gt;0,"2","0")</f>
        <v>2</v>
      </c>
      <c r="L13" s="78" t="str">
        <f>setup!$B12</f>
        <v>HYAC</v>
      </c>
      <c r="M13" s="88">
        <v>103</v>
      </c>
      <c r="N13" s="83">
        <v>3</v>
      </c>
      <c r="P13" s="74" t="str">
        <f>setup!$B12</f>
        <v>HYAC</v>
      </c>
      <c r="Q13" s="85">
        <f t="shared" si="0"/>
        <v>300</v>
      </c>
      <c r="R13" s="67">
        <f t="shared" si="1"/>
        <v>7</v>
      </c>
    </row>
    <row r="14" spans="2:18" ht="14.5" thickBot="1">
      <c r="B14" s="102" t="str">
        <f>INDEX('Results M'!$I$2:$P$2,MATCH(LARGE('Results M'!$I$3:$P$3,ROW(A8)),'Results M'!$I$3:$P$3,0))</f>
        <v>Worthing &amp; District Harriers</v>
      </c>
      <c r="C14" s="103">
        <f>FLOOR(LARGE('Results M'!$I$3:$P$3,ROW(A8)),1)</f>
        <v>56</v>
      </c>
      <c r="D14" s="53"/>
      <c r="E14" s="104" t="str">
        <f>INDEX('Results W'!$I$2:$P$2,MATCH(LARGE('Results W'!$I$3:$P$3,ROW(D8)),'Results W'!$I$3:$P$3,0))</f>
        <v>Worthing &amp; District Harriers</v>
      </c>
      <c r="F14" s="103">
        <f>FLOOR(LARGE('Results W'!$I$3:$P$3,ROW(D8)),1)</f>
        <v>0</v>
      </c>
      <c r="H14" s="104" t="str">
        <f>INDEX(formulas!$B$41:$I$41,MATCH(LARGE(formulas!$B$42:$I$42,ROW(G8)),formulas!$B$42:$I$42,0))</f>
        <v>Worthing &amp; District Harriers</v>
      </c>
      <c r="I14" s="105">
        <f>FLOOR(LARGE(formulas!$B$42:$I$42,ROW(G8)),1)</f>
        <v>56</v>
      </c>
      <c r="J14" s="69" t="str">
        <f>IF(I14&lt;&gt;0,"1","0")</f>
        <v>1</v>
      </c>
      <c r="L14" s="79" t="str">
        <f>setup!$B13</f>
        <v>Worthing &amp; District Harriers</v>
      </c>
      <c r="M14" s="89">
        <v>58</v>
      </c>
      <c r="N14" s="84">
        <v>2</v>
      </c>
      <c r="P14" s="75" t="str">
        <f>setup!$B13</f>
        <v>Worthing &amp; District Harriers</v>
      </c>
      <c r="Q14" s="86">
        <f t="shared" si="0"/>
        <v>114</v>
      </c>
      <c r="R14" s="70">
        <f t="shared" si="1"/>
        <v>3</v>
      </c>
    </row>
    <row r="15" spans="2:18">
      <c r="B15" s="106"/>
      <c r="L15" s="78"/>
    </row>
    <row r="16" spans="2:18">
      <c r="L16" s="78"/>
    </row>
    <row r="17" spans="12:14">
      <c r="L17" s="78"/>
    </row>
    <row r="18" spans="12:14" ht="14.5" thickBot="1">
      <c r="L18" s="78"/>
    </row>
    <row r="19" spans="12:14">
      <c r="L19" s="181" t="s">
        <v>132</v>
      </c>
      <c r="M19" s="182"/>
      <c r="N19" s="183"/>
    </row>
    <row r="20" spans="12:14">
      <c r="L20" s="184" t="s">
        <v>130</v>
      </c>
      <c r="M20" s="185" t="s">
        <v>124</v>
      </c>
      <c r="N20" s="186" t="s">
        <v>131</v>
      </c>
    </row>
    <row r="21" spans="12:14">
      <c r="L21" s="99" t="str">
        <f>INDEX(formulas!$B$47:$I$47,MATCH(LARGE(formulas!$B$51:$I$51,ROW(A1)),formulas!$B$51:$I$51,0))</f>
        <v>Eastbourne Rovers AC</v>
      </c>
      <c r="M21" s="107">
        <f>INDEX(formulas!$B$50:$I$50,MATCH(LARGE(formulas!$B$51:$I$51,ROW(B1)),formulas!$B$51:$I$51,0))</f>
        <v>533</v>
      </c>
      <c r="N21" s="108">
        <f>FLOOR(LARGE(formulas!$B$51:$I$51,ROW(A1)),1)</f>
        <v>16</v>
      </c>
    </row>
    <row r="22" spans="12:14">
      <c r="L22" s="99" t="str">
        <f>INDEX(formulas!$B$47:$I$47,MATCH(LARGE(formulas!$B$51:$I$51,ROW(A2)),formulas!$B$51:$I$51,0))</f>
        <v>Brighton &amp; Hove AC</v>
      </c>
      <c r="M22" s="107">
        <f>INDEX(formulas!$B$50:$I$50,MATCH(LARGE(formulas!$B$51:$I$51,ROW(B2)),formulas!$B$51:$I$51,0))</f>
        <v>492</v>
      </c>
      <c r="N22" s="108">
        <f>FLOOR(LARGE(formulas!$B$51:$I$51,ROW(A2)),1)</f>
        <v>14</v>
      </c>
    </row>
    <row r="23" spans="12:14">
      <c r="L23" s="99" t="str">
        <f>INDEX(formulas!$B$47:$I$47,MATCH(LARGE(formulas!$B$51:$I$51,ROW(A3)),formulas!$B$51:$I$51,0))</f>
        <v>Hastings AC &amp; Runners</v>
      </c>
      <c r="M23" s="107">
        <f>INDEX(formulas!$B$50:$I$50,MATCH(LARGE(formulas!$B$51:$I$51,ROW(B3)),formulas!$B$51:$I$51,0))</f>
        <v>433</v>
      </c>
      <c r="N23" s="108">
        <f>FLOOR(LARGE(formulas!$B$51:$I$51,ROW(A3)),1)</f>
        <v>12</v>
      </c>
    </row>
    <row r="24" spans="12:14">
      <c r="L24" s="99" t="str">
        <f>INDEX(formulas!$B$47:$I$47,MATCH(LARGE(formulas!$B$51:$I$51,ROW(A4)),formulas!$B$51:$I$51,0))</f>
        <v>Hailsham Harriers</v>
      </c>
      <c r="M24" s="107">
        <f>INDEX(formulas!$B$50:$I$50,MATCH(LARGE(formulas!$B$51:$I$51,ROW(B4)),formulas!$B$51:$I$51,0))</f>
        <v>364</v>
      </c>
      <c r="N24" s="108">
        <f>FLOOR(LARGE(formulas!$B$51:$I$51,ROW(A4)),1)</f>
        <v>9</v>
      </c>
    </row>
    <row r="25" spans="12:14">
      <c r="L25" s="99" t="str">
        <f>INDEX(formulas!$B$47:$I$47,MATCH(LARGE(formulas!$B$51:$I$51,ROW(A5)),formulas!$B$51:$I$51,0))</f>
        <v>Haywards Heath &amp; Lewes</v>
      </c>
      <c r="M25" s="107">
        <f>INDEX(formulas!$B$50:$I$50,MATCH(LARGE(formulas!$B$51:$I$51,ROW(B5)),formulas!$B$51:$I$51,0))</f>
        <v>351</v>
      </c>
      <c r="N25" s="108">
        <f>FLOOR(LARGE(formulas!$B$51:$I$51,ROW(A5)),1)</f>
        <v>8</v>
      </c>
    </row>
    <row r="26" spans="12:14">
      <c r="L26" s="99" t="str">
        <f>INDEX(formulas!$B$47:$I$47,MATCH(LARGE(formulas!$B$51:$I$51,ROW(A6)),formulas!$B$51:$I$51,0))</f>
        <v>HYAC</v>
      </c>
      <c r="M26" s="107">
        <f>INDEX(formulas!$B$50:$I$50,MATCH(LARGE(formulas!$B$51:$I$51,ROW(B6)),formulas!$B$51:$I$51,0))</f>
        <v>300</v>
      </c>
      <c r="N26" s="108">
        <f>FLOOR(LARGE(formulas!$B$51:$I$51,ROW(A6)),1)</f>
        <v>7</v>
      </c>
    </row>
    <row r="27" spans="12:14">
      <c r="L27" s="99" t="str">
        <f>INDEX(formulas!$B$47:$I$47,MATCH(LARGE(formulas!$B$51:$I$51,ROW(A7)),formulas!$B$51:$I$51,0))</f>
        <v>Arena 80</v>
      </c>
      <c r="M27" s="107">
        <f>INDEX(formulas!$B$50:$I$50,MATCH(LARGE(formulas!$B$51:$I$51,ROW(B7)),formulas!$B$51:$I$51,0))</f>
        <v>127</v>
      </c>
      <c r="N27" s="108">
        <f>FLOOR(LARGE(formulas!$B$51:$I$51,ROW(A7)),1)</f>
        <v>3</v>
      </c>
    </row>
    <row r="28" spans="12:14" ht="14.5" thickBot="1">
      <c r="L28" s="104" t="str">
        <f>INDEX(formulas!$B$47:$I$47,MATCH(LARGE(formulas!$B$51:$I$51,ROW(A8)),formulas!$B$51:$I$51,0))</f>
        <v>Worthing &amp; District Harriers</v>
      </c>
      <c r="M28" s="109">
        <f>INDEX(formulas!$B$50:$I$50,MATCH(LARGE(formulas!$B$51:$I$51,ROW(B8)),formulas!$B$51:$I$51,0))</f>
        <v>114</v>
      </c>
      <c r="N28" s="110">
        <f>FLOOR(LARGE(formulas!$B$51:$I$51,ROW(A8)),1)</f>
        <v>3</v>
      </c>
    </row>
    <row r="40" spans="2:4">
      <c r="B40" s="52"/>
      <c r="C40" s="52"/>
      <c r="D40" s="52"/>
    </row>
    <row r="41" spans="2:4">
      <c r="B41" s="52"/>
      <c r="C41" s="52"/>
      <c r="D41" s="52"/>
    </row>
    <row r="42" spans="2:4">
      <c r="B42" s="52"/>
      <c r="C42" s="52"/>
      <c r="D42" s="52"/>
    </row>
    <row r="43" spans="2:4">
      <c r="B43" s="52"/>
      <c r="C43" s="52"/>
      <c r="D43" s="52"/>
    </row>
    <row r="44" spans="2:4">
      <c r="B44" s="52"/>
      <c r="C44" s="52"/>
      <c r="D44" s="52"/>
    </row>
    <row r="45" spans="2:4">
      <c r="B45" s="52"/>
      <c r="C45" s="52"/>
      <c r="D45" s="52"/>
    </row>
    <row r="46" spans="2:4">
      <c r="B46" s="52"/>
      <c r="C46" s="52"/>
      <c r="D46" s="52"/>
    </row>
    <row r="47" spans="2:4">
      <c r="B47" s="52"/>
      <c r="C47" s="52"/>
      <c r="D47" s="52"/>
    </row>
  </sheetData>
  <sheetProtection sheet="1" selectLockedCells="1"/>
  <dataValidations count="1">
    <dataValidation allowBlank="1" showInputMessage="1" error="You must select a club from the list." sqref="L7:M14 P7:P14" xr:uid="{470F303E-C26C-4A1D-AAF6-2CE8548952F8}"/>
  </dataValidations>
  <pageMargins left="0.7" right="0.7" top="0.75" bottom="0.75" header="0.3" footer="0.3"/>
  <pageSetup paperSize="9" scale="57" orientation="portrait" r:id="rId1"/>
  <colBreaks count="1" manualBreakCount="1">
    <brk id="10" max="27"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formulas</vt:lpstr>
      <vt:lpstr>setup</vt:lpstr>
      <vt:lpstr>DeclarationM</vt:lpstr>
      <vt:lpstr>DeclarationW</vt:lpstr>
      <vt:lpstr>NonScoringDec</vt:lpstr>
      <vt:lpstr>Results M</vt:lpstr>
      <vt:lpstr>Results W</vt:lpstr>
      <vt:lpstr>NonScoringRes</vt:lpstr>
      <vt:lpstr>Match Result</vt:lpstr>
      <vt:lpstr>'Results M'!Print_Area</vt:lpstr>
      <vt:lpstr>'Results 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Davis</dc:creator>
  <cp:keywords/>
  <dc:description/>
  <cp:lastModifiedBy>Kate Matthews</cp:lastModifiedBy>
  <cp:revision/>
  <cp:lastPrinted>2024-06-14T09:42:54Z</cp:lastPrinted>
  <dcterms:created xsi:type="dcterms:W3CDTF">2023-06-17T13:55:42Z</dcterms:created>
  <dcterms:modified xsi:type="dcterms:W3CDTF">2024-06-26T08:30:14Z</dcterms:modified>
  <cp:category/>
  <cp:contentStatus/>
</cp:coreProperties>
</file>