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tth\Documents\Sussex Athletics\Results\2023\"/>
    </mc:Choice>
  </mc:AlternateContent>
  <xr:revisionPtr revIDLastSave="0" documentId="8_{1A699628-5D24-4F35-8EC0-089379B38130}" xr6:coauthVersionLast="47" xr6:coauthVersionMax="47" xr10:uidLastSave="{00000000-0000-0000-0000-000000000000}"/>
  <workbookProtection lockStructure="1"/>
  <bookViews>
    <workbookView xWindow="-108" yWindow="-108" windowWidth="23256" windowHeight="12576" activeTab="1"/>
  </bookViews>
  <sheets>
    <sheet name="Dec" sheetId="6" r:id="rId1"/>
    <sheet name="Results" sheetId="11" r:id="rId2"/>
  </sheets>
  <definedNames>
    <definedName name="Age">Dec!$A$94:$B$104</definedName>
    <definedName name="AWstandards">Dec!$A$72:$K$92</definedName>
    <definedName name="Event">Dec!$A$72:$A$92</definedName>
    <definedName name="F15A">Dec!$A$43:$Y$53</definedName>
    <definedName name="F15B">Dec!$A$55:$Y$65</definedName>
    <definedName name="FSA">Dec!$A$18:$Y$29</definedName>
    <definedName name="FSB">Dec!$A$31:$Y$40</definedName>
    <definedName name="Fteams">Dec!$A$4:$G$15</definedName>
    <definedName name="HTML_CodePage" hidden="1">1252</definedName>
    <definedName name="HTML_Control" localSheetId="0" hidden="1">{"'results'!$F$1:$R$43"}</definedName>
    <definedName name="HTML_Control" hidden="1">{"'results'!$F$1:$R$43"}</definedName>
    <definedName name="HTML_Description" hidden="1">"Provisional results by Mick Bromilow"</definedName>
    <definedName name="HTML_Email" hidden="1">""</definedName>
    <definedName name="HTML_Header" hidden="1">"Southern Men's League Division 3  - Hemel Hempstead - 7 July 2001"</definedName>
    <definedName name="HTML_LastUpdate" hidden="1">"10/07/01"</definedName>
    <definedName name="HTML_LineAfter" hidden="1">TRUE</definedName>
    <definedName name="HTML_LineBefore" hidden="1">TRUE</definedName>
    <definedName name="HTML_Name" hidden="1">"Mick Bromilow"</definedName>
    <definedName name="HTML_OBDlg2" hidden="1">TRUE</definedName>
    <definedName name="HTML_OBDlg4" hidden="1">TRUE</definedName>
    <definedName name="HTML_OS" hidden="1">0</definedName>
    <definedName name="HTML_PathFile" hidden="1">"\\Pcma183\webdocs\Staff\tmb3\MKAC\01sml4a.htm"</definedName>
    <definedName name="HTML_Title" hidden="1">"Southern Men's League Division 3"</definedName>
    <definedName name="_xlnm.Print_Area" localSheetId="0">Dec!$J$18:$K$65</definedName>
    <definedName name="_xlnm.Print_Area" localSheetId="1">Results!$B$4:$H$363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" i="11" l="1"/>
  <c r="C28" i="11"/>
  <c r="C357" i="11"/>
  <c r="C355" i="11"/>
  <c r="C353" i="11"/>
  <c r="C198" i="11"/>
  <c r="C196" i="11"/>
  <c r="C193" i="11"/>
  <c r="C191" i="11"/>
  <c r="C190" i="11"/>
  <c r="U358" i="11"/>
  <c r="V358" i="11"/>
  <c r="C308" i="11"/>
  <c r="C307" i="11"/>
  <c r="C236" i="11"/>
  <c r="C235" i="11"/>
  <c r="C215" i="11"/>
  <c r="C214" i="11"/>
  <c r="C188" i="11"/>
  <c r="C187" i="11"/>
  <c r="C186" i="11"/>
  <c r="C185" i="11"/>
  <c r="C184" i="11"/>
  <c r="C182" i="11"/>
  <c r="C181" i="11"/>
  <c r="C180" i="11"/>
  <c r="C179" i="11"/>
  <c r="C178" i="11"/>
  <c r="C177" i="11"/>
  <c r="C176" i="11"/>
  <c r="C175" i="11"/>
  <c r="C174" i="11"/>
  <c r="C173" i="11"/>
  <c r="C171" i="11"/>
  <c r="C170" i="11"/>
  <c r="C169" i="11"/>
  <c r="C168" i="11"/>
  <c r="C167" i="11"/>
  <c r="C166" i="11"/>
  <c r="C164" i="11"/>
  <c r="C163" i="11"/>
  <c r="C162" i="11"/>
  <c r="C161" i="11"/>
  <c r="C160" i="11"/>
  <c r="C159" i="11"/>
  <c r="C158" i="11"/>
  <c r="C157" i="11"/>
  <c r="C155" i="11"/>
  <c r="C154" i="11"/>
  <c r="C153" i="11"/>
  <c r="C152" i="11"/>
  <c r="C151" i="11"/>
  <c r="C150" i="11"/>
  <c r="C148" i="11"/>
  <c r="C147" i="11"/>
  <c r="C146" i="11"/>
  <c r="C145" i="11"/>
  <c r="C144" i="11"/>
  <c r="C143" i="11"/>
  <c r="C142" i="11"/>
  <c r="C141" i="11"/>
  <c r="C140" i="11"/>
  <c r="C138" i="11"/>
  <c r="C137" i="11"/>
  <c r="C136" i="11"/>
  <c r="C135" i="11"/>
  <c r="C134" i="11"/>
  <c r="C133" i="11"/>
  <c r="C132" i="11"/>
  <c r="C131" i="11"/>
  <c r="C129" i="11"/>
  <c r="C128" i="11"/>
  <c r="C127" i="11"/>
  <c r="C126" i="11"/>
  <c r="C125" i="11"/>
  <c r="C124" i="11"/>
  <c r="C123" i="11"/>
  <c r="C122" i="11"/>
  <c r="C121" i="11"/>
  <c r="C120" i="11"/>
  <c r="C117" i="11"/>
  <c r="C116" i="11"/>
  <c r="C115" i="11"/>
  <c r="C119" i="11"/>
  <c r="C114" i="11"/>
  <c r="C75" i="11"/>
  <c r="C74" i="11"/>
  <c r="C73" i="11"/>
  <c r="C72" i="11"/>
  <c r="C71" i="11"/>
  <c r="C112" i="11"/>
  <c r="C111" i="11"/>
  <c r="C110" i="11"/>
  <c r="C109" i="11"/>
  <c r="C108" i="11"/>
  <c r="C107" i="11"/>
  <c r="C106" i="11"/>
  <c r="C105" i="11"/>
  <c r="C103" i="11"/>
  <c r="C102" i="11"/>
  <c r="C100" i="11"/>
  <c r="C99" i="11"/>
  <c r="C98" i="11"/>
  <c r="C97" i="11"/>
  <c r="C96" i="11"/>
  <c r="C95" i="11"/>
  <c r="C93" i="11"/>
  <c r="C92" i="11"/>
  <c r="C91" i="11"/>
  <c r="C90" i="11"/>
  <c r="C89" i="11"/>
  <c r="C88" i="11"/>
  <c r="C86" i="11"/>
  <c r="C85" i="11"/>
  <c r="C84" i="11"/>
  <c r="C83" i="11"/>
  <c r="C82" i="11"/>
  <c r="C81" i="11"/>
  <c r="C80" i="11"/>
  <c r="C79" i="11"/>
  <c r="C78" i="11"/>
  <c r="C77" i="11"/>
  <c r="C69" i="11"/>
  <c r="C68" i="11"/>
  <c r="C67" i="11"/>
  <c r="C66" i="11"/>
  <c r="C65" i="11"/>
  <c r="C64" i="11"/>
  <c r="C63" i="11"/>
  <c r="C62" i="11"/>
  <c r="C60" i="11"/>
  <c r="C59" i="11"/>
  <c r="C58" i="11"/>
  <c r="C57" i="11"/>
  <c r="C56" i="11"/>
  <c r="C55" i="11"/>
  <c r="C53" i="11"/>
  <c r="C52" i="11"/>
  <c r="C51" i="11"/>
  <c r="C50" i="11"/>
  <c r="C49" i="11"/>
  <c r="C48" i="11"/>
  <c r="C47" i="11"/>
  <c r="C46" i="11"/>
  <c r="C45" i="11"/>
  <c r="C44" i="11"/>
  <c r="C43" i="11"/>
  <c r="E308" i="11"/>
  <c r="D308" i="11"/>
  <c r="E307" i="11"/>
  <c r="D307" i="11"/>
  <c r="E236" i="11"/>
  <c r="D236" i="11"/>
  <c r="E235" i="11"/>
  <c r="D235" i="11"/>
  <c r="E215" i="11"/>
  <c r="D215" i="11"/>
  <c r="E214" i="11"/>
  <c r="D214" i="11"/>
  <c r="E199" i="11"/>
  <c r="D199" i="11"/>
  <c r="E198" i="11"/>
  <c r="D198" i="11"/>
  <c r="E182" i="11"/>
  <c r="D182" i="11"/>
  <c r="E181" i="11"/>
  <c r="D181" i="11"/>
  <c r="E148" i="11"/>
  <c r="D148" i="11"/>
  <c r="E128" i="11"/>
  <c r="D128" i="11"/>
  <c r="E127" i="11"/>
  <c r="D127" i="11"/>
  <c r="E86" i="11"/>
  <c r="D86" i="11"/>
  <c r="E85" i="11"/>
  <c r="D85" i="11"/>
  <c r="E52" i="11"/>
  <c r="D52" i="11"/>
  <c r="E51" i="11"/>
  <c r="D51" i="11"/>
  <c r="E41" i="11"/>
  <c r="C41" i="11"/>
  <c r="G363" i="11"/>
  <c r="G362" i="11"/>
  <c r="G361" i="11"/>
  <c r="G360" i="11"/>
  <c r="G357" i="11"/>
  <c r="G356" i="11"/>
  <c r="G355" i="11"/>
  <c r="G354" i="11"/>
  <c r="G353" i="11"/>
  <c r="G352" i="11"/>
  <c r="G350" i="11"/>
  <c r="G349" i="11"/>
  <c r="G348" i="11"/>
  <c r="G347" i="11"/>
  <c r="G345" i="11"/>
  <c r="G344" i="11"/>
  <c r="G343" i="11"/>
  <c r="G342" i="11"/>
  <c r="G341" i="11"/>
  <c r="G339" i="11"/>
  <c r="G338" i="11"/>
  <c r="G337" i="11"/>
  <c r="G335" i="11"/>
  <c r="G334" i="11"/>
  <c r="G333" i="11"/>
  <c r="G332" i="11"/>
  <c r="G330" i="11"/>
  <c r="G329" i="11"/>
  <c r="G328" i="11"/>
  <c r="G326" i="11"/>
  <c r="G325" i="11"/>
  <c r="G324" i="11"/>
  <c r="G323" i="11"/>
  <c r="G322" i="11"/>
  <c r="G321" i="11"/>
  <c r="G320" i="11"/>
  <c r="G319" i="11"/>
  <c r="G317" i="11"/>
  <c r="G316" i="11"/>
  <c r="G315" i="11"/>
  <c r="G314" i="11"/>
  <c r="G313" i="11"/>
  <c r="G312" i="11"/>
  <c r="G311" i="11"/>
  <c r="G309" i="11"/>
  <c r="G308" i="11"/>
  <c r="G307" i="11"/>
  <c r="G306" i="11"/>
  <c r="G305" i="11"/>
  <c r="G304" i="11"/>
  <c r="G303" i="11"/>
  <c r="G302" i="11"/>
  <c r="G301" i="11"/>
  <c r="G300" i="11"/>
  <c r="G299" i="11"/>
  <c r="G297" i="11"/>
  <c r="G296" i="11"/>
  <c r="G295" i="11"/>
  <c r="G293" i="11"/>
  <c r="G292" i="11"/>
  <c r="G291" i="11"/>
  <c r="G290" i="11"/>
  <c r="G289" i="11"/>
  <c r="G288" i="11"/>
  <c r="G287" i="11"/>
  <c r="G285" i="11"/>
  <c r="G284" i="11"/>
  <c r="G283" i="11"/>
  <c r="G282" i="11"/>
  <c r="G280" i="11"/>
  <c r="G279" i="11"/>
  <c r="G278" i="11"/>
  <c r="G277" i="11"/>
  <c r="G276" i="11"/>
  <c r="G275" i="11"/>
  <c r="G273" i="11"/>
  <c r="G272" i="11"/>
  <c r="G271" i="11"/>
  <c r="G270" i="11"/>
  <c r="G269" i="11"/>
  <c r="G267" i="11"/>
  <c r="G266" i="11"/>
  <c r="G265" i="11"/>
  <c r="G264" i="11"/>
  <c r="G263" i="11"/>
  <c r="G262" i="11"/>
  <c r="G261" i="11"/>
  <c r="G260" i="11"/>
  <c r="G258" i="11"/>
  <c r="G257" i="11"/>
  <c r="G256" i="11"/>
  <c r="G255" i="11"/>
  <c r="G254" i="11"/>
  <c r="G253" i="11"/>
  <c r="G252" i="11"/>
  <c r="G250" i="11"/>
  <c r="G249" i="11"/>
  <c r="G248" i="11"/>
  <c r="G247" i="11"/>
  <c r="G246" i="11"/>
  <c r="G245" i="11"/>
  <c r="G244" i="11"/>
  <c r="G242" i="11"/>
  <c r="G241" i="11"/>
  <c r="G240" i="11"/>
  <c r="G239" i="11"/>
  <c r="G238" i="11"/>
  <c r="G236" i="11"/>
  <c r="G235" i="11"/>
  <c r="G234" i="11"/>
  <c r="G233" i="11"/>
  <c r="G232" i="11"/>
  <c r="G231" i="11"/>
  <c r="G230" i="11"/>
  <c r="G229" i="11"/>
  <c r="G228" i="11"/>
  <c r="G227" i="11"/>
  <c r="G225" i="11"/>
  <c r="G224" i="11"/>
  <c r="G223" i="11"/>
  <c r="G222" i="11"/>
  <c r="G221" i="11"/>
  <c r="G220" i="11"/>
  <c r="G219" i="11"/>
  <c r="G218" i="11"/>
  <c r="G216" i="11"/>
  <c r="G215" i="11"/>
  <c r="G214" i="11"/>
  <c r="G213" i="11"/>
  <c r="G212" i="11"/>
  <c r="G211" i="11"/>
  <c r="G210" i="11"/>
  <c r="G209" i="11"/>
  <c r="G208" i="11"/>
  <c r="G207" i="11"/>
  <c r="G206" i="11"/>
  <c r="G204" i="11"/>
  <c r="E204" i="11"/>
  <c r="D204" i="11"/>
  <c r="Y204" i="11"/>
  <c r="G203" i="11"/>
  <c r="E203" i="11"/>
  <c r="D203" i="11"/>
  <c r="Y203" i="11"/>
  <c r="G202" i="11"/>
  <c r="E202" i="11"/>
  <c r="D202" i="11"/>
  <c r="Y202" i="11"/>
  <c r="G201" i="11"/>
  <c r="E201" i="11"/>
  <c r="D201" i="11"/>
  <c r="Y201" i="11"/>
  <c r="G199" i="11"/>
  <c r="G198" i="11"/>
  <c r="G197" i="11"/>
  <c r="E197" i="11"/>
  <c r="D197" i="11"/>
  <c r="Y197" i="11"/>
  <c r="G196" i="11"/>
  <c r="E196" i="11"/>
  <c r="D196" i="11"/>
  <c r="Y196" i="11"/>
  <c r="G195" i="11"/>
  <c r="E195" i="11"/>
  <c r="D195" i="11"/>
  <c r="Y195" i="11"/>
  <c r="G194" i="11"/>
  <c r="E194" i="11"/>
  <c r="D194" i="11"/>
  <c r="Y194" i="11"/>
  <c r="G193" i="11"/>
  <c r="E193" i="11"/>
  <c r="D193" i="11"/>
  <c r="Y193" i="11"/>
  <c r="G192" i="11"/>
  <c r="E192" i="11"/>
  <c r="D192" i="11"/>
  <c r="Y192" i="11"/>
  <c r="G191" i="11"/>
  <c r="E191" i="11"/>
  <c r="D191" i="11"/>
  <c r="Y191" i="11"/>
  <c r="G190" i="11"/>
  <c r="E190" i="11"/>
  <c r="D190" i="11"/>
  <c r="Y190" i="11"/>
  <c r="G188" i="11"/>
  <c r="E188" i="11"/>
  <c r="D188" i="11"/>
  <c r="Y188" i="11"/>
  <c r="G187" i="11"/>
  <c r="E187" i="11"/>
  <c r="D187" i="11"/>
  <c r="Y187" i="11"/>
  <c r="G186" i="11"/>
  <c r="E186" i="11"/>
  <c r="D186" i="11"/>
  <c r="Y186" i="11"/>
  <c r="G185" i="11"/>
  <c r="E185" i="11"/>
  <c r="D185" i="11"/>
  <c r="Y185" i="11"/>
  <c r="G184" i="11"/>
  <c r="E184" i="11"/>
  <c r="D184" i="11"/>
  <c r="Y184" i="11"/>
  <c r="G182" i="11"/>
  <c r="G181" i="11"/>
  <c r="G180" i="11"/>
  <c r="E180" i="11"/>
  <c r="D180" i="11"/>
  <c r="Y180" i="11"/>
  <c r="G179" i="11"/>
  <c r="E179" i="11"/>
  <c r="D179" i="11"/>
  <c r="Y179" i="11"/>
  <c r="G178" i="11"/>
  <c r="E178" i="11"/>
  <c r="D178" i="11"/>
  <c r="Y178" i="11"/>
  <c r="G177" i="11"/>
  <c r="E177" i="11"/>
  <c r="D177" i="11"/>
  <c r="Y177" i="11"/>
  <c r="G176" i="11"/>
  <c r="E176" i="11"/>
  <c r="D176" i="11"/>
  <c r="Y176" i="11"/>
  <c r="G175" i="11"/>
  <c r="E175" i="11"/>
  <c r="D175" i="11"/>
  <c r="Y175" i="11"/>
  <c r="G174" i="11"/>
  <c r="E174" i="11"/>
  <c r="D174" i="11"/>
  <c r="Y174" i="11"/>
  <c r="G173" i="11"/>
  <c r="E173" i="11"/>
  <c r="D173" i="11"/>
  <c r="Y173" i="11"/>
  <c r="G171" i="11"/>
  <c r="E171" i="11"/>
  <c r="D171" i="11"/>
  <c r="Y171" i="11"/>
  <c r="G170" i="11"/>
  <c r="E170" i="11"/>
  <c r="D170" i="11"/>
  <c r="Y170" i="11"/>
  <c r="G169" i="11"/>
  <c r="E169" i="11"/>
  <c r="D169" i="11"/>
  <c r="Y169" i="11"/>
  <c r="G168" i="11"/>
  <c r="E168" i="11"/>
  <c r="D168" i="11"/>
  <c r="Y168" i="11"/>
  <c r="G167" i="11"/>
  <c r="E167" i="11"/>
  <c r="D167" i="11"/>
  <c r="Y167" i="11"/>
  <c r="G166" i="11"/>
  <c r="E166" i="11"/>
  <c r="D166" i="11"/>
  <c r="Y166" i="11"/>
  <c r="G164" i="11"/>
  <c r="E164" i="11"/>
  <c r="D164" i="11"/>
  <c r="Y164" i="11"/>
  <c r="G163" i="11"/>
  <c r="E163" i="11"/>
  <c r="D163" i="11"/>
  <c r="Y163" i="11"/>
  <c r="G162" i="11"/>
  <c r="E162" i="11"/>
  <c r="D162" i="11"/>
  <c r="Y162" i="11"/>
  <c r="G161" i="11"/>
  <c r="E161" i="11"/>
  <c r="D161" i="11"/>
  <c r="Y161" i="11"/>
  <c r="G160" i="11"/>
  <c r="E160" i="11"/>
  <c r="D160" i="11"/>
  <c r="Y160" i="11"/>
  <c r="G159" i="11"/>
  <c r="E159" i="11"/>
  <c r="D159" i="11"/>
  <c r="Y159" i="11"/>
  <c r="G158" i="11"/>
  <c r="E158" i="11"/>
  <c r="D158" i="11"/>
  <c r="Y158" i="11"/>
  <c r="G157" i="11"/>
  <c r="E157" i="11"/>
  <c r="D157" i="11"/>
  <c r="Y157" i="11"/>
  <c r="G155" i="11"/>
  <c r="E155" i="11"/>
  <c r="D155" i="11"/>
  <c r="Y155" i="11"/>
  <c r="G154" i="11"/>
  <c r="E154" i="11"/>
  <c r="D154" i="11"/>
  <c r="Y154" i="11"/>
  <c r="G153" i="11"/>
  <c r="E153" i="11"/>
  <c r="D153" i="11"/>
  <c r="Y153" i="11"/>
  <c r="G152" i="11"/>
  <c r="E152" i="11"/>
  <c r="D152" i="11"/>
  <c r="Y152" i="11"/>
  <c r="G151" i="11"/>
  <c r="E151" i="11"/>
  <c r="D151" i="11"/>
  <c r="Y151" i="11"/>
  <c r="G150" i="11"/>
  <c r="E150" i="11"/>
  <c r="D150" i="11"/>
  <c r="Y150" i="11"/>
  <c r="G148" i="11"/>
  <c r="G147" i="11"/>
  <c r="E147" i="11"/>
  <c r="D147" i="11"/>
  <c r="Y147" i="11"/>
  <c r="G146" i="11"/>
  <c r="E146" i="11"/>
  <c r="D146" i="11"/>
  <c r="Y146" i="11"/>
  <c r="G145" i="11"/>
  <c r="E145" i="11"/>
  <c r="D145" i="11"/>
  <c r="Y145" i="11"/>
  <c r="G144" i="11"/>
  <c r="E144" i="11"/>
  <c r="D144" i="11"/>
  <c r="Y144" i="11"/>
  <c r="G143" i="11"/>
  <c r="E143" i="11"/>
  <c r="D143" i="11"/>
  <c r="Y143" i="11"/>
  <c r="G142" i="11"/>
  <c r="E142" i="11"/>
  <c r="D142" i="11"/>
  <c r="Y142" i="11"/>
  <c r="G141" i="11"/>
  <c r="E141" i="11"/>
  <c r="D141" i="11"/>
  <c r="Y141" i="11"/>
  <c r="G140" i="11"/>
  <c r="E140" i="11"/>
  <c r="D140" i="11"/>
  <c r="Y140" i="11"/>
  <c r="G138" i="11"/>
  <c r="E138" i="11"/>
  <c r="D138" i="11"/>
  <c r="Y138" i="11"/>
  <c r="G137" i="11"/>
  <c r="E137" i="11"/>
  <c r="D137" i="11"/>
  <c r="Y137" i="11"/>
  <c r="G136" i="11"/>
  <c r="E136" i="11"/>
  <c r="D136" i="11"/>
  <c r="Y136" i="11"/>
  <c r="G135" i="11"/>
  <c r="E135" i="11"/>
  <c r="D135" i="11"/>
  <c r="Y135" i="11"/>
  <c r="G134" i="11"/>
  <c r="E134" i="11"/>
  <c r="D134" i="11"/>
  <c r="Y134" i="11"/>
  <c r="G133" i="11"/>
  <c r="E133" i="11"/>
  <c r="D133" i="11"/>
  <c r="Y133" i="11"/>
  <c r="G132" i="11"/>
  <c r="E132" i="11"/>
  <c r="D132" i="11"/>
  <c r="Y132" i="11"/>
  <c r="G131" i="11"/>
  <c r="E131" i="11"/>
  <c r="D131" i="11"/>
  <c r="Y131" i="11"/>
  <c r="G129" i="11"/>
  <c r="E129" i="11"/>
  <c r="D129" i="11"/>
  <c r="Y129" i="11"/>
  <c r="G128" i="11"/>
  <c r="G127" i="11"/>
  <c r="G126" i="11"/>
  <c r="E126" i="11"/>
  <c r="D126" i="11"/>
  <c r="Y126" i="11"/>
  <c r="G125" i="11"/>
  <c r="E125" i="11"/>
  <c r="D125" i="11"/>
  <c r="Y125" i="11"/>
  <c r="G124" i="11"/>
  <c r="E124" i="11"/>
  <c r="D124" i="11"/>
  <c r="Y124" i="11"/>
  <c r="G123" i="11"/>
  <c r="E123" i="11"/>
  <c r="D123" i="11"/>
  <c r="Y123" i="11"/>
  <c r="G122" i="11"/>
  <c r="E122" i="11"/>
  <c r="D122" i="11"/>
  <c r="Y122" i="11"/>
  <c r="G121" i="11"/>
  <c r="E121" i="11"/>
  <c r="D121" i="11"/>
  <c r="Y121" i="11"/>
  <c r="G120" i="11"/>
  <c r="E120" i="11"/>
  <c r="D120" i="11"/>
  <c r="Y120" i="11"/>
  <c r="G119" i="11"/>
  <c r="E119" i="11"/>
  <c r="D119" i="11"/>
  <c r="Y119" i="11"/>
  <c r="G117" i="11"/>
  <c r="E117" i="11"/>
  <c r="D117" i="11"/>
  <c r="Y117" i="11"/>
  <c r="G116" i="11"/>
  <c r="E116" i="11"/>
  <c r="D116" i="11"/>
  <c r="Y116" i="11"/>
  <c r="G115" i="11"/>
  <c r="E115" i="11"/>
  <c r="D115" i="11"/>
  <c r="Y115" i="11"/>
  <c r="G114" i="11"/>
  <c r="E114" i="11"/>
  <c r="D114" i="11"/>
  <c r="Y114" i="11"/>
  <c r="G112" i="11"/>
  <c r="E112" i="11"/>
  <c r="D112" i="11"/>
  <c r="Y112" i="11"/>
  <c r="G111" i="11"/>
  <c r="E111" i="11"/>
  <c r="D111" i="11"/>
  <c r="Y111" i="11"/>
  <c r="G110" i="11"/>
  <c r="E110" i="11"/>
  <c r="D110" i="11"/>
  <c r="Y110" i="11"/>
  <c r="G109" i="11"/>
  <c r="E109" i="11"/>
  <c r="D109" i="11"/>
  <c r="Y109" i="11"/>
  <c r="G108" i="11"/>
  <c r="E108" i="11"/>
  <c r="D108" i="11"/>
  <c r="Y108" i="11"/>
  <c r="G107" i="11"/>
  <c r="E107" i="11"/>
  <c r="D107" i="11"/>
  <c r="Y107" i="11"/>
  <c r="G106" i="11"/>
  <c r="E106" i="11"/>
  <c r="D106" i="11"/>
  <c r="Y106" i="11"/>
  <c r="G105" i="11"/>
  <c r="E105" i="11"/>
  <c r="D105" i="11"/>
  <c r="Y105" i="11"/>
  <c r="G103" i="11"/>
  <c r="E103" i="11"/>
  <c r="D103" i="11"/>
  <c r="Y103" i="11"/>
  <c r="G102" i="11"/>
  <c r="E102" i="11"/>
  <c r="D102" i="11"/>
  <c r="Y102" i="11"/>
  <c r="G100" i="11"/>
  <c r="E100" i="11"/>
  <c r="D100" i="11"/>
  <c r="Y100" i="11"/>
  <c r="G99" i="11"/>
  <c r="E99" i="11"/>
  <c r="D99" i="11"/>
  <c r="Y99" i="11"/>
  <c r="G98" i="11"/>
  <c r="E98" i="11"/>
  <c r="D98" i="11"/>
  <c r="Y98" i="11"/>
  <c r="G97" i="11"/>
  <c r="E97" i="11"/>
  <c r="D97" i="11"/>
  <c r="Y97" i="11"/>
  <c r="G96" i="11"/>
  <c r="E96" i="11"/>
  <c r="D96" i="11"/>
  <c r="Y96" i="11"/>
  <c r="G95" i="11"/>
  <c r="E95" i="11"/>
  <c r="D95" i="11"/>
  <c r="Y95" i="11"/>
  <c r="G93" i="11"/>
  <c r="E93" i="11"/>
  <c r="D93" i="11"/>
  <c r="Y93" i="11"/>
  <c r="G92" i="11"/>
  <c r="E92" i="11"/>
  <c r="D92" i="11"/>
  <c r="Y92" i="11"/>
  <c r="G91" i="11"/>
  <c r="E91" i="11"/>
  <c r="D91" i="11"/>
  <c r="Y91" i="11"/>
  <c r="G90" i="11"/>
  <c r="E90" i="11"/>
  <c r="D90" i="11"/>
  <c r="Y90" i="11"/>
  <c r="G89" i="11"/>
  <c r="E89" i="11"/>
  <c r="D89" i="11"/>
  <c r="Y89" i="11"/>
  <c r="G88" i="11"/>
  <c r="E88" i="11"/>
  <c r="D88" i="11"/>
  <c r="Y88" i="11"/>
  <c r="G86" i="11"/>
  <c r="G85" i="11"/>
  <c r="G84" i="11"/>
  <c r="E84" i="11"/>
  <c r="D84" i="11"/>
  <c r="Y84" i="11"/>
  <c r="G83" i="11"/>
  <c r="E83" i="11"/>
  <c r="D83" i="11"/>
  <c r="Y83" i="11"/>
  <c r="G82" i="11"/>
  <c r="E82" i="11"/>
  <c r="D82" i="11"/>
  <c r="Y82" i="11"/>
  <c r="G81" i="11"/>
  <c r="E81" i="11"/>
  <c r="D81" i="11"/>
  <c r="Y81" i="11"/>
  <c r="G80" i="11"/>
  <c r="E80" i="11"/>
  <c r="D80" i="11"/>
  <c r="Y80" i="11"/>
  <c r="G79" i="11"/>
  <c r="E79" i="11"/>
  <c r="D79" i="11"/>
  <c r="Y79" i="11"/>
  <c r="G78" i="11"/>
  <c r="E78" i="11"/>
  <c r="D78" i="11"/>
  <c r="Y78" i="11"/>
  <c r="G77" i="11"/>
  <c r="E77" i="11"/>
  <c r="D77" i="11"/>
  <c r="Y77" i="11"/>
  <c r="G75" i="11"/>
  <c r="E75" i="11"/>
  <c r="D75" i="11"/>
  <c r="Y75" i="11"/>
  <c r="G74" i="11"/>
  <c r="E74" i="11"/>
  <c r="D74" i="11"/>
  <c r="Y74" i="11"/>
  <c r="G73" i="11"/>
  <c r="E73" i="11"/>
  <c r="D73" i="11"/>
  <c r="Y73" i="11"/>
  <c r="G72" i="11"/>
  <c r="E72" i="11"/>
  <c r="D72" i="11"/>
  <c r="Y72" i="11"/>
  <c r="G71" i="11"/>
  <c r="E71" i="11"/>
  <c r="D71" i="11"/>
  <c r="Y71" i="11"/>
  <c r="G69" i="11"/>
  <c r="E69" i="11"/>
  <c r="D69" i="11"/>
  <c r="Y69" i="11"/>
  <c r="G68" i="11"/>
  <c r="E68" i="11"/>
  <c r="D68" i="11"/>
  <c r="Y68" i="11"/>
  <c r="G67" i="11"/>
  <c r="E67" i="11"/>
  <c r="D67" i="11"/>
  <c r="Y67" i="11"/>
  <c r="G66" i="11"/>
  <c r="E66" i="11"/>
  <c r="D66" i="11"/>
  <c r="Y66" i="11"/>
  <c r="G65" i="11"/>
  <c r="E65" i="11"/>
  <c r="D65" i="11"/>
  <c r="Y65" i="11"/>
  <c r="G64" i="11"/>
  <c r="E64" i="11"/>
  <c r="D64" i="11"/>
  <c r="Y64" i="11"/>
  <c r="G63" i="11"/>
  <c r="E63" i="11"/>
  <c r="D63" i="11"/>
  <c r="Y63" i="11"/>
  <c r="G62" i="11"/>
  <c r="E62" i="11"/>
  <c r="D62" i="11"/>
  <c r="Y62" i="11"/>
  <c r="G60" i="11"/>
  <c r="E60" i="11"/>
  <c r="D60" i="11"/>
  <c r="Y60" i="11"/>
  <c r="G59" i="11"/>
  <c r="E59" i="11"/>
  <c r="D59" i="11"/>
  <c r="Y59" i="11"/>
  <c r="G58" i="11"/>
  <c r="E58" i="11"/>
  <c r="D58" i="11"/>
  <c r="Y58" i="11"/>
  <c r="G57" i="11"/>
  <c r="E57" i="11"/>
  <c r="D57" i="11"/>
  <c r="Y57" i="11"/>
  <c r="G56" i="11"/>
  <c r="E56" i="11"/>
  <c r="D56" i="11"/>
  <c r="Y56" i="11"/>
  <c r="G55" i="11"/>
  <c r="E55" i="11"/>
  <c r="D55" i="11"/>
  <c r="Y55" i="11"/>
  <c r="G53" i="11"/>
  <c r="E53" i="11"/>
  <c r="D53" i="11"/>
  <c r="Y53" i="11"/>
  <c r="G52" i="11"/>
  <c r="G51" i="11"/>
  <c r="G50" i="11"/>
  <c r="E50" i="11"/>
  <c r="D50" i="11"/>
  <c r="Y50" i="11"/>
  <c r="G49" i="11"/>
  <c r="E49" i="11"/>
  <c r="D49" i="11"/>
  <c r="Y49" i="11"/>
  <c r="G48" i="11"/>
  <c r="E48" i="11"/>
  <c r="D48" i="11"/>
  <c r="Y48" i="11"/>
  <c r="G47" i="11"/>
  <c r="E47" i="11"/>
  <c r="D47" i="11"/>
  <c r="Y47" i="11"/>
  <c r="G46" i="11"/>
  <c r="E46" i="11"/>
  <c r="D46" i="11"/>
  <c r="Y46" i="11"/>
  <c r="G45" i="11"/>
  <c r="E45" i="11"/>
  <c r="D45" i="11"/>
  <c r="Y45" i="11"/>
  <c r="G44" i="11"/>
  <c r="E44" i="11"/>
  <c r="D44" i="11"/>
  <c r="Y44" i="11"/>
  <c r="G43" i="11"/>
  <c r="E43" i="11"/>
  <c r="D43" i="11"/>
  <c r="Y43" i="11"/>
  <c r="G41" i="11"/>
  <c r="G40" i="11"/>
  <c r="G39" i="11"/>
  <c r="G38" i="11"/>
  <c r="G37" i="11"/>
  <c r="G36" i="11"/>
  <c r="G35" i="11"/>
  <c r="G34" i="11"/>
  <c r="G33" i="11"/>
  <c r="E31" i="11"/>
  <c r="E30" i="11"/>
  <c r="C31" i="11"/>
  <c r="C30" i="11"/>
  <c r="G31" i="11"/>
  <c r="G30" i="11"/>
  <c r="V20" i="11"/>
  <c r="V76" i="11"/>
  <c r="U20" i="11"/>
  <c r="U329" i="11"/>
  <c r="V19" i="11"/>
  <c r="C10" i="11"/>
  <c r="C11" i="11"/>
  <c r="F10" i="11"/>
  <c r="F11" i="11"/>
  <c r="U19" i="11"/>
  <c r="C5" i="11"/>
  <c r="F5" i="11"/>
  <c r="C6" i="11"/>
  <c r="F6" i="11"/>
  <c r="C7" i="11"/>
  <c r="F7" i="11"/>
  <c r="C8" i="11"/>
  <c r="F8" i="11"/>
  <c r="C15" i="11"/>
  <c r="F15" i="11"/>
  <c r="C9" i="11"/>
  <c r="F9" i="11"/>
  <c r="C16" i="11"/>
  <c r="F16" i="11"/>
  <c r="C12" i="11"/>
  <c r="F12" i="11"/>
  <c r="C13" i="11"/>
  <c r="F13" i="11"/>
  <c r="C14" i="11"/>
  <c r="F14" i="11"/>
  <c r="C17" i="11"/>
  <c r="F17" i="11"/>
  <c r="C18" i="11"/>
  <c r="F18" i="11"/>
  <c r="I19" i="11"/>
  <c r="J19" i="11"/>
  <c r="K19" i="11"/>
  <c r="L19" i="11"/>
  <c r="M19" i="11"/>
  <c r="N19" i="11"/>
  <c r="O19" i="11"/>
  <c r="P19" i="11"/>
  <c r="Q19" i="11"/>
  <c r="R19" i="11"/>
  <c r="S19" i="11"/>
  <c r="T19" i="11"/>
  <c r="I20" i="11"/>
  <c r="J20" i="11"/>
  <c r="K20" i="11"/>
  <c r="L20" i="11"/>
  <c r="L23" i="11"/>
  <c r="M20" i="11"/>
  <c r="N20" i="11"/>
  <c r="O20" i="11"/>
  <c r="O300" i="11" s="1"/>
  <c r="O30" i="11"/>
  <c r="P20" i="11"/>
  <c r="Q20" i="11"/>
  <c r="Q31" i="11"/>
  <c r="R20" i="11"/>
  <c r="S20" i="11"/>
  <c r="S27" i="11"/>
  <c r="T20" i="11"/>
  <c r="T29" i="11"/>
  <c r="C21" i="11"/>
  <c r="D21" i="11"/>
  <c r="Y21" i="11"/>
  <c r="E21" i="11"/>
  <c r="G21" i="11"/>
  <c r="C22" i="11"/>
  <c r="D22" i="11"/>
  <c r="Y22" i="11"/>
  <c r="E22" i="11"/>
  <c r="G22" i="11"/>
  <c r="C23" i="11"/>
  <c r="D23" i="11"/>
  <c r="Y23" i="11"/>
  <c r="E23" i="11"/>
  <c r="G23" i="11"/>
  <c r="C24" i="11"/>
  <c r="D24" i="11"/>
  <c r="Y24" i="11"/>
  <c r="E24" i="11"/>
  <c r="G24" i="11"/>
  <c r="K24" i="11"/>
  <c r="C25" i="11"/>
  <c r="D25" i="11"/>
  <c r="Y25" i="11"/>
  <c r="E25" i="11"/>
  <c r="G25" i="11"/>
  <c r="C26" i="11"/>
  <c r="D26" i="11"/>
  <c r="Y26" i="11"/>
  <c r="E26" i="11"/>
  <c r="G26" i="11"/>
  <c r="C27" i="11"/>
  <c r="D27" i="11"/>
  <c r="Y27" i="11"/>
  <c r="E27" i="11"/>
  <c r="G27" i="11"/>
  <c r="N27" i="11"/>
  <c r="D28" i="11"/>
  <c r="Y28" i="11"/>
  <c r="G28" i="11"/>
  <c r="C29" i="11"/>
  <c r="D29" i="11"/>
  <c r="Y29" i="11"/>
  <c r="E29" i="11"/>
  <c r="G29" i="11"/>
  <c r="C33" i="11"/>
  <c r="D33" i="11"/>
  <c r="Y33" i="11"/>
  <c r="E33" i="11"/>
  <c r="C34" i="11"/>
  <c r="D34" i="11"/>
  <c r="Y34" i="11"/>
  <c r="E34" i="11"/>
  <c r="C35" i="11"/>
  <c r="D35" i="11"/>
  <c r="Y35" i="11"/>
  <c r="E35" i="11"/>
  <c r="C36" i="11"/>
  <c r="D36" i="11"/>
  <c r="Y36" i="11"/>
  <c r="E36" i="11"/>
  <c r="C37" i="11"/>
  <c r="D37" i="11"/>
  <c r="Y37" i="11"/>
  <c r="E37" i="11"/>
  <c r="C38" i="11"/>
  <c r="D38" i="11"/>
  <c r="Y38" i="11"/>
  <c r="E38" i="11"/>
  <c r="C39" i="11"/>
  <c r="D39" i="11"/>
  <c r="Y39" i="11"/>
  <c r="E39" i="11"/>
  <c r="C40" i="11"/>
  <c r="D40" i="11"/>
  <c r="Y40" i="11"/>
  <c r="E40" i="11"/>
  <c r="C206" i="11"/>
  <c r="D206" i="11"/>
  <c r="Y206" i="11"/>
  <c r="E206" i="11"/>
  <c r="C207" i="11"/>
  <c r="D207" i="11"/>
  <c r="Y207" i="11"/>
  <c r="E207" i="11"/>
  <c r="C208" i="11"/>
  <c r="D208" i="11"/>
  <c r="Y208" i="11"/>
  <c r="E208" i="11"/>
  <c r="C209" i="11"/>
  <c r="D209" i="11"/>
  <c r="Y209" i="11"/>
  <c r="E209" i="11"/>
  <c r="C210" i="11"/>
  <c r="D210" i="11"/>
  <c r="Y210" i="11"/>
  <c r="E210" i="11"/>
  <c r="C211" i="11"/>
  <c r="D211" i="11"/>
  <c r="Y211" i="11"/>
  <c r="E211" i="11"/>
  <c r="C212" i="11"/>
  <c r="D212" i="11"/>
  <c r="Y212" i="11"/>
  <c r="E212" i="11"/>
  <c r="C213" i="11"/>
  <c r="D213" i="11"/>
  <c r="Y213" i="11"/>
  <c r="E213" i="11"/>
  <c r="C216" i="11"/>
  <c r="D216" i="11"/>
  <c r="Y216" i="11"/>
  <c r="E216" i="11"/>
  <c r="C218" i="11"/>
  <c r="D218" i="11"/>
  <c r="Y218" i="11"/>
  <c r="E218" i="11"/>
  <c r="C219" i="11"/>
  <c r="D219" i="11"/>
  <c r="Y219" i="11"/>
  <c r="E219" i="11"/>
  <c r="C220" i="11"/>
  <c r="D220" i="11"/>
  <c r="Y220" i="11"/>
  <c r="E220" i="11"/>
  <c r="C221" i="11"/>
  <c r="D221" i="11"/>
  <c r="Y221" i="11"/>
  <c r="E221" i="11"/>
  <c r="C222" i="11"/>
  <c r="D222" i="11"/>
  <c r="Y222" i="11"/>
  <c r="E222" i="11"/>
  <c r="C223" i="11"/>
  <c r="D223" i="11"/>
  <c r="Y223" i="11"/>
  <c r="E223" i="11"/>
  <c r="C224" i="11"/>
  <c r="D224" i="11"/>
  <c r="Y224" i="11"/>
  <c r="E224" i="11"/>
  <c r="C225" i="11"/>
  <c r="D225" i="11"/>
  <c r="Y225" i="11"/>
  <c r="E225" i="11"/>
  <c r="C227" i="11"/>
  <c r="D227" i="11"/>
  <c r="Y227" i="11"/>
  <c r="E227" i="11"/>
  <c r="C228" i="11"/>
  <c r="D228" i="11"/>
  <c r="Y228" i="11"/>
  <c r="E228" i="11"/>
  <c r="C229" i="11"/>
  <c r="D229" i="11"/>
  <c r="Y229" i="11"/>
  <c r="E229" i="11"/>
  <c r="C230" i="11"/>
  <c r="D230" i="11"/>
  <c r="Y230" i="11"/>
  <c r="E230" i="11"/>
  <c r="C231" i="11"/>
  <c r="D231" i="11"/>
  <c r="Y231" i="11"/>
  <c r="E231" i="11"/>
  <c r="C232" i="11"/>
  <c r="D232" i="11"/>
  <c r="Y232" i="11"/>
  <c r="E232" i="11"/>
  <c r="C233" i="11"/>
  <c r="D233" i="11"/>
  <c r="Y233" i="11"/>
  <c r="E233" i="11"/>
  <c r="C234" i="11"/>
  <c r="D234" i="11"/>
  <c r="Y234" i="11"/>
  <c r="E234" i="11"/>
  <c r="C238" i="11"/>
  <c r="D238" i="11"/>
  <c r="Y238" i="11"/>
  <c r="E238" i="11"/>
  <c r="C239" i="11"/>
  <c r="D239" i="11"/>
  <c r="Y239" i="11"/>
  <c r="E239" i="11"/>
  <c r="C240" i="11"/>
  <c r="D240" i="11"/>
  <c r="Y240" i="11"/>
  <c r="E240" i="11"/>
  <c r="C241" i="11"/>
  <c r="D241" i="11"/>
  <c r="Y241" i="11"/>
  <c r="E241" i="11"/>
  <c r="C242" i="11"/>
  <c r="D242" i="11"/>
  <c r="Y242" i="11"/>
  <c r="E242" i="11"/>
  <c r="C244" i="11"/>
  <c r="D244" i="11"/>
  <c r="Y244" i="11"/>
  <c r="E244" i="11"/>
  <c r="C245" i="11"/>
  <c r="D245" i="11"/>
  <c r="Y245" i="11"/>
  <c r="E245" i="11"/>
  <c r="C246" i="11"/>
  <c r="D246" i="11"/>
  <c r="Y246" i="11"/>
  <c r="E246" i="11"/>
  <c r="C247" i="11"/>
  <c r="D247" i="11"/>
  <c r="Y247" i="11"/>
  <c r="E247" i="11"/>
  <c r="C248" i="11"/>
  <c r="D248" i="11"/>
  <c r="Y248" i="11"/>
  <c r="E248" i="11"/>
  <c r="C249" i="11"/>
  <c r="D249" i="11"/>
  <c r="Y249" i="11"/>
  <c r="E249" i="11"/>
  <c r="C250" i="11"/>
  <c r="D250" i="11"/>
  <c r="Y250" i="11"/>
  <c r="E250" i="11"/>
  <c r="C252" i="11"/>
  <c r="D252" i="11"/>
  <c r="Y252" i="11"/>
  <c r="E252" i="11"/>
  <c r="C253" i="11"/>
  <c r="D253" i="11"/>
  <c r="Y253" i="11"/>
  <c r="E253" i="11"/>
  <c r="C254" i="11"/>
  <c r="D254" i="11"/>
  <c r="Y254" i="11"/>
  <c r="E254" i="11"/>
  <c r="C255" i="11"/>
  <c r="D255" i="11"/>
  <c r="Y255" i="11"/>
  <c r="E255" i="11"/>
  <c r="C256" i="11"/>
  <c r="D256" i="11"/>
  <c r="Y256" i="11"/>
  <c r="E256" i="11"/>
  <c r="C257" i="11"/>
  <c r="D257" i="11"/>
  <c r="Y257" i="11"/>
  <c r="E257" i="11"/>
  <c r="C258" i="11"/>
  <c r="D258" i="11"/>
  <c r="Y258" i="11"/>
  <c r="E258" i="11"/>
  <c r="C260" i="11"/>
  <c r="D260" i="11"/>
  <c r="Y260" i="11"/>
  <c r="E260" i="11"/>
  <c r="C261" i="11"/>
  <c r="D261" i="11"/>
  <c r="Y261" i="11"/>
  <c r="E261" i="11"/>
  <c r="C262" i="11"/>
  <c r="D262" i="11"/>
  <c r="Y262" i="11"/>
  <c r="E262" i="11"/>
  <c r="C263" i="11"/>
  <c r="D263" i="11"/>
  <c r="Y263" i="11"/>
  <c r="E263" i="11"/>
  <c r="C264" i="11"/>
  <c r="D264" i="11"/>
  <c r="Y264" i="11"/>
  <c r="E264" i="11"/>
  <c r="C265" i="11"/>
  <c r="D265" i="11"/>
  <c r="Y265" i="11"/>
  <c r="E265" i="11"/>
  <c r="C266" i="11"/>
  <c r="D266" i="11"/>
  <c r="Y266" i="11"/>
  <c r="E266" i="11"/>
  <c r="C267" i="11"/>
  <c r="D267" i="11"/>
  <c r="Y267" i="11"/>
  <c r="E267" i="11"/>
  <c r="C269" i="11"/>
  <c r="D269" i="11"/>
  <c r="Y269" i="11"/>
  <c r="E269" i="11"/>
  <c r="C270" i="11"/>
  <c r="D270" i="11"/>
  <c r="Y270" i="11"/>
  <c r="E270" i="11"/>
  <c r="C271" i="11"/>
  <c r="D271" i="11"/>
  <c r="Y271" i="11"/>
  <c r="E271" i="11"/>
  <c r="C272" i="11"/>
  <c r="D272" i="11"/>
  <c r="Y272" i="11"/>
  <c r="E272" i="11"/>
  <c r="C273" i="11"/>
  <c r="D273" i="11"/>
  <c r="Y273" i="11"/>
  <c r="E273" i="11"/>
  <c r="C275" i="11"/>
  <c r="D275" i="11"/>
  <c r="Y275" i="11"/>
  <c r="E275" i="11"/>
  <c r="C276" i="11"/>
  <c r="D276" i="11"/>
  <c r="Y276" i="11"/>
  <c r="E276" i="11"/>
  <c r="C277" i="11"/>
  <c r="D277" i="11"/>
  <c r="Y277" i="11"/>
  <c r="E277" i="11"/>
  <c r="C278" i="11"/>
  <c r="D278" i="11"/>
  <c r="Y278" i="11"/>
  <c r="E278" i="11"/>
  <c r="C279" i="11"/>
  <c r="D279" i="11"/>
  <c r="Y279" i="11"/>
  <c r="E279" i="11"/>
  <c r="C280" i="11"/>
  <c r="D280" i="11"/>
  <c r="Y280" i="11"/>
  <c r="E280" i="11"/>
  <c r="C282" i="11"/>
  <c r="D282" i="11"/>
  <c r="Y282" i="11"/>
  <c r="E282" i="11"/>
  <c r="C283" i="11"/>
  <c r="D283" i="11"/>
  <c r="Y283" i="11"/>
  <c r="E283" i="11"/>
  <c r="C284" i="11"/>
  <c r="D284" i="11"/>
  <c r="Y284" i="11"/>
  <c r="E284" i="11"/>
  <c r="C285" i="11"/>
  <c r="D285" i="11"/>
  <c r="Y285" i="11"/>
  <c r="E285" i="11"/>
  <c r="C287" i="11"/>
  <c r="D287" i="11"/>
  <c r="Y287" i="11"/>
  <c r="E287" i="11"/>
  <c r="C288" i="11"/>
  <c r="D288" i="11"/>
  <c r="Y288" i="11"/>
  <c r="E288" i="11"/>
  <c r="C289" i="11"/>
  <c r="D289" i="11"/>
  <c r="Y289" i="11"/>
  <c r="E289" i="11"/>
  <c r="C290" i="11"/>
  <c r="D290" i="11"/>
  <c r="Y290" i="11"/>
  <c r="E290" i="11"/>
  <c r="C291" i="11"/>
  <c r="D291" i="11"/>
  <c r="Y291" i="11"/>
  <c r="E291" i="11"/>
  <c r="C292" i="11"/>
  <c r="D292" i="11"/>
  <c r="Y292" i="11"/>
  <c r="E292" i="11"/>
  <c r="C293" i="11"/>
  <c r="D293" i="11"/>
  <c r="Y293" i="11"/>
  <c r="E293" i="11"/>
  <c r="C295" i="11"/>
  <c r="D295" i="11"/>
  <c r="Y295" i="11"/>
  <c r="E295" i="11"/>
  <c r="C296" i="11"/>
  <c r="D296" i="11"/>
  <c r="Y296" i="11"/>
  <c r="E296" i="11"/>
  <c r="C297" i="11"/>
  <c r="D297" i="11"/>
  <c r="Y297" i="11"/>
  <c r="E297" i="11"/>
  <c r="C299" i="11"/>
  <c r="D299" i="11"/>
  <c r="Y299" i="11"/>
  <c r="E299" i="11"/>
  <c r="C300" i="11"/>
  <c r="D300" i="11"/>
  <c r="Y300" i="11"/>
  <c r="E300" i="11"/>
  <c r="C301" i="11"/>
  <c r="D301" i="11"/>
  <c r="Y301" i="11"/>
  <c r="E301" i="11"/>
  <c r="C302" i="11"/>
  <c r="D302" i="11"/>
  <c r="Y302" i="11"/>
  <c r="E302" i="11"/>
  <c r="C303" i="11"/>
  <c r="D303" i="11"/>
  <c r="Y303" i="11"/>
  <c r="E303" i="11"/>
  <c r="C304" i="11"/>
  <c r="D304" i="11"/>
  <c r="Y304" i="11"/>
  <c r="E304" i="11"/>
  <c r="C305" i="11"/>
  <c r="D305" i="11"/>
  <c r="Y305" i="11"/>
  <c r="E305" i="11"/>
  <c r="C306" i="11"/>
  <c r="D306" i="11"/>
  <c r="Y306" i="11"/>
  <c r="E306" i="11"/>
  <c r="C309" i="11"/>
  <c r="D309" i="11"/>
  <c r="Y309" i="11"/>
  <c r="E309" i="11"/>
  <c r="C311" i="11"/>
  <c r="D311" i="11"/>
  <c r="Y311" i="11"/>
  <c r="E311" i="11"/>
  <c r="C312" i="11"/>
  <c r="D312" i="11"/>
  <c r="Y312" i="11"/>
  <c r="E312" i="11"/>
  <c r="C313" i="11"/>
  <c r="D313" i="11"/>
  <c r="Y313" i="11"/>
  <c r="E313" i="11"/>
  <c r="C314" i="11"/>
  <c r="D314" i="11"/>
  <c r="Y314" i="11"/>
  <c r="E314" i="11"/>
  <c r="C315" i="11"/>
  <c r="D315" i="11"/>
  <c r="Y315" i="11"/>
  <c r="E315" i="11"/>
  <c r="C316" i="11"/>
  <c r="D316" i="11"/>
  <c r="Y316" i="11"/>
  <c r="E316" i="11"/>
  <c r="C317" i="11"/>
  <c r="D317" i="11"/>
  <c r="Y317" i="11"/>
  <c r="E317" i="11"/>
  <c r="C319" i="11"/>
  <c r="D319" i="11"/>
  <c r="Y319" i="11"/>
  <c r="E319" i="11"/>
  <c r="C320" i="11"/>
  <c r="D320" i="11"/>
  <c r="Y320" i="11"/>
  <c r="E320" i="11"/>
  <c r="C321" i="11"/>
  <c r="D321" i="11"/>
  <c r="Y321" i="11"/>
  <c r="E321" i="11"/>
  <c r="C322" i="11"/>
  <c r="D322" i="11"/>
  <c r="Y322" i="11"/>
  <c r="E322" i="11"/>
  <c r="C323" i="11"/>
  <c r="D323" i="11"/>
  <c r="Y323" i="11"/>
  <c r="E323" i="11"/>
  <c r="C324" i="11"/>
  <c r="D324" i="11"/>
  <c r="Y324" i="11"/>
  <c r="E324" i="11"/>
  <c r="C325" i="11"/>
  <c r="D325" i="11"/>
  <c r="Y325" i="11"/>
  <c r="E325" i="11"/>
  <c r="C326" i="11"/>
  <c r="D326" i="11"/>
  <c r="Y326" i="11"/>
  <c r="E326" i="11"/>
  <c r="C328" i="11"/>
  <c r="D328" i="11"/>
  <c r="Y328" i="11"/>
  <c r="E328" i="11"/>
  <c r="C329" i="11"/>
  <c r="D329" i="11"/>
  <c r="Y329" i="11"/>
  <c r="E329" i="11"/>
  <c r="C330" i="11"/>
  <c r="D330" i="11"/>
  <c r="Y330" i="11"/>
  <c r="E330" i="11"/>
  <c r="C332" i="11"/>
  <c r="D332" i="11"/>
  <c r="Y332" i="11"/>
  <c r="E332" i="11"/>
  <c r="C333" i="11"/>
  <c r="D333" i="11"/>
  <c r="Y333" i="11"/>
  <c r="E333" i="11"/>
  <c r="C334" i="11"/>
  <c r="D334" i="11"/>
  <c r="Y334" i="11"/>
  <c r="E334" i="11"/>
  <c r="C335" i="11"/>
  <c r="D335" i="11"/>
  <c r="Y335" i="11"/>
  <c r="E335" i="11"/>
  <c r="C337" i="11"/>
  <c r="D337" i="11"/>
  <c r="Y337" i="11"/>
  <c r="E337" i="11"/>
  <c r="C338" i="11"/>
  <c r="D338" i="11"/>
  <c r="Y338" i="11"/>
  <c r="E338" i="11"/>
  <c r="C339" i="11"/>
  <c r="D339" i="11"/>
  <c r="Y339" i="11"/>
  <c r="E339" i="11"/>
  <c r="C341" i="11"/>
  <c r="D341" i="11"/>
  <c r="Y341" i="11"/>
  <c r="E341" i="11"/>
  <c r="C342" i="11"/>
  <c r="D342" i="11"/>
  <c r="Y342" i="11"/>
  <c r="E342" i="11"/>
  <c r="C343" i="11"/>
  <c r="D343" i="11"/>
  <c r="Y343" i="11"/>
  <c r="E343" i="11"/>
  <c r="C344" i="11"/>
  <c r="D344" i="11"/>
  <c r="Y344" i="11"/>
  <c r="E344" i="11"/>
  <c r="C345" i="11"/>
  <c r="D345" i="11"/>
  <c r="Y345" i="11"/>
  <c r="E345" i="11"/>
  <c r="C347" i="11"/>
  <c r="D347" i="11"/>
  <c r="Y347" i="11"/>
  <c r="E347" i="11"/>
  <c r="C348" i="11"/>
  <c r="D348" i="11"/>
  <c r="Y348" i="11"/>
  <c r="E348" i="11"/>
  <c r="C349" i="11"/>
  <c r="D349" i="11"/>
  <c r="Y349" i="11"/>
  <c r="E349" i="11"/>
  <c r="C350" i="11"/>
  <c r="D350" i="11"/>
  <c r="Y350" i="11"/>
  <c r="E350" i="11"/>
  <c r="D352" i="11"/>
  <c r="E352" i="11"/>
  <c r="D353" i="11"/>
  <c r="E353" i="11"/>
  <c r="D354" i="11"/>
  <c r="E354" i="11"/>
  <c r="D355" i="11"/>
  <c r="E355" i="11"/>
  <c r="D356" i="11"/>
  <c r="E356" i="11"/>
  <c r="D357" i="11"/>
  <c r="E357" i="11"/>
  <c r="C358" i="11"/>
  <c r="D358" i="11"/>
  <c r="E358" i="11"/>
  <c r="G358" i="11"/>
  <c r="I358" i="11"/>
  <c r="J358" i="11"/>
  <c r="K358" i="11"/>
  <c r="L358" i="11"/>
  <c r="M358" i="11"/>
  <c r="N358" i="11"/>
  <c r="O358" i="11"/>
  <c r="P358" i="11"/>
  <c r="Q358" i="11"/>
  <c r="R358" i="11"/>
  <c r="S358" i="11"/>
  <c r="T358" i="11"/>
  <c r="C360" i="11"/>
  <c r="D360" i="11"/>
  <c r="Y360" i="11"/>
  <c r="E360" i="11"/>
  <c r="C361" i="11"/>
  <c r="D361" i="11"/>
  <c r="Y361" i="11"/>
  <c r="E361" i="11"/>
  <c r="D362" i="11"/>
  <c r="Y362" i="11"/>
  <c r="E362" i="11"/>
  <c r="D363" i="11"/>
  <c r="Y363" i="11"/>
  <c r="E363" i="11"/>
  <c r="B17" i="6"/>
  <c r="D17" i="6"/>
  <c r="F17" i="6"/>
  <c r="H17" i="6"/>
  <c r="J17" i="6"/>
  <c r="L17" i="6"/>
  <c r="N17" i="6"/>
  <c r="P17" i="6"/>
  <c r="R17" i="6"/>
  <c r="T17" i="6"/>
  <c r="V17" i="6"/>
  <c r="X17" i="6"/>
  <c r="F28" i="6"/>
  <c r="C192" i="11" s="1"/>
  <c r="H28" i="6"/>
  <c r="C194" i="11" s="1"/>
  <c r="J28" i="6"/>
  <c r="C195" i="11" s="1"/>
  <c r="P28" i="6"/>
  <c r="C197" i="11" s="1"/>
  <c r="V28" i="6"/>
  <c r="C199" i="11" s="1"/>
  <c r="X28" i="6"/>
  <c r="D29" i="6"/>
  <c r="F29" i="6"/>
  <c r="H29" i="6"/>
  <c r="J29" i="6"/>
  <c r="P29" i="6"/>
  <c r="R29" i="6"/>
  <c r="V29" i="6"/>
  <c r="X29" i="6"/>
  <c r="F41" i="6"/>
  <c r="H41" i="6"/>
  <c r="J41" i="6"/>
  <c r="P41" i="6"/>
  <c r="R41" i="6"/>
  <c r="F53" i="6"/>
  <c r="C354" i="11" s="1"/>
  <c r="H53" i="6"/>
  <c r="C352" i="11" s="1"/>
  <c r="J53" i="6"/>
  <c r="V53" i="6"/>
  <c r="X53" i="6"/>
  <c r="C356" i="11" s="1"/>
  <c r="F65" i="6"/>
  <c r="C363" i="11" s="1"/>
  <c r="H65" i="6"/>
  <c r="C362" i="11" s="1"/>
  <c r="J65" i="6"/>
  <c r="P65" i="6"/>
  <c r="R65" i="6"/>
  <c r="V101" i="11"/>
  <c r="V237" i="11"/>
  <c r="V205" i="11"/>
  <c r="V149" i="11"/>
  <c r="V346" i="11"/>
  <c r="V200" i="11"/>
  <c r="V61" i="11"/>
  <c r="V32" i="11"/>
  <c r="V268" i="11"/>
  <c r="V217" i="11"/>
  <c r="V42" i="11"/>
  <c r="V189" i="11"/>
  <c r="V274" i="11"/>
  <c r="V281" i="11"/>
  <c r="V351" i="11"/>
  <c r="V318" i="11"/>
  <c r="V331" i="11"/>
  <c r="V226" i="11"/>
  <c r="V139" i="11"/>
  <c r="V165" i="11"/>
  <c r="V251" i="11"/>
  <c r="V54" i="11"/>
  <c r="V87" i="11"/>
  <c r="V310" i="11"/>
  <c r="V259" i="11"/>
  <c r="R26" i="11"/>
  <c r="N23" i="11"/>
  <c r="N22" i="11"/>
  <c r="M31" i="11"/>
  <c r="M21" i="11"/>
  <c r="M22" i="11"/>
  <c r="Q28" i="11"/>
  <c r="N57" i="11"/>
  <c r="P22" i="11"/>
  <c r="P23" i="11"/>
  <c r="P30" i="11"/>
  <c r="T31" i="11"/>
  <c r="P25" i="11"/>
  <c r="P24" i="11"/>
  <c r="L27" i="11"/>
  <c r="M24" i="11"/>
  <c r="M29" i="11"/>
  <c r="S33" i="11"/>
  <c r="S29" i="11"/>
  <c r="S23" i="11"/>
  <c r="S21" i="11"/>
  <c r="S28" i="11"/>
  <c r="S25" i="11"/>
  <c r="S24" i="11"/>
  <c r="O29" i="11"/>
  <c r="O22" i="11"/>
  <c r="O40" i="11"/>
  <c r="O27" i="11"/>
  <c r="K161" i="11"/>
  <c r="K38" i="11"/>
  <c r="K22" i="11"/>
  <c r="K30" i="11"/>
  <c r="K29" i="11"/>
  <c r="K23" i="11"/>
  <c r="K41" i="11"/>
  <c r="K28" i="11"/>
  <c r="K21" i="11"/>
  <c r="V248" i="11"/>
  <c r="V156" i="11"/>
  <c r="V294" i="11"/>
  <c r="V94" i="11"/>
  <c r="V243" i="11"/>
  <c r="V118" i="11"/>
  <c r="V327" i="11"/>
  <c r="V172" i="11"/>
  <c r="V70" i="11"/>
  <c r="V340" i="11"/>
  <c r="V298" i="11"/>
  <c r="V183" i="11"/>
  <c r="V130" i="11"/>
  <c r="R37" i="11"/>
  <c r="R31" i="11"/>
  <c r="R83" i="11"/>
  <c r="K166" i="11"/>
  <c r="Q45" i="11"/>
  <c r="Q22" i="11"/>
  <c r="Q29" i="11"/>
  <c r="S120" i="11"/>
  <c r="T26" i="11"/>
  <c r="P100" i="11"/>
  <c r="P198" i="11"/>
  <c r="P27" i="11"/>
  <c r="P29" i="11"/>
  <c r="P31" i="11"/>
  <c r="L26" i="11"/>
  <c r="S197" i="11"/>
  <c r="S39" i="11"/>
  <c r="S22" i="11"/>
  <c r="S31" i="11"/>
  <c r="S26" i="11"/>
  <c r="S30" i="11"/>
  <c r="K39" i="11"/>
  <c r="O43" i="11"/>
  <c r="K135" i="11"/>
  <c r="O180" i="11"/>
  <c r="K36" i="11"/>
  <c r="R71" i="11"/>
  <c r="K140" i="11"/>
  <c r="K188" i="11"/>
  <c r="R74" i="11"/>
  <c r="K150" i="11"/>
  <c r="O214" i="11"/>
  <c r="V209" i="11"/>
  <c r="V241" i="11"/>
  <c r="N174" i="11"/>
  <c r="N64" i="11"/>
  <c r="V48" i="11"/>
  <c r="T124" i="11"/>
  <c r="Q144" i="11"/>
  <c r="Q71" i="11"/>
  <c r="Q67" i="11"/>
  <c r="Q85" i="11"/>
  <c r="Q23" i="11"/>
  <c r="Q27" i="11"/>
  <c r="M82" i="11"/>
  <c r="M64" i="11"/>
  <c r="M52" i="11"/>
  <c r="M30" i="11"/>
  <c r="M57" i="11"/>
  <c r="S36" i="11"/>
  <c r="S43" i="11"/>
  <c r="S129" i="11"/>
  <c r="O144" i="11"/>
  <c r="S157" i="11"/>
  <c r="V25" i="11"/>
  <c r="V197" i="11"/>
  <c r="K33" i="11"/>
  <c r="S34" i="11"/>
  <c r="O37" i="11"/>
  <c r="S41" i="11"/>
  <c r="R44" i="11"/>
  <c r="O120" i="11"/>
  <c r="S173" i="11"/>
  <c r="N253" i="11"/>
  <c r="N234" i="11"/>
  <c r="N206" i="11"/>
  <c r="N182" i="11"/>
  <c r="N180" i="11"/>
  <c r="N164" i="11"/>
  <c r="N162" i="11"/>
  <c r="N151" i="11"/>
  <c r="N146" i="11"/>
  <c r="N145" i="11"/>
  <c r="N120" i="11"/>
  <c r="N289" i="11"/>
  <c r="N255" i="11"/>
  <c r="N236" i="11"/>
  <c r="N228" i="11"/>
  <c r="N219" i="11"/>
  <c r="N199" i="11"/>
  <c r="N178" i="11"/>
  <c r="N176" i="11"/>
  <c r="N160" i="11"/>
  <c r="N137" i="11"/>
  <c r="N133" i="11"/>
  <c r="N132" i="11"/>
  <c r="N210" i="11"/>
  <c r="N171" i="11"/>
  <c r="N155" i="11"/>
  <c r="N136" i="11"/>
  <c r="N124" i="11"/>
  <c r="N93" i="11"/>
  <c r="N89" i="11"/>
  <c r="N84" i="11"/>
  <c r="N80" i="11"/>
  <c r="N75" i="11"/>
  <c r="N71" i="11"/>
  <c r="N66" i="11"/>
  <c r="N60" i="11"/>
  <c r="N55" i="11"/>
  <c r="N51" i="11"/>
  <c r="N47" i="11"/>
  <c r="N43" i="11"/>
  <c r="N201" i="11"/>
  <c r="N192" i="11"/>
  <c r="N187" i="11"/>
  <c r="N167" i="11"/>
  <c r="N141" i="11"/>
  <c r="N128" i="11"/>
  <c r="N121" i="11"/>
  <c r="N116" i="11"/>
  <c r="N92" i="11"/>
  <c r="N88" i="11"/>
  <c r="N86" i="11"/>
  <c r="N83" i="11"/>
  <c r="N79" i="11"/>
  <c r="N74" i="11"/>
  <c r="N69" i="11"/>
  <c r="N65" i="11"/>
  <c r="N59" i="11"/>
  <c r="N223" i="11"/>
  <c r="N194" i="11"/>
  <c r="N153" i="11"/>
  <c r="N78" i="11"/>
  <c r="N68" i="11"/>
  <c r="N46" i="11"/>
  <c r="N45" i="11"/>
  <c r="N44" i="11"/>
  <c r="N37" i="11"/>
  <c r="N34" i="11"/>
  <c r="N185" i="11"/>
  <c r="N169" i="11"/>
  <c r="N142" i="11"/>
  <c r="N90" i="11"/>
  <c r="N81" i="11"/>
  <c r="N72" i="11"/>
  <c r="N63" i="11"/>
  <c r="N53" i="11"/>
  <c r="N52" i="11"/>
  <c r="N50" i="11"/>
  <c r="N49" i="11"/>
  <c r="N48" i="11"/>
  <c r="N39" i="11"/>
  <c r="N36" i="11"/>
  <c r="N33" i="11"/>
  <c r="N91" i="11"/>
  <c r="N73" i="11"/>
  <c r="N56" i="11"/>
  <c r="N25" i="11"/>
  <c r="N24" i="11"/>
  <c r="N21" i="11"/>
  <c r="N129" i="11"/>
  <c r="N77" i="11"/>
  <c r="N62" i="11"/>
  <c r="N40" i="11"/>
  <c r="N29" i="11"/>
  <c r="N26" i="11"/>
  <c r="N214" i="11"/>
  <c r="N190" i="11"/>
  <c r="N85" i="11"/>
  <c r="N67" i="11"/>
  <c r="N41" i="11"/>
  <c r="N28" i="11"/>
  <c r="N125" i="11"/>
  <c r="N30" i="11"/>
  <c r="N31" i="11"/>
  <c r="J89" i="11"/>
  <c r="N35" i="11"/>
  <c r="N38" i="11"/>
  <c r="N82" i="11"/>
  <c r="N115" i="11"/>
  <c r="T123" i="11"/>
  <c r="T115" i="11"/>
  <c r="T112" i="11"/>
  <c r="T110" i="11"/>
  <c r="T109" i="11"/>
  <c r="T108" i="11"/>
  <c r="T106" i="11"/>
  <c r="T105" i="11"/>
  <c r="T103" i="11"/>
  <c r="T100" i="11"/>
  <c r="T99" i="11"/>
  <c r="T347" i="11"/>
  <c r="T196" i="11"/>
  <c r="T128" i="11"/>
  <c r="T127" i="11"/>
  <c r="T114" i="11"/>
  <c r="T119" i="11"/>
  <c r="T333" i="11"/>
  <c r="T98" i="11"/>
  <c r="T96" i="11"/>
  <c r="T95" i="11"/>
  <c r="T27" i="11"/>
  <c r="T30" i="11"/>
  <c r="T23" i="11"/>
  <c r="Q282" i="11"/>
  <c r="Q272" i="11"/>
  <c r="Q263" i="11"/>
  <c r="Q229" i="11"/>
  <c r="Q224" i="11"/>
  <c r="Q197" i="11"/>
  <c r="Q148" i="11"/>
  <c r="Q147" i="11"/>
  <c r="Q135" i="11"/>
  <c r="Q131" i="11"/>
  <c r="Q250" i="11"/>
  <c r="Q245" i="11"/>
  <c r="Q232" i="11"/>
  <c r="Q140" i="11"/>
  <c r="Q138" i="11"/>
  <c r="Q134" i="11"/>
  <c r="Q100" i="11"/>
  <c r="Q99" i="11"/>
  <c r="Q276" i="11"/>
  <c r="Q261" i="11"/>
  <c r="Q92" i="11"/>
  <c r="Q88" i="11"/>
  <c r="Q86" i="11"/>
  <c r="Q83" i="11"/>
  <c r="Q79" i="11"/>
  <c r="Q74" i="11"/>
  <c r="Q69" i="11"/>
  <c r="Q65" i="11"/>
  <c r="Q59" i="11"/>
  <c r="Q53" i="11"/>
  <c r="Q50" i="11"/>
  <c r="Q46" i="11"/>
  <c r="Q234" i="11"/>
  <c r="Q143" i="11"/>
  <c r="Q91" i="11"/>
  <c r="Q82" i="11"/>
  <c r="Q78" i="11"/>
  <c r="Q73" i="11"/>
  <c r="Q68" i="11"/>
  <c r="Q64" i="11"/>
  <c r="Q266" i="11"/>
  <c r="Q90" i="11"/>
  <c r="Q81" i="11"/>
  <c r="Q72" i="11"/>
  <c r="Q63" i="11"/>
  <c r="Q52" i="11"/>
  <c r="Q49" i="11"/>
  <c r="Q48" i="11"/>
  <c r="Q47" i="11"/>
  <c r="Q242" i="11"/>
  <c r="Q98" i="11"/>
  <c r="Q96" i="11"/>
  <c r="Q93" i="11"/>
  <c r="Q84" i="11"/>
  <c r="Q75" i="11"/>
  <c r="Q66" i="11"/>
  <c r="Q60" i="11"/>
  <c r="Q57" i="11"/>
  <c r="Q56" i="11"/>
  <c r="Q55" i="11"/>
  <c r="Q51" i="11"/>
  <c r="Q285" i="11"/>
  <c r="Q77" i="11"/>
  <c r="Q62" i="11"/>
  <c r="Q58" i="11"/>
  <c r="Q25" i="11"/>
  <c r="Q24" i="11"/>
  <c r="Q21" i="11"/>
  <c r="Q95" i="11"/>
  <c r="Q80" i="11"/>
  <c r="Q44" i="11"/>
  <c r="Q30" i="11"/>
  <c r="Q26" i="11"/>
  <c r="M329" i="11"/>
  <c r="M257" i="11"/>
  <c r="M239" i="11"/>
  <c r="M143" i="11"/>
  <c r="M142" i="11"/>
  <c r="M279" i="11"/>
  <c r="M270" i="11"/>
  <c r="M147" i="11"/>
  <c r="M146" i="11"/>
  <c r="M236" i="11"/>
  <c r="M228" i="11"/>
  <c r="M138" i="11"/>
  <c r="M134" i="11"/>
  <c r="M99" i="11"/>
  <c r="M97" i="11"/>
  <c r="M95" i="11"/>
  <c r="M90" i="11"/>
  <c r="M85" i="11"/>
  <c r="M81" i="11"/>
  <c r="M77" i="11"/>
  <c r="M72" i="11"/>
  <c r="M67" i="11"/>
  <c r="M63" i="11"/>
  <c r="M62" i="11"/>
  <c r="M56" i="11"/>
  <c r="M48" i="11"/>
  <c r="M44" i="11"/>
  <c r="M276" i="11"/>
  <c r="M247" i="11"/>
  <c r="M98" i="11"/>
  <c r="M96" i="11"/>
  <c r="M93" i="11"/>
  <c r="M89" i="11"/>
  <c r="M84" i="11"/>
  <c r="M80" i="11"/>
  <c r="M75" i="11"/>
  <c r="M71" i="11"/>
  <c r="M66" i="11"/>
  <c r="M60" i="11"/>
  <c r="M245" i="11"/>
  <c r="M137" i="11"/>
  <c r="M133" i="11"/>
  <c r="M92" i="11"/>
  <c r="M86" i="11"/>
  <c r="M83" i="11"/>
  <c r="M74" i="11"/>
  <c r="M65" i="11"/>
  <c r="M59" i="11"/>
  <c r="M266" i="11"/>
  <c r="M78" i="11"/>
  <c r="M68" i="11"/>
  <c r="M47" i="11"/>
  <c r="M46" i="11"/>
  <c r="M45" i="11"/>
  <c r="M88" i="11"/>
  <c r="M69" i="11"/>
  <c r="M53" i="11"/>
  <c r="M51" i="11"/>
  <c r="M49" i="11"/>
  <c r="M26" i="11"/>
  <c r="M25" i="11"/>
  <c r="M285" i="11"/>
  <c r="M100" i="11"/>
  <c r="M91" i="11"/>
  <c r="M73" i="11"/>
  <c r="M58" i="11"/>
  <c r="M28" i="11"/>
  <c r="M27" i="11"/>
  <c r="I132" i="11"/>
  <c r="M79" i="11"/>
  <c r="Q89" i="11"/>
  <c r="Q97" i="11"/>
  <c r="Q253" i="11"/>
  <c r="N58" i="11"/>
  <c r="M50" i="11"/>
  <c r="M55" i="11"/>
  <c r="M255" i="11"/>
  <c r="M23" i="11"/>
  <c r="S315" i="11"/>
  <c r="S306" i="11"/>
  <c r="S220" i="11"/>
  <c r="S215" i="11"/>
  <c r="S191" i="11"/>
  <c r="S188" i="11"/>
  <c r="S186" i="11"/>
  <c r="S184" i="11"/>
  <c r="S168" i="11"/>
  <c r="S166" i="11"/>
  <c r="S137" i="11"/>
  <c r="S136" i="11"/>
  <c r="S125" i="11"/>
  <c r="S124" i="11"/>
  <c r="S211" i="11"/>
  <c r="S207" i="11"/>
  <c r="S181" i="11"/>
  <c r="S179" i="11"/>
  <c r="S163" i="11"/>
  <c r="S161" i="11"/>
  <c r="S150" i="11"/>
  <c r="S142" i="11"/>
  <c r="S141" i="11"/>
  <c r="S116" i="11"/>
  <c r="S115" i="11"/>
  <c r="S112" i="11"/>
  <c r="S111" i="11"/>
  <c r="S110" i="11"/>
  <c r="S109" i="11"/>
  <c r="S108" i="11"/>
  <c r="S107" i="11"/>
  <c r="S106" i="11"/>
  <c r="S105" i="11"/>
  <c r="S103" i="11"/>
  <c r="S102" i="11"/>
  <c r="S334" i="11"/>
  <c r="S202" i="11"/>
  <c r="S196" i="11"/>
  <c r="S175" i="11"/>
  <c r="S159" i="11"/>
  <c r="S145" i="11"/>
  <c r="S128" i="11"/>
  <c r="S121" i="11"/>
  <c r="S170" i="11"/>
  <c r="S133" i="11"/>
  <c r="P123" i="11"/>
  <c r="P126" i="11"/>
  <c r="P114" i="11"/>
  <c r="P111" i="11"/>
  <c r="P109" i="11"/>
  <c r="P107" i="11"/>
  <c r="P105" i="11"/>
  <c r="P102" i="11"/>
  <c r="P98" i="11"/>
  <c r="P96" i="11"/>
  <c r="P295" i="11"/>
  <c r="L360" i="11"/>
  <c r="L129" i="11"/>
  <c r="L121" i="11"/>
  <c r="L126" i="11"/>
  <c r="L99" i="11"/>
  <c r="L97" i="11"/>
  <c r="K34" i="11"/>
  <c r="R35" i="11"/>
  <c r="K37" i="11"/>
  <c r="O38" i="11"/>
  <c r="S40" i="11"/>
  <c r="O41" i="11"/>
  <c r="R79" i="11"/>
  <c r="L103" i="11"/>
  <c r="L112" i="11"/>
  <c r="P117" i="11"/>
  <c r="K127" i="11"/>
  <c r="S132" i="11"/>
  <c r="S146" i="11"/>
  <c r="S152" i="11"/>
  <c r="S193" i="11"/>
  <c r="S313" i="11"/>
  <c r="R193" i="11"/>
  <c r="R152" i="11"/>
  <c r="R138" i="11"/>
  <c r="R261" i="11"/>
  <c r="R215" i="11"/>
  <c r="R166" i="11"/>
  <c r="R179" i="11"/>
  <c r="R116" i="11"/>
  <c r="R82" i="11"/>
  <c r="R64" i="11"/>
  <c r="R58" i="11"/>
  <c r="R57" i="11"/>
  <c r="R258" i="11"/>
  <c r="R147" i="11"/>
  <c r="R85" i="11"/>
  <c r="R72" i="11"/>
  <c r="R62" i="11"/>
  <c r="O307" i="11"/>
  <c r="O199" i="11"/>
  <c r="O158" i="11"/>
  <c r="O132" i="11"/>
  <c r="O223" i="11"/>
  <c r="O171" i="11"/>
  <c r="O153" i="11"/>
  <c r="O136" i="11"/>
  <c r="O135" i="11"/>
  <c r="O124" i="11"/>
  <c r="O167" i="11"/>
  <c r="O141" i="11"/>
  <c r="O162" i="11"/>
  <c r="O151" i="11"/>
  <c r="O145" i="11"/>
  <c r="O119" i="11"/>
  <c r="K320" i="11"/>
  <c r="K175" i="11"/>
  <c r="K157" i="11"/>
  <c r="K144" i="11"/>
  <c r="K119" i="11"/>
  <c r="K302" i="11"/>
  <c r="K193" i="11"/>
  <c r="K170" i="11"/>
  <c r="K152" i="11"/>
  <c r="K148" i="11"/>
  <c r="K131" i="11"/>
  <c r="K122" i="11"/>
  <c r="K218" i="11"/>
  <c r="K184" i="11"/>
  <c r="K209" i="11"/>
  <c r="K179" i="11"/>
  <c r="K138" i="11"/>
  <c r="K114" i="11"/>
  <c r="K111" i="11"/>
  <c r="K109" i="11"/>
  <c r="K107" i="11"/>
  <c r="K105" i="11"/>
  <c r="O33" i="11"/>
  <c r="K35" i="11"/>
  <c r="S35" i="11"/>
  <c r="O36" i="11"/>
  <c r="S38" i="11"/>
  <c r="O39" i="11"/>
  <c r="K40" i="11"/>
  <c r="K43" i="11"/>
  <c r="R51" i="11"/>
  <c r="R53" i="11"/>
  <c r="R56" i="11"/>
  <c r="R66" i="11"/>
  <c r="R84" i="11"/>
  <c r="R93" i="11"/>
  <c r="O103" i="11"/>
  <c r="O108" i="11"/>
  <c r="O112" i="11"/>
  <c r="R117" i="11"/>
  <c r="K123" i="11"/>
  <c r="O127" i="11"/>
  <c r="R142" i="11"/>
  <c r="K147" i="11"/>
  <c r="S177" i="11"/>
  <c r="O185" i="11"/>
  <c r="R207" i="11"/>
  <c r="O319" i="11"/>
  <c r="I363" i="11"/>
  <c r="I362" i="11"/>
  <c r="I361" i="11"/>
  <c r="I356" i="11"/>
  <c r="I355" i="11"/>
  <c r="I353" i="11"/>
  <c r="I350" i="11"/>
  <c r="I348" i="11"/>
  <c r="I343" i="11"/>
  <c r="I342" i="11"/>
  <c r="I341" i="11"/>
  <c r="I335" i="11"/>
  <c r="I326" i="11"/>
  <c r="I323" i="11"/>
  <c r="I321" i="11"/>
  <c r="I320" i="11"/>
  <c r="I316" i="11"/>
  <c r="I315" i="11"/>
  <c r="I314" i="11"/>
  <c r="I311" i="11"/>
  <c r="I309" i="11"/>
  <c r="I307" i="11"/>
  <c r="I305" i="11"/>
  <c r="I303" i="11"/>
  <c r="I302" i="11"/>
  <c r="I299" i="11"/>
  <c r="I297" i="11"/>
  <c r="I334" i="11"/>
  <c r="I296" i="11"/>
  <c r="I293" i="11"/>
  <c r="I290" i="11"/>
  <c r="I223" i="11"/>
  <c r="I222" i="11"/>
  <c r="I219" i="11"/>
  <c r="I218" i="11"/>
  <c r="I216" i="11"/>
  <c r="I213" i="11"/>
  <c r="I212" i="11"/>
  <c r="I210" i="11"/>
  <c r="I208" i="11"/>
  <c r="I206" i="11"/>
  <c r="I204" i="11"/>
  <c r="I291" i="11"/>
  <c r="I328" i="11"/>
  <c r="I280" i="11"/>
  <c r="I276" i="11"/>
  <c r="I266" i="11"/>
  <c r="I255" i="11"/>
  <c r="I246" i="11"/>
  <c r="I238" i="11"/>
  <c r="I195" i="11"/>
  <c r="I194" i="11"/>
  <c r="I193" i="11"/>
  <c r="I190" i="11"/>
  <c r="I188" i="11"/>
  <c r="I186" i="11"/>
  <c r="I184" i="11"/>
  <c r="I181" i="11"/>
  <c r="I180" i="11"/>
  <c r="I177" i="11"/>
  <c r="I176" i="11"/>
  <c r="I175" i="11"/>
  <c r="I171" i="11"/>
  <c r="I170" i="11"/>
  <c r="I168" i="11"/>
  <c r="I166" i="11"/>
  <c r="I163" i="11"/>
  <c r="I162" i="11"/>
  <c r="I159" i="11"/>
  <c r="I158" i="11"/>
  <c r="I157" i="11"/>
  <c r="I153" i="11"/>
  <c r="I152" i="11"/>
  <c r="I282" i="11"/>
  <c r="I272" i="11"/>
  <c r="I267" i="11"/>
  <c r="I254" i="11"/>
  <c r="I253" i="11"/>
  <c r="I245" i="11"/>
  <c r="I234" i="11"/>
  <c r="I230" i="11"/>
  <c r="I225" i="11"/>
  <c r="I131" i="11"/>
  <c r="I128" i="11"/>
  <c r="I127" i="11"/>
  <c r="I124" i="11"/>
  <c r="I123" i="11"/>
  <c r="I122" i="11"/>
  <c r="I119" i="11"/>
  <c r="I117" i="11"/>
  <c r="I115" i="11"/>
  <c r="I278" i="11"/>
  <c r="I261" i="11"/>
  <c r="I250" i="11"/>
  <c r="I148" i="11"/>
  <c r="I144" i="11"/>
  <c r="I140" i="11"/>
  <c r="I41" i="11"/>
  <c r="I40" i="11"/>
  <c r="I38" i="11"/>
  <c r="I36" i="11"/>
  <c r="I34" i="11"/>
  <c r="I33" i="11"/>
  <c r="I275" i="11"/>
  <c r="I265" i="11"/>
  <c r="I258" i="11"/>
  <c r="I229" i="11"/>
  <c r="I199" i="11"/>
  <c r="I143" i="11"/>
  <c r="I134" i="11"/>
  <c r="I112" i="11"/>
  <c r="I111" i="11"/>
  <c r="I108" i="11"/>
  <c r="I107" i="11"/>
  <c r="I106" i="11"/>
  <c r="I102" i="11"/>
  <c r="I31" i="11"/>
  <c r="I28" i="11"/>
  <c r="I257" i="11"/>
  <c r="I227" i="11"/>
  <c r="I145" i="11"/>
  <c r="I90" i="11"/>
  <c r="I88" i="11"/>
  <c r="I85" i="11"/>
  <c r="I79" i="11"/>
  <c r="I77" i="11"/>
  <c r="I72" i="11"/>
  <c r="I67" i="11"/>
  <c r="I63" i="11"/>
  <c r="I60" i="11"/>
  <c r="I53" i="11"/>
  <c r="I51" i="11"/>
  <c r="I49" i="11"/>
  <c r="I26" i="11"/>
  <c r="I25" i="11"/>
  <c r="I264" i="11"/>
  <c r="I252" i="11"/>
  <c r="I133" i="11"/>
  <c r="I100" i="11"/>
  <c r="I22" i="11"/>
  <c r="I241" i="11"/>
  <c r="I146" i="11"/>
  <c r="I89" i="11"/>
  <c r="I80" i="11"/>
  <c r="I62" i="11"/>
  <c r="I46" i="11"/>
  <c r="I270" i="11"/>
  <c r="I91" i="11"/>
  <c r="I64" i="11"/>
  <c r="I57" i="11"/>
  <c r="I48" i="11"/>
  <c r="I239" i="11"/>
  <c r="I231" i="11"/>
  <c r="I93" i="11"/>
  <c r="I75" i="11"/>
  <c r="I50" i="11"/>
  <c r="I23" i="11"/>
  <c r="I59" i="11"/>
  <c r="I68" i="11"/>
  <c r="I196" i="11"/>
  <c r="I97" i="11"/>
  <c r="U239" i="11"/>
  <c r="U63" i="11"/>
  <c r="U242" i="11"/>
  <c r="U271" i="11"/>
  <c r="U282" i="11"/>
  <c r="U222" i="11"/>
  <c r="U248" i="11"/>
  <c r="U21" i="11"/>
  <c r="P362" i="11"/>
  <c r="P360" i="11"/>
  <c r="P356" i="11"/>
  <c r="P354" i="11"/>
  <c r="P352" i="11"/>
  <c r="P349" i="11"/>
  <c r="P347" i="11"/>
  <c r="P344" i="11"/>
  <c r="P342" i="11"/>
  <c r="P339" i="11"/>
  <c r="P337" i="11"/>
  <c r="P334" i="11"/>
  <c r="P329" i="11"/>
  <c r="P325" i="11"/>
  <c r="P333" i="11"/>
  <c r="P328" i="11"/>
  <c r="P324" i="11"/>
  <c r="P323" i="11"/>
  <c r="P322" i="11"/>
  <c r="P321" i="11"/>
  <c r="P320" i="11"/>
  <c r="P319" i="11"/>
  <c r="P316" i="11"/>
  <c r="P315" i="11"/>
  <c r="P314" i="11"/>
  <c r="P313" i="11"/>
  <c r="P312" i="11"/>
  <c r="P311" i="11"/>
  <c r="P309" i="11"/>
  <c r="P308" i="11"/>
  <c r="P307" i="11"/>
  <c r="P306" i="11"/>
  <c r="P305" i="11"/>
  <c r="P304" i="11"/>
  <c r="P303" i="11"/>
  <c r="P302" i="11"/>
  <c r="P301" i="11"/>
  <c r="P300" i="11"/>
  <c r="P299" i="11"/>
  <c r="P297" i="11"/>
  <c r="P296" i="11"/>
  <c r="P335" i="11"/>
  <c r="P326" i="11"/>
  <c r="P288" i="11"/>
  <c r="P287" i="11"/>
  <c r="P285" i="11"/>
  <c r="P284" i="11"/>
  <c r="P283" i="11"/>
  <c r="P282" i="11"/>
  <c r="P280" i="11"/>
  <c r="P279" i="11"/>
  <c r="P278" i="11"/>
  <c r="P277" i="11"/>
  <c r="P276" i="11"/>
  <c r="P275" i="11"/>
  <c r="P273" i="11"/>
  <c r="P272" i="11"/>
  <c r="P271" i="11"/>
  <c r="P270" i="11"/>
  <c r="P269" i="11"/>
  <c r="P267" i="11"/>
  <c r="P266" i="11"/>
  <c r="P265" i="11"/>
  <c r="P264" i="11"/>
  <c r="P263" i="11"/>
  <c r="P262" i="11"/>
  <c r="P261" i="11"/>
  <c r="P260" i="11"/>
  <c r="P258" i="11"/>
  <c r="P256" i="11"/>
  <c r="P255" i="11"/>
  <c r="P254" i="11"/>
  <c r="P253" i="11"/>
  <c r="P252" i="11"/>
  <c r="P250" i="11"/>
  <c r="P249" i="11"/>
  <c r="P248" i="11"/>
  <c r="P247" i="11"/>
  <c r="P246" i="11"/>
  <c r="P245" i="11"/>
  <c r="P244" i="11"/>
  <c r="P242" i="11"/>
  <c r="P241" i="11"/>
  <c r="P240" i="11"/>
  <c r="P239" i="11"/>
  <c r="P238" i="11"/>
  <c r="P236" i="11"/>
  <c r="P235" i="11"/>
  <c r="P234" i="11"/>
  <c r="P233" i="11"/>
  <c r="P232" i="11"/>
  <c r="P231" i="11"/>
  <c r="P230" i="11"/>
  <c r="P229" i="11"/>
  <c r="P228" i="11"/>
  <c r="P227" i="11"/>
  <c r="P225" i="11"/>
  <c r="P224" i="11"/>
  <c r="P363" i="11"/>
  <c r="P357" i="11"/>
  <c r="P353" i="11"/>
  <c r="P348" i="11"/>
  <c r="P343" i="11"/>
  <c r="P338" i="11"/>
  <c r="P332" i="11"/>
  <c r="P293" i="11"/>
  <c r="P292" i="11"/>
  <c r="P291" i="11"/>
  <c r="P289" i="11"/>
  <c r="P223" i="11"/>
  <c r="P222" i="11"/>
  <c r="P221" i="11"/>
  <c r="P220" i="11"/>
  <c r="P219" i="11"/>
  <c r="P218" i="11"/>
  <c r="P216" i="11"/>
  <c r="P215" i="11"/>
  <c r="P214" i="11"/>
  <c r="P213" i="11"/>
  <c r="P211" i="11"/>
  <c r="P210" i="11"/>
  <c r="P209" i="11"/>
  <c r="P208" i="11"/>
  <c r="P207" i="11"/>
  <c r="P206" i="11"/>
  <c r="P204" i="11"/>
  <c r="P203" i="11"/>
  <c r="P202" i="11"/>
  <c r="P201" i="11"/>
  <c r="P330" i="11"/>
  <c r="P290" i="11"/>
  <c r="P350" i="11"/>
  <c r="P197" i="11"/>
  <c r="P355" i="11"/>
  <c r="P199" i="11"/>
  <c r="P196" i="11"/>
  <c r="P194" i="11"/>
  <c r="P193" i="11"/>
  <c r="P192" i="11"/>
  <c r="P191" i="11"/>
  <c r="P190" i="11"/>
  <c r="P188" i="11"/>
  <c r="P187" i="11"/>
  <c r="P186" i="11"/>
  <c r="P185" i="11"/>
  <c r="P184" i="11"/>
  <c r="P182" i="11"/>
  <c r="P181" i="11"/>
  <c r="P180" i="11"/>
  <c r="P179" i="11"/>
  <c r="P178" i="11"/>
  <c r="P177" i="11"/>
  <c r="P176" i="11"/>
  <c r="P175" i="11"/>
  <c r="P174" i="11"/>
  <c r="P173" i="11"/>
  <c r="P171" i="11"/>
  <c r="P170" i="11"/>
  <c r="P169" i="11"/>
  <c r="P168" i="11"/>
  <c r="P167" i="11"/>
  <c r="P166" i="11"/>
  <c r="P164" i="11"/>
  <c r="P163" i="11"/>
  <c r="P162" i="11"/>
  <c r="P161" i="11"/>
  <c r="P160" i="11"/>
  <c r="P159" i="11"/>
  <c r="P158" i="11"/>
  <c r="P157" i="11"/>
  <c r="P155" i="11"/>
  <c r="P154" i="11"/>
  <c r="P153" i="11"/>
  <c r="P152" i="11"/>
  <c r="P151" i="11"/>
  <c r="P150" i="11"/>
  <c r="P148" i="11"/>
  <c r="P147" i="11"/>
  <c r="P146" i="11"/>
  <c r="P145" i="11"/>
  <c r="P144" i="11"/>
  <c r="P143" i="11"/>
  <c r="P142" i="11"/>
  <c r="P141" i="11"/>
  <c r="P140" i="11"/>
  <c r="P137" i="11"/>
  <c r="P136" i="11"/>
  <c r="P135" i="11"/>
  <c r="P134" i="11"/>
  <c r="P133" i="11"/>
  <c r="P132" i="11"/>
  <c r="P131" i="11"/>
  <c r="P341" i="11"/>
  <c r="P195" i="11"/>
  <c r="P129" i="11"/>
  <c r="P125" i="11"/>
  <c r="P121" i="11"/>
  <c r="P116" i="11"/>
  <c r="P93" i="11"/>
  <c r="P91" i="11"/>
  <c r="P90" i="11"/>
  <c r="P89" i="11"/>
  <c r="P88" i="11"/>
  <c r="P86" i="11"/>
  <c r="P85" i="11"/>
  <c r="P84" i="11"/>
  <c r="P82" i="11"/>
  <c r="P81" i="11"/>
  <c r="P80" i="11"/>
  <c r="P79" i="11"/>
  <c r="P78" i="11"/>
  <c r="P77" i="11"/>
  <c r="P75" i="11"/>
  <c r="P74" i="11"/>
  <c r="P73" i="11"/>
  <c r="P72" i="11"/>
  <c r="P71" i="11"/>
  <c r="P69" i="11"/>
  <c r="P68" i="11"/>
  <c r="P67" i="11"/>
  <c r="P66" i="11"/>
  <c r="P65" i="11"/>
  <c r="P64" i="11"/>
  <c r="P63" i="11"/>
  <c r="P62" i="11"/>
  <c r="P59" i="11"/>
  <c r="P58" i="11"/>
  <c r="P57" i="11"/>
  <c r="P56" i="11"/>
  <c r="P55" i="11"/>
  <c r="P53" i="11"/>
  <c r="P52" i="11"/>
  <c r="P51" i="11"/>
  <c r="P50" i="11"/>
  <c r="P49" i="11"/>
  <c r="P48" i="11"/>
  <c r="P47" i="11"/>
  <c r="P46" i="11"/>
  <c r="P45" i="11"/>
  <c r="P44" i="11"/>
  <c r="P28" i="11"/>
  <c r="P128" i="11"/>
  <c r="P124" i="11"/>
  <c r="P120" i="11"/>
  <c r="P115" i="11"/>
  <c r="P43" i="11"/>
  <c r="P41" i="11"/>
  <c r="P39" i="11"/>
  <c r="P38" i="11"/>
  <c r="P37" i="11"/>
  <c r="P36" i="11"/>
  <c r="P35" i="11"/>
  <c r="P34" i="11"/>
  <c r="P33" i="11"/>
  <c r="P21" i="11"/>
  <c r="P26" i="11"/>
  <c r="L363" i="11"/>
  <c r="L361" i="11"/>
  <c r="L357" i="11"/>
  <c r="L355" i="11"/>
  <c r="L353" i="11"/>
  <c r="L350" i="11"/>
  <c r="L348" i="11"/>
  <c r="L345" i="11"/>
  <c r="L343" i="11"/>
  <c r="L341" i="11"/>
  <c r="L338" i="11"/>
  <c r="L333" i="11"/>
  <c r="L328" i="11"/>
  <c r="L332" i="11"/>
  <c r="L324" i="11"/>
  <c r="L323" i="11"/>
  <c r="L322" i="11"/>
  <c r="L321" i="11"/>
  <c r="L320" i="11"/>
  <c r="L319" i="11"/>
  <c r="L317" i="11"/>
  <c r="L316" i="11"/>
  <c r="L315" i="11"/>
  <c r="L314" i="11"/>
  <c r="L313" i="11"/>
  <c r="L312" i="11"/>
  <c r="L311" i="11"/>
  <c r="L309" i="11"/>
  <c r="L308" i="11"/>
  <c r="L307" i="11"/>
  <c r="L306" i="11"/>
  <c r="L305" i="11"/>
  <c r="L304" i="11"/>
  <c r="L303" i="11"/>
  <c r="L302" i="11"/>
  <c r="L301" i="11"/>
  <c r="L300" i="11"/>
  <c r="L299" i="11"/>
  <c r="L297" i="11"/>
  <c r="L296" i="11"/>
  <c r="L329" i="11"/>
  <c r="L288" i="11"/>
  <c r="L287" i="11"/>
  <c r="L285" i="11"/>
  <c r="L284" i="11"/>
  <c r="L283" i="11"/>
  <c r="L282" i="11"/>
  <c r="L280" i="11"/>
  <c r="L279" i="11"/>
  <c r="L278" i="11"/>
  <c r="L277" i="11"/>
  <c r="L276" i="11"/>
  <c r="L275" i="11"/>
  <c r="L273" i="11"/>
  <c r="L272" i="11"/>
  <c r="L271" i="11"/>
  <c r="L270" i="11"/>
  <c r="L269" i="11"/>
  <c r="L267" i="11"/>
  <c r="L266" i="11"/>
  <c r="L265" i="11"/>
  <c r="L264" i="11"/>
  <c r="L263" i="11"/>
  <c r="L262" i="11"/>
  <c r="L261" i="11"/>
  <c r="L260" i="11"/>
  <c r="L258" i="11"/>
  <c r="L257" i="11"/>
  <c r="L256" i="11"/>
  <c r="L255" i="11"/>
  <c r="L254" i="11"/>
  <c r="L253" i="11"/>
  <c r="L252" i="11"/>
  <c r="L250" i="11"/>
  <c r="L249" i="11"/>
  <c r="L248" i="11"/>
  <c r="L247" i="11"/>
  <c r="L246" i="11"/>
  <c r="L245" i="11"/>
  <c r="L244" i="11"/>
  <c r="L242" i="11"/>
  <c r="L241" i="11"/>
  <c r="L240" i="11"/>
  <c r="L239" i="11"/>
  <c r="L238" i="11"/>
  <c r="L236" i="11"/>
  <c r="L235" i="11"/>
  <c r="L234" i="11"/>
  <c r="L233" i="11"/>
  <c r="L232" i="11"/>
  <c r="L231" i="11"/>
  <c r="L230" i="11"/>
  <c r="L229" i="11"/>
  <c r="L228" i="11"/>
  <c r="L227" i="11"/>
  <c r="L225" i="11"/>
  <c r="L224" i="11"/>
  <c r="L356" i="11"/>
  <c r="L347" i="11"/>
  <c r="L342" i="11"/>
  <c r="L337" i="11"/>
  <c r="L335" i="11"/>
  <c r="L326" i="11"/>
  <c r="L293" i="11"/>
  <c r="L292" i="11"/>
  <c r="L291" i="11"/>
  <c r="L223" i="11"/>
  <c r="L222" i="11"/>
  <c r="L221" i="11"/>
  <c r="L220" i="11"/>
  <c r="L219" i="11"/>
  <c r="L218" i="11"/>
  <c r="L216" i="11"/>
  <c r="L215" i="11"/>
  <c r="L214" i="11"/>
  <c r="L213" i="11"/>
  <c r="L212" i="11"/>
  <c r="L211" i="11"/>
  <c r="L210" i="11"/>
  <c r="L209" i="11"/>
  <c r="L208" i="11"/>
  <c r="L207" i="11"/>
  <c r="L206" i="11"/>
  <c r="L204" i="11"/>
  <c r="L203" i="11"/>
  <c r="L202" i="11"/>
  <c r="L201" i="11"/>
  <c r="L295" i="11"/>
  <c r="L290" i="11"/>
  <c r="L334" i="11"/>
  <c r="L325" i="11"/>
  <c r="L344" i="11"/>
  <c r="L199" i="11"/>
  <c r="L196" i="11"/>
  <c r="L349" i="11"/>
  <c r="L195" i="11"/>
  <c r="L194" i="11"/>
  <c r="L193" i="11"/>
  <c r="L192" i="11"/>
  <c r="L191" i="11"/>
  <c r="L190" i="11"/>
  <c r="L188" i="11"/>
  <c r="L187" i="11"/>
  <c r="L186" i="11"/>
  <c r="L185" i="11"/>
  <c r="L184" i="11"/>
  <c r="L182" i="11"/>
  <c r="L181" i="11"/>
  <c r="L180" i="11"/>
  <c r="L179" i="11"/>
  <c r="L178" i="11"/>
  <c r="L177" i="11"/>
  <c r="L176" i="11"/>
  <c r="L175" i="11"/>
  <c r="L174" i="11"/>
  <c r="L173" i="11"/>
  <c r="L171" i="11"/>
  <c r="L170" i="11"/>
  <c r="L169" i="11"/>
  <c r="L168" i="11"/>
  <c r="L167" i="11"/>
  <c r="L166" i="11"/>
  <c r="L164" i="11"/>
  <c r="L162" i="11"/>
  <c r="L161" i="11"/>
  <c r="L160" i="11"/>
  <c r="L159" i="11"/>
  <c r="L158" i="11"/>
  <c r="L157" i="11"/>
  <c r="L155" i="11"/>
  <c r="L154" i="11"/>
  <c r="L153" i="11"/>
  <c r="L152" i="11"/>
  <c r="L151" i="11"/>
  <c r="L150" i="11"/>
  <c r="L148" i="11"/>
  <c r="L147" i="11"/>
  <c r="L146" i="11"/>
  <c r="L145" i="11"/>
  <c r="L144" i="11"/>
  <c r="L143" i="11"/>
  <c r="L142" i="11"/>
  <c r="L141" i="11"/>
  <c r="L140" i="11"/>
  <c r="L138" i="11"/>
  <c r="L137" i="11"/>
  <c r="L136" i="11"/>
  <c r="L135" i="11"/>
  <c r="L133" i="11"/>
  <c r="L132" i="11"/>
  <c r="L131" i="11"/>
  <c r="L354" i="11"/>
  <c r="L330" i="11"/>
  <c r="L198" i="11"/>
  <c r="L128" i="11"/>
  <c r="L124" i="11"/>
  <c r="L120" i="11"/>
  <c r="L115" i="11"/>
  <c r="L93" i="11"/>
  <c r="L92" i="11"/>
  <c r="L91" i="11"/>
  <c r="L90" i="11"/>
  <c r="L89" i="11"/>
  <c r="L88" i="11"/>
  <c r="L86" i="11"/>
  <c r="L85" i="11"/>
  <c r="L84" i="11"/>
  <c r="L83" i="11"/>
  <c r="L82" i="11"/>
  <c r="L81" i="11"/>
  <c r="L80" i="11"/>
  <c r="L78" i="11"/>
  <c r="L77" i="11"/>
  <c r="L75" i="11"/>
  <c r="L73" i="11"/>
  <c r="L72" i="11"/>
  <c r="L71" i="11"/>
  <c r="L69" i="11"/>
  <c r="L68" i="11"/>
  <c r="L67" i="11"/>
  <c r="L66" i="11"/>
  <c r="L64" i="11"/>
  <c r="L63" i="11"/>
  <c r="L62" i="11"/>
  <c r="L60" i="11"/>
  <c r="L59" i="11"/>
  <c r="L58" i="11"/>
  <c r="L57" i="11"/>
  <c r="L56" i="11"/>
  <c r="L55" i="11"/>
  <c r="L53" i="11"/>
  <c r="L52" i="11"/>
  <c r="L51" i="11"/>
  <c r="L50" i="11"/>
  <c r="L49" i="11"/>
  <c r="L48" i="11"/>
  <c r="L47" i="11"/>
  <c r="L46" i="11"/>
  <c r="L45" i="11"/>
  <c r="L44" i="11"/>
  <c r="L339" i="11"/>
  <c r="L197" i="11"/>
  <c r="L123" i="11"/>
  <c r="L119" i="11"/>
  <c r="L43" i="11"/>
  <c r="L41" i="11"/>
  <c r="L40" i="11"/>
  <c r="L39" i="11"/>
  <c r="L38" i="11"/>
  <c r="L37" i="11"/>
  <c r="L36" i="11"/>
  <c r="L35" i="11"/>
  <c r="L34" i="11"/>
  <c r="L33" i="11"/>
  <c r="L30" i="11"/>
  <c r="L29" i="11"/>
  <c r="L21" i="11"/>
  <c r="L25" i="11"/>
  <c r="V363" i="11"/>
  <c r="V352" i="11"/>
  <c r="V347" i="11"/>
  <c r="V360" i="11"/>
  <c r="V357" i="11"/>
  <c r="V350" i="11"/>
  <c r="V343" i="11"/>
  <c r="V339" i="11"/>
  <c r="V334" i="11"/>
  <c r="V330" i="11"/>
  <c r="V325" i="11"/>
  <c r="V321" i="11"/>
  <c r="V317" i="11"/>
  <c r="V313" i="11"/>
  <c r="V309" i="11"/>
  <c r="V305" i="11"/>
  <c r="V301" i="11"/>
  <c r="V297" i="11"/>
  <c r="V293" i="11"/>
  <c r="V289" i="11"/>
  <c r="V284" i="11"/>
  <c r="V277" i="11"/>
  <c r="V266" i="11"/>
  <c r="V258" i="11"/>
  <c r="V254" i="11"/>
  <c r="V250" i="11"/>
  <c r="V246" i="11"/>
  <c r="V240" i="11"/>
  <c r="V233" i="11"/>
  <c r="V229" i="11"/>
  <c r="V224" i="11"/>
  <c r="V220" i="11"/>
  <c r="V216" i="11"/>
  <c r="V212" i="11"/>
  <c r="V208" i="11"/>
  <c r="V203" i="11"/>
  <c r="V196" i="11"/>
  <c r="V192" i="11"/>
  <c r="V355" i="11"/>
  <c r="V349" i="11"/>
  <c r="V342" i="11"/>
  <c r="V338" i="11"/>
  <c r="V333" i="11"/>
  <c r="V329" i="11"/>
  <c r="V324" i="11"/>
  <c r="V320" i="11"/>
  <c r="V316" i="11"/>
  <c r="V312" i="11"/>
  <c r="V308" i="11"/>
  <c r="V304" i="11"/>
  <c r="V300" i="11"/>
  <c r="V296" i="11"/>
  <c r="V292" i="11"/>
  <c r="V288" i="11"/>
  <c r="V283" i="11"/>
  <c r="V280" i="11"/>
  <c r="V276" i="11"/>
  <c r="V270" i="11"/>
  <c r="V265" i="11"/>
  <c r="V261" i="11"/>
  <c r="V257" i="11"/>
  <c r="V249" i="11"/>
  <c r="V245" i="11"/>
  <c r="V239" i="11"/>
  <c r="V236" i="11"/>
  <c r="V232" i="11"/>
  <c r="V228" i="11"/>
  <c r="V223" i="11"/>
  <c r="V219" i="11"/>
  <c r="V215" i="11"/>
  <c r="V211" i="11"/>
  <c r="V207" i="11"/>
  <c r="V202" i="11"/>
  <c r="V199" i="11"/>
  <c r="V195" i="11"/>
  <c r="V191" i="11"/>
  <c r="V185" i="11"/>
  <c r="V182" i="11"/>
  <c r="V178" i="11"/>
  <c r="V174" i="11"/>
  <c r="V171" i="11"/>
  <c r="V167" i="11"/>
  <c r="V162" i="11"/>
  <c r="V158" i="11"/>
  <c r="V155" i="11"/>
  <c r="V151" i="11"/>
  <c r="V145" i="11"/>
  <c r="V141" i="11"/>
  <c r="V136" i="11"/>
  <c r="V132" i="11"/>
  <c r="V128" i="11"/>
  <c r="V124" i="11"/>
  <c r="V120" i="11"/>
  <c r="V115" i="11"/>
  <c r="V110" i="11"/>
  <c r="V106" i="11"/>
  <c r="V103" i="11"/>
  <c r="V100" i="11"/>
  <c r="V96" i="11"/>
  <c r="V93" i="11"/>
  <c r="V89" i="11"/>
  <c r="V86" i="11"/>
  <c r="V82" i="11"/>
  <c r="V78" i="11"/>
  <c r="V72" i="11"/>
  <c r="V67" i="11"/>
  <c r="V63" i="11"/>
  <c r="V60" i="11"/>
  <c r="V56" i="11"/>
  <c r="V348" i="11"/>
  <c r="V345" i="11"/>
  <c r="V337" i="11"/>
  <c r="V328" i="11"/>
  <c r="V319" i="11"/>
  <c r="V311" i="11"/>
  <c r="V303" i="11"/>
  <c r="V295" i="11"/>
  <c r="V287" i="11"/>
  <c r="V272" i="11"/>
  <c r="V263" i="11"/>
  <c r="V255" i="11"/>
  <c r="V247" i="11"/>
  <c r="V231" i="11"/>
  <c r="V222" i="11"/>
  <c r="V214" i="11"/>
  <c r="V206" i="11"/>
  <c r="V193" i="11"/>
  <c r="V184" i="11"/>
  <c r="V180" i="11"/>
  <c r="V175" i="11"/>
  <c r="V170" i="11"/>
  <c r="V164" i="11"/>
  <c r="V159" i="11"/>
  <c r="V154" i="11"/>
  <c r="V147" i="11"/>
  <c r="V142" i="11"/>
  <c r="V135" i="11"/>
  <c r="V125" i="11"/>
  <c r="V119" i="11"/>
  <c r="V112" i="11"/>
  <c r="V107" i="11"/>
  <c r="V102" i="11"/>
  <c r="V98" i="11"/>
  <c r="V88" i="11"/>
  <c r="V84" i="11"/>
  <c r="V79" i="11"/>
  <c r="V71" i="11"/>
  <c r="V65" i="11"/>
  <c r="V55" i="11"/>
  <c r="V51" i="11"/>
  <c r="V47" i="11"/>
  <c r="V43" i="11"/>
  <c r="V41" i="11"/>
  <c r="V37" i="11"/>
  <c r="V33" i="11"/>
  <c r="V28" i="11"/>
  <c r="V24" i="11"/>
  <c r="V362" i="11"/>
  <c r="V344" i="11"/>
  <c r="V335" i="11"/>
  <c r="V326" i="11"/>
  <c r="V302" i="11"/>
  <c r="V285" i="11"/>
  <c r="V279" i="11"/>
  <c r="V269" i="11"/>
  <c r="V260" i="11"/>
  <c r="V252" i="11"/>
  <c r="V242" i="11"/>
  <c r="V230" i="11"/>
  <c r="V213" i="11"/>
  <c r="V204" i="11"/>
  <c r="V198" i="11"/>
  <c r="V190" i="11"/>
  <c r="V188" i="11"/>
  <c r="V179" i="11"/>
  <c r="V173" i="11"/>
  <c r="V169" i="11"/>
  <c r="V163" i="11"/>
  <c r="V157" i="11"/>
  <c r="V153" i="11"/>
  <c r="V146" i="11"/>
  <c r="V140" i="11"/>
  <c r="V134" i="11"/>
  <c r="V129" i="11"/>
  <c r="V123" i="11"/>
  <c r="V117" i="11"/>
  <c r="V111" i="11"/>
  <c r="V105" i="11"/>
  <c r="V97" i="11"/>
  <c r="V92" i="11"/>
  <c r="V83" i="11"/>
  <c r="V77" i="11"/>
  <c r="V75" i="11"/>
  <c r="V69" i="11"/>
  <c r="V64" i="11"/>
  <c r="V59" i="11"/>
  <c r="V50" i="11"/>
  <c r="V46" i="11"/>
  <c r="V40" i="11"/>
  <c r="V36" i="11"/>
  <c r="V31" i="11"/>
  <c r="V27" i="11"/>
  <c r="V23" i="11"/>
  <c r="V353" i="11"/>
  <c r="V341" i="11"/>
  <c r="V323" i="11"/>
  <c r="V314" i="11"/>
  <c r="V299" i="11"/>
  <c r="V290" i="11"/>
  <c r="V278" i="11"/>
  <c r="V238" i="11"/>
  <c r="V234" i="11"/>
  <c r="V186" i="11"/>
  <c r="V177" i="11"/>
  <c r="V168" i="11"/>
  <c r="V144" i="11"/>
  <c r="V133" i="11"/>
  <c r="V126" i="11"/>
  <c r="V114" i="11"/>
  <c r="V95" i="11"/>
  <c r="V90" i="11"/>
  <c r="V81" i="11"/>
  <c r="V66" i="11"/>
  <c r="V58" i="11"/>
  <c r="V52" i="11"/>
  <c r="V44" i="11"/>
  <c r="V39" i="11"/>
  <c r="V30" i="11"/>
  <c r="V22" i="11"/>
  <c r="V322" i="11"/>
  <c r="V282" i="11"/>
  <c r="V275" i="11"/>
  <c r="V273" i="11"/>
  <c r="V256" i="11"/>
  <c r="V227" i="11"/>
  <c r="V210" i="11"/>
  <c r="V176" i="11"/>
  <c r="V166" i="11"/>
  <c r="V143" i="11"/>
  <c r="V131" i="11"/>
  <c r="V122" i="11"/>
  <c r="V109" i="11"/>
  <c r="V80" i="11"/>
  <c r="V74" i="11"/>
  <c r="V62" i="11"/>
  <c r="V57" i="11"/>
  <c r="V49" i="11"/>
  <c r="V38" i="11"/>
  <c r="V29" i="11"/>
  <c r="V21" i="11"/>
  <c r="V332" i="11"/>
  <c r="V264" i="11"/>
  <c r="V218" i="11"/>
  <c r="V137" i="11"/>
  <c r="V116" i="11"/>
  <c r="V85" i="11"/>
  <c r="V73" i="11"/>
  <c r="V34" i="11"/>
  <c r="V307" i="11"/>
  <c r="V291" i="11"/>
  <c r="V161" i="11"/>
  <c r="V152" i="11"/>
  <c r="V108" i="11"/>
  <c r="V91" i="11"/>
  <c r="V68" i="11"/>
  <c r="V53" i="11"/>
  <c r="V26" i="11"/>
  <c r="V315" i="11"/>
  <c r="V235" i="11"/>
  <c r="V201" i="11"/>
  <c r="V194" i="11"/>
  <c r="V187" i="11"/>
  <c r="V127" i="11"/>
  <c r="V306" i="11"/>
  <c r="V267" i="11"/>
  <c r="V160" i="11"/>
  <c r="V138" i="11"/>
  <c r="V99" i="11"/>
  <c r="V45" i="11"/>
  <c r="V35" i="11"/>
  <c r="V181" i="11"/>
  <c r="V361" i="11"/>
  <c r="V354" i="11"/>
  <c r="V225" i="11"/>
  <c r="V150" i="11"/>
  <c r="V148" i="11"/>
  <c r="V121" i="11"/>
  <c r="V359" i="11"/>
  <c r="V336" i="11"/>
  <c r="L102" i="11"/>
  <c r="P103" i="11"/>
  <c r="L105" i="11"/>
  <c r="P106" i="11"/>
  <c r="L107" i="11"/>
  <c r="P108" i="11"/>
  <c r="L109" i="11"/>
  <c r="P110" i="11"/>
  <c r="L111" i="11"/>
  <c r="P112" i="11"/>
  <c r="L114" i="11"/>
  <c r="P119" i="11"/>
  <c r="L122" i="11"/>
  <c r="P127" i="11"/>
  <c r="K154" i="11"/>
  <c r="O155" i="11"/>
  <c r="O160" i="11"/>
  <c r="K163" i="11"/>
  <c r="O164" i="11"/>
  <c r="K168" i="11"/>
  <c r="O169" i="11"/>
  <c r="K173" i="11"/>
  <c r="O174" i="11"/>
  <c r="K177" i="11"/>
  <c r="O178" i="11"/>
  <c r="K181" i="11"/>
  <c r="O182" i="11"/>
  <c r="K186" i="11"/>
  <c r="O187" i="11"/>
  <c r="K191" i="11"/>
  <c r="O192" i="11"/>
  <c r="K195" i="11"/>
  <c r="O201" i="11"/>
  <c r="K204" i="11"/>
  <c r="O210" i="11"/>
  <c r="K213" i="11"/>
  <c r="O219" i="11"/>
  <c r="K222" i="11"/>
  <c r="R224" i="11"/>
  <c r="P361" i="11"/>
  <c r="R363" i="11"/>
  <c r="R362" i="11"/>
  <c r="R361" i="11"/>
  <c r="R360" i="11"/>
  <c r="R357" i="11"/>
  <c r="R356" i="11"/>
  <c r="R355" i="11"/>
  <c r="R354" i="11"/>
  <c r="R353" i="11"/>
  <c r="R352" i="11"/>
  <c r="R350" i="11"/>
  <c r="R349" i="11"/>
  <c r="R348" i="11"/>
  <c r="R347" i="11"/>
  <c r="R345" i="11"/>
  <c r="R344" i="11"/>
  <c r="R343" i="11"/>
  <c r="R342" i="11"/>
  <c r="R341" i="11"/>
  <c r="R339" i="11"/>
  <c r="R338" i="11"/>
  <c r="R337" i="11"/>
  <c r="R335" i="11"/>
  <c r="R334" i="11"/>
  <c r="R333" i="11"/>
  <c r="R332" i="11"/>
  <c r="R330" i="11"/>
  <c r="R329" i="11"/>
  <c r="R328" i="11"/>
  <c r="R326" i="11"/>
  <c r="R324" i="11"/>
  <c r="R322" i="11"/>
  <c r="R320" i="11"/>
  <c r="R317" i="11"/>
  <c r="R315" i="11"/>
  <c r="R313" i="11"/>
  <c r="R311" i="11"/>
  <c r="R306" i="11"/>
  <c r="R304" i="11"/>
  <c r="R302" i="11"/>
  <c r="R300" i="11"/>
  <c r="R297" i="11"/>
  <c r="R290" i="11"/>
  <c r="R198" i="11"/>
  <c r="R197" i="11"/>
  <c r="R196" i="11"/>
  <c r="R195" i="11"/>
  <c r="R321" i="11"/>
  <c r="R316" i="11"/>
  <c r="R312" i="11"/>
  <c r="R307" i="11"/>
  <c r="R303" i="11"/>
  <c r="R299" i="11"/>
  <c r="R288" i="11"/>
  <c r="R285" i="11"/>
  <c r="R283" i="11"/>
  <c r="R280" i="11"/>
  <c r="R278" i="11"/>
  <c r="R276" i="11"/>
  <c r="R273" i="11"/>
  <c r="R271" i="11"/>
  <c r="R269" i="11"/>
  <c r="R266" i="11"/>
  <c r="R264" i="11"/>
  <c r="R262" i="11"/>
  <c r="R260" i="11"/>
  <c r="R257" i="11"/>
  <c r="R255" i="11"/>
  <c r="R253" i="11"/>
  <c r="R250" i="11"/>
  <c r="R248" i="11"/>
  <c r="R246" i="11"/>
  <c r="R244" i="11"/>
  <c r="R241" i="11"/>
  <c r="R239" i="11"/>
  <c r="R236" i="11"/>
  <c r="R234" i="11"/>
  <c r="R232" i="11"/>
  <c r="R323" i="11"/>
  <c r="R319" i="11"/>
  <c r="R314" i="11"/>
  <c r="R309" i="11"/>
  <c r="R305" i="11"/>
  <c r="R301" i="11"/>
  <c r="R296" i="11"/>
  <c r="R295" i="11"/>
  <c r="R287" i="11"/>
  <c r="R284" i="11"/>
  <c r="R282" i="11"/>
  <c r="R279" i="11"/>
  <c r="R277" i="11"/>
  <c r="R275" i="11"/>
  <c r="R272" i="11"/>
  <c r="R270" i="11"/>
  <c r="R267" i="11"/>
  <c r="R265" i="11"/>
  <c r="R263" i="11"/>
  <c r="R292" i="11"/>
  <c r="R256" i="11"/>
  <c r="R247" i="11"/>
  <c r="R238" i="11"/>
  <c r="R230" i="11"/>
  <c r="R228" i="11"/>
  <c r="R225" i="11"/>
  <c r="R199" i="11"/>
  <c r="R293" i="11"/>
  <c r="R289" i="11"/>
  <c r="R254" i="11"/>
  <c r="R245" i="11"/>
  <c r="R235" i="11"/>
  <c r="R223" i="11"/>
  <c r="R221" i="11"/>
  <c r="R219" i="11"/>
  <c r="R214" i="11"/>
  <c r="R212" i="11"/>
  <c r="R210" i="11"/>
  <c r="R208" i="11"/>
  <c r="R206" i="11"/>
  <c r="R203" i="11"/>
  <c r="R201" i="11"/>
  <c r="R252" i="11"/>
  <c r="R233" i="11"/>
  <c r="R227" i="11"/>
  <c r="R145" i="11"/>
  <c r="R141" i="11"/>
  <c r="R136" i="11"/>
  <c r="R132" i="11"/>
  <c r="R128" i="11"/>
  <c r="R124" i="11"/>
  <c r="R120" i="11"/>
  <c r="R115" i="11"/>
  <c r="R112" i="11"/>
  <c r="R110" i="11"/>
  <c r="R109" i="11"/>
  <c r="R108" i="11"/>
  <c r="R107" i="11"/>
  <c r="R106" i="11"/>
  <c r="R105" i="11"/>
  <c r="R103" i="11"/>
  <c r="R102" i="11"/>
  <c r="R249" i="11"/>
  <c r="R231" i="11"/>
  <c r="R222" i="11"/>
  <c r="R218" i="11"/>
  <c r="R213" i="11"/>
  <c r="R209" i="11"/>
  <c r="R204" i="11"/>
  <c r="R194" i="11"/>
  <c r="R192" i="11"/>
  <c r="R190" i="11"/>
  <c r="R187" i="11"/>
  <c r="R185" i="11"/>
  <c r="R182" i="11"/>
  <c r="R180" i="11"/>
  <c r="R178" i="11"/>
  <c r="R176" i="11"/>
  <c r="R174" i="11"/>
  <c r="R171" i="11"/>
  <c r="R169" i="11"/>
  <c r="R167" i="11"/>
  <c r="R164" i="11"/>
  <c r="R162" i="11"/>
  <c r="R160" i="11"/>
  <c r="R158" i="11"/>
  <c r="R155" i="11"/>
  <c r="R153" i="11"/>
  <c r="R151" i="11"/>
  <c r="R148" i="11"/>
  <c r="R144" i="11"/>
  <c r="R140" i="11"/>
  <c r="R135" i="11"/>
  <c r="R131" i="11"/>
  <c r="R127" i="11"/>
  <c r="R123" i="11"/>
  <c r="R119" i="11"/>
  <c r="R114" i="11"/>
  <c r="R100" i="11"/>
  <c r="R99" i="11"/>
  <c r="R98" i="11"/>
  <c r="R97" i="11"/>
  <c r="R96" i="11"/>
  <c r="R95" i="11"/>
  <c r="R25" i="11"/>
  <c r="R28" i="11"/>
  <c r="O326" i="11"/>
  <c r="O325" i="11"/>
  <c r="O335" i="11"/>
  <c r="O330" i="11"/>
  <c r="O362" i="11"/>
  <c r="O360" i="11"/>
  <c r="O356" i="11"/>
  <c r="O354" i="11"/>
  <c r="O352" i="11"/>
  <c r="O349" i="11"/>
  <c r="O347" i="11"/>
  <c r="O344" i="11"/>
  <c r="O342" i="11"/>
  <c r="O339" i="11"/>
  <c r="O337" i="11"/>
  <c r="O334" i="11"/>
  <c r="O329" i="11"/>
  <c r="O361" i="11"/>
  <c r="O355" i="11"/>
  <c r="O350" i="11"/>
  <c r="O345" i="11"/>
  <c r="O341" i="11"/>
  <c r="O295" i="11"/>
  <c r="O333" i="11"/>
  <c r="O324" i="11"/>
  <c r="O322" i="11"/>
  <c r="O320" i="11"/>
  <c r="O317" i="11"/>
  <c r="O315" i="11"/>
  <c r="O313" i="11"/>
  <c r="O311" i="11"/>
  <c r="O308" i="11"/>
  <c r="O306" i="11"/>
  <c r="O304" i="11"/>
  <c r="O302" i="11"/>
  <c r="O297" i="11"/>
  <c r="O288" i="11"/>
  <c r="O287" i="11"/>
  <c r="O285" i="11"/>
  <c r="O284" i="11"/>
  <c r="O283" i="11"/>
  <c r="O282" i="11"/>
  <c r="O280" i="11"/>
  <c r="O279" i="11"/>
  <c r="O278" i="11"/>
  <c r="O277" i="11"/>
  <c r="O276" i="11"/>
  <c r="O275" i="11"/>
  <c r="O273" i="11"/>
  <c r="O272" i="11"/>
  <c r="O271" i="11"/>
  <c r="O270" i="11"/>
  <c r="O269" i="11"/>
  <c r="O267" i="11"/>
  <c r="O266" i="11"/>
  <c r="O265" i="11"/>
  <c r="O264" i="11"/>
  <c r="O263" i="11"/>
  <c r="O262" i="11"/>
  <c r="O261" i="11"/>
  <c r="O260" i="11"/>
  <c r="O258" i="11"/>
  <c r="O257" i="11"/>
  <c r="O256" i="11"/>
  <c r="O255" i="11"/>
  <c r="O254" i="11"/>
  <c r="O253" i="11"/>
  <c r="O252" i="11"/>
  <c r="O250" i="11"/>
  <c r="O249" i="11"/>
  <c r="O248" i="11"/>
  <c r="O247" i="11"/>
  <c r="O246" i="11"/>
  <c r="O245" i="11"/>
  <c r="O244" i="11"/>
  <c r="O242" i="11"/>
  <c r="O241" i="11"/>
  <c r="O240" i="11"/>
  <c r="O239" i="11"/>
  <c r="O238" i="11"/>
  <c r="O236" i="11"/>
  <c r="O235" i="11"/>
  <c r="O234" i="11"/>
  <c r="O233" i="11"/>
  <c r="O232" i="11"/>
  <c r="O231" i="11"/>
  <c r="O230" i="11"/>
  <c r="O229" i="11"/>
  <c r="O228" i="11"/>
  <c r="O227" i="11"/>
  <c r="O225" i="11"/>
  <c r="O224" i="11"/>
  <c r="O357" i="11"/>
  <c r="O348" i="11"/>
  <c r="O338" i="11"/>
  <c r="O293" i="11"/>
  <c r="O291" i="11"/>
  <c r="O289" i="11"/>
  <c r="O363" i="11"/>
  <c r="O353" i="11"/>
  <c r="O343" i="11"/>
  <c r="O332" i="11"/>
  <c r="O292" i="11"/>
  <c r="O328" i="11"/>
  <c r="O321" i="11"/>
  <c r="O312" i="11"/>
  <c r="O303" i="11"/>
  <c r="O222" i="11"/>
  <c r="O220" i="11"/>
  <c r="O218" i="11"/>
  <c r="O215" i="11"/>
  <c r="O213" i="11"/>
  <c r="O211" i="11"/>
  <c r="O209" i="11"/>
  <c r="O207" i="11"/>
  <c r="O204" i="11"/>
  <c r="O202" i="11"/>
  <c r="O198" i="11"/>
  <c r="O323" i="11"/>
  <c r="O314" i="11"/>
  <c r="O305" i="11"/>
  <c r="O296" i="11"/>
  <c r="O197" i="11"/>
  <c r="O316" i="11"/>
  <c r="O299" i="11"/>
  <c r="O221" i="11"/>
  <c r="O216" i="11"/>
  <c r="O212" i="11"/>
  <c r="O208" i="11"/>
  <c r="O203" i="11"/>
  <c r="O196" i="11"/>
  <c r="O193" i="11"/>
  <c r="O191" i="11"/>
  <c r="O188" i="11"/>
  <c r="O186" i="11"/>
  <c r="O184" i="11"/>
  <c r="O181" i="11"/>
  <c r="O179" i="11"/>
  <c r="O177" i="11"/>
  <c r="O175" i="11"/>
  <c r="O173" i="11"/>
  <c r="O170" i="11"/>
  <c r="O168" i="11"/>
  <c r="O166" i="11"/>
  <c r="O163" i="11"/>
  <c r="O161" i="11"/>
  <c r="O159" i="11"/>
  <c r="O157" i="11"/>
  <c r="O154" i="11"/>
  <c r="O152" i="11"/>
  <c r="O150" i="11"/>
  <c r="O147" i="11"/>
  <c r="O143" i="11"/>
  <c r="O138" i="11"/>
  <c r="O134" i="11"/>
  <c r="O126" i="11"/>
  <c r="O122" i="11"/>
  <c r="O117" i="11"/>
  <c r="O100" i="11"/>
  <c r="O99" i="11"/>
  <c r="O98" i="11"/>
  <c r="O97" i="11"/>
  <c r="O96" i="11"/>
  <c r="O95" i="11"/>
  <c r="O309" i="11"/>
  <c r="O290" i="11"/>
  <c r="O195" i="11"/>
  <c r="O146" i="11"/>
  <c r="O142" i="11"/>
  <c r="O137" i="11"/>
  <c r="O133" i="11"/>
  <c r="O129" i="11"/>
  <c r="O125" i="11"/>
  <c r="O121" i="11"/>
  <c r="O116" i="11"/>
  <c r="O93" i="11"/>
  <c r="O92" i="11"/>
  <c r="O91" i="11"/>
  <c r="O90" i="11"/>
  <c r="O89" i="11"/>
  <c r="O88" i="11"/>
  <c r="O86" i="11"/>
  <c r="O85" i="11"/>
  <c r="O84" i="11"/>
  <c r="O83" i="11"/>
  <c r="O82" i="11"/>
  <c r="O81" i="11"/>
  <c r="O80" i="11"/>
  <c r="O79" i="11"/>
  <c r="O78" i="11"/>
  <c r="O77" i="11"/>
  <c r="O75" i="11"/>
  <c r="O74" i="11"/>
  <c r="O73" i="11"/>
  <c r="O72" i="11"/>
  <c r="O71" i="11"/>
  <c r="O69" i="11"/>
  <c r="O68" i="11"/>
  <c r="O67" i="11"/>
  <c r="O66" i="11"/>
  <c r="O65" i="11"/>
  <c r="O64" i="11"/>
  <c r="O63" i="11"/>
  <c r="O62" i="11"/>
  <c r="O60" i="11"/>
  <c r="O59" i="11"/>
  <c r="O58" i="11"/>
  <c r="O57" i="11"/>
  <c r="O56" i="11"/>
  <c r="O55" i="11"/>
  <c r="O53" i="11"/>
  <c r="O52" i="11"/>
  <c r="O51" i="11"/>
  <c r="O50" i="11"/>
  <c r="O49" i="11"/>
  <c r="O48" i="11"/>
  <c r="O47" i="11"/>
  <c r="O46" i="11"/>
  <c r="O45" i="11"/>
  <c r="O44" i="11"/>
  <c r="O28" i="11"/>
  <c r="O24" i="11"/>
  <c r="O26" i="11"/>
  <c r="K326" i="11"/>
  <c r="K325" i="11"/>
  <c r="K334" i="11"/>
  <c r="K329" i="11"/>
  <c r="K363" i="11"/>
  <c r="K361" i="11"/>
  <c r="K357" i="11"/>
  <c r="K355" i="11"/>
  <c r="K353" i="11"/>
  <c r="K350" i="11"/>
  <c r="K348" i="11"/>
  <c r="K345" i="11"/>
  <c r="K343" i="11"/>
  <c r="K341" i="11"/>
  <c r="K338" i="11"/>
  <c r="K333" i="11"/>
  <c r="K328" i="11"/>
  <c r="K360" i="11"/>
  <c r="K354" i="11"/>
  <c r="K349" i="11"/>
  <c r="K344" i="11"/>
  <c r="K339" i="11"/>
  <c r="K330" i="11"/>
  <c r="K323" i="11"/>
  <c r="K321" i="11"/>
  <c r="K319" i="11"/>
  <c r="K316" i="11"/>
  <c r="K314" i="11"/>
  <c r="K312" i="11"/>
  <c r="K309" i="11"/>
  <c r="K307" i="11"/>
  <c r="K305" i="11"/>
  <c r="K303" i="11"/>
  <c r="K301" i="11"/>
  <c r="K299" i="11"/>
  <c r="K296" i="11"/>
  <c r="K289" i="11"/>
  <c r="K288" i="11"/>
  <c r="K287" i="11"/>
  <c r="K284" i="11"/>
  <c r="K283" i="11"/>
  <c r="K282" i="11"/>
  <c r="K279" i="11"/>
  <c r="K278" i="11"/>
  <c r="K277" i="11"/>
  <c r="K276" i="11"/>
  <c r="K275" i="11"/>
  <c r="K273" i="11"/>
  <c r="K272" i="11"/>
  <c r="K271" i="11"/>
  <c r="K270" i="11"/>
  <c r="K269" i="11"/>
  <c r="K267" i="11"/>
  <c r="K265" i="11"/>
  <c r="K264" i="11"/>
  <c r="K263" i="11"/>
  <c r="K262" i="11"/>
  <c r="K261" i="11"/>
  <c r="K260" i="11"/>
  <c r="K258" i="11"/>
  <c r="K257" i="11"/>
  <c r="K256" i="11"/>
  <c r="K255" i="11"/>
  <c r="K254" i="11"/>
  <c r="K253" i="11"/>
  <c r="K252" i="11"/>
  <c r="K250" i="11"/>
  <c r="K249" i="11"/>
  <c r="K248" i="11"/>
  <c r="K247" i="11"/>
  <c r="K246" i="11"/>
  <c r="K245" i="11"/>
  <c r="K244" i="11"/>
  <c r="K242" i="11"/>
  <c r="K241" i="11"/>
  <c r="K240" i="11"/>
  <c r="K239" i="11"/>
  <c r="K238" i="11"/>
  <c r="K236" i="11"/>
  <c r="K235" i="11"/>
  <c r="K234" i="11"/>
  <c r="K233" i="11"/>
  <c r="K232" i="11"/>
  <c r="K231" i="11"/>
  <c r="K230" i="11"/>
  <c r="K229" i="11"/>
  <c r="K228" i="11"/>
  <c r="K227" i="11"/>
  <c r="K225" i="11"/>
  <c r="K224" i="11"/>
  <c r="K362" i="11"/>
  <c r="K352" i="11"/>
  <c r="K335" i="11"/>
  <c r="K292" i="11"/>
  <c r="K356" i="11"/>
  <c r="K347" i="11"/>
  <c r="K337" i="11"/>
  <c r="K293" i="11"/>
  <c r="K291" i="11"/>
  <c r="K324" i="11"/>
  <c r="K315" i="11"/>
  <c r="K306" i="11"/>
  <c r="K297" i="11"/>
  <c r="K295" i="11"/>
  <c r="K223" i="11"/>
  <c r="K221" i="11"/>
  <c r="K219" i="11"/>
  <c r="K216" i="11"/>
  <c r="K214" i="11"/>
  <c r="K212" i="11"/>
  <c r="K210" i="11"/>
  <c r="K208" i="11"/>
  <c r="K206" i="11"/>
  <c r="K203" i="11"/>
  <c r="K201" i="11"/>
  <c r="K197" i="11"/>
  <c r="K332" i="11"/>
  <c r="K317" i="11"/>
  <c r="K308" i="11"/>
  <c r="K300" i="11"/>
  <c r="K196" i="11"/>
  <c r="K311" i="11"/>
  <c r="K220" i="11"/>
  <c r="K215" i="11"/>
  <c r="K211" i="11"/>
  <c r="K207" i="11"/>
  <c r="K202" i="11"/>
  <c r="K199" i="11"/>
  <c r="K194" i="11"/>
  <c r="K192" i="11"/>
  <c r="K190" i="11"/>
  <c r="K187" i="11"/>
  <c r="K185" i="11"/>
  <c r="K182" i="11"/>
  <c r="K180" i="11"/>
  <c r="K178" i="11"/>
  <c r="K176" i="11"/>
  <c r="K174" i="11"/>
  <c r="K171" i="11"/>
  <c r="K169" i="11"/>
  <c r="K167" i="11"/>
  <c r="K164" i="11"/>
  <c r="K162" i="11"/>
  <c r="K160" i="11"/>
  <c r="K158" i="11"/>
  <c r="K155" i="11"/>
  <c r="K153" i="11"/>
  <c r="K151" i="11"/>
  <c r="K146" i="11"/>
  <c r="K142" i="11"/>
  <c r="K137" i="11"/>
  <c r="K133" i="11"/>
  <c r="K129" i="11"/>
  <c r="K125" i="11"/>
  <c r="K116" i="11"/>
  <c r="K100" i="11"/>
  <c r="K99" i="11"/>
  <c r="K98" i="11"/>
  <c r="K96" i="11"/>
  <c r="K95" i="11"/>
  <c r="K322" i="11"/>
  <c r="K198" i="11"/>
  <c r="K145" i="11"/>
  <c r="K141" i="11"/>
  <c r="K136" i="11"/>
  <c r="K132" i="11"/>
  <c r="K128" i="11"/>
  <c r="K124" i="11"/>
  <c r="K120" i="11"/>
  <c r="K115" i="11"/>
  <c r="K93" i="11"/>
  <c r="K92" i="11"/>
  <c r="K91" i="11"/>
  <c r="K90" i="11"/>
  <c r="K89" i="11"/>
  <c r="K88" i="11"/>
  <c r="K86" i="11"/>
  <c r="K85" i="11"/>
  <c r="K84" i="11"/>
  <c r="K83" i="11"/>
  <c r="K82" i="11"/>
  <c r="K81" i="11"/>
  <c r="K80" i="11"/>
  <c r="K79" i="11"/>
  <c r="K78" i="11"/>
  <c r="K77" i="11"/>
  <c r="K75" i="11"/>
  <c r="K74" i="11"/>
  <c r="K73" i="11"/>
  <c r="K72" i="11"/>
  <c r="K71" i="11"/>
  <c r="K69" i="11"/>
  <c r="K68" i="11"/>
  <c r="K67" i="11"/>
  <c r="K66" i="11"/>
  <c r="K65" i="11"/>
  <c r="K64" i="11"/>
  <c r="K63" i="11"/>
  <c r="K62" i="11"/>
  <c r="K60" i="11"/>
  <c r="K59" i="11"/>
  <c r="K58" i="11"/>
  <c r="K57" i="11"/>
  <c r="K55" i="11"/>
  <c r="K53" i="11"/>
  <c r="K52" i="11"/>
  <c r="K51" i="11"/>
  <c r="K50" i="11"/>
  <c r="K49" i="11"/>
  <c r="K48" i="11"/>
  <c r="K47" i="11"/>
  <c r="K46" i="11"/>
  <c r="K45" i="11"/>
  <c r="K44" i="11"/>
  <c r="K27" i="11"/>
  <c r="K26" i="11"/>
  <c r="K31" i="11"/>
  <c r="K25" i="11"/>
  <c r="R34" i="11"/>
  <c r="R36" i="11"/>
  <c r="R38" i="11"/>
  <c r="R40" i="11"/>
  <c r="R43" i="11"/>
  <c r="P95" i="11"/>
  <c r="L96" i="11"/>
  <c r="P97" i="11"/>
  <c r="L98" i="11"/>
  <c r="P99" i="11"/>
  <c r="L100" i="11"/>
  <c r="O102" i="11"/>
  <c r="K103" i="11"/>
  <c r="O105" i="11"/>
  <c r="K106" i="11"/>
  <c r="O107" i="11"/>
  <c r="K108" i="11"/>
  <c r="O109" i="11"/>
  <c r="K110" i="11"/>
  <c r="O111" i="11"/>
  <c r="K112" i="11"/>
  <c r="O114" i="11"/>
  <c r="L116" i="11"/>
  <c r="K117" i="11"/>
  <c r="R121" i="11"/>
  <c r="P122" i="11"/>
  <c r="O123" i="11"/>
  <c r="L125" i="11"/>
  <c r="K126" i="11"/>
  <c r="O131" i="11"/>
  <c r="K134" i="11"/>
  <c r="R137" i="11"/>
  <c r="O140" i="11"/>
  <c r="K143" i="11"/>
  <c r="R146" i="11"/>
  <c r="O148" i="11"/>
  <c r="R150" i="11"/>
  <c r="R154" i="11"/>
  <c r="R159" i="11"/>
  <c r="R163" i="11"/>
  <c r="R168" i="11"/>
  <c r="R173" i="11"/>
  <c r="R177" i="11"/>
  <c r="R181" i="11"/>
  <c r="R186" i="11"/>
  <c r="R191" i="11"/>
  <c r="R202" i="11"/>
  <c r="R211" i="11"/>
  <c r="R220" i="11"/>
  <c r="R240" i="11"/>
  <c r="R291" i="11"/>
  <c r="O301" i="11"/>
  <c r="K313" i="11"/>
  <c r="P345" i="11"/>
  <c r="T363" i="11"/>
  <c r="T361" i="11"/>
  <c r="T357" i="11"/>
  <c r="T355" i="11"/>
  <c r="T353" i="11"/>
  <c r="T350" i="11"/>
  <c r="T348" i="11"/>
  <c r="T345" i="11"/>
  <c r="T343" i="11"/>
  <c r="T341" i="11"/>
  <c r="T338" i="11"/>
  <c r="T335" i="11"/>
  <c r="T330" i="11"/>
  <c r="T326" i="11"/>
  <c r="T334" i="11"/>
  <c r="T329" i="11"/>
  <c r="T325" i="11"/>
  <c r="T323" i="11"/>
  <c r="T322" i="11"/>
  <c r="T321" i="11"/>
  <c r="T320" i="11"/>
  <c r="T319" i="11"/>
  <c r="T317" i="11"/>
  <c r="T316" i="11"/>
  <c r="T315" i="11"/>
  <c r="T314" i="11"/>
  <c r="T313" i="11"/>
  <c r="T312" i="11"/>
  <c r="T311" i="11"/>
  <c r="T309" i="11"/>
  <c r="T308" i="11"/>
  <c r="T307" i="11"/>
  <c r="T306" i="11"/>
  <c r="T305" i="11"/>
  <c r="T304" i="11"/>
  <c r="T303" i="11"/>
  <c r="T302" i="11"/>
  <c r="T301" i="11"/>
  <c r="T300" i="11"/>
  <c r="T299" i="11"/>
  <c r="T297" i="11"/>
  <c r="T296" i="11"/>
  <c r="T332" i="11"/>
  <c r="T295" i="11"/>
  <c r="T288" i="11"/>
  <c r="T287" i="11"/>
  <c r="T285" i="11"/>
  <c r="T284" i="11"/>
  <c r="T283" i="11"/>
  <c r="T282" i="11"/>
  <c r="T280" i="11"/>
  <c r="T279" i="11"/>
  <c r="T278" i="11"/>
  <c r="T277" i="11"/>
  <c r="T276" i="11"/>
  <c r="T275" i="11"/>
  <c r="T273" i="11"/>
  <c r="T272" i="11"/>
  <c r="T270" i="11"/>
  <c r="T269" i="11"/>
  <c r="T267" i="11"/>
  <c r="T266" i="11"/>
  <c r="T265" i="11"/>
  <c r="T264" i="11"/>
  <c r="T263" i="11"/>
  <c r="T261" i="11"/>
  <c r="T260" i="11"/>
  <c r="T258" i="11"/>
  <c r="T257" i="11"/>
  <c r="T256" i="11"/>
  <c r="T255" i="11"/>
  <c r="T254" i="11"/>
  <c r="T252" i="11"/>
  <c r="T250" i="11"/>
  <c r="T249" i="11"/>
  <c r="T248" i="11"/>
  <c r="T247" i="11"/>
  <c r="T246" i="11"/>
  <c r="T245" i="11"/>
  <c r="T242" i="11"/>
  <c r="T241" i="11"/>
  <c r="T240" i="11"/>
  <c r="T239" i="11"/>
  <c r="T238" i="11"/>
  <c r="T236" i="11"/>
  <c r="T235" i="11"/>
  <c r="T234" i="11"/>
  <c r="T233" i="11"/>
  <c r="T232" i="11"/>
  <c r="T231" i="11"/>
  <c r="T230" i="11"/>
  <c r="T229" i="11"/>
  <c r="T228" i="11"/>
  <c r="T227" i="11"/>
  <c r="T225" i="11"/>
  <c r="T224" i="11"/>
  <c r="T360" i="11"/>
  <c r="T354" i="11"/>
  <c r="T349" i="11"/>
  <c r="T344" i="11"/>
  <c r="T339" i="11"/>
  <c r="T328" i="11"/>
  <c r="T293" i="11"/>
  <c r="T292" i="11"/>
  <c r="T291" i="11"/>
  <c r="T289" i="11"/>
  <c r="T223" i="11"/>
  <c r="T222" i="11"/>
  <c r="T220" i="11"/>
  <c r="T219" i="11"/>
  <c r="T218" i="11"/>
  <c r="T216" i="11"/>
  <c r="T215" i="11"/>
  <c r="T214" i="11"/>
  <c r="T213" i="11"/>
  <c r="T212" i="11"/>
  <c r="T211" i="11"/>
  <c r="T210" i="11"/>
  <c r="T209" i="11"/>
  <c r="T208" i="11"/>
  <c r="T207" i="11"/>
  <c r="T206" i="11"/>
  <c r="T204" i="11"/>
  <c r="T203" i="11"/>
  <c r="T202" i="11"/>
  <c r="T201" i="11"/>
  <c r="T290" i="11"/>
  <c r="T337" i="11"/>
  <c r="T198" i="11"/>
  <c r="T362" i="11"/>
  <c r="T342" i="11"/>
  <c r="T197" i="11"/>
  <c r="T194" i="11"/>
  <c r="T193" i="11"/>
  <c r="T192" i="11"/>
  <c r="T191" i="11"/>
  <c r="T190" i="11"/>
  <c r="T188" i="11"/>
  <c r="T187" i="11"/>
  <c r="T186" i="11"/>
  <c r="T185" i="11"/>
  <c r="T184" i="11"/>
  <c r="T182" i="11"/>
  <c r="T181" i="11"/>
  <c r="T180" i="11"/>
  <c r="T179" i="11"/>
  <c r="T178" i="11"/>
  <c r="T177" i="11"/>
  <c r="T176" i="11"/>
  <c r="T175" i="11"/>
  <c r="T174" i="11"/>
  <c r="T173" i="11"/>
  <c r="T171" i="11"/>
  <c r="T170" i="11"/>
  <c r="T169" i="11"/>
  <c r="T168" i="11"/>
  <c r="T167" i="11"/>
  <c r="T166" i="11"/>
  <c r="T164" i="11"/>
  <c r="T163" i="11"/>
  <c r="T162" i="11"/>
  <c r="T161" i="11"/>
  <c r="T160" i="11"/>
  <c r="T159" i="11"/>
  <c r="T158" i="11"/>
  <c r="T157" i="11"/>
  <c r="T155" i="11"/>
  <c r="T154" i="11"/>
  <c r="T153" i="11"/>
  <c r="T152" i="11"/>
  <c r="T151" i="11"/>
  <c r="T150" i="11"/>
  <c r="T148" i="11"/>
  <c r="T147" i="11"/>
  <c r="T146" i="11"/>
  <c r="T145" i="11"/>
  <c r="T144" i="11"/>
  <c r="T143" i="11"/>
  <c r="T142" i="11"/>
  <c r="T141" i="11"/>
  <c r="T140" i="11"/>
  <c r="T138" i="11"/>
  <c r="T137" i="11"/>
  <c r="T136" i="11"/>
  <c r="T135" i="11"/>
  <c r="T134" i="11"/>
  <c r="T133" i="11"/>
  <c r="T132" i="11"/>
  <c r="T131" i="11"/>
  <c r="Q363" i="11"/>
  <c r="Q362" i="11"/>
  <c r="Q361" i="11"/>
  <c r="Q360" i="11"/>
  <c r="Q357" i="11"/>
  <c r="Q356" i="11"/>
  <c r="Q355" i="11"/>
  <c r="Q354" i="11"/>
  <c r="Q353" i="11"/>
  <c r="Q352" i="11"/>
  <c r="Q350" i="11"/>
  <c r="Q349" i="11"/>
  <c r="Q348" i="11"/>
  <c r="Q347" i="11"/>
  <c r="Q345" i="11"/>
  <c r="Q344" i="11"/>
  <c r="Q343" i="11"/>
  <c r="Q342" i="11"/>
  <c r="Q341" i="11"/>
  <c r="Q339" i="11"/>
  <c r="Q338" i="11"/>
  <c r="Q337" i="11"/>
  <c r="Q333" i="11"/>
  <c r="Q328" i="11"/>
  <c r="Q324" i="11"/>
  <c r="Q323" i="11"/>
  <c r="Q322" i="11"/>
  <c r="Q321" i="11"/>
  <c r="Q320" i="11"/>
  <c r="Q319" i="11"/>
  <c r="Q317" i="11"/>
  <c r="Q316" i="11"/>
  <c r="Q315" i="11"/>
  <c r="Q314" i="11"/>
  <c r="Q313" i="11"/>
  <c r="Q312" i="11"/>
  <c r="Q311" i="11"/>
  <c r="Q309" i="11"/>
  <c r="Q308" i="11"/>
  <c r="Q307" i="11"/>
  <c r="Q306" i="11"/>
  <c r="Q305" i="11"/>
  <c r="Q304" i="11"/>
  <c r="Q303" i="11"/>
  <c r="Q302" i="11"/>
  <c r="Q301" i="11"/>
  <c r="Q300" i="11"/>
  <c r="Q299" i="11"/>
  <c r="Q297" i="11"/>
  <c r="Q296" i="11"/>
  <c r="Q332" i="11"/>
  <c r="Q295" i="11"/>
  <c r="Q334" i="11"/>
  <c r="Q325" i="11"/>
  <c r="Q293" i="11"/>
  <c r="Q292" i="11"/>
  <c r="Q291" i="11"/>
  <c r="Q289" i="11"/>
  <c r="Q223" i="11"/>
  <c r="Q222" i="11"/>
  <c r="Q221" i="11"/>
  <c r="Q220" i="11"/>
  <c r="Q219" i="11"/>
  <c r="Q218" i="11"/>
  <c r="Q216" i="11"/>
  <c r="Q215" i="11"/>
  <c r="Q214" i="11"/>
  <c r="Q213" i="11"/>
  <c r="Q212" i="11"/>
  <c r="Q211" i="11"/>
  <c r="Q210" i="11"/>
  <c r="Q209" i="11"/>
  <c r="Q208" i="11"/>
  <c r="Q207" i="11"/>
  <c r="Q206" i="11"/>
  <c r="Q204" i="11"/>
  <c r="Q203" i="11"/>
  <c r="Q202" i="11"/>
  <c r="Q201" i="11"/>
  <c r="Q199" i="11"/>
  <c r="Q330" i="11"/>
  <c r="Q290" i="11"/>
  <c r="Q329" i="11"/>
  <c r="Q288" i="11"/>
  <c r="Q283" i="11"/>
  <c r="Q278" i="11"/>
  <c r="Q273" i="11"/>
  <c r="Q269" i="11"/>
  <c r="Q264" i="11"/>
  <c r="Q258" i="11"/>
  <c r="Q257" i="11"/>
  <c r="Q249" i="11"/>
  <c r="Q248" i="11"/>
  <c r="Q240" i="11"/>
  <c r="Q239" i="11"/>
  <c r="Q231" i="11"/>
  <c r="Q196" i="11"/>
  <c r="Q194" i="11"/>
  <c r="Q193" i="11"/>
  <c r="Q192" i="11"/>
  <c r="Q191" i="11"/>
  <c r="Q190" i="11"/>
  <c r="Q188" i="11"/>
  <c r="Q187" i="11"/>
  <c r="Q186" i="11"/>
  <c r="Q185" i="11"/>
  <c r="Q184" i="11"/>
  <c r="Q182" i="11"/>
  <c r="Q181" i="11"/>
  <c r="Q180" i="11"/>
  <c r="Q179" i="11"/>
  <c r="Q178" i="11"/>
  <c r="Q176" i="11"/>
  <c r="Q175" i="11"/>
  <c r="Q174" i="11"/>
  <c r="Q173" i="11"/>
  <c r="Q171" i="11"/>
  <c r="Q170" i="11"/>
  <c r="Q169" i="11"/>
  <c r="Q168" i="11"/>
  <c r="Q167" i="11"/>
  <c r="Q166" i="11"/>
  <c r="Q164" i="11"/>
  <c r="Q163" i="11"/>
  <c r="Q162" i="11"/>
  <c r="Q161" i="11"/>
  <c r="Q160" i="11"/>
  <c r="Q159" i="11"/>
  <c r="Q158" i="11"/>
  <c r="Q157" i="11"/>
  <c r="Q155" i="11"/>
  <c r="Q154" i="11"/>
  <c r="Q153" i="11"/>
  <c r="Q152" i="11"/>
  <c r="Q151" i="11"/>
  <c r="Q150" i="11"/>
  <c r="Q335" i="11"/>
  <c r="Q326" i="11"/>
  <c r="Q284" i="11"/>
  <c r="Q279" i="11"/>
  <c r="Q275" i="11"/>
  <c r="Q270" i="11"/>
  <c r="Q265" i="11"/>
  <c r="Q256" i="11"/>
  <c r="Q255" i="11"/>
  <c r="Q247" i="11"/>
  <c r="Q246" i="11"/>
  <c r="Q238" i="11"/>
  <c r="Q236" i="11"/>
  <c r="Q230" i="11"/>
  <c r="Q228" i="11"/>
  <c r="Q195" i="11"/>
  <c r="Q129" i="11"/>
  <c r="Q128" i="11"/>
  <c r="Q127" i="11"/>
  <c r="Q126" i="11"/>
  <c r="Q124" i="11"/>
  <c r="Q123" i="11"/>
  <c r="Q122" i="11"/>
  <c r="Q121" i="11"/>
  <c r="Q120" i="11"/>
  <c r="Q119" i="11"/>
  <c r="Q117" i="11"/>
  <c r="Q116" i="11"/>
  <c r="Q115" i="11"/>
  <c r="Q114" i="11"/>
  <c r="N363" i="11"/>
  <c r="N362" i="11"/>
  <c r="N361" i="11"/>
  <c r="N360" i="11"/>
  <c r="N357" i="11"/>
  <c r="N356" i="11"/>
  <c r="N355" i="11"/>
  <c r="N354" i="11"/>
  <c r="N353" i="11"/>
  <c r="N352" i="11"/>
  <c r="N350" i="11"/>
  <c r="N349" i="11"/>
  <c r="N348" i="11"/>
  <c r="N347" i="11"/>
  <c r="N345" i="11"/>
  <c r="N344" i="11"/>
  <c r="N343" i="11"/>
  <c r="N342" i="11"/>
  <c r="N341" i="11"/>
  <c r="N339" i="11"/>
  <c r="N338" i="11"/>
  <c r="N337" i="11"/>
  <c r="N335" i="11"/>
  <c r="N334" i="11"/>
  <c r="N333" i="11"/>
  <c r="N332" i="11"/>
  <c r="N330" i="11"/>
  <c r="N329" i="11"/>
  <c r="N328" i="11"/>
  <c r="N326" i="11"/>
  <c r="N325" i="11"/>
  <c r="N323" i="11"/>
  <c r="N321" i="11"/>
  <c r="N319" i="11"/>
  <c r="N316" i="11"/>
  <c r="N314" i="11"/>
  <c r="N312" i="11"/>
  <c r="N309" i="11"/>
  <c r="N307" i="11"/>
  <c r="N305" i="11"/>
  <c r="N303" i="11"/>
  <c r="N301" i="11"/>
  <c r="N299" i="11"/>
  <c r="N296" i="11"/>
  <c r="N290" i="11"/>
  <c r="N198" i="11"/>
  <c r="N197" i="11"/>
  <c r="N196" i="11"/>
  <c r="N195" i="11"/>
  <c r="N295" i="11"/>
  <c r="N324" i="11"/>
  <c r="N320" i="11"/>
  <c r="N315" i="11"/>
  <c r="N311" i="11"/>
  <c r="N306" i="11"/>
  <c r="N302" i="11"/>
  <c r="N297" i="11"/>
  <c r="N287" i="11"/>
  <c r="N284" i="11"/>
  <c r="N282" i="11"/>
  <c r="N279" i="11"/>
  <c r="N277" i="11"/>
  <c r="N275" i="11"/>
  <c r="N272" i="11"/>
  <c r="N270" i="11"/>
  <c r="N267" i="11"/>
  <c r="N265" i="11"/>
  <c r="N263" i="11"/>
  <c r="N261" i="11"/>
  <c r="N258" i="11"/>
  <c r="N256" i="11"/>
  <c r="N254" i="11"/>
  <c r="N252" i="11"/>
  <c r="N249" i="11"/>
  <c r="N247" i="11"/>
  <c r="N245" i="11"/>
  <c r="N242" i="11"/>
  <c r="N240" i="11"/>
  <c r="N238" i="11"/>
  <c r="N235" i="11"/>
  <c r="N233" i="11"/>
  <c r="N231" i="11"/>
  <c r="N317" i="11"/>
  <c r="N308" i="11"/>
  <c r="N304" i="11"/>
  <c r="N300" i="11"/>
  <c r="N288" i="11"/>
  <c r="N285" i="11"/>
  <c r="N283" i="11"/>
  <c r="N280" i="11"/>
  <c r="N278" i="11"/>
  <c r="N276" i="11"/>
  <c r="N273" i="11"/>
  <c r="N271" i="11"/>
  <c r="N269" i="11"/>
  <c r="N266" i="11"/>
  <c r="N264" i="11"/>
  <c r="N291" i="11"/>
  <c r="N260" i="11"/>
  <c r="N250" i="11"/>
  <c r="N241" i="11"/>
  <c r="N232" i="11"/>
  <c r="N229" i="11"/>
  <c r="N227" i="11"/>
  <c r="N224" i="11"/>
  <c r="N292" i="11"/>
  <c r="N257" i="11"/>
  <c r="N239" i="11"/>
  <c r="N222" i="11"/>
  <c r="N220" i="11"/>
  <c r="N218" i="11"/>
  <c r="N215" i="11"/>
  <c r="N213" i="11"/>
  <c r="N211" i="11"/>
  <c r="N209" i="11"/>
  <c r="N207" i="11"/>
  <c r="N204" i="11"/>
  <c r="N202" i="11"/>
  <c r="J354" i="11"/>
  <c r="J334" i="11"/>
  <c r="J304" i="11"/>
  <c r="J301" i="11"/>
  <c r="J253" i="11"/>
  <c r="J289" i="11"/>
  <c r="J230" i="11"/>
  <c r="J203" i="11"/>
  <c r="T33" i="11"/>
  <c r="T34" i="11"/>
  <c r="T35" i="11"/>
  <c r="T36" i="11"/>
  <c r="T37" i="11"/>
  <c r="T38" i="11"/>
  <c r="T39" i="11"/>
  <c r="T40" i="11"/>
  <c r="T41" i="11"/>
  <c r="T43" i="11"/>
  <c r="S44" i="11"/>
  <c r="S45" i="11"/>
  <c r="S46" i="11"/>
  <c r="S48" i="11"/>
  <c r="S49" i="11"/>
  <c r="S50" i="11"/>
  <c r="S51" i="11"/>
  <c r="S52" i="11"/>
  <c r="S53" i="11"/>
  <c r="S55" i="11"/>
  <c r="S56" i="11"/>
  <c r="S57" i="11"/>
  <c r="S58" i="11"/>
  <c r="S59" i="11"/>
  <c r="S60" i="11"/>
  <c r="S62" i="11"/>
  <c r="S63" i="11"/>
  <c r="S64" i="11"/>
  <c r="S65" i="11"/>
  <c r="S66" i="11"/>
  <c r="S67" i="11"/>
  <c r="S68" i="11"/>
  <c r="S71" i="11"/>
  <c r="S72" i="11"/>
  <c r="S73" i="11"/>
  <c r="S74" i="11"/>
  <c r="S75" i="11"/>
  <c r="S77" i="11"/>
  <c r="S78" i="11"/>
  <c r="S79" i="11"/>
  <c r="S80" i="11"/>
  <c r="S81" i="11"/>
  <c r="S82" i="11"/>
  <c r="S83" i="11"/>
  <c r="S84" i="11"/>
  <c r="S86" i="11"/>
  <c r="S88" i="11"/>
  <c r="S89" i="11"/>
  <c r="S90" i="11"/>
  <c r="S91" i="11"/>
  <c r="S92" i="11"/>
  <c r="S93" i="11"/>
  <c r="N95" i="11"/>
  <c r="N96" i="11"/>
  <c r="N97" i="11"/>
  <c r="N98" i="11"/>
  <c r="N99" i="11"/>
  <c r="N100" i="11"/>
  <c r="M102" i="11"/>
  <c r="Q102" i="11"/>
  <c r="M103" i="11"/>
  <c r="Q103" i="11"/>
  <c r="M105" i="11"/>
  <c r="Q105" i="11"/>
  <c r="M106" i="11"/>
  <c r="Q106" i="11"/>
  <c r="M107" i="11"/>
  <c r="Q107" i="11"/>
  <c r="M108" i="11"/>
  <c r="Q108" i="11"/>
  <c r="M109" i="11"/>
  <c r="Q109" i="11"/>
  <c r="M110" i="11"/>
  <c r="Q110" i="11"/>
  <c r="M111" i="11"/>
  <c r="Q111" i="11"/>
  <c r="M112" i="11"/>
  <c r="Q112" i="11"/>
  <c r="M114" i="11"/>
  <c r="T116" i="11"/>
  <c r="N117" i="11"/>
  <c r="S117" i="11"/>
  <c r="T121" i="11"/>
  <c r="N122" i="11"/>
  <c r="S122" i="11"/>
  <c r="T125" i="11"/>
  <c r="N126" i="11"/>
  <c r="S126" i="11"/>
  <c r="T129" i="11"/>
  <c r="M131" i="11"/>
  <c r="Q132" i="11"/>
  <c r="N134" i="11"/>
  <c r="S134" i="11"/>
  <c r="M135" i="11"/>
  <c r="Q136" i="11"/>
  <c r="N138" i="11"/>
  <c r="S138" i="11"/>
  <c r="M140" i="11"/>
  <c r="Q141" i="11"/>
  <c r="J142" i="11"/>
  <c r="S143" i="11"/>
  <c r="M144" i="11"/>
  <c r="Q145" i="11"/>
  <c r="N147" i="11"/>
  <c r="M148" i="11"/>
  <c r="N150" i="11"/>
  <c r="N152" i="11"/>
  <c r="J153" i="11"/>
  <c r="N154" i="11"/>
  <c r="N157" i="11"/>
  <c r="N159" i="11"/>
  <c r="N161" i="11"/>
  <c r="N163" i="11"/>
  <c r="N166" i="11"/>
  <c r="N168" i="11"/>
  <c r="N170" i="11"/>
  <c r="J171" i="11"/>
  <c r="N173" i="11"/>
  <c r="N175" i="11"/>
  <c r="N177" i="11"/>
  <c r="N179" i="11"/>
  <c r="N181" i="11"/>
  <c r="N184" i="11"/>
  <c r="N186" i="11"/>
  <c r="N188" i="11"/>
  <c r="J190" i="11"/>
  <c r="N191" i="11"/>
  <c r="N193" i="11"/>
  <c r="M196" i="11"/>
  <c r="S199" i="11"/>
  <c r="N203" i="11"/>
  <c r="N208" i="11"/>
  <c r="J211" i="11"/>
  <c r="N212" i="11"/>
  <c r="N216" i="11"/>
  <c r="N221" i="11"/>
  <c r="M225" i="11"/>
  <c r="Q227" i="11"/>
  <c r="M230" i="11"/>
  <c r="Q233" i="11"/>
  <c r="M235" i="11"/>
  <c r="Q241" i="11"/>
  <c r="N244" i="11"/>
  <c r="M246" i="11"/>
  <c r="Q252" i="11"/>
  <c r="M254" i="11"/>
  <c r="Q260" i="11"/>
  <c r="N262" i="11"/>
  <c r="Q267" i="11"/>
  <c r="M271" i="11"/>
  <c r="Q277" i="11"/>
  <c r="M280" i="11"/>
  <c r="Q287" i="11"/>
  <c r="S297" i="11"/>
  <c r="T352" i="11"/>
  <c r="S325" i="11"/>
  <c r="S324" i="11"/>
  <c r="S332" i="11"/>
  <c r="S363" i="11"/>
  <c r="S361" i="11"/>
  <c r="S357" i="11"/>
  <c r="S355" i="11"/>
  <c r="S353" i="11"/>
  <c r="S350" i="11"/>
  <c r="S348" i="11"/>
  <c r="S345" i="11"/>
  <c r="S343" i="11"/>
  <c r="S341" i="11"/>
  <c r="S338" i="11"/>
  <c r="S335" i="11"/>
  <c r="S330" i="11"/>
  <c r="S362" i="11"/>
  <c r="S356" i="11"/>
  <c r="S352" i="11"/>
  <c r="S347" i="11"/>
  <c r="S342" i="11"/>
  <c r="S337" i="11"/>
  <c r="S333" i="11"/>
  <c r="S329" i="11"/>
  <c r="S323" i="11"/>
  <c r="S321" i="11"/>
  <c r="S319" i="11"/>
  <c r="S316" i="11"/>
  <c r="S314" i="11"/>
  <c r="S312" i="11"/>
  <c r="S309" i="11"/>
  <c r="S307" i="11"/>
  <c r="S305" i="11"/>
  <c r="S303" i="11"/>
  <c r="S301" i="11"/>
  <c r="S299" i="11"/>
  <c r="S296" i="11"/>
  <c r="S295" i="11"/>
  <c r="S288" i="11"/>
  <c r="S287" i="11"/>
  <c r="S285" i="11"/>
  <c r="S284" i="11"/>
  <c r="S283" i="11"/>
  <c r="S282" i="11"/>
  <c r="S280" i="11"/>
  <c r="S279" i="11"/>
  <c r="S278" i="11"/>
  <c r="S277" i="11"/>
  <c r="S276" i="11"/>
  <c r="S275" i="11"/>
  <c r="S273" i="11"/>
  <c r="S272" i="11"/>
  <c r="S271" i="11"/>
  <c r="S270" i="11"/>
  <c r="S269" i="11"/>
  <c r="S267" i="11"/>
  <c r="S266" i="11"/>
  <c r="S265" i="11"/>
  <c r="S264" i="11"/>
  <c r="S263" i="11"/>
  <c r="S262" i="11"/>
  <c r="S261" i="11"/>
  <c r="S260" i="11"/>
  <c r="S258" i="11"/>
  <c r="S257" i="11"/>
  <c r="S256" i="11"/>
  <c r="S255" i="11"/>
  <c r="S254" i="11"/>
  <c r="S253" i="11"/>
  <c r="S252" i="11"/>
  <c r="S250" i="11"/>
  <c r="S249" i="11"/>
  <c r="S248" i="11"/>
  <c r="S247" i="11"/>
  <c r="S246" i="11"/>
  <c r="S245" i="11"/>
  <c r="S244" i="11"/>
  <c r="S242" i="11"/>
  <c r="S241" i="11"/>
  <c r="S240" i="11"/>
  <c r="S239" i="11"/>
  <c r="S238" i="11"/>
  <c r="S236" i="11"/>
  <c r="S235" i="11"/>
  <c r="S234" i="11"/>
  <c r="S233" i="11"/>
  <c r="S232" i="11"/>
  <c r="S231" i="11"/>
  <c r="S230" i="11"/>
  <c r="S229" i="11"/>
  <c r="S228" i="11"/>
  <c r="S227" i="11"/>
  <c r="S225" i="11"/>
  <c r="S224" i="11"/>
  <c r="S354" i="11"/>
  <c r="S344" i="11"/>
  <c r="S328" i="11"/>
  <c r="S292" i="11"/>
  <c r="S360" i="11"/>
  <c r="S349" i="11"/>
  <c r="S339" i="11"/>
  <c r="S293" i="11"/>
  <c r="S291" i="11"/>
  <c r="S289" i="11"/>
  <c r="S317" i="11"/>
  <c r="S308" i="11"/>
  <c r="S300" i="11"/>
  <c r="S223" i="11"/>
  <c r="S221" i="11"/>
  <c r="S219" i="11"/>
  <c r="S216" i="11"/>
  <c r="S214" i="11"/>
  <c r="S212" i="11"/>
  <c r="S210" i="11"/>
  <c r="S208" i="11"/>
  <c r="S206" i="11"/>
  <c r="S203" i="11"/>
  <c r="S201" i="11"/>
  <c r="S195" i="11"/>
  <c r="S320" i="11"/>
  <c r="S311" i="11"/>
  <c r="S302" i="11"/>
  <c r="S198" i="11"/>
  <c r="M363" i="11"/>
  <c r="M362" i="11"/>
  <c r="M361" i="11"/>
  <c r="M360" i="11"/>
  <c r="M357" i="11"/>
  <c r="M356" i="11"/>
  <c r="M355" i="11"/>
  <c r="M354" i="11"/>
  <c r="M353" i="11"/>
  <c r="M352" i="11"/>
  <c r="M350" i="11"/>
  <c r="M349" i="11"/>
  <c r="M348" i="11"/>
  <c r="M347" i="11"/>
  <c r="M345" i="11"/>
  <c r="M344" i="11"/>
  <c r="M343" i="11"/>
  <c r="M342" i="11"/>
  <c r="M341" i="11"/>
  <c r="M339" i="11"/>
  <c r="M338" i="11"/>
  <c r="M337" i="11"/>
  <c r="M332" i="11"/>
  <c r="M324" i="11"/>
  <c r="M323" i="11"/>
  <c r="M322" i="11"/>
  <c r="M321" i="11"/>
  <c r="M320" i="11"/>
  <c r="M319" i="11"/>
  <c r="M317" i="11"/>
  <c r="M316" i="11"/>
  <c r="M315" i="11"/>
  <c r="M314" i="11"/>
  <c r="M313" i="11"/>
  <c r="M312" i="11"/>
  <c r="M311" i="11"/>
  <c r="M309" i="11"/>
  <c r="M308" i="11"/>
  <c r="M307" i="11"/>
  <c r="M306" i="11"/>
  <c r="M305" i="11"/>
  <c r="M304" i="11"/>
  <c r="M303" i="11"/>
  <c r="M302" i="11"/>
  <c r="M301" i="11"/>
  <c r="M300" i="11"/>
  <c r="M299" i="11"/>
  <c r="M297" i="11"/>
  <c r="M296" i="11"/>
  <c r="M335" i="11"/>
  <c r="M330" i="11"/>
  <c r="M326" i="11"/>
  <c r="M295" i="11"/>
  <c r="M328" i="11"/>
  <c r="M293" i="11"/>
  <c r="M292" i="11"/>
  <c r="M291" i="11"/>
  <c r="M289" i="11"/>
  <c r="M223" i="11"/>
  <c r="M222" i="11"/>
  <c r="M221" i="11"/>
  <c r="M220" i="11"/>
  <c r="M219" i="11"/>
  <c r="M218" i="11"/>
  <c r="M216" i="11"/>
  <c r="M215" i="11"/>
  <c r="M214" i="11"/>
  <c r="M213" i="11"/>
  <c r="M212" i="11"/>
  <c r="M211" i="11"/>
  <c r="M210" i="11"/>
  <c r="M209" i="11"/>
  <c r="M208" i="11"/>
  <c r="M207" i="11"/>
  <c r="M206" i="11"/>
  <c r="M204" i="11"/>
  <c r="M203" i="11"/>
  <c r="M202" i="11"/>
  <c r="M201" i="11"/>
  <c r="M199" i="11"/>
  <c r="M334" i="11"/>
  <c r="M325" i="11"/>
  <c r="M290" i="11"/>
  <c r="M333" i="11"/>
  <c r="M287" i="11"/>
  <c r="M282" i="11"/>
  <c r="M277" i="11"/>
  <c r="M272" i="11"/>
  <c r="M267" i="11"/>
  <c r="M263" i="11"/>
  <c r="M262" i="11"/>
  <c r="M261" i="11"/>
  <c r="M253" i="11"/>
  <c r="M252" i="11"/>
  <c r="M244" i="11"/>
  <c r="M242" i="11"/>
  <c r="M233" i="11"/>
  <c r="M195" i="11"/>
  <c r="M194" i="11"/>
  <c r="M193" i="11"/>
  <c r="M192" i="11"/>
  <c r="M191" i="11"/>
  <c r="M190" i="11"/>
  <c r="M188" i="11"/>
  <c r="M187" i="11"/>
  <c r="M186" i="11"/>
  <c r="M185" i="11"/>
  <c r="M184" i="11"/>
  <c r="M182" i="11"/>
  <c r="M181" i="11"/>
  <c r="M180" i="11"/>
  <c r="M179" i="11"/>
  <c r="M178" i="11"/>
  <c r="M177" i="11"/>
  <c r="M176" i="11"/>
  <c r="M175" i="11"/>
  <c r="M174" i="11"/>
  <c r="M173" i="11"/>
  <c r="M171" i="11"/>
  <c r="M170" i="11"/>
  <c r="M169" i="11"/>
  <c r="M168" i="11"/>
  <c r="M167" i="11"/>
  <c r="M166" i="11"/>
  <c r="M164" i="11"/>
  <c r="M163" i="11"/>
  <c r="M162" i="11"/>
  <c r="M161" i="11"/>
  <c r="M160" i="11"/>
  <c r="M159" i="11"/>
  <c r="M158" i="11"/>
  <c r="M157" i="11"/>
  <c r="M155" i="11"/>
  <c r="M154" i="11"/>
  <c r="M153" i="11"/>
  <c r="M152" i="11"/>
  <c r="M151" i="11"/>
  <c r="M150" i="11"/>
  <c r="M288" i="11"/>
  <c r="M283" i="11"/>
  <c r="M278" i="11"/>
  <c r="M273" i="11"/>
  <c r="M269" i="11"/>
  <c r="M264" i="11"/>
  <c r="M260" i="11"/>
  <c r="M258" i="11"/>
  <c r="M250" i="11"/>
  <c r="M249" i="11"/>
  <c r="M241" i="11"/>
  <c r="M240" i="11"/>
  <c r="M232" i="11"/>
  <c r="M231" i="11"/>
  <c r="M229" i="11"/>
  <c r="M227" i="11"/>
  <c r="M224" i="11"/>
  <c r="M198" i="11"/>
  <c r="M129" i="11"/>
  <c r="M128" i="11"/>
  <c r="M127" i="11"/>
  <c r="M126" i="11"/>
  <c r="M125" i="11"/>
  <c r="M124" i="11"/>
  <c r="M123" i="11"/>
  <c r="M122" i="11"/>
  <c r="M121" i="11"/>
  <c r="M120" i="11"/>
  <c r="M119" i="11"/>
  <c r="M117" i="11"/>
  <c r="M116" i="11"/>
  <c r="M115" i="11"/>
  <c r="M33" i="11"/>
  <c r="Q33" i="11"/>
  <c r="M34" i="11"/>
  <c r="Q34" i="11"/>
  <c r="M35" i="11"/>
  <c r="Q35" i="11"/>
  <c r="Q36" i="11"/>
  <c r="M37" i="11"/>
  <c r="Q37" i="11"/>
  <c r="M38" i="11"/>
  <c r="Q38" i="11"/>
  <c r="M39" i="11"/>
  <c r="Q39" i="11"/>
  <c r="M40" i="11"/>
  <c r="Q40" i="11"/>
  <c r="M41" i="11"/>
  <c r="Q41" i="11"/>
  <c r="M43" i="11"/>
  <c r="Q43" i="11"/>
  <c r="T44" i="11"/>
  <c r="T45" i="11"/>
  <c r="T46" i="11"/>
  <c r="T47" i="11"/>
  <c r="T48" i="11"/>
  <c r="T49" i="11"/>
  <c r="T50" i="11"/>
  <c r="T51" i="11"/>
  <c r="T52" i="11"/>
  <c r="T53" i="11"/>
  <c r="T55" i="11"/>
  <c r="T56" i="11"/>
  <c r="T57" i="11"/>
  <c r="T58" i="11"/>
  <c r="T59" i="11"/>
  <c r="T60" i="11"/>
  <c r="T62" i="11"/>
  <c r="T63" i="11"/>
  <c r="T64" i="11"/>
  <c r="T65" i="11"/>
  <c r="T66" i="11"/>
  <c r="T67" i="11"/>
  <c r="T68" i="11"/>
  <c r="T69" i="11"/>
  <c r="T71" i="11"/>
  <c r="T72" i="11"/>
  <c r="T73" i="11"/>
  <c r="T74" i="11"/>
  <c r="T75" i="11"/>
  <c r="T77" i="11"/>
  <c r="T78" i="11"/>
  <c r="T79" i="11"/>
  <c r="T80" i="11"/>
  <c r="T81" i="11"/>
  <c r="T82" i="11"/>
  <c r="T83" i="11"/>
  <c r="T84" i="11"/>
  <c r="T85" i="11"/>
  <c r="T86" i="11"/>
  <c r="T88" i="11"/>
  <c r="T89" i="11"/>
  <c r="T90" i="11"/>
  <c r="T91" i="11"/>
  <c r="T92" i="11"/>
  <c r="T93" i="11"/>
  <c r="S95" i="11"/>
  <c r="S96" i="11"/>
  <c r="S97" i="11"/>
  <c r="S98" i="11"/>
  <c r="S99" i="11"/>
  <c r="S100" i="11"/>
  <c r="N102" i="11"/>
  <c r="N103" i="11"/>
  <c r="N105" i="11"/>
  <c r="N106" i="11"/>
  <c r="N107" i="11"/>
  <c r="N108" i="11"/>
  <c r="N109" i="11"/>
  <c r="N110" i="11"/>
  <c r="N111" i="11"/>
  <c r="N112" i="11"/>
  <c r="N114" i="11"/>
  <c r="S114" i="11"/>
  <c r="T117" i="11"/>
  <c r="N119" i="11"/>
  <c r="S119" i="11"/>
  <c r="T122" i="11"/>
  <c r="N123" i="11"/>
  <c r="S123" i="11"/>
  <c r="T126" i="11"/>
  <c r="N127" i="11"/>
  <c r="S127" i="11"/>
  <c r="N131" i="11"/>
  <c r="S131" i="11"/>
  <c r="M132" i="11"/>
  <c r="Q133" i="11"/>
  <c r="N135" i="11"/>
  <c r="S135" i="11"/>
  <c r="M136" i="11"/>
  <c r="Q137" i="11"/>
  <c r="N140" i="11"/>
  <c r="S140" i="11"/>
  <c r="M141" i="11"/>
  <c r="Q142" i="11"/>
  <c r="J143" i="11"/>
  <c r="N144" i="11"/>
  <c r="S144" i="11"/>
  <c r="M145" i="11"/>
  <c r="Q146" i="11"/>
  <c r="N148" i="11"/>
  <c r="S148" i="11"/>
  <c r="S151" i="11"/>
  <c r="S153" i="11"/>
  <c r="S155" i="11"/>
  <c r="S158" i="11"/>
  <c r="S160" i="11"/>
  <c r="S162" i="11"/>
  <c r="S164" i="11"/>
  <c r="S167" i="11"/>
  <c r="S169" i="11"/>
  <c r="S171" i="11"/>
  <c r="S174" i="11"/>
  <c r="S176" i="11"/>
  <c r="S178" i="11"/>
  <c r="S180" i="11"/>
  <c r="S182" i="11"/>
  <c r="S185" i="11"/>
  <c r="S187" i="11"/>
  <c r="S190" i="11"/>
  <c r="S192" i="11"/>
  <c r="S194" i="11"/>
  <c r="M197" i="11"/>
  <c r="T199" i="11"/>
  <c r="S204" i="11"/>
  <c r="S209" i="11"/>
  <c r="S213" i="11"/>
  <c r="S218" i="11"/>
  <c r="S222" i="11"/>
  <c r="N225" i="11"/>
  <c r="J229" i="11"/>
  <c r="N230" i="11"/>
  <c r="Q235" i="11"/>
  <c r="M238" i="11"/>
  <c r="J240" i="11"/>
  <c r="Q244" i="11"/>
  <c r="N246" i="11"/>
  <c r="M248" i="11"/>
  <c r="Q254" i="11"/>
  <c r="M256" i="11"/>
  <c r="Q262" i="11"/>
  <c r="M265" i="11"/>
  <c r="Q271" i="11"/>
  <c r="M275" i="11"/>
  <c r="Q280" i="11"/>
  <c r="M284" i="11"/>
  <c r="S290" i="11"/>
  <c r="N293" i="11"/>
  <c r="S304" i="11"/>
  <c r="S322" i="11"/>
  <c r="W364" i="11"/>
  <c r="J28" i="11"/>
  <c r="J48" i="11"/>
  <c r="J292" i="11"/>
  <c r="J195" i="11"/>
  <c r="J154" i="11"/>
  <c r="J115" i="11"/>
  <c r="J175" i="11"/>
  <c r="J144" i="11"/>
  <c r="J249" i="11"/>
  <c r="J152" i="11"/>
  <c r="J82" i="11"/>
  <c r="J64" i="11"/>
  <c r="J45" i="11"/>
  <c r="J159" i="11"/>
  <c r="J85" i="11"/>
  <c r="J67" i="11"/>
  <c r="J80" i="11"/>
  <c r="J38" i="11"/>
  <c r="J123" i="11"/>
  <c r="J74" i="11"/>
  <c r="J43" i="11"/>
  <c r="J181" i="11"/>
  <c r="J31" i="11"/>
  <c r="J140" i="11"/>
  <c r="J51" i="11"/>
  <c r="J24" i="11"/>
  <c r="J26" i="11"/>
  <c r="J22" i="11"/>
  <c r="J75" i="11"/>
  <c r="J46" i="11"/>
  <c r="J30" i="11"/>
  <c r="J93" i="11"/>
  <c r="J209" i="11"/>
  <c r="J141" i="11"/>
  <c r="J191" i="11"/>
  <c r="J145" i="11"/>
  <c r="J193" i="11"/>
  <c r="J132" i="11"/>
  <c r="J68" i="11"/>
  <c r="J227" i="11"/>
  <c r="J124" i="11"/>
  <c r="J72" i="11"/>
  <c r="J71" i="11"/>
  <c r="J222" i="11"/>
  <c r="J83" i="11"/>
  <c r="J40" i="11"/>
  <c r="J66" i="11"/>
  <c r="J150" i="11"/>
  <c r="J39" i="11"/>
  <c r="J23" i="11"/>
  <c r="J25" i="11"/>
  <c r="J135" i="11"/>
  <c r="J247" i="11"/>
  <c r="J161" i="11"/>
  <c r="J186" i="11"/>
  <c r="J119" i="11"/>
  <c r="J148" i="11"/>
  <c r="J57" i="11"/>
  <c r="J184" i="11"/>
  <c r="J77" i="11"/>
  <c r="J58" i="11"/>
  <c r="J92" i="11"/>
  <c r="J44" i="11"/>
  <c r="J47" i="11"/>
  <c r="J56" i="11"/>
  <c r="J27" i="11"/>
  <c r="J34" i="11"/>
  <c r="J63" i="11"/>
  <c r="J213" i="11"/>
  <c r="J128" i="11"/>
  <c r="J168" i="11"/>
  <c r="J296" i="11"/>
  <c r="J91" i="11"/>
  <c r="J52" i="11"/>
  <c r="J136" i="11"/>
  <c r="J62" i="11"/>
  <c r="J41" i="11"/>
  <c r="J86" i="11"/>
  <c r="J35" i="11"/>
  <c r="J29" i="11"/>
  <c r="J53" i="11"/>
  <c r="J60" i="11"/>
  <c r="J37" i="11"/>
  <c r="J79" i="11"/>
  <c r="J88" i="11"/>
  <c r="J179" i="11"/>
  <c r="J157" i="11"/>
  <c r="J78" i="11"/>
  <c r="J90" i="11"/>
  <c r="J21" i="11"/>
  <c r="J231" i="11"/>
  <c r="J36" i="11"/>
  <c r="J363" i="11"/>
  <c r="J357" i="11"/>
  <c r="J353" i="11"/>
  <c r="J348" i="11"/>
  <c r="J343" i="11"/>
  <c r="J338" i="11"/>
  <c r="J333" i="11"/>
  <c r="J328" i="11"/>
  <c r="J320" i="11"/>
  <c r="J311" i="11"/>
  <c r="J302" i="11"/>
  <c r="J291" i="11"/>
  <c r="J196" i="11"/>
  <c r="J314" i="11"/>
  <c r="J288" i="11"/>
  <c r="J278" i="11"/>
  <c r="J269" i="11"/>
  <c r="J260" i="11"/>
  <c r="J250" i="11"/>
  <c r="J241" i="11"/>
  <c r="J232" i="11"/>
  <c r="J307" i="11"/>
  <c r="J287" i="11"/>
  <c r="J277" i="11"/>
  <c r="J267" i="11"/>
  <c r="J254" i="11"/>
  <c r="J228" i="11"/>
  <c r="J242" i="11"/>
  <c r="J219" i="11"/>
  <c r="J210" i="11"/>
  <c r="J201" i="11"/>
  <c r="J95" i="11"/>
  <c r="J97" i="11"/>
  <c r="J99" i="11"/>
  <c r="J146" i="11"/>
  <c r="J207" i="11"/>
  <c r="J215" i="11"/>
  <c r="J224" i="11"/>
  <c r="J256" i="11"/>
  <c r="J293" i="11"/>
  <c r="J173" i="11"/>
  <c r="J120" i="11"/>
  <c r="J73" i="11"/>
  <c r="J81" i="11"/>
  <c r="J177" i="11"/>
  <c r="J84" i="11"/>
  <c r="J33" i="11"/>
  <c r="J362" i="11"/>
  <c r="J356" i="11"/>
  <c r="J352" i="11"/>
  <c r="J347" i="11"/>
  <c r="J342" i="11"/>
  <c r="J337" i="11"/>
  <c r="J332" i="11"/>
  <c r="J325" i="11"/>
  <c r="J317" i="11"/>
  <c r="J308" i="11"/>
  <c r="J300" i="11"/>
  <c r="J199" i="11"/>
  <c r="J326" i="11"/>
  <c r="J309" i="11"/>
  <c r="J285" i="11"/>
  <c r="J276" i="11"/>
  <c r="J266" i="11"/>
  <c r="J257" i="11"/>
  <c r="J248" i="11"/>
  <c r="J239" i="11"/>
  <c r="J321" i="11"/>
  <c r="J303" i="11"/>
  <c r="J284" i="11"/>
  <c r="J275" i="11"/>
  <c r="J265" i="11"/>
  <c r="J245" i="11"/>
  <c r="J225" i="11"/>
  <c r="J233" i="11"/>
  <c r="J216" i="11"/>
  <c r="J208" i="11"/>
  <c r="J116" i="11"/>
  <c r="J121" i="11"/>
  <c r="J125" i="11"/>
  <c r="J129" i="11"/>
  <c r="J133" i="11"/>
  <c r="J151" i="11"/>
  <c r="J155" i="11"/>
  <c r="J160" i="11"/>
  <c r="J164" i="11"/>
  <c r="J169" i="11"/>
  <c r="J174" i="11"/>
  <c r="J178" i="11"/>
  <c r="J182" i="11"/>
  <c r="J187" i="11"/>
  <c r="J192" i="11"/>
  <c r="J127" i="11"/>
  <c r="J188" i="11"/>
  <c r="J49" i="11"/>
  <c r="J170" i="11"/>
  <c r="J65" i="11"/>
  <c r="J166" i="11"/>
  <c r="J55" i="11"/>
  <c r="J361" i="11"/>
  <c r="J355" i="11"/>
  <c r="J350" i="11"/>
  <c r="J345" i="11"/>
  <c r="J341" i="11"/>
  <c r="J335" i="11"/>
  <c r="J330" i="11"/>
  <c r="J324" i="11"/>
  <c r="J315" i="11"/>
  <c r="J306" i="11"/>
  <c r="J297" i="11"/>
  <c r="J198" i="11"/>
  <c r="J323" i="11"/>
  <c r="J305" i="11"/>
  <c r="J283" i="11"/>
  <c r="J273" i="11"/>
  <c r="J264" i="11"/>
  <c r="J255" i="11"/>
  <c r="J246" i="11"/>
  <c r="J236" i="11"/>
  <c r="J316" i="11"/>
  <c r="J299" i="11"/>
  <c r="J282" i="11"/>
  <c r="J272" i="11"/>
  <c r="J263" i="11"/>
  <c r="J235" i="11"/>
  <c r="J261" i="11"/>
  <c r="J223" i="11"/>
  <c r="J214" i="11"/>
  <c r="J206" i="11"/>
  <c r="J96" i="11"/>
  <c r="J98" i="11"/>
  <c r="J100" i="11"/>
  <c r="J137" i="11"/>
  <c r="J202" i="11"/>
  <c r="T244" i="11"/>
  <c r="V244" i="11"/>
  <c r="J111" i="11"/>
  <c r="J107" i="11"/>
  <c r="J102" i="11"/>
  <c r="J220" i="11"/>
  <c r="J176" i="11"/>
  <c r="J158" i="11"/>
  <c r="J212" i="11"/>
  <c r="J312" i="11"/>
  <c r="J319" i="11"/>
  <c r="J339" i="11"/>
  <c r="T356" i="11"/>
  <c r="V253" i="11"/>
  <c r="V271" i="11"/>
  <c r="U26" i="11"/>
  <c r="U164" i="11"/>
  <c r="U345" i="11"/>
  <c r="U66" i="11"/>
  <c r="U23" i="11"/>
  <c r="U321" i="11"/>
  <c r="U106" i="11"/>
  <c r="U283" i="11"/>
  <c r="J131" i="11"/>
  <c r="J50" i="11"/>
  <c r="J218" i="11"/>
  <c r="U118" i="11"/>
  <c r="V262" i="11"/>
  <c r="T262" i="11"/>
  <c r="J138" i="11"/>
  <c r="J114" i="11"/>
  <c r="J109" i="11"/>
  <c r="J105" i="11"/>
  <c r="J194" i="11"/>
  <c r="J290" i="11"/>
  <c r="J262" i="11"/>
  <c r="J313" i="11"/>
  <c r="J360" i="11"/>
  <c r="T221" i="11"/>
  <c r="J258" i="11"/>
  <c r="J134" i="11"/>
  <c r="J126" i="11"/>
  <c r="J122" i="11"/>
  <c r="J117" i="11"/>
  <c r="J238" i="11"/>
  <c r="J180" i="11"/>
  <c r="J162" i="11"/>
  <c r="J221" i="11"/>
  <c r="J270" i="11"/>
  <c r="J234" i="11"/>
  <c r="J271" i="11"/>
  <c r="J197" i="11"/>
  <c r="J322" i="11"/>
  <c r="J344" i="11"/>
  <c r="U69" i="11"/>
  <c r="U31" i="11"/>
  <c r="U105" i="11"/>
  <c r="U131" i="11"/>
  <c r="U91" i="11"/>
  <c r="U285" i="11"/>
  <c r="U151" i="11"/>
  <c r="J69" i="11"/>
  <c r="J163" i="11"/>
  <c r="U172" i="11"/>
  <c r="U70" i="11"/>
  <c r="U113" i="11"/>
  <c r="U101" i="11"/>
  <c r="U183" i="11"/>
  <c r="U76" i="11"/>
  <c r="U318" i="11"/>
  <c r="U54" i="11"/>
  <c r="U361" i="11"/>
  <c r="U200" i="11"/>
  <c r="U251" i="11"/>
  <c r="U237" i="11"/>
  <c r="U310" i="11"/>
  <c r="U327" i="11"/>
  <c r="U259" i="11"/>
  <c r="U331" i="11"/>
  <c r="U156" i="11"/>
  <c r="U359" i="11"/>
  <c r="U294" i="11"/>
  <c r="U286" i="11"/>
  <c r="U346" i="11"/>
  <c r="U32" i="11"/>
  <c r="U260" i="11"/>
  <c r="U357" i="11"/>
  <c r="U338" i="11"/>
  <c r="U320" i="11"/>
  <c r="U304" i="11"/>
  <c r="U288" i="11"/>
  <c r="U270" i="11"/>
  <c r="U253" i="11"/>
  <c r="U236" i="11"/>
  <c r="U219" i="11"/>
  <c r="U202" i="11"/>
  <c r="U185" i="11"/>
  <c r="U171" i="11"/>
  <c r="U155" i="11"/>
  <c r="U136" i="11"/>
  <c r="U120" i="11"/>
  <c r="U103" i="11"/>
  <c r="U89" i="11"/>
  <c r="U72" i="11"/>
  <c r="U56" i="11"/>
  <c r="U38" i="11"/>
  <c r="U362" i="11"/>
  <c r="U335" i="11"/>
  <c r="U306" i="11"/>
  <c r="U278" i="11"/>
  <c r="U255" i="11"/>
  <c r="U337" i="11"/>
  <c r="U309" i="11"/>
  <c r="U275" i="11"/>
  <c r="U244" i="11"/>
  <c r="U221" i="11"/>
  <c r="U194" i="11"/>
  <c r="U161" i="11"/>
  <c r="U133" i="11"/>
  <c r="U109" i="11"/>
  <c r="U74" i="11"/>
  <c r="U53" i="11"/>
  <c r="U28" i="11"/>
  <c r="U334" i="11"/>
  <c r="U307" i="11"/>
  <c r="U262" i="11"/>
  <c r="U231" i="11"/>
  <c r="U209" i="11"/>
  <c r="U186" i="11"/>
  <c r="U160" i="11"/>
  <c r="U137" i="11"/>
  <c r="U114" i="11"/>
  <c r="U85" i="11"/>
  <c r="U57" i="11"/>
  <c r="U33" i="11"/>
  <c r="U332" i="11"/>
  <c r="U269" i="11"/>
  <c r="U235" i="11"/>
  <c r="U205" i="11"/>
  <c r="U139" i="11"/>
  <c r="U274" i="11"/>
  <c r="U87" i="11"/>
  <c r="U356" i="11"/>
  <c r="U342" i="11"/>
  <c r="U316" i="11"/>
  <c r="U296" i="11"/>
  <c r="U276" i="11"/>
  <c r="U249" i="11"/>
  <c r="U228" i="11"/>
  <c r="U207" i="11"/>
  <c r="U182" i="11"/>
  <c r="U162" i="11"/>
  <c r="U141" i="11"/>
  <c r="U115" i="11"/>
  <c r="U96" i="11"/>
  <c r="U78" i="11"/>
  <c r="U52" i="11"/>
  <c r="U29" i="11"/>
  <c r="U344" i="11"/>
  <c r="U302" i="11"/>
  <c r="U267" i="11"/>
  <c r="U343" i="11"/>
  <c r="U301" i="11"/>
  <c r="U264" i="11"/>
  <c r="U227" i="11"/>
  <c r="U187" i="11"/>
  <c r="U144" i="11"/>
  <c r="U116" i="11"/>
  <c r="U68" i="11"/>
  <c r="U40" i="11"/>
  <c r="U341" i="11"/>
  <c r="U299" i="11"/>
  <c r="U250" i="11"/>
  <c r="U214" i="11"/>
  <c r="U181" i="11"/>
  <c r="U148" i="11"/>
  <c r="U121" i="11"/>
  <c r="U80" i="11"/>
  <c r="U46" i="11"/>
  <c r="U349" i="11"/>
  <c r="U254" i="11"/>
  <c r="U213" i="11"/>
  <c r="U170" i="11"/>
  <c r="U129" i="11"/>
  <c r="U65" i="11"/>
  <c r="U24" i="11"/>
  <c r="U303" i="11"/>
  <c r="U238" i="11"/>
  <c r="U192" i="11"/>
  <c r="U153" i="11"/>
  <c r="U112" i="11"/>
  <c r="U55" i="11"/>
  <c r="U297" i="11"/>
  <c r="U188" i="11"/>
  <c r="U119" i="11"/>
  <c r="U37" i="11"/>
  <c r="U184" i="11"/>
  <c r="U111" i="11"/>
  <c r="U83" i="11"/>
  <c r="U197" i="11"/>
  <c r="U325" i="11"/>
  <c r="U41" i="11"/>
  <c r="U123" i="11"/>
  <c r="U268" i="11"/>
  <c r="U149" i="11"/>
  <c r="U340" i="11"/>
  <c r="U189" i="11"/>
  <c r="U298" i="11"/>
  <c r="U165" i="11"/>
  <c r="U360" i="11"/>
  <c r="U333" i="11"/>
  <c r="U312" i="11"/>
  <c r="U292" i="11"/>
  <c r="U265" i="11"/>
  <c r="U245" i="11"/>
  <c r="U223" i="11"/>
  <c r="U199" i="11"/>
  <c r="U178" i="11"/>
  <c r="U158" i="11"/>
  <c r="U132" i="11"/>
  <c r="U110" i="11"/>
  <c r="U93" i="11"/>
  <c r="U67" i="11"/>
  <c r="U48" i="11"/>
  <c r="U25" i="11"/>
  <c r="U326" i="11"/>
  <c r="U290" i="11"/>
  <c r="U263" i="11"/>
  <c r="U330" i="11"/>
  <c r="U295" i="11"/>
  <c r="U258" i="11"/>
  <c r="U216" i="11"/>
  <c r="U177" i="11"/>
  <c r="U138" i="11"/>
  <c r="U95" i="11"/>
  <c r="U62" i="11"/>
  <c r="U35" i="11"/>
  <c r="U328" i="11"/>
  <c r="U287" i="11"/>
  <c r="U241" i="11"/>
  <c r="U203" i="11"/>
  <c r="U176" i="11"/>
  <c r="U143" i="11"/>
  <c r="U108" i="11"/>
  <c r="U73" i="11"/>
  <c r="U39" i="11"/>
  <c r="U305" i="11"/>
  <c r="U246" i="11"/>
  <c r="U201" i="11"/>
  <c r="U159" i="11"/>
  <c r="U117" i="11"/>
  <c r="U59" i="11"/>
  <c r="U347" i="11"/>
  <c r="U293" i="11"/>
  <c r="U234" i="11"/>
  <c r="U173" i="11"/>
  <c r="U147" i="11"/>
  <c r="U77" i="11"/>
  <c r="U45" i="11"/>
  <c r="U229" i="11"/>
  <c r="U180" i="11"/>
  <c r="U98" i="11"/>
  <c r="U311" i="11"/>
  <c r="U179" i="11"/>
  <c r="U102" i="11"/>
  <c r="U71" i="11"/>
  <c r="U107" i="11"/>
  <c r="U208" i="11"/>
  <c r="U42" i="11"/>
  <c r="U279" i="11"/>
  <c r="U324" i="11"/>
  <c r="U280" i="11"/>
  <c r="U232" i="11"/>
  <c r="U191" i="11"/>
  <c r="U145" i="11"/>
  <c r="U100" i="11"/>
  <c r="U60" i="11"/>
  <c r="U350" i="11"/>
  <c r="U272" i="11"/>
  <c r="U315" i="11"/>
  <c r="U233" i="11"/>
  <c r="U152" i="11"/>
  <c r="U81" i="11"/>
  <c r="U352" i="11"/>
  <c r="U256" i="11"/>
  <c r="U193" i="11"/>
  <c r="U126" i="11"/>
  <c r="U51" i="11"/>
  <c r="U277" i="11"/>
  <c r="U175" i="11"/>
  <c r="U79" i="11"/>
  <c r="U317" i="11"/>
  <c r="U212" i="11"/>
  <c r="U125" i="11"/>
  <c r="U339" i="11"/>
  <c r="U142" i="11"/>
  <c r="U218" i="11"/>
  <c r="U88" i="11"/>
  <c r="U50" i="11"/>
  <c r="U363" i="11"/>
  <c r="U130" i="11"/>
  <c r="U281" i="11"/>
  <c r="U336" i="11"/>
  <c r="U217" i="11"/>
  <c r="U353" i="11"/>
  <c r="U308" i="11"/>
  <c r="U261" i="11"/>
  <c r="U215" i="11"/>
  <c r="U174" i="11"/>
  <c r="U128" i="11"/>
  <c r="U86" i="11"/>
  <c r="U44" i="11"/>
  <c r="U322" i="11"/>
  <c r="U247" i="11"/>
  <c r="U289" i="11"/>
  <c r="U210" i="11"/>
  <c r="U127" i="11"/>
  <c r="U58" i="11"/>
  <c r="U319" i="11"/>
  <c r="U225" i="11"/>
  <c r="U166" i="11"/>
  <c r="U99" i="11"/>
  <c r="U27" i="11"/>
  <c r="U240" i="11"/>
  <c r="U154" i="11"/>
  <c r="U49" i="11"/>
  <c r="U266" i="11"/>
  <c r="U169" i="11"/>
  <c r="U75" i="11"/>
  <c r="U206" i="11"/>
  <c r="U92" i="11"/>
  <c r="U163" i="11"/>
  <c r="U30" i="11"/>
  <c r="U146" i="11"/>
  <c r="U291" i="11"/>
  <c r="U104" i="11"/>
  <c r="U94" i="11"/>
  <c r="U61" i="11"/>
  <c r="U348" i="11"/>
  <c r="U300" i="11"/>
  <c r="U257" i="11"/>
  <c r="U211" i="11"/>
  <c r="U167" i="11"/>
  <c r="U124" i="11"/>
  <c r="U82" i="11"/>
  <c r="U34" i="11"/>
  <c r="U314" i="11"/>
  <c r="U354" i="11"/>
  <c r="U273" i="11"/>
  <c r="U204" i="11"/>
  <c r="U122" i="11"/>
  <c r="U47" i="11"/>
  <c r="U313" i="11"/>
  <c r="U220" i="11"/>
  <c r="U150" i="11"/>
  <c r="U90" i="11"/>
  <c r="U22" i="11"/>
  <c r="U224" i="11"/>
  <c r="U140" i="11"/>
  <c r="U36" i="11"/>
  <c r="U252" i="11"/>
  <c r="U157" i="11"/>
  <c r="U64" i="11"/>
  <c r="U190" i="11"/>
  <c r="U84" i="11"/>
  <c r="U134" i="11"/>
  <c r="U284" i="11"/>
  <c r="U43" i="11"/>
  <c r="U323" i="11"/>
  <c r="U243" i="11"/>
  <c r="U226" i="11"/>
  <c r="J147" i="11"/>
  <c r="J112" i="11"/>
  <c r="J110" i="11"/>
  <c r="J108" i="11"/>
  <c r="J106" i="11"/>
  <c r="J103" i="11"/>
  <c r="J185" i="11"/>
  <c r="J167" i="11"/>
  <c r="J252" i="11"/>
  <c r="J279" i="11"/>
  <c r="J244" i="11"/>
  <c r="J280" i="11"/>
  <c r="J295" i="11"/>
  <c r="J329" i="11"/>
  <c r="J349" i="11"/>
  <c r="U351" i="11"/>
  <c r="U97" i="11"/>
  <c r="U135" i="11"/>
  <c r="U196" i="11"/>
  <c r="U198" i="11"/>
  <c r="U168" i="11"/>
  <c r="U355" i="11"/>
  <c r="U195" i="11"/>
  <c r="U230" i="11"/>
  <c r="J59" i="11"/>
  <c r="J204" i="11"/>
  <c r="R29" i="11"/>
  <c r="R27" i="11"/>
  <c r="R22" i="11"/>
  <c r="R65" i="11"/>
  <c r="R33" i="11"/>
  <c r="R86" i="11"/>
  <c r="R39" i="11"/>
  <c r="R89" i="11"/>
  <c r="R170" i="11"/>
  <c r="R133" i="11"/>
  <c r="R188" i="11"/>
  <c r="R125" i="11"/>
  <c r="R91" i="11"/>
  <c r="R68" i="11"/>
  <c r="R52" i="11"/>
  <c r="R175" i="11"/>
  <c r="R81" i="11"/>
  <c r="R63" i="11"/>
  <c r="R88" i="11"/>
  <c r="R157" i="11"/>
  <c r="R92" i="11"/>
  <c r="R46" i="11"/>
  <c r="R30" i="11"/>
  <c r="R80" i="11"/>
  <c r="R229" i="11"/>
  <c r="R47" i="11"/>
  <c r="R69" i="11"/>
  <c r="R325" i="11"/>
  <c r="R134" i="11"/>
  <c r="R184" i="11"/>
  <c r="R143" i="11"/>
  <c r="R73" i="11"/>
  <c r="R49" i="11"/>
  <c r="R90" i="11"/>
  <c r="R67" i="11"/>
  <c r="R41" i="11"/>
  <c r="R55" i="11"/>
  <c r="R75" i="11"/>
  <c r="I29" i="11"/>
  <c r="I137" i="11"/>
  <c r="I86" i="11"/>
  <c r="I360" i="11"/>
  <c r="I354" i="11"/>
  <c r="I349" i="11"/>
  <c r="I344" i="11"/>
  <c r="I339" i="11"/>
  <c r="I330" i="11"/>
  <c r="I322" i="11"/>
  <c r="I317" i="11"/>
  <c r="I313" i="11"/>
  <c r="I308" i="11"/>
  <c r="I304" i="11"/>
  <c r="I300" i="11"/>
  <c r="I329" i="11"/>
  <c r="I332" i="11"/>
  <c r="I224" i="11"/>
  <c r="I220" i="11"/>
  <c r="I215" i="11"/>
  <c r="I211" i="11"/>
  <c r="I207" i="11"/>
  <c r="I202" i="11"/>
  <c r="I333" i="11"/>
  <c r="I271" i="11"/>
  <c r="I247" i="11"/>
  <c r="I198" i="11"/>
  <c r="I192" i="11"/>
  <c r="I187" i="11"/>
  <c r="I182" i="11"/>
  <c r="I178" i="11"/>
  <c r="I174" i="11"/>
  <c r="I169" i="11"/>
  <c r="I164" i="11"/>
  <c r="I160" i="11"/>
  <c r="I155" i="11"/>
  <c r="I151" i="11"/>
  <c r="I277" i="11"/>
  <c r="I262" i="11"/>
  <c r="I244" i="11"/>
  <c r="I228" i="11"/>
  <c r="I129" i="11"/>
  <c r="I125" i="11"/>
  <c r="I121" i="11"/>
  <c r="I116" i="11"/>
  <c r="I269" i="11"/>
  <c r="I232" i="11"/>
  <c r="I135" i="11"/>
  <c r="I39" i="11"/>
  <c r="I35" i="11"/>
  <c r="I284" i="11"/>
  <c r="I248" i="11"/>
  <c r="I147" i="11"/>
  <c r="I114" i="11"/>
  <c r="I109" i="11"/>
  <c r="I105" i="11"/>
  <c r="I27" i="11"/>
  <c r="I249" i="11"/>
  <c r="I92" i="11"/>
  <c r="I83" i="11"/>
  <c r="I74" i="11"/>
  <c r="I65" i="11"/>
  <c r="I56" i="11"/>
  <c r="I47" i="11"/>
  <c r="I283" i="11"/>
  <c r="I142" i="11"/>
  <c r="I96" i="11"/>
  <c r="I141" i="11"/>
  <c r="I71" i="11"/>
  <c r="I21" i="11"/>
  <c r="I73" i="11"/>
  <c r="I24" i="11"/>
  <c r="I99" i="11"/>
  <c r="I66" i="11"/>
  <c r="I289" i="11"/>
  <c r="I44" i="11"/>
  <c r="I52" i="11"/>
  <c r="R23" i="11"/>
  <c r="R24" i="11"/>
  <c r="I78" i="11"/>
  <c r="I233" i="11"/>
  <c r="I84" i="11"/>
  <c r="I273" i="11"/>
  <c r="I82" i="11"/>
  <c r="I55" i="11"/>
  <c r="I95" i="11"/>
  <c r="I98" i="11"/>
  <c r="I260" i="11"/>
  <c r="I45" i="11"/>
  <c r="I58" i="11"/>
  <c r="I69" i="11"/>
  <c r="I81" i="11"/>
  <c r="I136" i="11"/>
  <c r="I279" i="11"/>
  <c r="I103" i="11"/>
  <c r="I110" i="11"/>
  <c r="I138" i="11"/>
  <c r="I240" i="11"/>
  <c r="I30" i="11"/>
  <c r="I37" i="11"/>
  <c r="I43" i="11"/>
  <c r="I242" i="11"/>
  <c r="I288" i="11"/>
  <c r="I120" i="11"/>
  <c r="I126" i="11"/>
  <c r="I197" i="11"/>
  <c r="I235" i="11"/>
  <c r="I263" i="11"/>
  <c r="I287" i="11"/>
  <c r="I154" i="11"/>
  <c r="I161" i="11"/>
  <c r="I167" i="11"/>
  <c r="I173" i="11"/>
  <c r="I179" i="11"/>
  <c r="I185" i="11"/>
  <c r="I191" i="11"/>
  <c r="I236" i="11"/>
  <c r="I256" i="11"/>
  <c r="I285" i="11"/>
  <c r="I203" i="11"/>
  <c r="I209" i="11"/>
  <c r="I214" i="11"/>
  <c r="I221" i="11"/>
  <c r="I292" i="11"/>
  <c r="I325" i="11"/>
  <c r="I301" i="11"/>
  <c r="I306" i="11"/>
  <c r="I312" i="11"/>
  <c r="I319" i="11"/>
  <c r="I324" i="11"/>
  <c r="I338" i="11"/>
  <c r="I345" i="11"/>
  <c r="I352" i="11"/>
  <c r="I357" i="11"/>
  <c r="R161" i="11"/>
  <c r="R60" i="11"/>
  <c r="R50" i="11"/>
  <c r="R77" i="11"/>
  <c r="R45" i="11"/>
  <c r="R78" i="11"/>
  <c r="R126" i="11"/>
  <c r="R122" i="11"/>
  <c r="R242" i="11"/>
  <c r="R59" i="11"/>
  <c r="R48" i="11"/>
  <c r="R21" i="11"/>
  <c r="T24" i="11"/>
  <c r="T111" i="11"/>
  <c r="T107" i="11"/>
  <c r="T102" i="11"/>
  <c r="T324" i="11"/>
  <c r="T120" i="11"/>
  <c r="T195" i="11"/>
  <c r="T21" i="11"/>
  <c r="T22" i="11"/>
  <c r="T97" i="11"/>
  <c r="T25" i="11"/>
  <c r="T28" i="11"/>
  <c r="O206" i="11"/>
  <c r="O23" i="11"/>
  <c r="O34" i="11"/>
  <c r="O110" i="11"/>
  <c r="O128" i="11"/>
  <c r="O176" i="11"/>
  <c r="O194" i="11"/>
  <c r="O25" i="11"/>
  <c r="O21" i="11"/>
  <c r="O31" i="11"/>
  <c r="O35" i="11"/>
  <c r="O115" i="11"/>
  <c r="O190" i="11"/>
  <c r="O106" i="11"/>
  <c r="L24" i="11"/>
  <c r="L110" i="11"/>
  <c r="L117" i="11"/>
  <c r="L95" i="11"/>
  <c r="L108" i="11"/>
  <c r="L22" i="11"/>
  <c r="L28" i="11"/>
  <c r="J364" i="11"/>
  <c r="E6" i="11"/>
  <c r="O364" i="11"/>
  <c r="E16" i="11"/>
  <c r="U364" i="11" l="1"/>
  <c r="E11" i="11" s="1"/>
  <c r="T271" i="11"/>
  <c r="T253" i="11"/>
  <c r="T364" i="11" s="1"/>
  <c r="E18" i="11" s="1"/>
  <c r="S326" i="11"/>
  <c r="S154" i="11"/>
  <c r="S147" i="11"/>
  <c r="S85" i="11"/>
  <c r="S69" i="11"/>
  <c r="S47" i="11"/>
  <c r="S37" i="11"/>
  <c r="S364" i="11" s="1"/>
  <c r="E17" i="11" s="1"/>
  <c r="R308" i="11"/>
  <c r="R216" i="11"/>
  <c r="R129" i="11"/>
  <c r="R111" i="11"/>
  <c r="R364" i="11" s="1"/>
  <c r="E14" i="11" s="1"/>
  <c r="Q225" i="11"/>
  <c r="Q198" i="11"/>
  <c r="Q177" i="11"/>
  <c r="Q125" i="11"/>
  <c r="Q364" i="11" s="1"/>
  <c r="E13" i="11" s="1"/>
  <c r="P317" i="11"/>
  <c r="P257" i="11"/>
  <c r="P212" i="11"/>
  <c r="P138" i="11"/>
  <c r="P92" i="11"/>
  <c r="P83" i="11"/>
  <c r="P60" i="11"/>
  <c r="P40" i="11"/>
  <c r="P364" i="11" s="1"/>
  <c r="E12" i="11" s="1"/>
  <c r="N322" i="11"/>
  <c r="N313" i="11"/>
  <c r="N248" i="11"/>
  <c r="N158" i="11"/>
  <c r="N143" i="11"/>
  <c r="N364" i="11" s="1"/>
  <c r="E9" i="11" s="1"/>
  <c r="M234" i="11"/>
  <c r="M36" i="11"/>
  <c r="M364" i="11" s="1"/>
  <c r="E15" i="11" s="1"/>
  <c r="L362" i="11"/>
  <c r="L352" i="11"/>
  <c r="L163" i="11"/>
  <c r="L134" i="11"/>
  <c r="L127" i="11"/>
  <c r="L106" i="11"/>
  <c r="L79" i="11"/>
  <c r="L74" i="11"/>
  <c r="L65" i="11"/>
  <c r="L31" i="11"/>
  <c r="L364" i="11" s="1"/>
  <c r="E8" i="11" s="1"/>
  <c r="K342" i="11"/>
  <c r="K304" i="11"/>
  <c r="K285" i="11"/>
  <c r="K280" i="11"/>
  <c r="K266" i="11"/>
  <c r="K159" i="11"/>
  <c r="K121" i="11"/>
  <c r="K102" i="11"/>
  <c r="K97" i="11"/>
  <c r="K56" i="11"/>
  <c r="K364" i="11" s="1"/>
  <c r="E7" i="11" s="1"/>
  <c r="I347" i="11"/>
  <c r="I337" i="11"/>
  <c r="I295" i="11"/>
  <c r="I201" i="11"/>
  <c r="I150" i="11"/>
  <c r="I364" i="11" s="1"/>
  <c r="E5" i="11" s="1"/>
  <c r="V356" i="11"/>
  <c r="V221" i="11"/>
  <c r="V364" i="11" s="1"/>
  <c r="E10" i="11" s="1"/>
</calcChain>
</file>

<file path=xl/comments1.xml><?xml version="1.0" encoding="utf-8"?>
<comments xmlns="http://schemas.openxmlformats.org/spreadsheetml/2006/main">
  <authors>
    <author>tmb3</author>
  </authors>
  <commentList>
    <comment ref="B2" authorId="0" shapeId="0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Insert venue name</t>
        </r>
      </text>
    </comment>
    <comment ref="D2" authorId="0" shapeId="0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input as dd/mm/yyyy
</t>
        </r>
      </text>
    </comment>
    <comment ref="G2" authorId="0" shapeId="0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Insert the number of teams (max 12) taking part in the match, to set the scoring system.</t>
        </r>
      </text>
    </comment>
    <comment ref="D4" authorId="0" shapeId="0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Athletics Weeky abbreviation. Examples:
Bedford &amp; County: Bed C
Herne Hill Harriers: HHH</t>
        </r>
      </text>
    </comment>
    <comment ref="D5" authorId="0" shapeId="0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Athletics Weeky abbreviation. Examples:
Bedford &amp; County: Bed C
Herne Hill Harriers: HHH</t>
        </r>
      </text>
    </comment>
    <comment ref="D6" authorId="0" shapeId="0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Athletics Weeky abbreviation. Examples:
Bedford &amp; County: Bed C
Herne Hill Harriers: HHH</t>
        </r>
      </text>
    </comment>
    <comment ref="D7" authorId="0" shapeId="0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Athletics Weeky abbreviation. Examples:
Bedford &amp; County: Bed C
Herne Hill Harriers: HHH</t>
        </r>
      </text>
    </comment>
    <comment ref="C18" authorId="0" shapeId="0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U17, U20, SW, W35, W40, W45,etc
</t>
        </r>
      </text>
    </comment>
    <comment ref="W18" authorId="0" shapeId="0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U17, U20, SW, W35, W40, W45,etc</t>
        </r>
      </text>
    </comment>
    <comment ref="Y18" authorId="0" shapeId="0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U17, U20, SW, W35, W40, W45,etc</t>
        </r>
      </text>
    </comment>
    <comment ref="C19" authorId="0" shapeId="0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U17, U20, SW, W35, W40, W45,etc</t>
        </r>
      </text>
    </comment>
    <comment ref="C20" authorId="0" shapeId="0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U17, U20, SW, W35, W40, W45,etc</t>
        </r>
      </text>
    </comment>
    <comment ref="K20" authorId="0" shapeId="0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U17, U20, SW, W35, W40, W45,etc</t>
        </r>
      </text>
    </comment>
    <comment ref="S20" authorId="0" shapeId="0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U17, U20, SW, W35, W40, W45,etc</t>
        </r>
      </text>
    </comment>
    <comment ref="C31" authorId="0" shapeId="0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U17, U20, SW, W35, W40, W45,etc</t>
        </r>
      </text>
    </comment>
    <comment ref="E31" authorId="0" shapeId="0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U17, U20, SW, W35, W40, W45,etc</t>
        </r>
      </text>
    </comment>
    <comment ref="G31" authorId="0" shapeId="0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U17, U20, SW, W35, W40, W45,etc</t>
        </r>
      </text>
    </comment>
    <comment ref="I31" authorId="0" shapeId="0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U17, U20, SW, W35, W40, W45,etc</t>
        </r>
      </text>
    </comment>
    <comment ref="K31" authorId="0" shapeId="0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U17, U20, SW, W35, W40, W45,etc</t>
        </r>
      </text>
    </comment>
    <comment ref="M31" authorId="0" shapeId="0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U17, U20, SW, W35, W40, W45,etc</t>
        </r>
      </text>
    </comment>
    <comment ref="O31" authorId="0" shapeId="0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U17, U20, SW, W35, W40, W45,etc</t>
        </r>
      </text>
    </comment>
    <comment ref="Q31" authorId="0" shapeId="0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U17, U20, SW, W35, W40, W45,etc</t>
        </r>
      </text>
    </comment>
    <comment ref="S31" authorId="0" shapeId="0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U17, U20, SW, W35, W40, W45,etc</t>
        </r>
      </text>
    </comment>
    <comment ref="W31" authorId="0" shapeId="0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U17, U20, SW, W35, W40, W45,etc</t>
        </r>
      </text>
    </comment>
    <comment ref="Y31" authorId="0" shapeId="0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U17, U20, SW, W35, W40, W45,etc</t>
        </r>
      </text>
    </comment>
    <comment ref="U32" authorId="0" shapeId="0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U17, U20, SW, W35, W40, W45,etc</t>
        </r>
      </text>
    </comment>
  </commentList>
</comments>
</file>

<file path=xl/comments2.xml><?xml version="1.0" encoding="utf-8"?>
<comments xmlns="http://schemas.openxmlformats.org/spreadsheetml/2006/main">
  <authors>
    <author>tmb3</author>
  </authors>
  <commentList>
    <comment ref="H21" authorId="0" shapeId="0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Input wind speed if available. Examples +2.1 and -0.3</t>
        </r>
      </text>
    </comment>
    <comment ref="H33" authorId="0" shapeId="0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Input wind speed if available. Examples +2.1 and -0.3</t>
        </r>
      </text>
    </comment>
    <comment ref="H43" authorId="0" shapeId="0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Input wind speed if available. Examples +2.1 and -0.3</t>
        </r>
      </text>
    </comment>
    <comment ref="H44" authorId="0" shapeId="0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Input wind speed if available. Examples +2.1 and -0.3</t>
        </r>
      </text>
    </comment>
    <comment ref="H45" authorId="0" shapeId="0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Input wind speed if available. Examples +2.1 and -0.3</t>
        </r>
      </text>
    </comment>
    <comment ref="H46" authorId="0" shapeId="0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Input wind speed if available. Examples +2.1 and -0.3</t>
        </r>
      </text>
    </comment>
    <comment ref="H47" authorId="0" shapeId="0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Input wind speed if available. Examples +2.1 and -0.3</t>
        </r>
      </text>
    </comment>
    <comment ref="H48" authorId="0" shapeId="0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Input wind speed if available. Examples +2.1 and -0.3</t>
        </r>
      </text>
    </comment>
    <comment ref="H49" authorId="0" shapeId="0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Input wind speed if available. Examples +2.1 and -0.3</t>
        </r>
      </text>
    </comment>
    <comment ref="H50" authorId="0" shapeId="0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Input wind speed if available. Examples +2.1 and -0.3</t>
        </r>
      </text>
    </comment>
    <comment ref="H51" authorId="0" shapeId="0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Input wind speed if available. Examples +2.1 and -0.3</t>
        </r>
      </text>
    </comment>
    <comment ref="H52" authorId="0" shapeId="0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Input wind speed if available. Examples +2.1 and -0.3</t>
        </r>
      </text>
    </comment>
    <comment ref="H53" authorId="0" shapeId="0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Input wind speed if available. Examples +2.1 and -0.3</t>
        </r>
      </text>
    </comment>
    <comment ref="H55" authorId="0" shapeId="0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Input wind speed if available. Examples +2.1 and -0.3</t>
        </r>
      </text>
    </comment>
    <comment ref="H56" authorId="0" shapeId="0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Input wind speed if available. Examples +2.1 and -0.3</t>
        </r>
      </text>
    </comment>
    <comment ref="H57" authorId="0" shapeId="0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Input wind speed if available. Examples +2.1 and -0.3</t>
        </r>
      </text>
    </comment>
    <comment ref="H58" authorId="0" shapeId="0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Input wind speed if available. Examples +2.1 and -0.3</t>
        </r>
      </text>
    </comment>
    <comment ref="H59" authorId="0" shapeId="0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Input wind speed if available. Examples +2.1 and -0.3</t>
        </r>
      </text>
    </comment>
    <comment ref="H60" authorId="0" shapeId="0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Input wind speed if available. Examples +2.1 and -0.3</t>
        </r>
      </text>
    </comment>
    <comment ref="H95" authorId="0" shapeId="0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Input wind speed if available. Examples +2.1 and -0.3</t>
        </r>
      </text>
    </comment>
    <comment ref="H96" authorId="0" shapeId="0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Input wind speed if available. Examples +2.1 and -0.3</t>
        </r>
      </text>
    </comment>
    <comment ref="H97" authorId="0" shapeId="0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Input wind speed if available. Examples +2.1 and -0.3</t>
        </r>
      </text>
    </comment>
    <comment ref="H98" authorId="0" shapeId="0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Input wind speed if available. Examples +2.1 and -0.3</t>
        </r>
      </text>
    </comment>
    <comment ref="H99" authorId="0" shapeId="0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Input wind speed if available. Examples +2.1 and -0.3</t>
        </r>
      </text>
    </comment>
    <comment ref="H100" authorId="0" shapeId="0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Input wind speed if available. Examples +2.1 and -0.3</t>
        </r>
      </text>
    </comment>
    <comment ref="H102" authorId="0" shapeId="0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Input wind speed if available. Examples +2.1 and -0.3</t>
        </r>
      </text>
    </comment>
    <comment ref="H103" authorId="0" shapeId="0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Input wind speed if available. Examples +2.1 and -0.3</t>
        </r>
      </text>
    </comment>
    <comment ref="H119" authorId="0" shapeId="0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Input wind speed if available. Examples +2.1 and -0.3</t>
        </r>
      </text>
    </comment>
    <comment ref="H131" authorId="0" shapeId="0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Input wind speed if available. Examples +2.1 and -0.3</t>
        </r>
      </text>
    </comment>
    <comment ref="H206" authorId="0" shapeId="0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Input wind speed if available. Examples +2.1 and -0.3</t>
        </r>
      </text>
    </comment>
    <comment ref="H218" authorId="0" shapeId="0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Input wind speed if available. Examples +2.1 and -0.3</t>
        </r>
      </text>
    </comment>
    <comment ref="H227" authorId="0" shapeId="0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Input wind speed if available. Examples +2.1 and -0.3</t>
        </r>
      </text>
    </comment>
    <comment ref="H228" authorId="0" shapeId="0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Input wind speed if available. Examples +2.1 and -0.3</t>
        </r>
      </text>
    </comment>
    <comment ref="H229" authorId="0" shapeId="0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Input wind speed if available. Examples +2.1 and -0.3</t>
        </r>
      </text>
    </comment>
    <comment ref="H234" authorId="0" shapeId="0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Input wind speed if available. Examples +2.1 and -0.3</t>
        </r>
      </text>
    </comment>
    <comment ref="H235" authorId="0" shapeId="0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Input wind speed if available. Examples +2.1 and -0.3</t>
        </r>
      </text>
    </comment>
    <comment ref="H238" authorId="0" shapeId="0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Input wind speed if available. Examples +2.1 and -0.3</t>
        </r>
      </text>
    </comment>
    <comment ref="H239" authorId="0" shapeId="0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Input wind speed if available. Examples +2.1 and -0.3</t>
        </r>
      </text>
    </comment>
    <comment ref="H240" authorId="0" shapeId="0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Input wind speed if available. Examples +2.1 and -0.3</t>
        </r>
      </text>
    </comment>
    <comment ref="H241" authorId="0" shapeId="0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Input wind speed if available. Examples +2.1 and -0.3</t>
        </r>
      </text>
    </comment>
    <comment ref="H242" authorId="0" shapeId="0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Input wind speed if available. Examples +2.1 and -0.3</t>
        </r>
      </text>
    </comment>
    <comment ref="H275" authorId="0" shapeId="0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Input wind speed if available. Examples +2.1 and -0.3</t>
        </r>
      </text>
    </comment>
    <comment ref="H276" authorId="0" shapeId="0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Input wind speed if available. Examples +2.1 and -0.3</t>
        </r>
      </text>
    </comment>
    <comment ref="H277" authorId="0" shapeId="0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Input wind speed if available. Examples +2.1 and -0.3</t>
        </r>
      </text>
    </comment>
    <comment ref="H278" authorId="0" shapeId="0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Input wind speed if available. Examples +2.1 and -0.3</t>
        </r>
      </text>
    </comment>
    <comment ref="H279" authorId="0" shapeId="0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Input wind speed if available. Examples +2.1 and -0.3</t>
        </r>
      </text>
    </comment>
    <comment ref="H280" authorId="0" shapeId="0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Input wind speed if available. Examples +2.1 and -0.3</t>
        </r>
      </text>
    </comment>
    <comment ref="H282" authorId="0" shapeId="0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Input wind speed if available. Examples +2.1 and -0.3</t>
        </r>
      </text>
    </comment>
    <comment ref="H283" authorId="0" shapeId="0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Input wind speed if available. Examples +2.1 and -0.3</t>
        </r>
      </text>
    </comment>
    <comment ref="H284" authorId="0" shapeId="0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Input wind speed if available. Examples +2.1 and -0.3</t>
        </r>
      </text>
    </comment>
    <comment ref="H285" authorId="0" shapeId="0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Input wind speed if available. Examples +2.1 and -0.3</t>
        </r>
      </text>
    </comment>
    <comment ref="H299" authorId="0" shapeId="0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Input wind speed if available. Examples +2.1 and -0.3</t>
        </r>
      </text>
    </comment>
    <comment ref="H311" authorId="0" shapeId="0">
      <text>
        <r>
          <rPr>
            <b/>
            <sz val="8"/>
            <color indexed="81"/>
            <rFont val="Tahoma"/>
          </rPr>
          <t>tmb3:</t>
        </r>
        <r>
          <rPr>
            <sz val="8"/>
            <color indexed="81"/>
            <rFont val="Tahoma"/>
          </rPr>
          <t xml:space="preserve">
Input wind speed if available. Examples +2.1 and -0.3</t>
        </r>
      </text>
    </comment>
  </commentList>
</comments>
</file>

<file path=xl/sharedStrings.xml><?xml version="1.0" encoding="utf-8"?>
<sst xmlns="http://schemas.openxmlformats.org/spreadsheetml/2006/main" count="1602" uniqueCount="805">
  <si>
    <t>HJ</t>
  </si>
  <si>
    <t>LJ</t>
  </si>
  <si>
    <t>TJ</t>
  </si>
  <si>
    <t>SP</t>
  </si>
  <si>
    <t>DT</t>
  </si>
  <si>
    <t>JT</t>
  </si>
  <si>
    <t>Waste</t>
  </si>
  <si>
    <t>Team</t>
  </si>
  <si>
    <t>Score</t>
  </si>
  <si>
    <t>100H</t>
  </si>
  <si>
    <t>400H</t>
  </si>
  <si>
    <t>HT</t>
  </si>
  <si>
    <t>PV</t>
  </si>
  <si>
    <t>11:00.0</t>
  </si>
  <si>
    <t>Event</t>
  </si>
  <si>
    <t>4x100</t>
  </si>
  <si>
    <t>4x400</t>
  </si>
  <si>
    <t>HJA</t>
  </si>
  <si>
    <t>HJB</t>
  </si>
  <si>
    <t>LJA</t>
  </si>
  <si>
    <t>LJB</t>
  </si>
  <si>
    <t>SPA</t>
  </si>
  <si>
    <t>SPB</t>
  </si>
  <si>
    <t>DTA</t>
  </si>
  <si>
    <t>DTB</t>
  </si>
  <si>
    <t>JTA</t>
  </si>
  <si>
    <t>JTB</t>
  </si>
  <si>
    <t>2:25.0</t>
  </si>
  <si>
    <t>5:00.0</t>
  </si>
  <si>
    <t>4:15.0</t>
  </si>
  <si>
    <t>B</t>
  </si>
  <si>
    <t>Cat</t>
  </si>
  <si>
    <t>Letter</t>
  </si>
  <si>
    <t>AW abbrev</t>
  </si>
  <si>
    <t>C</t>
  </si>
  <si>
    <t>D</t>
  </si>
  <si>
    <t>U17</t>
  </si>
  <si>
    <t>U20</t>
  </si>
  <si>
    <t>W35</t>
  </si>
  <si>
    <t>W40</t>
  </si>
  <si>
    <t>W45</t>
  </si>
  <si>
    <t>W50</t>
  </si>
  <si>
    <t>W55</t>
  </si>
  <si>
    <t>AW Standards</t>
  </si>
  <si>
    <t>SW</t>
  </si>
  <si>
    <t>W60</t>
  </si>
  <si>
    <t>13.0</t>
  </si>
  <si>
    <t>27.0</t>
  </si>
  <si>
    <t>63.0</t>
  </si>
  <si>
    <t>5:05.0</t>
  </si>
  <si>
    <t>62.0</t>
  </si>
  <si>
    <t>13.5</t>
  </si>
  <si>
    <t>28.0</t>
  </si>
  <si>
    <t>64.0</t>
  </si>
  <si>
    <t>2:30.0</t>
  </si>
  <si>
    <t>5:10.0</t>
  </si>
  <si>
    <t>14.0</t>
  </si>
  <si>
    <t>29.0</t>
  </si>
  <si>
    <t>67.0</t>
  </si>
  <si>
    <t>2:40.0</t>
  </si>
  <si>
    <t>5:25.0</t>
  </si>
  <si>
    <t>14.5</t>
  </si>
  <si>
    <t>31.5</t>
  </si>
  <si>
    <t>70.0</t>
  </si>
  <si>
    <t>2:45.0</t>
  </si>
  <si>
    <t>5:40.0</t>
  </si>
  <si>
    <t>15.0</t>
  </si>
  <si>
    <t>32.0</t>
  </si>
  <si>
    <t>74.0</t>
  </si>
  <si>
    <t>2:55.0</t>
  </si>
  <si>
    <t>6:00.0</t>
  </si>
  <si>
    <t>16.0</t>
  </si>
  <si>
    <t>33.0</t>
  </si>
  <si>
    <t>78.0</t>
  </si>
  <si>
    <t>3:05.0</t>
  </si>
  <si>
    <t>6:15.0</t>
  </si>
  <si>
    <t>16.5</t>
  </si>
  <si>
    <t>35.0</t>
  </si>
  <si>
    <t>82.0</t>
  </si>
  <si>
    <t>3:15.0</t>
  </si>
  <si>
    <t>6:40.0</t>
  </si>
  <si>
    <t>11:40.0</t>
  </si>
  <si>
    <t>12:15.0</t>
  </si>
  <si>
    <t>12:45.0</t>
  </si>
  <si>
    <t>13:30.0</t>
  </si>
  <si>
    <t>14:15.0</t>
  </si>
  <si>
    <t>17.0</t>
  </si>
  <si>
    <t>18.0</t>
  </si>
  <si>
    <t>19.0</t>
  </si>
  <si>
    <t>20.0</t>
  </si>
  <si>
    <t>22.0</t>
  </si>
  <si>
    <t>71.0</t>
  </si>
  <si>
    <t>80.0</t>
  </si>
  <si>
    <t>85.0</t>
  </si>
  <si>
    <t>2.50</t>
  </si>
  <si>
    <t>2.00</t>
  </si>
  <si>
    <t>1.85</t>
  </si>
  <si>
    <t>1.71</t>
  </si>
  <si>
    <t>1.60</t>
  </si>
  <si>
    <t>1.50</t>
  </si>
  <si>
    <t>1.40</t>
  </si>
  <si>
    <t>1.52</t>
  </si>
  <si>
    <t>1.55</t>
  </si>
  <si>
    <t>1.31</t>
  </si>
  <si>
    <t>1.25</t>
  </si>
  <si>
    <t>1.17</t>
  </si>
  <si>
    <t>1.10</t>
  </si>
  <si>
    <t>1.03</t>
  </si>
  <si>
    <t>4.80</t>
  </si>
  <si>
    <t>5.00</t>
  </si>
  <si>
    <t>4.50</t>
  </si>
  <si>
    <t>4.20</t>
  </si>
  <si>
    <t>3.90</t>
  </si>
  <si>
    <t>3.60</t>
  </si>
  <si>
    <t>3.40</t>
  </si>
  <si>
    <t>3.15</t>
  </si>
  <si>
    <t>9.00</t>
  </si>
  <si>
    <t>10.00</t>
  </si>
  <si>
    <t>9.50</t>
  </si>
  <si>
    <t>8.70</t>
  </si>
  <si>
    <t>8.00</t>
  </si>
  <si>
    <t>7.50</t>
  </si>
  <si>
    <t>6.75</t>
  </si>
  <si>
    <t>6.30</t>
  </si>
  <si>
    <t>7.75</t>
  </si>
  <si>
    <t>27.00</t>
  </si>
  <si>
    <t>30.00</t>
  </si>
  <si>
    <t>25.00</t>
  </si>
  <si>
    <t>20.00</t>
  </si>
  <si>
    <t>18.00</t>
  </si>
  <si>
    <t>16.00</t>
  </si>
  <si>
    <t>23.00</t>
  </si>
  <si>
    <t>17.00</t>
  </si>
  <si>
    <t>15.00</t>
  </si>
  <si>
    <t>22.00</t>
  </si>
  <si>
    <t>53.0</t>
  </si>
  <si>
    <t>52.0</t>
  </si>
  <si>
    <t>4:25.0</t>
  </si>
  <si>
    <t>Venue</t>
  </si>
  <si>
    <t>Date</t>
  </si>
  <si>
    <t>Match:</t>
  </si>
  <si>
    <t>Wind</t>
  </si>
  <si>
    <t>U15</t>
  </si>
  <si>
    <t>80H</t>
  </si>
  <si>
    <t>300H</t>
  </si>
  <si>
    <t>75H</t>
  </si>
  <si>
    <t>75HA</t>
  </si>
  <si>
    <t>75HB</t>
  </si>
  <si>
    <t>U13</t>
  </si>
  <si>
    <t>29.5</t>
  </si>
  <si>
    <t>5:30.0</t>
  </si>
  <si>
    <t>12.8</t>
  </si>
  <si>
    <t>13.3</t>
  </si>
  <si>
    <t>27.5</t>
  </si>
  <si>
    <t>2:28.0</t>
  </si>
  <si>
    <t>11:15.0</t>
  </si>
  <si>
    <t>1.33</t>
  </si>
  <si>
    <t>1.45</t>
  </si>
  <si>
    <t>4.15</t>
  </si>
  <si>
    <t>4.60</t>
  </si>
  <si>
    <t>58.0</t>
  </si>
  <si>
    <t>53.5</t>
  </si>
  <si>
    <t>50.0</t>
  </si>
  <si>
    <t>E</t>
  </si>
  <si>
    <t>F</t>
  </si>
  <si>
    <t>G</t>
  </si>
  <si>
    <t>No. of Teams</t>
  </si>
  <si>
    <t>B String</t>
  </si>
  <si>
    <t>P</t>
  </si>
  <si>
    <t>W</t>
  </si>
  <si>
    <t>Y</t>
  </si>
  <si>
    <t>Brighton &amp; Hove</t>
  </si>
  <si>
    <t>Brighton</t>
  </si>
  <si>
    <t>Crawley</t>
  </si>
  <si>
    <t>Chichester</t>
  </si>
  <si>
    <t>Eastbourne</t>
  </si>
  <si>
    <t>Horsham BS</t>
  </si>
  <si>
    <t>Horsham</t>
  </si>
  <si>
    <t>East Grinstead</t>
  </si>
  <si>
    <t>Lewes</t>
  </si>
  <si>
    <t>Phoenix</t>
  </si>
  <si>
    <t>Worthing</t>
  </si>
  <si>
    <t>Haywards Heath</t>
  </si>
  <si>
    <t>Boys A 75m</t>
  </si>
  <si>
    <t>75A</t>
  </si>
  <si>
    <t>Boys B 75m</t>
  </si>
  <si>
    <t>Girls</t>
  </si>
  <si>
    <t>70H</t>
  </si>
  <si>
    <t>Boys A 150m</t>
  </si>
  <si>
    <t>75B</t>
  </si>
  <si>
    <t>150A</t>
  </si>
  <si>
    <t>150B</t>
  </si>
  <si>
    <t>600A</t>
  </si>
  <si>
    <t>600B</t>
  </si>
  <si>
    <t>Boys A 1000m</t>
  </si>
  <si>
    <t>Boys B 150m</t>
  </si>
  <si>
    <t>Boys A 600m</t>
  </si>
  <si>
    <t>Boys B 600m</t>
  </si>
  <si>
    <t>Boys B 1000m</t>
  </si>
  <si>
    <t>1000A</t>
  </si>
  <si>
    <t>1000B</t>
  </si>
  <si>
    <t>Boys A High Jump</t>
  </si>
  <si>
    <t>Boys B High Jump</t>
  </si>
  <si>
    <t>Boys A Long Jump</t>
  </si>
  <si>
    <t>Boys B Long Jump</t>
  </si>
  <si>
    <t>Boys A Shot Putt</t>
  </si>
  <si>
    <t>Boys B Shot Putt</t>
  </si>
  <si>
    <t>Boys A Discus</t>
  </si>
  <si>
    <t>Boys B Discus</t>
  </si>
  <si>
    <t>Boys A Javelin</t>
  </si>
  <si>
    <t>Boys B Javelin</t>
  </si>
  <si>
    <t>Boys B 4x100m</t>
  </si>
  <si>
    <t>Boys A 4x100m</t>
  </si>
  <si>
    <t>Girls A 75m</t>
  </si>
  <si>
    <t>Girls B 75m</t>
  </si>
  <si>
    <t>Girls A 150m</t>
  </si>
  <si>
    <t xml:space="preserve"> Girls B 150m</t>
  </si>
  <si>
    <t xml:space="preserve"> Girls A 600m</t>
  </si>
  <si>
    <t>Girls B 600m</t>
  </si>
  <si>
    <t>Girls A 1000m</t>
  </si>
  <si>
    <t>Girls B 1000m</t>
  </si>
  <si>
    <t>Girls A 70mH</t>
  </si>
  <si>
    <t>70HA</t>
  </si>
  <si>
    <t xml:space="preserve"> Girls B 70mH</t>
  </si>
  <si>
    <t>70HB</t>
  </si>
  <si>
    <t>Boys A 75mH</t>
  </si>
  <si>
    <t>Boys B 75mH</t>
  </si>
  <si>
    <t xml:space="preserve"> Girls A High Jump</t>
  </si>
  <si>
    <t>Girls B High Jump</t>
  </si>
  <si>
    <t>Girls A Long Jump</t>
  </si>
  <si>
    <t>Girls B Long Jump</t>
  </si>
  <si>
    <t>Girls A Shot Putt</t>
  </si>
  <si>
    <t>Girls B Shot Putt</t>
  </si>
  <si>
    <t>Girls A Discus</t>
  </si>
  <si>
    <t>Girls B Discus</t>
  </si>
  <si>
    <t>Girls A Javelin</t>
  </si>
  <si>
    <t>Girls B Javelin</t>
  </si>
  <si>
    <t>Girls  A 4x100m</t>
  </si>
  <si>
    <t>Girls  B 4x100m</t>
  </si>
  <si>
    <t>Haywards</t>
  </si>
  <si>
    <t>A</t>
  </si>
  <si>
    <t>H</t>
  </si>
  <si>
    <t>Hastings</t>
  </si>
  <si>
    <t>Hy Runners</t>
  </si>
  <si>
    <t>Haywards Hth</t>
  </si>
  <si>
    <t>Hastimngs</t>
  </si>
  <si>
    <t>10</t>
  </si>
  <si>
    <t>11</t>
  </si>
  <si>
    <t>12</t>
  </si>
  <si>
    <t>9</t>
  </si>
  <si>
    <t>Sussex U13 League Final - 3rd September 2023 at Crawley</t>
  </si>
  <si>
    <t>Idrees Al-Radhi</t>
  </si>
  <si>
    <t>Oscar Fermor-McGhie</t>
  </si>
  <si>
    <t>Oscar de Burca</t>
  </si>
  <si>
    <t>Thomas Muddle</t>
  </si>
  <si>
    <t>Gabriel Rumsey-Williams</t>
  </si>
  <si>
    <t>Finnian Morrison</t>
  </si>
  <si>
    <t>Rainbow Love</t>
  </si>
  <si>
    <t>Seth Muddle</t>
  </si>
  <si>
    <t>Casper Dennis</t>
  </si>
  <si>
    <t>Bill Scott</t>
  </si>
  <si>
    <t>Roscoe Harris</t>
  </si>
  <si>
    <t>Isabelle Collett-Ximines</t>
  </si>
  <si>
    <t>Jemima Grimes</t>
  </si>
  <si>
    <t>Sunshine Love</t>
  </si>
  <si>
    <t>Fernanda Wolfson</t>
  </si>
  <si>
    <t>Phoebe Green</t>
  </si>
  <si>
    <t>William Kean</t>
  </si>
  <si>
    <t>Ben Ledger Catton</t>
  </si>
  <si>
    <t>Ethan Rowen</t>
  </si>
  <si>
    <t>Jacob Harper</t>
  </si>
  <si>
    <t>Jack Diack</t>
  </si>
  <si>
    <t>Daniel Carter</t>
  </si>
  <si>
    <t>Lily Frewing</t>
  </si>
  <si>
    <t>Molly-Ann Clarke</t>
  </si>
  <si>
    <t>Lorna Cole</t>
  </si>
  <si>
    <t>Thomas Campbell</t>
  </si>
  <si>
    <t>Matthew Reid</t>
  </si>
  <si>
    <t>Louis Ashworth</t>
  </si>
  <si>
    <t>Tayor Thom watts</t>
  </si>
  <si>
    <t>Arthur Rogers</t>
  </si>
  <si>
    <t>Isaac Machin</t>
  </si>
  <si>
    <t>Eddie Sullivan</t>
  </si>
  <si>
    <t>James Kane</t>
  </si>
  <si>
    <t>Elliot James</t>
  </si>
  <si>
    <t>Sherlock Roberts</t>
  </si>
  <si>
    <t>Freya Mander</t>
  </si>
  <si>
    <t>Klara Novak</t>
  </si>
  <si>
    <t>Florence matten</t>
  </si>
  <si>
    <t>Seren Rowe</t>
  </si>
  <si>
    <t>Alex Koloutsos</t>
  </si>
  <si>
    <t>Gracie Fox</t>
  </si>
  <si>
    <t>Lyla Porter</t>
  </si>
  <si>
    <t>Rosie Austin</t>
  </si>
  <si>
    <t>Jasmin Sehmi</t>
  </si>
  <si>
    <t>Betty Grice</t>
  </si>
  <si>
    <t>Francesca Crittenden</t>
  </si>
  <si>
    <t>Florence Matten</t>
  </si>
  <si>
    <t>Neve Talbot</t>
  </si>
  <si>
    <t>Eddie Rew</t>
  </si>
  <si>
    <t>Nate Hope</t>
  </si>
  <si>
    <t>Rowan Kirby</t>
  </si>
  <si>
    <t>George Brewer</t>
  </si>
  <si>
    <t>Aidan Gallagher</t>
  </si>
  <si>
    <t>Adam Kapitan</t>
  </si>
  <si>
    <t>Grace Bleach</t>
  </si>
  <si>
    <t>Zofia Gryczewska</t>
  </si>
  <si>
    <t>Mya Owens</t>
  </si>
  <si>
    <t>Aiden Larkin</t>
  </si>
  <si>
    <t>Sophie Smith</t>
  </si>
  <si>
    <t>Antalia Cole</t>
  </si>
  <si>
    <t xml:space="preserve">Florence Tewkesbury </t>
  </si>
  <si>
    <t xml:space="preserve">Ellen Gates </t>
  </si>
  <si>
    <t>Kitty Morgan</t>
  </si>
  <si>
    <t xml:space="preserve">Florence Tewksbury </t>
  </si>
  <si>
    <t>Alyssa Cornford</t>
  </si>
  <si>
    <t xml:space="preserve">Antalia Cole </t>
  </si>
  <si>
    <t>Amelia Skelton</t>
  </si>
  <si>
    <t>Charlie Davey</t>
  </si>
  <si>
    <t>Xavier Bray</t>
  </si>
  <si>
    <t>Byron Roberts</t>
  </si>
  <si>
    <t>Joshua Webster</t>
  </si>
  <si>
    <t>Jack Shires</t>
  </si>
  <si>
    <t>Fletcher Howcroft</t>
  </si>
  <si>
    <t>Jackson Walker</t>
  </si>
  <si>
    <t>Logan Boddy</t>
  </si>
  <si>
    <t>Archie Franklin</t>
  </si>
  <si>
    <t>Lily Holmes</t>
  </si>
  <si>
    <t>Kristi Prifiti</t>
  </si>
  <si>
    <t>Maeve Jennings</t>
  </si>
  <si>
    <t>Elsa Ducat</t>
  </si>
  <si>
    <t>Chyna Wai</t>
  </si>
  <si>
    <t>Alicia Stone</t>
  </si>
  <si>
    <t>Sophie Cann</t>
  </si>
  <si>
    <t>Ayana Reid</t>
  </si>
  <si>
    <t>Grace Luford-Brown</t>
  </si>
  <si>
    <t>Marson Chan</t>
  </si>
  <si>
    <t>Maxwell Steadman</t>
  </si>
  <si>
    <t>Zeki Ruso</t>
  </si>
  <si>
    <t>Bryn Wieland</t>
  </si>
  <si>
    <t>Lewis Lockyer</t>
  </si>
  <si>
    <t>Shelby Chan</t>
  </si>
  <si>
    <t>Enayah Phillips</t>
  </si>
  <si>
    <t>Ilayda Ruso</t>
  </si>
  <si>
    <t>Havana Buonassisi</t>
  </si>
  <si>
    <t>Ella Brennan</t>
  </si>
  <si>
    <t>Iestyn Walsh</t>
  </si>
  <si>
    <t>Dillon Mudie</t>
  </si>
  <si>
    <t>Jesse Coleman</t>
  </si>
  <si>
    <t>James Oakley</t>
  </si>
  <si>
    <t>Caiden Khoury</t>
  </si>
  <si>
    <t>Joli Wong</t>
  </si>
  <si>
    <t>Jenaveve Lee</t>
  </si>
  <si>
    <t>Sophie Walton</t>
  </si>
  <si>
    <t>Stella Gambie</t>
  </si>
  <si>
    <t>Uma Clarke</t>
  </si>
  <si>
    <t>Lucy Bryant</t>
  </si>
  <si>
    <t>Mog Clayson</t>
  </si>
  <si>
    <t>Sophie Shaw</t>
  </si>
  <si>
    <t>Amelie Whitehouse</t>
  </si>
  <si>
    <t>Annabel Axford</t>
  </si>
  <si>
    <t>Summer Smith</t>
  </si>
  <si>
    <t>Adanna Anah</t>
  </si>
  <si>
    <t>Marina Pavlova</t>
  </si>
  <si>
    <t>Ivy Barbary</t>
  </si>
  <si>
    <t>Evie Grobel</t>
  </si>
  <si>
    <t>Jamanda Harper</t>
  </si>
  <si>
    <t>Josie Felstead</t>
  </si>
  <si>
    <t>Harley Saunders-Neate</t>
  </si>
  <si>
    <t>Rafael Selby</t>
  </si>
  <si>
    <t>Oliver Aylward</t>
  </si>
  <si>
    <t>Ray Maoundus</t>
  </si>
  <si>
    <t>Jason Akpoveta</t>
  </si>
  <si>
    <t>Archie Oates</t>
  </si>
  <si>
    <t>Dylan Walker</t>
  </si>
  <si>
    <t>Charlie Coleman</t>
  </si>
  <si>
    <t>Alex Rutledge-Hart</t>
  </si>
  <si>
    <t>Leo Hogg</t>
  </si>
  <si>
    <t>Idris Oteng</t>
  </si>
  <si>
    <t>Zackary Roache</t>
  </si>
  <si>
    <t>Cobey Buckley</t>
  </si>
  <si>
    <t>Edwin Chapman</t>
  </si>
  <si>
    <t>Katie Cole</t>
  </si>
  <si>
    <t>Marcy Page</t>
  </si>
  <si>
    <t>a</t>
  </si>
  <si>
    <t>b</t>
  </si>
  <si>
    <t>c</t>
  </si>
  <si>
    <t>d</t>
  </si>
  <si>
    <t>e</t>
  </si>
  <si>
    <t>f</t>
  </si>
  <si>
    <t>l</t>
  </si>
  <si>
    <t>p</t>
  </si>
  <si>
    <t>h</t>
  </si>
  <si>
    <t>w</t>
  </si>
  <si>
    <t>y</t>
  </si>
  <si>
    <t>g</t>
  </si>
  <si>
    <t>L</t>
  </si>
  <si>
    <t>aa</t>
  </si>
  <si>
    <t>bb</t>
  </si>
  <si>
    <t>cc</t>
  </si>
  <si>
    <t>dd</t>
  </si>
  <si>
    <t>ee</t>
  </si>
  <si>
    <t>ff</t>
  </si>
  <si>
    <t>gg</t>
  </si>
  <si>
    <t>hh</t>
  </si>
  <si>
    <t>ll</t>
  </si>
  <si>
    <t>pp</t>
  </si>
  <si>
    <t>ww</t>
  </si>
  <si>
    <t>yy</t>
  </si>
  <si>
    <t>Max Gayle</t>
  </si>
  <si>
    <t>Morgan Rice</t>
  </si>
  <si>
    <t>Reuben Shewan</t>
  </si>
  <si>
    <t>Frank James</t>
  </si>
  <si>
    <t>Freddie Gay</t>
  </si>
  <si>
    <t>Levi Pearce</t>
  </si>
  <si>
    <t>Ivo Edgar</t>
  </si>
  <si>
    <t>Joe Stewart</t>
  </si>
  <si>
    <t>Reuben Hughes</t>
  </si>
  <si>
    <t>Annie Lock</t>
  </si>
  <si>
    <t>Juliette Stangroom</t>
  </si>
  <si>
    <t>Isabella Lendrum</t>
  </si>
  <si>
    <t>Alicia Cramp</t>
  </si>
  <si>
    <t>Anna Wyatt</t>
  </si>
  <si>
    <t>Elsa Nicholson</t>
  </si>
  <si>
    <t>Olive Pring</t>
  </si>
  <si>
    <t>Chloe Cramp</t>
  </si>
  <si>
    <t>Chloe Lendrum</t>
  </si>
  <si>
    <t>Isla Pearson</t>
  </si>
  <si>
    <t>Humphrey Monhemius</t>
  </si>
  <si>
    <t>Charlie Scoines</t>
  </si>
  <si>
    <t>Jacob Carey</t>
  </si>
  <si>
    <t>Ruben Ansell</t>
  </si>
  <si>
    <t>Jake Tonge</t>
  </si>
  <si>
    <t>Phoebe Gillman-Davis</t>
  </si>
  <si>
    <t>Alisia Krashchevych</t>
  </si>
  <si>
    <t>10.33</t>
  </si>
  <si>
    <t>11.33</t>
  </si>
  <si>
    <t>10.91</t>
  </si>
  <si>
    <t>11.01</t>
  </si>
  <si>
    <t>11.20</t>
  </si>
  <si>
    <t>11.31</t>
  </si>
  <si>
    <t>11.32</t>
  </si>
  <si>
    <t>11.55</t>
  </si>
  <si>
    <t>11.76</t>
  </si>
  <si>
    <t>11.85</t>
  </si>
  <si>
    <t>12.00</t>
  </si>
  <si>
    <t>12.31</t>
  </si>
  <si>
    <t>23.96</t>
  </si>
  <si>
    <t>15.89</t>
  </si>
  <si>
    <t>13.86</t>
  </si>
  <si>
    <t>13.10</t>
  </si>
  <si>
    <t>12.75</t>
  </si>
  <si>
    <t>18.95</t>
  </si>
  <si>
    <t>13.59</t>
  </si>
  <si>
    <t>13.51</t>
  </si>
  <si>
    <t>10.29</t>
  </si>
  <si>
    <t>11.17</t>
  </si>
  <si>
    <t>22.27</t>
  </si>
  <si>
    <t>11.42</t>
  </si>
  <si>
    <t>11.99</t>
  </si>
  <si>
    <t>12.21</t>
  </si>
  <si>
    <t>12.30</t>
  </si>
  <si>
    <t>12.53</t>
  </si>
  <si>
    <t>12.94</t>
  </si>
  <si>
    <t>10.06</t>
  </si>
  <si>
    <t>10.39</t>
  </si>
  <si>
    <t>10.41</t>
  </si>
  <si>
    <t>10.74</t>
  </si>
  <si>
    <t>10.93</t>
  </si>
  <si>
    <t>11.02</t>
  </si>
  <si>
    <t>11.06</t>
  </si>
  <si>
    <t>11.12</t>
  </si>
  <si>
    <t>11.58</t>
  </si>
  <si>
    <t>11.74</t>
  </si>
  <si>
    <t>10.59</t>
  </si>
  <si>
    <t>10.85</t>
  </si>
  <si>
    <t>11.05</t>
  </si>
  <si>
    <t>11.21</t>
  </si>
  <si>
    <t>11.53</t>
  </si>
  <si>
    <t>11.60</t>
  </si>
  <si>
    <t>11.84</t>
  </si>
  <si>
    <t>12.80</t>
  </si>
  <si>
    <t>11.47</t>
  </si>
  <si>
    <t>11.78</t>
  </si>
  <si>
    <t>11.82</t>
  </si>
  <si>
    <t>11.88</t>
  </si>
  <si>
    <t>Archie Windham</t>
  </si>
  <si>
    <t>13.20</t>
  </si>
  <si>
    <t>Fletcher Roberts</t>
  </si>
  <si>
    <t>14.36</t>
  </si>
  <si>
    <t>+0.4</t>
  </si>
  <si>
    <t>1</t>
  </si>
  <si>
    <t>2</t>
  </si>
  <si>
    <t>3</t>
  </si>
  <si>
    <t>4</t>
  </si>
  <si>
    <t>5</t>
  </si>
  <si>
    <t>6</t>
  </si>
  <si>
    <t>Ada Greenways</t>
  </si>
  <si>
    <t>11.43</t>
  </si>
  <si>
    <t>Grace Harris</t>
  </si>
  <si>
    <t>Jessica Wilson</t>
  </si>
  <si>
    <t>HY Runners</t>
  </si>
  <si>
    <t>Jesse Colman</t>
  </si>
  <si>
    <t>Amber Chilton</t>
  </si>
  <si>
    <t>11.64</t>
  </si>
  <si>
    <t>11.71</t>
  </si>
  <si>
    <t>12.16</t>
  </si>
  <si>
    <t>12.57</t>
  </si>
  <si>
    <t>12.72</t>
  </si>
  <si>
    <t>12.92</t>
  </si>
  <si>
    <t>7</t>
  </si>
  <si>
    <t>+0.3</t>
  </si>
  <si>
    <t>Amelia Dorrington</t>
  </si>
  <si>
    <t>Matilda Airey</t>
  </si>
  <si>
    <t>Sky Widdows</t>
  </si>
  <si>
    <t>Evie Hunter</t>
  </si>
  <si>
    <t>Isabella Fitz-Hugh</t>
  </si>
  <si>
    <t>11.94</t>
  </si>
  <si>
    <t>12.05</t>
  </si>
  <si>
    <t>12.11</t>
  </si>
  <si>
    <t>12.23</t>
  </si>
  <si>
    <t>13.66</t>
  </si>
  <si>
    <t>13.98</t>
  </si>
  <si>
    <t>Matilda Skelton    U11</t>
  </si>
  <si>
    <t>8</t>
  </si>
  <si>
    <t>-0.7</t>
  </si>
  <si>
    <t>1.43</t>
  </si>
  <si>
    <t>3.43</t>
  </si>
  <si>
    <t>1.35</t>
  </si>
  <si>
    <t>1.30</t>
  </si>
  <si>
    <t>1.20</t>
  </si>
  <si>
    <t>1.05</t>
  </si>
  <si>
    <t>1.00</t>
  </si>
  <si>
    <t>4.30</t>
  </si>
  <si>
    <t>1:37.89</t>
  </si>
  <si>
    <t>1:39.86</t>
  </si>
  <si>
    <t>1:42.94</t>
  </si>
  <si>
    <t>1:45.10</t>
  </si>
  <si>
    <t>1:51.49</t>
  </si>
  <si>
    <t>2:01.07</t>
  </si>
  <si>
    <t>2:04.53</t>
  </si>
  <si>
    <t>2:11.65</t>
  </si>
  <si>
    <t>1:53.46</t>
  </si>
  <si>
    <t>1:59.78</t>
  </si>
  <si>
    <t>2:07.12</t>
  </si>
  <si>
    <t>2:10.88</t>
  </si>
  <si>
    <t>2:11.92</t>
  </si>
  <si>
    <t>1:49.75</t>
  </si>
  <si>
    <t>1:54.75</t>
  </si>
  <si>
    <t>1:55.38</t>
  </si>
  <si>
    <t>1:57.64</t>
  </si>
  <si>
    <t>2:05.72</t>
  </si>
  <si>
    <t>2:08.14</t>
  </si>
  <si>
    <t>2:00.27</t>
  </si>
  <si>
    <t>2:06.87</t>
  </si>
  <si>
    <t>2:07.76</t>
  </si>
  <si>
    <t>2:09.23</t>
  </si>
  <si>
    <t>2:10.60</t>
  </si>
  <si>
    <t>2:12.64</t>
  </si>
  <si>
    <t>2:14.89</t>
  </si>
  <si>
    <t>22.84</t>
  </si>
  <si>
    <t>12.28</t>
  </si>
  <si>
    <t>12.65</t>
  </si>
  <si>
    <t>15.71</t>
  </si>
  <si>
    <t>16.30</t>
  </si>
  <si>
    <t>14.16</t>
  </si>
  <si>
    <t>17.52</t>
  </si>
  <si>
    <t>4.49</t>
  </si>
  <si>
    <t>4.23</t>
  </si>
  <si>
    <t>4.18</t>
  </si>
  <si>
    <t>4.02</t>
  </si>
  <si>
    <t>3.82</t>
  </si>
  <si>
    <t>3.71</t>
  </si>
  <si>
    <t>3,65</t>
  </si>
  <si>
    <t>3.37</t>
  </si>
  <si>
    <t>3.05</t>
  </si>
  <si>
    <t>2.99</t>
  </si>
  <si>
    <t>2.98</t>
  </si>
  <si>
    <t>11.98</t>
  </si>
  <si>
    <t>10.98</t>
  </si>
  <si>
    <t>6.98</t>
  </si>
  <si>
    <t>3.98</t>
  </si>
  <si>
    <t>3.70</t>
  </si>
  <si>
    <t>3.52</t>
  </si>
  <si>
    <t>3.13</t>
  </si>
  <si>
    <t>3.01</t>
  </si>
  <si>
    <t>2.78</t>
  </si>
  <si>
    <t>2.18</t>
  </si>
  <si>
    <t>13.60</t>
  </si>
  <si>
    <t>14.17</t>
  </si>
  <si>
    <t>14.29</t>
  </si>
  <si>
    <t>15.30</t>
  </si>
  <si>
    <t>16.12</t>
  </si>
  <si>
    <t>21.03</t>
  </si>
  <si>
    <t>16.09</t>
  </si>
  <si>
    <t>17.17</t>
  </si>
  <si>
    <t>15.51</t>
  </si>
  <si>
    <t>15.42</t>
  </si>
  <si>
    <t>13.18</t>
  </si>
  <si>
    <t>10.07</t>
  </si>
  <si>
    <t>20.11</t>
  </si>
  <si>
    <t>20.56</t>
  </si>
  <si>
    <t>21.48</t>
  </si>
  <si>
    <t>21.69</t>
  </si>
  <si>
    <t>23.16</t>
  </si>
  <si>
    <t>23.41</t>
  </si>
  <si>
    <t>24.36</t>
  </si>
  <si>
    <t>25.16</t>
  </si>
  <si>
    <t>28.29</t>
  </si>
  <si>
    <t>20.95</t>
  </si>
  <si>
    <t>22.06</t>
  </si>
  <si>
    <t>22.32</t>
  </si>
  <si>
    <t>22.36</t>
  </si>
  <si>
    <t>20.31</t>
  </si>
  <si>
    <t>2.32</t>
  </si>
  <si>
    <t>20.44</t>
  </si>
  <si>
    <t>4.44</t>
  </si>
  <si>
    <t>5.44</t>
  </si>
  <si>
    <t>20.50</t>
  </si>
  <si>
    <t>20.74</t>
  </si>
  <si>
    <t>21.29</t>
  </si>
  <si>
    <t>21.36</t>
  </si>
  <si>
    <t>22.35</t>
  </si>
  <si>
    <t>22.60</t>
  </si>
  <si>
    <t>23.66</t>
  </si>
  <si>
    <t>24.38</t>
  </si>
  <si>
    <t>27.03</t>
  </si>
  <si>
    <t>21.12</t>
  </si>
  <si>
    <t>22.23</t>
  </si>
  <si>
    <t>23.37</t>
  </si>
  <si>
    <t>24.05</t>
  </si>
  <si>
    <t>24.48</t>
  </si>
  <si>
    <t>8.27</t>
  </si>
  <si>
    <t>8.39</t>
  </si>
  <si>
    <t>7.61</t>
  </si>
  <si>
    <t>6.57</t>
  </si>
  <si>
    <t>6.06</t>
  </si>
  <si>
    <t>5.92</t>
  </si>
  <si>
    <t>4.27</t>
  </si>
  <si>
    <t>8.10</t>
  </si>
  <si>
    <t>8.20</t>
  </si>
  <si>
    <t>6.09</t>
  </si>
  <si>
    <t>2.81</t>
  </si>
  <si>
    <t>3:13.05</t>
  </si>
  <si>
    <t>3:18.01</t>
  </si>
  <si>
    <t>3:28.05</t>
  </si>
  <si>
    <t>3:41.58</t>
  </si>
  <si>
    <t>3:43.82</t>
  </si>
  <si>
    <t>3:44.07</t>
  </si>
  <si>
    <t>3:44.14</t>
  </si>
  <si>
    <t>3:51.55</t>
  </si>
  <si>
    <t>3:21.54</t>
  </si>
  <si>
    <t>3:21.74</t>
  </si>
  <si>
    <t>3:36.38</t>
  </si>
  <si>
    <t>3:46.29</t>
  </si>
  <si>
    <t>3:54.42</t>
  </si>
  <si>
    <t>34.40</t>
  </si>
  <si>
    <t>25.04</t>
  </si>
  <si>
    <t>24.01</t>
  </si>
  <si>
    <t>21.59</t>
  </si>
  <si>
    <t>18.68</t>
  </si>
  <si>
    <t>16.93</t>
  </si>
  <si>
    <t>16.07</t>
  </si>
  <si>
    <t>12.07</t>
  </si>
  <si>
    <t>11.66</t>
  </si>
  <si>
    <t>19.81</t>
  </si>
  <si>
    <t>18.28</t>
  </si>
  <si>
    <t>18.24</t>
  </si>
  <si>
    <t>17.75</t>
  </si>
  <si>
    <t>11.09</t>
  </si>
  <si>
    <t>3=</t>
  </si>
  <si>
    <t>1.36</t>
  </si>
  <si>
    <t>1.15</t>
  </si>
  <si>
    <t>3:06.51</t>
  </si>
  <si>
    <t>3:09.18</t>
  </si>
  <si>
    <t>3:13.76</t>
  </si>
  <si>
    <t>3:17.41</t>
  </si>
  <si>
    <t>3:17.82</t>
  </si>
  <si>
    <t>3:21.26</t>
  </si>
  <si>
    <t>3:28.23</t>
  </si>
  <si>
    <t>3:31.40</t>
  </si>
  <si>
    <t>3:32.71</t>
  </si>
  <si>
    <t>3:44.74</t>
  </si>
  <si>
    <t>3:18.69</t>
  </si>
  <si>
    <t>3:24.29</t>
  </si>
  <si>
    <t>3:25.88</t>
  </si>
  <si>
    <t>3:27.61</t>
  </si>
  <si>
    <t>3:31.74</t>
  </si>
  <si>
    <t>4:18.34</t>
  </si>
  <si>
    <t>4.70</t>
  </si>
  <si>
    <t>4.65</t>
  </si>
  <si>
    <t>4.55</t>
  </si>
  <si>
    <t>4.10</t>
  </si>
  <si>
    <t>I</t>
  </si>
  <si>
    <t>3.51</t>
  </si>
  <si>
    <t>3.11</t>
  </si>
  <si>
    <t>3.59</t>
  </si>
  <si>
    <t>3.48</t>
  </si>
  <si>
    <t>3.96</t>
  </si>
  <si>
    <t>3.76</t>
  </si>
  <si>
    <t>3.66</t>
  </si>
  <si>
    <t>7.66</t>
  </si>
  <si>
    <t>2.57</t>
  </si>
  <si>
    <t>3.47</t>
  </si>
  <si>
    <t>3.67</t>
  </si>
  <si>
    <t>3.26</t>
  </si>
  <si>
    <t>7.18</t>
  </si>
  <si>
    <t>6.49</t>
  </si>
  <si>
    <t>6.31</t>
  </si>
  <si>
    <t>4.67</t>
  </si>
  <si>
    <t>4.00</t>
  </si>
  <si>
    <t>5.78</t>
  </si>
  <si>
    <t>4.45</t>
  </si>
  <si>
    <t>56.40</t>
  </si>
  <si>
    <t>57.26</t>
  </si>
  <si>
    <t>57.64</t>
  </si>
  <si>
    <t>57.97</t>
  </si>
  <si>
    <t>60.49</t>
  </si>
  <si>
    <t>63.51</t>
  </si>
  <si>
    <t>60.27</t>
  </si>
  <si>
    <t>61.61</t>
  </si>
  <si>
    <t>63.36</t>
  </si>
  <si>
    <t>65.38</t>
  </si>
  <si>
    <t>34.63</t>
  </si>
  <si>
    <t>24.90</t>
  </si>
  <si>
    <t>19.31</t>
  </si>
  <si>
    <t>17.33</t>
  </si>
  <si>
    <t>16.38</t>
  </si>
  <si>
    <t>14.19</t>
  </si>
  <si>
    <t>Jude O'Neill</t>
  </si>
  <si>
    <t>17.71</t>
  </si>
  <si>
    <t>11.28</t>
  </si>
  <si>
    <t>9.52</t>
  </si>
  <si>
    <t>9.29</t>
  </si>
  <si>
    <t>8.42</t>
  </si>
  <si>
    <t>54.39</t>
  </si>
  <si>
    <t>55.02</t>
  </si>
  <si>
    <t>55.44</t>
  </si>
  <si>
    <t>56.10</t>
  </si>
  <si>
    <t>58.00</t>
  </si>
  <si>
    <t>59.23</t>
  </si>
  <si>
    <t>63.52</t>
  </si>
  <si>
    <t>63.83</t>
  </si>
  <si>
    <t>64.41</t>
  </si>
  <si>
    <t>67.36</t>
  </si>
  <si>
    <t>56.12</t>
  </si>
  <si>
    <t>58.30</t>
  </si>
  <si>
    <t>60.30</t>
  </si>
  <si>
    <t>64.36</t>
  </si>
  <si>
    <t>Rufus Thomas</t>
  </si>
  <si>
    <t>1:44.67</t>
  </si>
  <si>
    <t>Henry Sully   U11</t>
  </si>
  <si>
    <t>1:57.70</t>
  </si>
  <si>
    <t>Alfie Luxford   U11</t>
  </si>
  <si>
    <t>2:04.07</t>
  </si>
  <si>
    <t>Marcos Selby   U11</t>
  </si>
  <si>
    <t>2:09.16</t>
  </si>
  <si>
    <t>2:32.96</t>
  </si>
  <si>
    <t>1:48.74</t>
  </si>
  <si>
    <t>1:50.80</t>
  </si>
  <si>
    <t>2:08.94</t>
  </si>
  <si>
    <t>2:12.41</t>
  </si>
  <si>
    <t>Georgia Lannard</t>
  </si>
  <si>
    <t>2:16.47</t>
  </si>
  <si>
    <t>2:23.83</t>
  </si>
  <si>
    <t>Isabella Fitz-Hugh    U11</t>
  </si>
  <si>
    <t>2:26.46</t>
  </si>
  <si>
    <t>Georgia Lennard</t>
  </si>
  <si>
    <t>2.53</t>
  </si>
  <si>
    <t>2.86</t>
  </si>
  <si>
    <t>2.58</t>
  </si>
  <si>
    <t>3.93</t>
  </si>
  <si>
    <t>3.54</t>
  </si>
  <si>
    <t>3.22</t>
  </si>
  <si>
    <t>2.95</t>
  </si>
  <si>
    <t>2.06</t>
  </si>
  <si>
    <t>2.93</t>
  </si>
  <si>
    <t>4.21</t>
  </si>
  <si>
    <t>2.43</t>
  </si>
  <si>
    <t>2.60</t>
  </si>
  <si>
    <t>3.32</t>
  </si>
  <si>
    <t>1.95</t>
  </si>
  <si>
    <t>Jasmin Semhi</t>
  </si>
  <si>
    <t>Matilda Skelton   U11</t>
  </si>
  <si>
    <t>Archie Windham   U11</t>
  </si>
  <si>
    <t>Evelyn Cornford    U11</t>
  </si>
  <si>
    <t>Jessica Wilson   U11</t>
  </si>
  <si>
    <t>Ilayda Ruson  U11</t>
  </si>
  <si>
    <t>13</t>
  </si>
  <si>
    <t>Evelyn Cornford   U11</t>
  </si>
  <si>
    <t>NON SCORERS</t>
  </si>
  <si>
    <t>BOYS</t>
  </si>
  <si>
    <t>75M</t>
  </si>
  <si>
    <t>600M</t>
  </si>
  <si>
    <t>LONG JUMP</t>
  </si>
  <si>
    <t>GIRLS</t>
  </si>
  <si>
    <t>SUSSEX UNDER 13 LEAGUE FINAL</t>
  </si>
  <si>
    <t>3RD SEPTEMBER 2023 at K2, CRAWLEY</t>
  </si>
  <si>
    <t>Aqlyssa Cornford</t>
  </si>
  <si>
    <t>matthew Reid</t>
  </si>
  <si>
    <r>
      <rPr>
        <sz val="11"/>
        <color indexed="8"/>
        <rFont val="Arial"/>
        <family val="2"/>
      </rPr>
      <t>Havana Buonassisi</t>
    </r>
  </si>
  <si>
    <t>14</t>
  </si>
  <si>
    <t>Mikey Lewis</t>
  </si>
  <si>
    <t>Grace Frith</t>
  </si>
  <si>
    <t>Rufus |Thomas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</si>
</sst>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0.0"/>
    <numFmt numFmtId="182" formatCode="[$-809]General"/>
  </numFmts>
  <fonts count="17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color indexed="20"/>
      <name val="Arial"/>
      <family val="2"/>
    </font>
    <font>
      <sz val="8"/>
      <color indexed="81"/>
      <name val="Tahoma"/>
    </font>
    <font>
      <b/>
      <sz val="8"/>
      <color indexed="81"/>
      <name val="Tahoma"/>
    </font>
    <font>
      <sz val="12"/>
      <name val="Calibri"/>
      <family val="2"/>
    </font>
    <font>
      <sz val="11"/>
      <color indexed="8"/>
      <name val="Arial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2"/>
      <name val="Calibri"/>
      <family val="2"/>
      <scheme val="minor"/>
    </font>
    <font>
      <sz val="12"/>
      <color theme="1"/>
      <name val="Calibri"/>
    </font>
    <font>
      <sz val="12"/>
      <color rgb="FF00000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C99"/>
        <bgColor rgb="FFFFFF99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CC"/>
        <bgColor rgb="FFFFFFCC"/>
      </patternFill>
    </fill>
    <fill>
      <patternFill patternType="solid">
        <fgColor rgb="FFFFCCCC"/>
        <bgColor rgb="FFFFCCCC"/>
      </patternFill>
    </fill>
    <fill>
      <patternFill patternType="solid">
        <fgColor rgb="FFFFFFCC"/>
        <bgColor rgb="FF000000"/>
      </patternFill>
    </fill>
    <fill>
      <patternFill patternType="solid">
        <fgColor rgb="FFFFCCCC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82" fontId="11" fillId="0" borderId="0"/>
  </cellStyleXfs>
  <cellXfs count="10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quotePrefix="1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6" fillId="0" borderId="0" xfId="0" applyFont="1"/>
    <xf numFmtId="0" fontId="1" fillId="0" borderId="1" xfId="0" applyFont="1" applyBorder="1" applyAlignment="1">
      <alignment textRotation="180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textRotation="180"/>
    </xf>
    <xf numFmtId="49" fontId="0" fillId="0" borderId="0" xfId="0" applyNumberFormat="1"/>
    <xf numFmtId="49" fontId="0" fillId="0" borderId="0" xfId="0" applyNumberFormat="1" applyAlignment="1">
      <alignment horizontal="left"/>
    </xf>
    <xf numFmtId="0" fontId="4" fillId="0" borderId="0" xfId="0" applyNumberFormat="1" applyFont="1" applyBorder="1"/>
    <xf numFmtId="0" fontId="2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1" fillId="2" borderId="0" xfId="0" applyFont="1" applyFill="1" applyBorder="1" applyAlignment="1" applyProtection="1">
      <alignment horizontal="left"/>
      <protection locked="0"/>
    </xf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49" fontId="4" fillId="0" borderId="0" xfId="0" applyNumberFormat="1" applyFont="1" applyAlignment="1" applyProtection="1">
      <alignment horizontal="right"/>
      <protection locked="0"/>
    </xf>
    <xf numFmtId="49" fontId="4" fillId="0" borderId="0" xfId="0" quotePrefix="1" applyNumberFormat="1" applyFont="1" applyAlignment="1" applyProtection="1">
      <alignment horizontal="right"/>
      <protection locked="0"/>
    </xf>
    <xf numFmtId="49" fontId="0" fillId="0" borderId="0" xfId="0" applyNumberFormat="1" applyAlignment="1" applyProtection="1">
      <alignment horizontal="right"/>
      <protection locked="0"/>
    </xf>
    <xf numFmtId="49" fontId="0" fillId="0" borderId="0" xfId="0" applyNumberFormat="1" applyProtection="1">
      <protection locked="0"/>
    </xf>
    <xf numFmtId="0" fontId="1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4" fillId="2" borderId="0" xfId="0" applyFont="1" applyFill="1" applyProtection="1">
      <protection locked="0"/>
    </xf>
    <xf numFmtId="0" fontId="4" fillId="0" borderId="0" xfId="0" applyFont="1" applyProtection="1">
      <protection locked="0"/>
    </xf>
    <xf numFmtId="49" fontId="0" fillId="2" borderId="0" xfId="0" applyNumberFormat="1" applyFill="1" applyProtection="1">
      <protection locked="0"/>
    </xf>
    <xf numFmtId="49" fontId="4" fillId="0" borderId="0" xfId="0" applyNumberFormat="1" applyFont="1" applyAlignment="1" applyProtection="1">
      <alignment horizontal="left"/>
      <protection locked="0"/>
    </xf>
    <xf numFmtId="49" fontId="3" fillId="0" borderId="0" xfId="0" applyNumberFormat="1" applyFont="1" applyProtection="1">
      <protection locked="0"/>
    </xf>
    <xf numFmtId="0" fontId="0" fillId="0" borderId="0" xfId="0" applyNumberFormat="1" applyProtection="1">
      <protection locked="0"/>
    </xf>
    <xf numFmtId="0" fontId="0" fillId="2" borderId="0" xfId="0" applyFill="1"/>
    <xf numFmtId="0" fontId="4" fillId="0" borderId="0" xfId="0" applyNumberFormat="1" applyFont="1" applyProtection="1">
      <protection locked="0"/>
    </xf>
    <xf numFmtId="0" fontId="0" fillId="0" borderId="0" xfId="0" applyFill="1"/>
    <xf numFmtId="49" fontId="0" fillId="0" borderId="0" xfId="0" applyNumberFormat="1" applyProtection="1"/>
    <xf numFmtId="49" fontId="4" fillId="0" borderId="1" xfId="0" applyNumberFormat="1" applyFont="1" applyBorder="1" applyAlignment="1" applyProtection="1">
      <alignment horizontal="left"/>
      <protection locked="0"/>
    </xf>
    <xf numFmtId="49" fontId="3" fillId="0" borderId="0" xfId="0" applyNumberFormat="1" applyFont="1" applyProtection="1"/>
    <xf numFmtId="49" fontId="3" fillId="0" borderId="0" xfId="0" applyNumberFormat="1" applyFont="1" applyAlignment="1" applyProtection="1">
      <alignment horizontal="left"/>
    </xf>
    <xf numFmtId="49" fontId="4" fillId="0" borderId="1" xfId="0" applyNumberFormat="1" applyFont="1" applyBorder="1" applyProtection="1"/>
    <xf numFmtId="49" fontId="4" fillId="0" borderId="1" xfId="0" applyNumberFormat="1" applyFont="1" applyBorder="1" applyAlignment="1" applyProtection="1">
      <alignment horizontal="left"/>
    </xf>
    <xf numFmtId="0" fontId="4" fillId="0" borderId="1" xfId="0" applyNumberFormat="1" applyFont="1" applyBorder="1" applyAlignment="1" applyProtection="1">
      <alignment horizontal="left"/>
    </xf>
    <xf numFmtId="49" fontId="4" fillId="0" borderId="0" xfId="0" applyNumberFormat="1" applyFont="1" applyProtection="1"/>
    <xf numFmtId="49" fontId="4" fillId="0" borderId="0" xfId="0" applyNumberFormat="1" applyFont="1" applyAlignment="1" applyProtection="1">
      <alignment horizontal="left"/>
    </xf>
    <xf numFmtId="49" fontId="4" fillId="0" borderId="0" xfId="0" applyNumberFormat="1" applyFont="1" applyFill="1" applyProtection="1"/>
    <xf numFmtId="0" fontId="4" fillId="0" borderId="1" xfId="0" applyNumberFormat="1" applyFont="1" applyBorder="1" applyProtection="1"/>
    <xf numFmtId="0" fontId="3" fillId="0" borderId="0" xfId="0" applyNumberFormat="1" applyFont="1" applyProtection="1"/>
    <xf numFmtId="0" fontId="3" fillId="0" borderId="0" xfId="0" applyNumberFormat="1" applyFont="1" applyAlignment="1" applyProtection="1">
      <alignment horizontal="left"/>
    </xf>
    <xf numFmtId="0" fontId="4" fillId="0" borderId="0" xfId="0" applyNumberFormat="1" applyFont="1" applyProtection="1"/>
    <xf numFmtId="49" fontId="0" fillId="0" borderId="0" xfId="0" applyNumberFormat="1" applyAlignment="1" applyProtection="1">
      <alignment horizontal="left"/>
    </xf>
    <xf numFmtId="49" fontId="4" fillId="0" borderId="0" xfId="0" applyNumberFormat="1" applyFont="1" applyAlignment="1" applyProtection="1">
      <alignment horizontal="right"/>
    </xf>
    <xf numFmtId="0" fontId="4" fillId="0" borderId="0" xfId="0" applyNumberFormat="1" applyFont="1" applyAlignment="1" applyProtection="1">
      <alignment horizontal="right"/>
    </xf>
    <xf numFmtId="0" fontId="0" fillId="2" borderId="1" xfId="0" applyFill="1" applyBorder="1" applyProtection="1">
      <protection locked="0"/>
    </xf>
    <xf numFmtId="0" fontId="6" fillId="0" borderId="1" xfId="0" applyFont="1" applyBorder="1" applyProtection="1">
      <protection locked="0"/>
    </xf>
    <xf numFmtId="0" fontId="0" fillId="3" borderId="0" xfId="0" applyFill="1" applyProtection="1">
      <protection locked="0"/>
    </xf>
    <xf numFmtId="0" fontId="4" fillId="3" borderId="1" xfId="0" applyFon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Protection="1">
      <protection locked="0"/>
    </xf>
    <xf numFmtId="182" fontId="13" fillId="0" borderId="3" xfId="1" applyFont="1" applyBorder="1" applyProtection="1">
      <protection locked="0"/>
    </xf>
    <xf numFmtId="0" fontId="4" fillId="0" borderId="0" xfId="0" applyFont="1" applyAlignment="1">
      <alignment horizontal="right" textRotation="180"/>
    </xf>
    <xf numFmtId="0" fontId="3" fillId="4" borderId="0" xfId="0" applyFont="1" applyFill="1" applyProtection="1">
      <protection locked="0"/>
    </xf>
    <xf numFmtId="0" fontId="0" fillId="4" borderId="0" xfId="0" applyFill="1" applyProtection="1">
      <protection locked="0"/>
    </xf>
    <xf numFmtId="0" fontId="3" fillId="4" borderId="1" xfId="0" applyFont="1" applyFill="1" applyBorder="1" applyProtection="1">
      <protection locked="0"/>
    </xf>
    <xf numFmtId="0" fontId="0" fillId="4" borderId="0" xfId="0" applyFill="1"/>
    <xf numFmtId="0" fontId="0" fillId="4" borderId="1" xfId="0" applyFill="1" applyBorder="1" applyProtection="1">
      <protection locked="0"/>
    </xf>
    <xf numFmtId="182" fontId="11" fillId="5" borderId="3" xfId="1" applyFill="1" applyBorder="1" applyProtection="1">
      <protection locked="0"/>
    </xf>
    <xf numFmtId="0" fontId="6" fillId="4" borderId="1" xfId="0" applyFont="1" applyFill="1" applyBorder="1" applyProtection="1">
      <protection locked="0"/>
    </xf>
    <xf numFmtId="0" fontId="6" fillId="4" borderId="0" xfId="0" applyFont="1" applyFill="1" applyProtection="1">
      <protection locked="0"/>
    </xf>
    <xf numFmtId="0" fontId="0" fillId="4" borderId="2" xfId="0" applyFill="1" applyBorder="1" applyProtection="1">
      <protection locked="0"/>
    </xf>
    <xf numFmtId="0" fontId="4" fillId="4" borderId="1" xfId="0" applyFont="1" applyFill="1" applyBorder="1" applyProtection="1">
      <protection locked="0"/>
    </xf>
    <xf numFmtId="0" fontId="14" fillId="6" borderId="1" xfId="0" applyFont="1" applyFill="1" applyBorder="1" applyAlignment="1">
      <alignment vertical="center" wrapText="1"/>
    </xf>
    <xf numFmtId="0" fontId="14" fillId="6" borderId="1" xfId="0" applyFont="1" applyFill="1" applyBorder="1" applyAlignment="1">
      <alignment vertical="center"/>
    </xf>
    <xf numFmtId="0" fontId="14" fillId="7" borderId="1" xfId="0" applyFont="1" applyFill="1" applyBorder="1" applyAlignment="1">
      <alignment vertical="center" wrapText="1"/>
    </xf>
    <xf numFmtId="0" fontId="12" fillId="8" borderId="0" xfId="0" applyFont="1" applyFill="1"/>
    <xf numFmtId="0" fontId="12" fillId="9" borderId="0" xfId="0" applyFont="1" applyFill="1"/>
    <xf numFmtId="0" fontId="15" fillId="10" borderId="3" xfId="0" applyFont="1" applyFill="1" applyBorder="1" applyAlignment="1">
      <alignment vertical="center" wrapText="1"/>
    </xf>
    <xf numFmtId="0" fontId="15" fillId="10" borderId="3" xfId="0" applyFont="1" applyFill="1" applyBorder="1" applyAlignment="1">
      <alignment vertical="center"/>
    </xf>
    <xf numFmtId="0" fontId="15" fillId="11" borderId="3" xfId="0" applyFont="1" applyFill="1" applyBorder="1" applyAlignment="1">
      <alignment vertical="center" wrapText="1"/>
    </xf>
    <xf numFmtId="182" fontId="16" fillId="10" borderId="3" xfId="1" applyFont="1" applyFill="1" applyBorder="1" applyAlignment="1">
      <alignment vertical="center" wrapText="1"/>
    </xf>
    <xf numFmtId="182" fontId="16" fillId="10" borderId="3" xfId="1" applyFont="1" applyFill="1" applyBorder="1" applyAlignment="1">
      <alignment vertical="center"/>
    </xf>
    <xf numFmtId="182" fontId="16" fillId="11" borderId="3" xfId="1" applyFont="1" applyFill="1" applyBorder="1" applyAlignment="1">
      <alignment vertical="center" wrapText="1"/>
    </xf>
    <xf numFmtId="0" fontId="9" fillId="12" borderId="1" xfId="0" applyFont="1" applyFill="1" applyBorder="1" applyAlignment="1" applyProtection="1">
      <alignment vertical="center" wrapText="1"/>
      <protection locked="0"/>
    </xf>
    <xf numFmtId="0" fontId="9" fillId="12" borderId="1" xfId="0" applyFont="1" applyFill="1" applyBorder="1" applyAlignment="1" applyProtection="1">
      <alignment vertical="center"/>
      <protection locked="0"/>
    </xf>
    <xf numFmtId="0" fontId="9" fillId="13" borderId="1" xfId="0" applyFont="1" applyFill="1" applyBorder="1" applyAlignment="1" applyProtection="1">
      <alignment vertical="center" wrapText="1"/>
      <protection locked="0"/>
    </xf>
    <xf numFmtId="49" fontId="3" fillId="0" borderId="0" xfId="0" applyNumberFormat="1" applyFont="1" applyFill="1" applyProtection="1">
      <protection locked="0"/>
    </xf>
    <xf numFmtId="49" fontId="0" fillId="0" borderId="0" xfId="0" applyNumberFormat="1" applyFill="1" applyProtection="1"/>
    <xf numFmtId="49" fontId="0" fillId="0" borderId="0" xfId="0" applyNumberFormat="1" applyFill="1" applyAlignment="1" applyProtection="1">
      <alignment horizontal="left"/>
    </xf>
    <xf numFmtId="49" fontId="0" fillId="0" borderId="0" xfId="0" applyNumberFormat="1" applyFill="1" applyProtection="1">
      <protection locked="0"/>
    </xf>
    <xf numFmtId="0" fontId="0" fillId="0" borderId="0" xfId="0" applyNumberFormat="1" applyFill="1" applyProtection="1">
      <protection locked="0"/>
    </xf>
    <xf numFmtId="0" fontId="0" fillId="0" borderId="0" xfId="0" applyFill="1" applyProtection="1">
      <protection locked="0"/>
    </xf>
    <xf numFmtId="49" fontId="4" fillId="0" borderId="0" xfId="0" applyNumberFormat="1" applyFont="1" applyFill="1" applyProtection="1">
      <protection locked="0"/>
    </xf>
    <xf numFmtId="49" fontId="0" fillId="0" borderId="0" xfId="0" applyNumberFormat="1" applyFill="1" applyAlignment="1" applyProtection="1">
      <alignment horizontal="right"/>
      <protection locked="0"/>
    </xf>
    <xf numFmtId="49" fontId="0" fillId="0" borderId="0" xfId="0" applyNumberFormat="1" applyFill="1" applyAlignment="1" applyProtection="1">
      <alignment horizontal="center"/>
      <protection locked="0"/>
    </xf>
    <xf numFmtId="49" fontId="5" fillId="0" borderId="0" xfId="0" applyNumberFormat="1" applyFont="1" applyProtection="1">
      <protection locked="0"/>
    </xf>
    <xf numFmtId="49" fontId="5" fillId="0" borderId="0" xfId="0" applyNumberFormat="1" applyFont="1" applyProtection="1"/>
    <xf numFmtId="49" fontId="5" fillId="0" borderId="0" xfId="0" applyNumberFormat="1" applyFont="1" applyAlignment="1" applyProtection="1">
      <alignment horizontal="left"/>
    </xf>
    <xf numFmtId="49" fontId="4" fillId="0" borderId="1" xfId="0" applyNumberFormat="1" applyFont="1" applyFill="1" applyBorder="1" applyAlignment="1" applyProtection="1">
      <alignment horizontal="right"/>
      <protection locked="0"/>
    </xf>
    <xf numFmtId="0" fontId="4" fillId="0" borderId="1" xfId="0" applyNumberFormat="1" applyFont="1" applyFill="1" applyBorder="1" applyProtection="1">
      <protection locked="0"/>
    </xf>
    <xf numFmtId="172" fontId="1" fillId="0" borderId="0" xfId="0" applyNumberFormat="1" applyFont="1" applyFill="1" applyProtection="1">
      <protection locked="0"/>
    </xf>
    <xf numFmtId="0" fontId="1" fillId="0" borderId="0" xfId="0" applyFont="1" applyFill="1" applyProtection="1">
      <protection locked="0"/>
    </xf>
    <xf numFmtId="49" fontId="4" fillId="0" borderId="0" xfId="0" quotePrefix="1" applyNumberFormat="1" applyFont="1" applyFill="1" applyAlignment="1" applyProtection="1">
      <alignment horizontal="right"/>
      <protection locked="0"/>
    </xf>
    <xf numFmtId="0" fontId="4" fillId="0" borderId="0" xfId="0" applyNumberFormat="1" applyFont="1" applyFill="1" applyProtection="1">
      <protection locked="0"/>
    </xf>
    <xf numFmtId="49" fontId="4" fillId="0" borderId="0" xfId="0" applyNumberFormat="1" applyFont="1" applyFill="1" applyAlignment="1" applyProtection="1">
      <alignment horizontal="right"/>
      <protection locked="0"/>
    </xf>
    <xf numFmtId="0" fontId="4" fillId="0" borderId="0" xfId="0" applyNumberFormat="1" applyFont="1" applyFill="1" applyBorder="1" applyProtection="1">
      <protection locked="0"/>
    </xf>
    <xf numFmtId="182" fontId="11" fillId="11" borderId="3" xfId="1" applyFont="1" applyFill="1" applyBorder="1" applyAlignment="1">
      <alignment vertical="center" wrapText="1"/>
    </xf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Y104"/>
  <sheetViews>
    <sheetView topLeftCell="A28" workbookViewId="0">
      <selection activeCell="J39" sqref="J39"/>
    </sheetView>
  </sheetViews>
  <sheetFormatPr defaultRowHeight="13.2" x14ac:dyDescent="0.25"/>
  <cols>
    <col min="1" max="1" width="7.109375" customWidth="1"/>
    <col min="2" max="2" width="15.88671875" customWidth="1"/>
    <col min="3" max="3" width="7.109375" hidden="1" customWidth="1"/>
    <col min="4" max="4" width="15.44140625" customWidth="1"/>
    <col min="5" max="5" width="7.109375" hidden="1" customWidth="1"/>
    <col min="6" max="6" width="12.5546875" customWidth="1"/>
    <col min="7" max="7" width="0.33203125" customWidth="1"/>
    <col min="8" max="8" width="16.109375" customWidth="1"/>
    <col min="9" max="9" width="0.109375" customWidth="1"/>
    <col min="10" max="10" width="12.44140625" customWidth="1"/>
    <col min="11" max="11" width="0.109375" customWidth="1"/>
    <col min="13" max="13" width="1.5546875" customWidth="1"/>
    <col min="14" max="14" width="13.109375" customWidth="1"/>
    <col min="15" max="15" width="0.109375" customWidth="1"/>
    <col min="16" max="16" width="11.5546875" customWidth="1"/>
    <col min="17" max="17" width="0.33203125" customWidth="1"/>
    <col min="18" max="18" width="11.88671875" customWidth="1"/>
    <col min="19" max="19" width="0.5546875" customWidth="1"/>
    <col min="20" max="20" width="11.33203125" customWidth="1"/>
    <col min="21" max="21" width="0.33203125" customWidth="1"/>
    <col min="22" max="22" width="8.44140625" customWidth="1"/>
    <col min="23" max="23" width="1.109375" hidden="1" customWidth="1"/>
  </cols>
  <sheetData>
    <row r="1" spans="1:7" x14ac:dyDescent="0.25">
      <c r="A1" t="s">
        <v>140</v>
      </c>
      <c r="B1" s="18" t="s">
        <v>250</v>
      </c>
    </row>
    <row r="2" spans="1:7" x14ac:dyDescent="0.25">
      <c r="B2" s="28" t="s">
        <v>138</v>
      </c>
      <c r="C2" s="12"/>
      <c r="D2" s="28" t="s">
        <v>139</v>
      </c>
      <c r="F2" s="34" t="s">
        <v>166</v>
      </c>
      <c r="G2" s="32">
        <v>12</v>
      </c>
    </row>
    <row r="3" spans="1:7" x14ac:dyDescent="0.25">
      <c r="A3" t="s">
        <v>32</v>
      </c>
      <c r="B3" t="s">
        <v>7</v>
      </c>
      <c r="D3" t="s">
        <v>33</v>
      </c>
    </row>
    <row r="4" spans="1:7" x14ac:dyDescent="0.25">
      <c r="A4" s="18" t="s">
        <v>30</v>
      </c>
      <c r="B4" s="26" t="s">
        <v>171</v>
      </c>
      <c r="C4" s="27"/>
      <c r="D4" s="18" t="s">
        <v>172</v>
      </c>
      <c r="F4">
        <v>2</v>
      </c>
      <c r="G4">
        <v>3</v>
      </c>
    </row>
    <row r="5" spans="1:7" x14ac:dyDescent="0.25">
      <c r="A5" s="18" t="s">
        <v>34</v>
      </c>
      <c r="B5" s="26" t="s">
        <v>173</v>
      </c>
      <c r="C5" s="27"/>
      <c r="D5" s="18" t="s">
        <v>173</v>
      </c>
      <c r="F5">
        <v>4</v>
      </c>
      <c r="G5">
        <v>5</v>
      </c>
    </row>
    <row r="6" spans="1:7" x14ac:dyDescent="0.25">
      <c r="A6" s="18" t="s">
        <v>35</v>
      </c>
      <c r="B6" s="26" t="s">
        <v>174</v>
      </c>
      <c r="C6" s="27"/>
      <c r="D6" s="18" t="s">
        <v>174</v>
      </c>
      <c r="F6">
        <v>6</v>
      </c>
      <c r="G6">
        <v>7</v>
      </c>
    </row>
    <row r="7" spans="1:7" x14ac:dyDescent="0.25">
      <c r="A7" s="18" t="s">
        <v>163</v>
      </c>
      <c r="B7" s="26" t="s">
        <v>175</v>
      </c>
      <c r="C7" s="27"/>
      <c r="D7" s="18" t="s">
        <v>175</v>
      </c>
      <c r="F7">
        <v>8</v>
      </c>
      <c r="G7">
        <v>9</v>
      </c>
    </row>
    <row r="8" spans="1:7" x14ac:dyDescent="0.25">
      <c r="A8" s="18" t="s">
        <v>164</v>
      </c>
      <c r="B8" s="26" t="s">
        <v>176</v>
      </c>
      <c r="C8" s="27"/>
      <c r="D8" s="18" t="s">
        <v>177</v>
      </c>
      <c r="F8">
        <v>10</v>
      </c>
      <c r="G8">
        <v>11</v>
      </c>
    </row>
    <row r="9" spans="1:7" x14ac:dyDescent="0.25">
      <c r="A9" s="18" t="s">
        <v>165</v>
      </c>
      <c r="B9" s="26" t="s">
        <v>178</v>
      </c>
      <c r="C9" s="27"/>
      <c r="D9" s="18" t="s">
        <v>178</v>
      </c>
      <c r="F9">
        <v>12</v>
      </c>
      <c r="G9">
        <v>13</v>
      </c>
    </row>
    <row r="10" spans="1:7" x14ac:dyDescent="0.25">
      <c r="A10" s="18" t="s">
        <v>240</v>
      </c>
      <c r="B10" s="26" t="s">
        <v>242</v>
      </c>
      <c r="C10" s="27"/>
      <c r="D10" s="18" t="s">
        <v>242</v>
      </c>
      <c r="F10">
        <v>14</v>
      </c>
      <c r="G10">
        <v>15</v>
      </c>
    </row>
    <row r="11" spans="1:7" x14ac:dyDescent="0.25">
      <c r="A11" s="18" t="s">
        <v>168</v>
      </c>
      <c r="B11" s="26" t="s">
        <v>180</v>
      </c>
      <c r="C11" s="27"/>
      <c r="D11" s="18" t="s">
        <v>180</v>
      </c>
      <c r="F11">
        <v>16</v>
      </c>
      <c r="G11">
        <v>17</v>
      </c>
    </row>
    <row r="12" spans="1:7" x14ac:dyDescent="0.25">
      <c r="A12" s="18" t="s">
        <v>169</v>
      </c>
      <c r="B12" s="26" t="s">
        <v>181</v>
      </c>
      <c r="C12" s="27"/>
      <c r="D12" s="18" t="s">
        <v>181</v>
      </c>
      <c r="F12">
        <v>18</v>
      </c>
      <c r="G12">
        <v>19</v>
      </c>
    </row>
    <row r="13" spans="1:7" x14ac:dyDescent="0.25">
      <c r="A13" s="18" t="s">
        <v>170</v>
      </c>
      <c r="B13" s="26" t="s">
        <v>182</v>
      </c>
      <c r="C13" s="27"/>
      <c r="D13" s="18" t="s">
        <v>182</v>
      </c>
      <c r="F13">
        <v>20</v>
      </c>
      <c r="G13">
        <v>21</v>
      </c>
    </row>
    <row r="14" spans="1:7" x14ac:dyDescent="0.25">
      <c r="A14" s="18" t="s">
        <v>396</v>
      </c>
      <c r="B14" s="26" t="s">
        <v>179</v>
      </c>
      <c r="C14" s="27"/>
      <c r="D14" s="18" t="s">
        <v>179</v>
      </c>
      <c r="F14">
        <v>22</v>
      </c>
      <c r="G14">
        <v>23</v>
      </c>
    </row>
    <row r="15" spans="1:7" x14ac:dyDescent="0.25">
      <c r="A15" s="18" t="s">
        <v>241</v>
      </c>
      <c r="B15" s="26" t="s">
        <v>243</v>
      </c>
      <c r="C15" s="27"/>
      <c r="D15" s="18" t="s">
        <v>243</v>
      </c>
      <c r="F15">
        <v>24</v>
      </c>
      <c r="G15">
        <v>25</v>
      </c>
    </row>
    <row r="17" spans="1:25" x14ac:dyDescent="0.25">
      <c r="A17" s="4" t="s">
        <v>14</v>
      </c>
      <c r="B17" s="6" t="str">
        <f>B4</f>
        <v>Brighton &amp; Hove</v>
      </c>
      <c r="C17" s="6"/>
      <c r="D17" s="6" t="str">
        <f>B5</f>
        <v>Crawley</v>
      </c>
      <c r="E17" s="6" t="s">
        <v>31</v>
      </c>
      <c r="F17" s="6" t="str">
        <f>B6</f>
        <v>Chichester</v>
      </c>
      <c r="G17" s="6" t="s">
        <v>31</v>
      </c>
      <c r="H17" s="6" t="str">
        <f>B7</f>
        <v>Eastbourne</v>
      </c>
      <c r="I17" s="6" t="s">
        <v>31</v>
      </c>
      <c r="J17" s="6" t="str">
        <f>B8</f>
        <v>Horsham BS</v>
      </c>
      <c r="K17" s="6" t="s">
        <v>31</v>
      </c>
      <c r="L17" s="6" t="str">
        <f>B9</f>
        <v>East Grinstead</v>
      </c>
      <c r="M17" s="6" t="s">
        <v>31</v>
      </c>
      <c r="N17" s="6" t="str">
        <f>B10</f>
        <v>Hastings</v>
      </c>
      <c r="O17" s="6" t="s">
        <v>31</v>
      </c>
      <c r="P17" s="6" t="str">
        <f>B11</f>
        <v>Phoenix</v>
      </c>
      <c r="Q17" s="6" t="s">
        <v>31</v>
      </c>
      <c r="R17" s="6" t="str">
        <f>B12</f>
        <v>Worthing</v>
      </c>
      <c r="S17" s="6" t="s">
        <v>31</v>
      </c>
      <c r="T17" s="6" t="str">
        <f>B13</f>
        <v>Haywards Heath</v>
      </c>
      <c r="U17" s="6" t="s">
        <v>31</v>
      </c>
      <c r="V17" s="6" t="str">
        <f>B14</f>
        <v>Lewes</v>
      </c>
      <c r="W17" s="6" t="s">
        <v>31</v>
      </c>
      <c r="X17" s="6" t="str">
        <f>B15</f>
        <v>Hy Runners</v>
      </c>
      <c r="Y17" s="6" t="s">
        <v>31</v>
      </c>
    </row>
    <row r="18" spans="1:25" ht="46.8" x14ac:dyDescent="0.3">
      <c r="A18" s="1">
        <v>75</v>
      </c>
      <c r="B18" s="70" t="s">
        <v>276</v>
      </c>
      <c r="C18" s="18"/>
      <c r="D18" s="52" t="s">
        <v>368</v>
      </c>
      <c r="E18" s="52"/>
      <c r="F18" s="52" t="s">
        <v>428</v>
      </c>
      <c r="G18" s="52"/>
      <c r="H18" s="70" t="s">
        <v>318</v>
      </c>
      <c r="I18" s="52"/>
      <c r="J18" s="52" t="s">
        <v>429</v>
      </c>
      <c r="K18" s="52"/>
      <c r="L18" s="73" t="s">
        <v>299</v>
      </c>
      <c r="M18" s="52"/>
      <c r="N18" s="52" t="s">
        <v>379</v>
      </c>
      <c r="O18" s="52"/>
      <c r="P18" s="81" t="s">
        <v>346</v>
      </c>
      <c r="Q18" s="52"/>
      <c r="R18" s="78" t="s">
        <v>336</v>
      </c>
      <c r="S18" s="52"/>
      <c r="T18" s="70" t="s">
        <v>267</v>
      </c>
      <c r="U18" s="52"/>
      <c r="V18" s="70" t="s">
        <v>251</v>
      </c>
      <c r="W18" s="18"/>
      <c r="X18" s="75"/>
      <c r="Y18" s="18"/>
    </row>
    <row r="19" spans="1:25" ht="46.8" x14ac:dyDescent="0.3">
      <c r="A19" s="1">
        <v>150</v>
      </c>
      <c r="B19" s="70" t="s">
        <v>276</v>
      </c>
      <c r="C19" s="18"/>
      <c r="D19" s="52" t="s">
        <v>368</v>
      </c>
      <c r="E19" s="52"/>
      <c r="F19" s="52" t="s">
        <v>428</v>
      </c>
      <c r="G19" s="52"/>
      <c r="H19" s="70" t="s">
        <v>319</v>
      </c>
      <c r="I19" s="52"/>
      <c r="J19" s="52" t="s">
        <v>429</v>
      </c>
      <c r="K19" s="52"/>
      <c r="L19" s="73" t="s">
        <v>300</v>
      </c>
      <c r="M19" s="52"/>
      <c r="N19" s="52" t="s">
        <v>379</v>
      </c>
      <c r="O19" s="52"/>
      <c r="P19" s="81" t="s">
        <v>346</v>
      </c>
      <c r="Q19" s="52"/>
      <c r="R19" s="78"/>
      <c r="S19" s="52"/>
      <c r="T19" s="70" t="s">
        <v>268</v>
      </c>
      <c r="U19" s="52"/>
      <c r="V19" s="70" t="s">
        <v>252</v>
      </c>
      <c r="W19" s="18"/>
      <c r="X19" s="75" t="s">
        <v>308</v>
      </c>
      <c r="Y19" s="18"/>
    </row>
    <row r="20" spans="1:25" ht="15.6" x14ac:dyDescent="0.3">
      <c r="A20" s="1">
        <v>600</v>
      </c>
      <c r="B20" s="71" t="s">
        <v>278</v>
      </c>
      <c r="C20" s="18"/>
      <c r="D20" s="52" t="s">
        <v>369</v>
      </c>
      <c r="E20" s="18"/>
      <c r="F20" s="52" t="s">
        <v>409</v>
      </c>
      <c r="G20" s="18"/>
      <c r="H20" s="71" t="s">
        <v>320</v>
      </c>
      <c r="I20" s="18"/>
      <c r="J20" s="52" t="s">
        <v>430</v>
      </c>
      <c r="K20" s="18"/>
      <c r="L20" s="73"/>
      <c r="M20" s="18"/>
      <c r="N20" s="52"/>
      <c r="O20" s="18"/>
      <c r="P20" s="82" t="s">
        <v>347</v>
      </c>
      <c r="Q20" s="18"/>
      <c r="R20" s="79"/>
      <c r="S20" s="18"/>
      <c r="T20" s="71"/>
      <c r="U20" s="18"/>
      <c r="V20" s="71" t="s">
        <v>253</v>
      </c>
      <c r="W20" s="18"/>
      <c r="X20" s="76" t="s">
        <v>308</v>
      </c>
      <c r="Y20" s="18"/>
    </row>
    <row r="21" spans="1:25" ht="31.2" x14ac:dyDescent="0.3">
      <c r="A21" s="1">
        <v>1000</v>
      </c>
      <c r="B21" s="70" t="s">
        <v>279</v>
      </c>
      <c r="C21" s="18"/>
      <c r="D21" s="52" t="s">
        <v>370</v>
      </c>
      <c r="E21" s="18"/>
      <c r="F21" s="52" t="s">
        <v>410</v>
      </c>
      <c r="G21" s="18"/>
      <c r="H21" s="70" t="s">
        <v>321</v>
      </c>
      <c r="I21" s="18"/>
      <c r="J21" s="52" t="s">
        <v>431</v>
      </c>
      <c r="K21" s="18"/>
      <c r="L21" s="73" t="s">
        <v>301</v>
      </c>
      <c r="M21" s="18"/>
      <c r="N21" s="52" t="s">
        <v>380</v>
      </c>
      <c r="O21" s="18"/>
      <c r="P21" s="81" t="s">
        <v>348</v>
      </c>
      <c r="Q21" s="18"/>
      <c r="R21" s="78"/>
      <c r="S21" s="18"/>
      <c r="T21" s="70" t="s">
        <v>269</v>
      </c>
      <c r="U21" s="18"/>
      <c r="V21" s="70" t="s">
        <v>254</v>
      </c>
      <c r="W21" s="18"/>
      <c r="X21" s="75"/>
      <c r="Y21" s="18"/>
    </row>
    <row r="22" spans="1:25" ht="62.4" x14ac:dyDescent="0.3">
      <c r="A22" s="1" t="s">
        <v>145</v>
      </c>
      <c r="B22" s="70" t="s">
        <v>281</v>
      </c>
      <c r="C22" s="18"/>
      <c r="D22" s="52" t="s">
        <v>371</v>
      </c>
      <c r="E22" s="18"/>
      <c r="F22" s="52" t="s">
        <v>802</v>
      </c>
      <c r="G22" s="18"/>
      <c r="H22" s="70" t="s">
        <v>321</v>
      </c>
      <c r="I22" s="18"/>
      <c r="J22" s="52"/>
      <c r="K22" s="18"/>
      <c r="L22" s="73" t="s">
        <v>302</v>
      </c>
      <c r="M22" s="18"/>
      <c r="N22" s="52"/>
      <c r="O22" s="18"/>
      <c r="P22" s="81"/>
      <c r="Q22" s="18"/>
      <c r="R22" s="78"/>
      <c r="S22" s="18"/>
      <c r="T22" s="70"/>
      <c r="U22" s="18"/>
      <c r="V22" s="70" t="s">
        <v>255</v>
      </c>
      <c r="W22" s="18"/>
      <c r="X22" s="75"/>
      <c r="Y22" s="18"/>
    </row>
    <row r="23" spans="1:25" ht="46.8" x14ac:dyDescent="0.3">
      <c r="A23" s="1" t="s">
        <v>0</v>
      </c>
      <c r="B23" s="70" t="s">
        <v>281</v>
      </c>
      <c r="C23" s="18"/>
      <c r="D23" s="52" t="s">
        <v>370</v>
      </c>
      <c r="E23" s="18"/>
      <c r="F23" s="52" t="s">
        <v>411</v>
      </c>
      <c r="G23" s="18"/>
      <c r="H23" s="70" t="s">
        <v>322</v>
      </c>
      <c r="I23" s="18"/>
      <c r="J23" s="52" t="s">
        <v>431</v>
      </c>
      <c r="K23" s="18"/>
      <c r="L23" s="73" t="s">
        <v>300</v>
      </c>
      <c r="M23" s="18"/>
      <c r="N23" s="52"/>
      <c r="O23" s="18"/>
      <c r="P23" s="81"/>
      <c r="Q23" s="18"/>
      <c r="R23" s="78" t="s">
        <v>337</v>
      </c>
      <c r="S23" s="18"/>
      <c r="T23" s="70" t="s">
        <v>270</v>
      </c>
      <c r="U23" s="18"/>
      <c r="V23" s="70" t="s">
        <v>256</v>
      </c>
      <c r="W23" s="18"/>
      <c r="X23" s="75"/>
      <c r="Y23" s="18"/>
    </row>
    <row r="24" spans="1:25" ht="46.8" x14ac:dyDescent="0.3">
      <c r="A24" s="1" t="s">
        <v>1</v>
      </c>
      <c r="B24" s="70" t="s">
        <v>278</v>
      </c>
      <c r="C24" s="18"/>
      <c r="D24" s="52" t="s">
        <v>372</v>
      </c>
      <c r="E24" s="18"/>
      <c r="F24" s="52" t="s">
        <v>411</v>
      </c>
      <c r="G24" s="18"/>
      <c r="H24" s="70" t="s">
        <v>320</v>
      </c>
      <c r="I24" s="18"/>
      <c r="J24" s="52" t="s">
        <v>432</v>
      </c>
      <c r="K24" s="18"/>
      <c r="L24" s="73" t="s">
        <v>301</v>
      </c>
      <c r="M24" s="18"/>
      <c r="N24" s="52" t="s">
        <v>379</v>
      </c>
      <c r="O24" s="18"/>
      <c r="P24" s="81" t="s">
        <v>346</v>
      </c>
      <c r="Q24" s="18"/>
      <c r="R24" s="78" t="s">
        <v>336</v>
      </c>
      <c r="S24" s="18"/>
      <c r="T24" s="70" t="s">
        <v>270</v>
      </c>
      <c r="U24" s="18"/>
      <c r="V24" s="70" t="s">
        <v>252</v>
      </c>
      <c r="W24" s="18"/>
      <c r="X24" s="75"/>
      <c r="Y24" s="18"/>
    </row>
    <row r="25" spans="1:25" ht="31.2" x14ac:dyDescent="0.3">
      <c r="A25" s="1" t="s">
        <v>3</v>
      </c>
      <c r="B25" s="70" t="s">
        <v>280</v>
      </c>
      <c r="C25" s="18"/>
      <c r="D25" s="52" t="s">
        <v>373</v>
      </c>
      <c r="E25" s="18"/>
      <c r="F25" s="52" t="s">
        <v>412</v>
      </c>
      <c r="G25" s="18"/>
      <c r="H25" s="70" t="s">
        <v>323</v>
      </c>
      <c r="I25" s="18"/>
      <c r="J25" s="52" t="s">
        <v>432</v>
      </c>
      <c r="K25" s="18"/>
      <c r="L25" s="73" t="s">
        <v>303</v>
      </c>
      <c r="M25" s="18"/>
      <c r="N25" s="52"/>
      <c r="O25" s="18"/>
      <c r="P25" s="81" t="s">
        <v>693</v>
      </c>
      <c r="Q25" s="18"/>
      <c r="R25" s="78" t="s">
        <v>337</v>
      </c>
      <c r="S25" s="18"/>
      <c r="T25" s="70" t="s">
        <v>271</v>
      </c>
      <c r="U25" s="18"/>
      <c r="V25" s="70" t="s">
        <v>257</v>
      </c>
      <c r="W25" s="18"/>
      <c r="X25" s="75"/>
      <c r="Y25" s="18"/>
    </row>
    <row r="26" spans="1:25" ht="31.2" x14ac:dyDescent="0.3">
      <c r="A26" s="1" t="s">
        <v>4</v>
      </c>
      <c r="B26" s="70" t="s">
        <v>283</v>
      </c>
      <c r="C26" s="18"/>
      <c r="D26" s="52" t="s">
        <v>373</v>
      </c>
      <c r="E26" s="18"/>
      <c r="F26" s="52" t="s">
        <v>412</v>
      </c>
      <c r="G26" s="18"/>
      <c r="H26" s="70" t="s">
        <v>323</v>
      </c>
      <c r="I26" s="18"/>
      <c r="J26" s="52"/>
      <c r="K26" s="18"/>
      <c r="L26" s="73" t="s">
        <v>303</v>
      </c>
      <c r="M26" s="18"/>
      <c r="N26" s="52"/>
      <c r="O26" s="18"/>
      <c r="P26" s="81"/>
      <c r="Q26" s="18"/>
      <c r="R26" s="78" t="s">
        <v>338</v>
      </c>
      <c r="S26" s="18"/>
      <c r="T26" s="70" t="s">
        <v>271</v>
      </c>
      <c r="U26" s="18"/>
      <c r="V26" s="70" t="s">
        <v>261</v>
      </c>
      <c r="W26" s="18"/>
      <c r="X26" s="75"/>
      <c r="Y26" s="18"/>
    </row>
    <row r="27" spans="1:25" ht="31.2" x14ac:dyDescent="0.3">
      <c r="A27" s="1" t="s">
        <v>5</v>
      </c>
      <c r="B27" s="70" t="s">
        <v>280</v>
      </c>
      <c r="C27" s="18"/>
      <c r="D27" s="52" t="s">
        <v>374</v>
      </c>
      <c r="E27" s="18"/>
      <c r="F27" s="52" t="s">
        <v>413</v>
      </c>
      <c r="G27" s="18"/>
      <c r="H27" s="70" t="s">
        <v>322</v>
      </c>
      <c r="I27" s="18"/>
      <c r="J27" s="52" t="s">
        <v>430</v>
      </c>
      <c r="K27" s="18"/>
      <c r="L27" s="73" t="s">
        <v>299</v>
      </c>
      <c r="M27" s="18"/>
      <c r="N27" s="52" t="s">
        <v>380</v>
      </c>
      <c r="O27" s="18"/>
      <c r="P27" s="81"/>
      <c r="Q27" s="18"/>
      <c r="R27" s="78" t="s">
        <v>338</v>
      </c>
      <c r="S27" s="18"/>
      <c r="T27" s="70" t="s">
        <v>267</v>
      </c>
      <c r="U27" s="18"/>
      <c r="V27" s="70" t="s">
        <v>254</v>
      </c>
      <c r="W27" s="18"/>
      <c r="X27" s="75"/>
      <c r="Y27" s="18"/>
    </row>
    <row r="28" spans="1:25" x14ac:dyDescent="0.25">
      <c r="A28" s="1" t="s">
        <v>15</v>
      </c>
      <c r="B28" s="52" t="s">
        <v>171</v>
      </c>
      <c r="C28" s="18"/>
      <c r="D28" s="52" t="s">
        <v>173</v>
      </c>
      <c r="E28" s="18"/>
      <c r="F28" s="25" t="str">
        <f>B6</f>
        <v>Chichester</v>
      </c>
      <c r="G28" s="18"/>
      <c r="H28" s="25" t="str">
        <f>B7</f>
        <v>Eastbourne</v>
      </c>
      <c r="I28" s="18"/>
      <c r="J28" s="25" t="str">
        <f>B8</f>
        <v>Horsham BS</v>
      </c>
      <c r="K28" s="18"/>
      <c r="L28" s="55" t="s">
        <v>178</v>
      </c>
      <c r="M28" s="18"/>
      <c r="N28" s="53" t="s">
        <v>179</v>
      </c>
      <c r="O28" s="18"/>
      <c r="P28" s="25" t="str">
        <f>B11</f>
        <v>Phoenix</v>
      </c>
      <c r="Q28" s="18"/>
      <c r="R28" s="58" t="s">
        <v>181</v>
      </c>
      <c r="S28" s="18"/>
      <c r="T28" s="53" t="s">
        <v>239</v>
      </c>
      <c r="U28" s="18"/>
      <c r="V28" s="25" t="str">
        <f>B14</f>
        <v>Lewes</v>
      </c>
      <c r="W28" s="18"/>
      <c r="X28" s="25" t="str">
        <f>B15</f>
        <v>Hy Runners</v>
      </c>
      <c r="Y28" s="18"/>
    </row>
    <row r="29" spans="1:25" x14ac:dyDescent="0.25">
      <c r="A29" s="1" t="s">
        <v>15</v>
      </c>
      <c r="B29" s="25" t="s">
        <v>171</v>
      </c>
      <c r="C29" s="18"/>
      <c r="D29" s="25" t="str">
        <f>B5</f>
        <v>Crawley</v>
      </c>
      <c r="E29" s="18"/>
      <c r="F29" s="25" t="str">
        <f>B6</f>
        <v>Chichester</v>
      </c>
      <c r="G29" s="18"/>
      <c r="H29" s="25" t="str">
        <f>B7</f>
        <v>Eastbourne</v>
      </c>
      <c r="I29" s="18"/>
      <c r="J29" s="25" t="str">
        <f>B8</f>
        <v>Horsham BS</v>
      </c>
      <c r="K29" s="54"/>
      <c r="L29" s="6" t="s">
        <v>178</v>
      </c>
      <c r="M29" s="18"/>
      <c r="N29" s="6" t="s">
        <v>179</v>
      </c>
      <c r="O29" s="18"/>
      <c r="P29" s="25" t="str">
        <f>B11</f>
        <v>Phoenix</v>
      </c>
      <c r="Q29" s="18"/>
      <c r="R29" s="25" t="str">
        <f>B12</f>
        <v>Worthing</v>
      </c>
      <c r="S29" s="18"/>
      <c r="V29" s="25" t="str">
        <f>B14</f>
        <v>Lewes</v>
      </c>
      <c r="W29" s="18"/>
      <c r="X29" s="25" t="str">
        <f>B15</f>
        <v>Hy Runners</v>
      </c>
      <c r="Y29" s="18"/>
    </row>
    <row r="30" spans="1:25" x14ac:dyDescent="0.25">
      <c r="A30" s="1"/>
      <c r="B30" s="25" t="s">
        <v>167</v>
      </c>
      <c r="C30" s="18"/>
      <c r="D30" s="25" t="s">
        <v>167</v>
      </c>
      <c r="E30" s="18"/>
      <c r="F30" s="25" t="s">
        <v>167</v>
      </c>
      <c r="G30" s="18"/>
      <c r="H30" s="25" t="s">
        <v>167</v>
      </c>
      <c r="I30" s="18"/>
      <c r="J30" s="25" t="s">
        <v>167</v>
      </c>
      <c r="K30" s="18"/>
      <c r="L30" s="53" t="s">
        <v>167</v>
      </c>
      <c r="M30" s="18"/>
      <c r="N30" s="25" t="s">
        <v>167</v>
      </c>
      <c r="O30" s="18"/>
      <c r="P30" s="25" t="s">
        <v>167</v>
      </c>
      <c r="Q30" s="18"/>
      <c r="R30" s="25" t="s">
        <v>167</v>
      </c>
      <c r="S30" s="18"/>
      <c r="T30" s="53" t="s">
        <v>167</v>
      </c>
      <c r="U30" s="18"/>
      <c r="V30" s="25" t="s">
        <v>167</v>
      </c>
      <c r="W30" s="18"/>
      <c r="X30" s="25" t="s">
        <v>167</v>
      </c>
      <c r="Y30" s="18"/>
    </row>
    <row r="31" spans="1:25" ht="31.2" x14ac:dyDescent="0.3">
      <c r="A31" s="1">
        <v>75</v>
      </c>
      <c r="B31" s="70" t="s">
        <v>277</v>
      </c>
      <c r="C31" s="18"/>
      <c r="D31" s="52" t="s">
        <v>369</v>
      </c>
      <c r="E31" s="18"/>
      <c r="F31" s="52" t="s">
        <v>414</v>
      </c>
      <c r="G31" s="18"/>
      <c r="H31" s="70" t="s">
        <v>324</v>
      </c>
      <c r="I31" s="18"/>
      <c r="J31" s="52" t="s">
        <v>804</v>
      </c>
      <c r="K31" s="18"/>
      <c r="L31" s="73"/>
      <c r="M31" s="18"/>
      <c r="N31" s="52" t="s">
        <v>381</v>
      </c>
      <c r="O31" s="18"/>
      <c r="P31" s="81" t="s">
        <v>349</v>
      </c>
      <c r="Q31" s="18"/>
      <c r="R31" s="78" t="s">
        <v>339</v>
      </c>
      <c r="S31" s="18"/>
      <c r="T31" s="70"/>
      <c r="U31" s="18"/>
      <c r="V31" s="70" t="s">
        <v>257</v>
      </c>
      <c r="W31" s="18"/>
      <c r="X31" s="52"/>
      <c r="Y31" s="18"/>
    </row>
    <row r="32" spans="1:25" ht="62.4" x14ac:dyDescent="0.3">
      <c r="A32" s="1">
        <v>150</v>
      </c>
      <c r="B32" s="70" t="s">
        <v>799</v>
      </c>
      <c r="C32" s="18"/>
      <c r="D32" s="52" t="s">
        <v>374</v>
      </c>
      <c r="E32" s="18"/>
      <c r="F32" s="52" t="s">
        <v>415</v>
      </c>
      <c r="G32" s="18"/>
      <c r="H32" s="70"/>
      <c r="I32" s="18"/>
      <c r="J32" s="52"/>
      <c r="K32" s="18"/>
      <c r="L32" s="73" t="s">
        <v>304</v>
      </c>
      <c r="M32" s="18"/>
      <c r="N32" s="52" t="s">
        <v>381</v>
      </c>
      <c r="O32" s="18"/>
      <c r="P32" s="81" t="s">
        <v>350</v>
      </c>
      <c r="Q32" s="18"/>
      <c r="R32" s="78"/>
      <c r="S32" s="18"/>
      <c r="T32" s="70"/>
      <c r="U32" s="18"/>
      <c r="V32" s="70" t="s">
        <v>255</v>
      </c>
      <c r="W32" s="18"/>
      <c r="X32" s="52"/>
      <c r="Y32" s="18"/>
    </row>
    <row r="33" spans="1:25" ht="31.2" x14ac:dyDescent="0.3">
      <c r="A33" s="1">
        <v>600</v>
      </c>
      <c r="B33" s="70" t="s">
        <v>283</v>
      </c>
      <c r="C33" s="18"/>
      <c r="D33" s="52" t="s">
        <v>375</v>
      </c>
      <c r="E33" s="18"/>
      <c r="F33" s="52" t="s">
        <v>414</v>
      </c>
      <c r="G33" s="18"/>
      <c r="H33" s="70" t="s">
        <v>325</v>
      </c>
      <c r="I33" s="18"/>
      <c r="J33" s="52"/>
      <c r="K33" s="18"/>
      <c r="L33" s="73"/>
      <c r="M33" s="18"/>
      <c r="N33" s="52"/>
      <c r="O33" s="18"/>
      <c r="P33" s="81" t="s">
        <v>350</v>
      </c>
      <c r="Q33" s="18"/>
      <c r="R33" s="78"/>
      <c r="S33" s="18"/>
      <c r="T33" s="70"/>
      <c r="U33" s="18"/>
      <c r="V33" s="70" t="s">
        <v>258</v>
      </c>
      <c r="W33" s="18"/>
      <c r="X33" s="52"/>
      <c r="Y33" s="18"/>
    </row>
    <row r="34" spans="1:25" ht="31.2" x14ac:dyDescent="0.3">
      <c r="A34" s="1">
        <v>1000</v>
      </c>
      <c r="B34" s="70" t="s">
        <v>284</v>
      </c>
      <c r="C34" s="18"/>
      <c r="D34" s="52" t="s">
        <v>376</v>
      </c>
      <c r="E34" s="18"/>
      <c r="F34" s="52" t="s">
        <v>416</v>
      </c>
      <c r="G34" s="18"/>
      <c r="H34" s="70" t="s">
        <v>326</v>
      </c>
      <c r="I34" s="18"/>
      <c r="J34" s="52"/>
      <c r="K34" s="18"/>
      <c r="L34" s="73"/>
      <c r="M34" s="18"/>
      <c r="N34" s="52"/>
      <c r="O34" s="18"/>
      <c r="P34" s="81" t="s">
        <v>349</v>
      </c>
      <c r="Q34" s="18"/>
      <c r="R34" s="78"/>
      <c r="S34" s="18"/>
      <c r="T34" s="70" t="s">
        <v>268</v>
      </c>
      <c r="U34" s="18"/>
      <c r="V34" s="70" t="s">
        <v>259</v>
      </c>
      <c r="W34" s="18"/>
      <c r="X34" s="52"/>
      <c r="Y34" s="18"/>
    </row>
    <row r="35" spans="1:25" ht="46.8" x14ac:dyDescent="0.3">
      <c r="A35" s="1" t="s">
        <v>145</v>
      </c>
      <c r="B35" s="70"/>
      <c r="C35" s="18"/>
      <c r="D35" s="52" t="s">
        <v>377</v>
      </c>
      <c r="E35" s="18"/>
      <c r="F35" s="52" t="s">
        <v>409</v>
      </c>
      <c r="G35" s="18"/>
      <c r="H35" s="70"/>
      <c r="I35" s="18"/>
      <c r="J35" s="52"/>
      <c r="K35" s="18"/>
      <c r="L35" s="73"/>
      <c r="M35" s="18"/>
      <c r="N35" s="52"/>
      <c r="O35" s="18"/>
      <c r="P35" s="52"/>
      <c r="Q35" s="18"/>
      <c r="R35" s="78"/>
      <c r="S35" s="18"/>
      <c r="T35" s="70"/>
      <c r="U35" s="18"/>
      <c r="V35" s="70" t="s">
        <v>251</v>
      </c>
      <c r="W35" s="18"/>
      <c r="X35" s="52"/>
      <c r="Y35" s="18"/>
    </row>
    <row r="36" spans="1:25" ht="31.2" x14ac:dyDescent="0.3">
      <c r="A36" s="1" t="s">
        <v>0</v>
      </c>
      <c r="B36" s="70" t="s">
        <v>279</v>
      </c>
      <c r="C36" s="18"/>
      <c r="D36" s="52" t="s">
        <v>372</v>
      </c>
      <c r="E36" s="18"/>
      <c r="F36" s="52" t="s">
        <v>802</v>
      </c>
      <c r="G36" s="18"/>
      <c r="H36" s="70" t="s">
        <v>325</v>
      </c>
      <c r="I36" s="18"/>
      <c r="J36" s="52"/>
      <c r="K36" s="18"/>
      <c r="L36" s="73"/>
      <c r="M36" s="18"/>
      <c r="N36" s="52"/>
      <c r="O36" s="18"/>
      <c r="P36" s="52"/>
      <c r="Q36" s="18"/>
      <c r="R36" s="78"/>
      <c r="S36" s="18"/>
      <c r="T36" s="70"/>
      <c r="U36" s="18"/>
      <c r="V36" s="70"/>
      <c r="W36" s="18"/>
      <c r="X36" s="52"/>
      <c r="Y36" s="18"/>
    </row>
    <row r="37" spans="1:25" ht="31.2" x14ac:dyDescent="0.3">
      <c r="A37" s="1" t="s">
        <v>1</v>
      </c>
      <c r="B37" s="70" t="s">
        <v>282</v>
      </c>
      <c r="C37" s="18"/>
      <c r="D37" s="52" t="s">
        <v>377</v>
      </c>
      <c r="E37" s="18"/>
      <c r="F37" s="52" t="s">
        <v>417</v>
      </c>
      <c r="G37" s="18"/>
      <c r="H37" s="70" t="s">
        <v>324</v>
      </c>
      <c r="I37" s="18"/>
      <c r="J37" s="52" t="s">
        <v>749</v>
      </c>
      <c r="K37" s="18"/>
      <c r="L37" s="73"/>
      <c r="M37" s="18"/>
      <c r="N37" s="52" t="s">
        <v>381</v>
      </c>
      <c r="O37" s="18"/>
      <c r="P37" s="52" t="s">
        <v>488</v>
      </c>
      <c r="Q37" s="18"/>
      <c r="R37" s="78" t="s">
        <v>339</v>
      </c>
      <c r="S37" s="18"/>
      <c r="T37" s="70" t="s">
        <v>272</v>
      </c>
      <c r="U37" s="18"/>
      <c r="V37" s="70" t="s">
        <v>259</v>
      </c>
      <c r="W37" s="18"/>
      <c r="X37" s="52"/>
      <c r="Y37" s="18"/>
    </row>
    <row r="38" spans="1:25" ht="31.2" x14ac:dyDescent="0.3">
      <c r="A38" s="1" t="s">
        <v>3</v>
      </c>
      <c r="B38" s="70" t="s">
        <v>285</v>
      </c>
      <c r="C38" s="18"/>
      <c r="D38" s="52" t="s">
        <v>369</v>
      </c>
      <c r="E38" s="18"/>
      <c r="F38" s="52" t="s">
        <v>416</v>
      </c>
      <c r="G38" s="18"/>
      <c r="H38" s="70" t="s">
        <v>326</v>
      </c>
      <c r="I38" s="18"/>
      <c r="J38" s="52"/>
      <c r="K38" s="18"/>
      <c r="L38" s="73" t="s">
        <v>302</v>
      </c>
      <c r="M38" s="18"/>
      <c r="N38" s="52"/>
      <c r="O38" s="18"/>
      <c r="P38" s="52"/>
      <c r="Q38" s="18"/>
      <c r="R38" s="78"/>
      <c r="S38" s="18"/>
      <c r="T38" s="70"/>
      <c r="U38" s="18"/>
      <c r="V38" s="70" t="s">
        <v>258</v>
      </c>
      <c r="W38" s="18"/>
      <c r="X38" s="52"/>
      <c r="Y38" s="18"/>
    </row>
    <row r="39" spans="1:25" ht="31.2" x14ac:dyDescent="0.3">
      <c r="A39" s="1" t="s">
        <v>4</v>
      </c>
      <c r="B39" s="70" t="s">
        <v>282</v>
      </c>
      <c r="C39" s="18"/>
      <c r="D39" s="52" t="s">
        <v>729</v>
      </c>
      <c r="E39" s="18"/>
      <c r="F39" s="52" t="s">
        <v>413</v>
      </c>
      <c r="G39" s="18"/>
      <c r="H39" s="70"/>
      <c r="I39" s="18"/>
      <c r="J39" s="52"/>
      <c r="K39" s="18"/>
      <c r="L39" s="73"/>
      <c r="M39" s="18"/>
      <c r="N39" s="52"/>
      <c r="O39" s="18"/>
      <c r="P39" s="52"/>
      <c r="Q39" s="18"/>
      <c r="R39" s="78" t="s">
        <v>340</v>
      </c>
      <c r="S39" s="18"/>
      <c r="T39" s="70" t="s">
        <v>272</v>
      </c>
      <c r="U39" s="18"/>
      <c r="V39" s="70" t="s">
        <v>260</v>
      </c>
      <c r="W39" s="18"/>
      <c r="X39" s="52"/>
      <c r="Y39" s="18"/>
    </row>
    <row r="40" spans="1:25" ht="31.2" x14ac:dyDescent="0.3">
      <c r="A40" s="1" t="s">
        <v>5</v>
      </c>
      <c r="B40" s="70" t="s">
        <v>284</v>
      </c>
      <c r="C40" s="18"/>
      <c r="D40" s="52" t="s">
        <v>378</v>
      </c>
      <c r="E40" s="18"/>
      <c r="F40" s="52" t="s">
        <v>415</v>
      </c>
      <c r="G40" s="18"/>
      <c r="H40" s="70" t="s">
        <v>318</v>
      </c>
      <c r="I40" s="18"/>
      <c r="J40" s="52"/>
      <c r="K40" s="18"/>
      <c r="L40" s="73"/>
      <c r="M40" s="18"/>
      <c r="N40" s="52"/>
      <c r="O40" s="18"/>
      <c r="P40" s="52"/>
      <c r="Q40" s="18"/>
      <c r="R40" s="78" t="s">
        <v>340</v>
      </c>
      <c r="S40" s="18"/>
      <c r="T40" s="70" t="s">
        <v>269</v>
      </c>
      <c r="U40" s="18"/>
      <c r="V40" s="70" t="s">
        <v>261</v>
      </c>
      <c r="W40" s="18"/>
      <c r="X40" s="52"/>
      <c r="Y40" s="18"/>
    </row>
    <row r="41" spans="1:25" x14ac:dyDescent="0.25">
      <c r="A41" s="1" t="s">
        <v>15</v>
      </c>
      <c r="B41" s="57" t="s">
        <v>171</v>
      </c>
      <c r="C41" s="18"/>
      <c r="D41" s="52" t="s">
        <v>173</v>
      </c>
      <c r="E41" s="18"/>
      <c r="F41" s="25" t="str">
        <f>B6</f>
        <v>Chichester</v>
      </c>
      <c r="G41" s="18"/>
      <c r="H41" s="25" t="str">
        <f>B7</f>
        <v>Eastbourne</v>
      </c>
      <c r="I41" s="18"/>
      <c r="J41" s="25" t="str">
        <f>B8</f>
        <v>Horsham BS</v>
      </c>
      <c r="K41" s="18"/>
      <c r="L41" s="6" t="s">
        <v>178</v>
      </c>
      <c r="M41" s="18"/>
      <c r="N41" s="53" t="s">
        <v>242</v>
      </c>
      <c r="O41" s="18"/>
      <c r="P41" s="25" t="str">
        <f>B11</f>
        <v>Phoenix</v>
      </c>
      <c r="Q41" s="18"/>
      <c r="R41" s="25" t="str">
        <f>B12</f>
        <v>Worthing</v>
      </c>
      <c r="S41" s="18"/>
      <c r="T41" s="53" t="s">
        <v>244</v>
      </c>
      <c r="U41" s="18"/>
      <c r="V41" s="18" t="s">
        <v>179</v>
      </c>
      <c r="W41" s="18"/>
      <c r="X41" s="18" t="s">
        <v>243</v>
      </c>
      <c r="Y41" s="18"/>
    </row>
    <row r="42" spans="1:25" x14ac:dyDescent="0.25">
      <c r="A42" s="1"/>
      <c r="B42" s="60" t="s">
        <v>186</v>
      </c>
      <c r="C42" s="61"/>
      <c r="D42" s="61"/>
      <c r="E42" s="61"/>
      <c r="F42" s="61"/>
      <c r="G42" s="61"/>
      <c r="H42" s="61"/>
      <c r="I42" s="61"/>
      <c r="J42" s="60"/>
      <c r="K42" s="61"/>
      <c r="L42" s="62" t="s">
        <v>186</v>
      </c>
      <c r="M42" s="61"/>
      <c r="N42" s="61"/>
      <c r="O42" s="61"/>
      <c r="P42" s="61"/>
      <c r="Q42" s="61"/>
      <c r="R42" s="60" t="s">
        <v>186</v>
      </c>
      <c r="S42" s="61"/>
      <c r="T42" s="63"/>
      <c r="U42" s="63"/>
      <c r="V42" s="61"/>
      <c r="W42" s="61"/>
      <c r="X42" s="61"/>
      <c r="Y42" s="61"/>
    </row>
    <row r="43" spans="1:25" ht="31.2" x14ac:dyDescent="0.3">
      <c r="A43" s="1">
        <v>75</v>
      </c>
      <c r="B43" s="72" t="s">
        <v>286</v>
      </c>
      <c r="C43" s="61"/>
      <c r="D43" s="64" t="s">
        <v>356</v>
      </c>
      <c r="E43" s="61"/>
      <c r="F43" s="64" t="s">
        <v>418</v>
      </c>
      <c r="G43" s="61"/>
      <c r="H43" s="72" t="s">
        <v>327</v>
      </c>
      <c r="I43" s="61"/>
      <c r="J43" s="64" t="s">
        <v>433</v>
      </c>
      <c r="K43" s="61"/>
      <c r="L43" s="74" t="s">
        <v>305</v>
      </c>
      <c r="M43" s="61"/>
      <c r="N43" s="64" t="s">
        <v>382</v>
      </c>
      <c r="O43" s="61"/>
      <c r="P43" s="83" t="s">
        <v>351</v>
      </c>
      <c r="Q43" s="61"/>
      <c r="R43" s="104" t="s">
        <v>800</v>
      </c>
      <c r="S43" s="61"/>
      <c r="T43" s="72" t="s">
        <v>273</v>
      </c>
      <c r="U43" s="61"/>
      <c r="V43" s="72"/>
      <c r="W43" s="61"/>
      <c r="X43" s="77" t="s">
        <v>309</v>
      </c>
      <c r="Y43" s="61"/>
    </row>
    <row r="44" spans="1:25" ht="46.8" x14ac:dyDescent="0.3">
      <c r="A44" s="1">
        <v>150</v>
      </c>
      <c r="B44" s="72" t="s">
        <v>287</v>
      </c>
      <c r="C44" s="61"/>
      <c r="D44" s="64" t="s">
        <v>357</v>
      </c>
      <c r="E44" s="61"/>
      <c r="F44" s="64" t="s">
        <v>418</v>
      </c>
      <c r="G44" s="61"/>
      <c r="H44" s="72" t="s">
        <v>328</v>
      </c>
      <c r="I44" s="61"/>
      <c r="J44" s="64" t="s">
        <v>433</v>
      </c>
      <c r="K44" s="61"/>
      <c r="L44" s="74"/>
      <c r="M44" s="61"/>
      <c r="N44" s="64" t="s">
        <v>383</v>
      </c>
      <c r="O44" s="61"/>
      <c r="P44" s="83" t="s">
        <v>352</v>
      </c>
      <c r="Q44" s="61"/>
      <c r="R44" s="80" t="s">
        <v>345</v>
      </c>
      <c r="S44" s="61"/>
      <c r="T44" s="72" t="s">
        <v>274</v>
      </c>
      <c r="U44" s="61"/>
      <c r="V44" s="72" t="s">
        <v>262</v>
      </c>
      <c r="W44" s="61"/>
      <c r="X44" s="77" t="s">
        <v>309</v>
      </c>
      <c r="Y44" s="61"/>
    </row>
    <row r="45" spans="1:25" ht="31.2" x14ac:dyDescent="0.3">
      <c r="A45" s="1">
        <v>600</v>
      </c>
      <c r="B45" s="72" t="s">
        <v>288</v>
      </c>
      <c r="C45" s="61"/>
      <c r="D45" s="64" t="s">
        <v>358</v>
      </c>
      <c r="E45" s="61"/>
      <c r="F45" s="64" t="s">
        <v>419</v>
      </c>
      <c r="G45" s="61"/>
      <c r="H45" s="72" t="s">
        <v>329</v>
      </c>
      <c r="I45" s="61"/>
      <c r="J45" s="64"/>
      <c r="K45" s="61"/>
      <c r="L45" s="74" t="s">
        <v>306</v>
      </c>
      <c r="M45" s="61"/>
      <c r="N45" s="64"/>
      <c r="O45" s="61"/>
      <c r="P45" s="83" t="s">
        <v>352</v>
      </c>
      <c r="Q45" s="61"/>
      <c r="R45" s="80"/>
      <c r="S45" s="61"/>
      <c r="T45" s="72" t="s">
        <v>274</v>
      </c>
      <c r="U45" s="61"/>
      <c r="V45" s="72" t="s">
        <v>263</v>
      </c>
      <c r="W45" s="61"/>
      <c r="X45" s="77" t="s">
        <v>310</v>
      </c>
      <c r="Y45" s="61"/>
    </row>
    <row r="46" spans="1:25" ht="46.8" x14ac:dyDescent="0.3">
      <c r="A46" s="1">
        <v>1000</v>
      </c>
      <c r="B46" s="72" t="s">
        <v>289</v>
      </c>
      <c r="C46" s="61"/>
      <c r="D46" s="64" t="s">
        <v>359</v>
      </c>
      <c r="E46" s="61"/>
      <c r="F46" s="64" t="s">
        <v>427</v>
      </c>
      <c r="G46" s="61"/>
      <c r="H46" s="72" t="s">
        <v>330</v>
      </c>
      <c r="I46" s="61"/>
      <c r="J46" s="64"/>
      <c r="K46" s="61"/>
      <c r="L46" s="74"/>
      <c r="M46" s="61"/>
      <c r="N46" s="64" t="s">
        <v>383</v>
      </c>
      <c r="O46" s="61"/>
      <c r="P46" s="83" t="s">
        <v>353</v>
      </c>
      <c r="Q46" s="61"/>
      <c r="R46" s="80"/>
      <c r="S46" s="61"/>
      <c r="T46" s="72"/>
      <c r="U46" s="61"/>
      <c r="V46" s="72" t="s">
        <v>264</v>
      </c>
      <c r="W46" s="61"/>
      <c r="X46" s="77" t="s">
        <v>311</v>
      </c>
      <c r="Y46" s="61"/>
    </row>
    <row r="47" spans="1:25" ht="62.4" x14ac:dyDescent="0.3">
      <c r="A47" s="1" t="s">
        <v>187</v>
      </c>
      <c r="B47" s="72" t="s">
        <v>290</v>
      </c>
      <c r="C47" s="61"/>
      <c r="D47" s="64" t="s">
        <v>356</v>
      </c>
      <c r="E47" s="61"/>
      <c r="F47" s="64" t="s">
        <v>420</v>
      </c>
      <c r="G47" s="61"/>
      <c r="H47" s="72" t="s">
        <v>328</v>
      </c>
      <c r="I47" s="61"/>
      <c r="J47" s="64" t="s">
        <v>434</v>
      </c>
      <c r="K47" s="61"/>
      <c r="L47" s="74"/>
      <c r="M47" s="61"/>
      <c r="N47" s="64"/>
      <c r="O47" s="61"/>
      <c r="P47" s="83"/>
      <c r="Q47" s="61"/>
      <c r="R47" s="80"/>
      <c r="S47" s="61"/>
      <c r="T47" s="72"/>
      <c r="U47" s="61"/>
      <c r="V47" s="72" t="s">
        <v>265</v>
      </c>
      <c r="W47" s="61"/>
      <c r="X47" s="77" t="s">
        <v>798</v>
      </c>
      <c r="Y47" s="61"/>
    </row>
    <row r="48" spans="1:25" ht="62.4" x14ac:dyDescent="0.3">
      <c r="A48" s="1" t="s">
        <v>0</v>
      </c>
      <c r="B48" s="72" t="s">
        <v>290</v>
      </c>
      <c r="C48" s="61"/>
      <c r="D48" s="64" t="s">
        <v>360</v>
      </c>
      <c r="E48" s="61"/>
      <c r="F48" s="64" t="s">
        <v>803</v>
      </c>
      <c r="G48" s="61"/>
      <c r="H48" s="72" t="s">
        <v>329</v>
      </c>
      <c r="I48" s="61"/>
      <c r="J48" s="64"/>
      <c r="K48" s="61"/>
      <c r="L48" s="74"/>
      <c r="M48" s="61"/>
      <c r="N48" s="64"/>
      <c r="O48" s="61"/>
      <c r="P48" s="83"/>
      <c r="Q48" s="61"/>
      <c r="R48" s="80" t="s">
        <v>342</v>
      </c>
      <c r="S48" s="61"/>
      <c r="T48" s="72"/>
      <c r="U48" s="61"/>
      <c r="V48" s="72" t="s">
        <v>265</v>
      </c>
      <c r="W48" s="61"/>
      <c r="X48" s="77" t="s">
        <v>313</v>
      </c>
      <c r="Y48" s="61"/>
    </row>
    <row r="49" spans="1:25" ht="46.8" x14ac:dyDescent="0.3">
      <c r="A49" s="1" t="s">
        <v>1</v>
      </c>
      <c r="B49" s="72" t="s">
        <v>289</v>
      </c>
      <c r="C49" s="61"/>
      <c r="D49" s="64" t="s">
        <v>361</v>
      </c>
      <c r="E49" s="61"/>
      <c r="F49" s="64" t="s">
        <v>803</v>
      </c>
      <c r="G49" s="61"/>
      <c r="H49" s="72" t="s">
        <v>331</v>
      </c>
      <c r="I49" s="61"/>
      <c r="J49" s="64"/>
      <c r="K49" s="61"/>
      <c r="L49" s="74" t="s">
        <v>306</v>
      </c>
      <c r="M49" s="61"/>
      <c r="N49" s="64" t="s">
        <v>382</v>
      </c>
      <c r="O49" s="61"/>
      <c r="P49" s="83" t="s">
        <v>351</v>
      </c>
      <c r="Q49" s="61"/>
      <c r="R49" s="80" t="s">
        <v>342</v>
      </c>
      <c r="S49" s="61"/>
      <c r="T49" s="72" t="s">
        <v>273</v>
      </c>
      <c r="U49" s="61"/>
      <c r="V49" s="72" t="s">
        <v>264</v>
      </c>
      <c r="W49" s="61"/>
      <c r="X49" s="77" t="s">
        <v>314</v>
      </c>
      <c r="Y49" s="61"/>
    </row>
    <row r="50" spans="1:25" ht="31.2" x14ac:dyDescent="0.3">
      <c r="A50" s="1" t="s">
        <v>3</v>
      </c>
      <c r="B50" s="72" t="s">
        <v>291</v>
      </c>
      <c r="C50" s="61"/>
      <c r="D50" s="64" t="s">
        <v>362</v>
      </c>
      <c r="E50" s="61"/>
      <c r="F50" s="64" t="s">
        <v>421</v>
      </c>
      <c r="G50" s="61"/>
      <c r="H50" s="72" t="s">
        <v>332</v>
      </c>
      <c r="I50" s="61"/>
      <c r="J50" s="64"/>
      <c r="K50" s="61"/>
      <c r="L50" s="74" t="s">
        <v>305</v>
      </c>
      <c r="M50" s="61"/>
      <c r="N50" s="64" t="s">
        <v>383</v>
      </c>
      <c r="O50" s="61"/>
      <c r="P50" s="83"/>
      <c r="Q50" s="61"/>
      <c r="R50" s="80"/>
      <c r="S50" s="61"/>
      <c r="T50" s="72" t="s">
        <v>275</v>
      </c>
      <c r="U50" s="61"/>
      <c r="V50" s="72" t="s">
        <v>266</v>
      </c>
      <c r="W50" s="61"/>
      <c r="X50" s="77" t="s">
        <v>312</v>
      </c>
      <c r="Y50" s="61"/>
    </row>
    <row r="51" spans="1:25" ht="31.2" x14ac:dyDescent="0.3">
      <c r="A51" s="1" t="s">
        <v>4</v>
      </c>
      <c r="B51" s="72" t="s">
        <v>292</v>
      </c>
      <c r="C51" s="61"/>
      <c r="D51" s="64" t="s">
        <v>363</v>
      </c>
      <c r="E51" s="61"/>
      <c r="F51" s="64" t="s">
        <v>422</v>
      </c>
      <c r="G51" s="61"/>
      <c r="H51" s="72"/>
      <c r="I51" s="61"/>
      <c r="J51" s="64"/>
      <c r="K51" s="61"/>
      <c r="L51" s="74"/>
      <c r="M51" s="61"/>
      <c r="N51" s="64"/>
      <c r="O51" s="61"/>
      <c r="P51" s="83"/>
      <c r="Q51" s="61"/>
      <c r="R51" s="80"/>
      <c r="S51" s="61"/>
      <c r="T51" s="72" t="s">
        <v>275</v>
      </c>
      <c r="U51" s="61"/>
      <c r="V51" s="72" t="s">
        <v>263</v>
      </c>
      <c r="W51" s="61"/>
      <c r="X51" s="77"/>
      <c r="Y51" s="61"/>
    </row>
    <row r="52" spans="1:25" ht="15.6" x14ac:dyDescent="0.3">
      <c r="A52" s="1" t="s">
        <v>5</v>
      </c>
      <c r="B52" s="72" t="s">
        <v>293</v>
      </c>
      <c r="C52" s="61"/>
      <c r="D52" s="64" t="s">
        <v>362</v>
      </c>
      <c r="E52" s="61"/>
      <c r="F52" s="64" t="s">
        <v>422</v>
      </c>
      <c r="G52" s="61"/>
      <c r="H52" s="72" t="s">
        <v>333</v>
      </c>
      <c r="I52" s="61"/>
      <c r="J52" s="64"/>
      <c r="K52" s="61"/>
      <c r="L52" s="74"/>
      <c r="M52" s="61"/>
      <c r="N52" s="64"/>
      <c r="O52" s="61"/>
      <c r="P52" s="83"/>
      <c r="Q52" s="61"/>
      <c r="R52" s="80" t="s">
        <v>343</v>
      </c>
      <c r="S52" s="61"/>
      <c r="T52" s="72"/>
      <c r="U52" s="61"/>
      <c r="V52" s="72"/>
      <c r="W52" s="61"/>
      <c r="X52" s="77"/>
      <c r="Y52" s="61"/>
    </row>
    <row r="53" spans="1:25" ht="15.6" x14ac:dyDescent="0.3">
      <c r="A53" s="1" t="s">
        <v>15</v>
      </c>
      <c r="B53" s="64" t="s">
        <v>171</v>
      </c>
      <c r="C53" s="61"/>
      <c r="D53" s="64" t="s">
        <v>173</v>
      </c>
      <c r="E53" s="61"/>
      <c r="F53" s="61" t="str">
        <f>B6</f>
        <v>Chichester</v>
      </c>
      <c r="G53" s="61"/>
      <c r="H53" s="61" t="str">
        <f>B7</f>
        <v>Eastbourne</v>
      </c>
      <c r="I53" s="61"/>
      <c r="J53" s="61" t="str">
        <f>B8</f>
        <v>Horsham BS</v>
      </c>
      <c r="K53" s="61"/>
      <c r="L53" s="64" t="s">
        <v>178</v>
      </c>
      <c r="M53" s="61"/>
      <c r="N53" s="64" t="s">
        <v>242</v>
      </c>
      <c r="O53" s="61"/>
      <c r="P53" s="83"/>
      <c r="Q53" s="61"/>
      <c r="R53" s="65" t="s">
        <v>181</v>
      </c>
      <c r="S53" s="61"/>
      <c r="T53" s="64" t="s">
        <v>244</v>
      </c>
      <c r="U53" s="61"/>
      <c r="V53" s="61" t="str">
        <f>B14</f>
        <v>Lewes</v>
      </c>
      <c r="W53" s="61" t="s">
        <v>142</v>
      </c>
      <c r="X53" s="61" t="str">
        <f>B15</f>
        <v>Hy Runners</v>
      </c>
      <c r="Y53" s="61" t="s">
        <v>142</v>
      </c>
    </row>
    <row r="54" spans="1:25" x14ac:dyDescent="0.25">
      <c r="A54" s="1"/>
      <c r="B54" s="66" t="s">
        <v>167</v>
      </c>
      <c r="C54" s="61"/>
      <c r="D54" s="66" t="s">
        <v>167</v>
      </c>
      <c r="E54" s="61"/>
      <c r="F54" s="67" t="s">
        <v>167</v>
      </c>
      <c r="G54" s="61"/>
      <c r="H54" s="67" t="s">
        <v>167</v>
      </c>
      <c r="I54" s="61"/>
      <c r="J54" s="67" t="s">
        <v>167</v>
      </c>
      <c r="K54" s="61"/>
      <c r="L54" s="66" t="s">
        <v>167</v>
      </c>
      <c r="M54" s="61"/>
      <c r="N54" s="67" t="s">
        <v>167</v>
      </c>
      <c r="O54" s="61"/>
      <c r="P54" s="67" t="s">
        <v>167</v>
      </c>
      <c r="Q54" s="61"/>
      <c r="R54" s="67" t="s">
        <v>167</v>
      </c>
      <c r="S54" s="61"/>
      <c r="T54" s="66" t="s">
        <v>167</v>
      </c>
      <c r="U54" s="61"/>
      <c r="V54" s="67" t="s">
        <v>167</v>
      </c>
      <c r="W54" s="61"/>
      <c r="X54" s="67" t="s">
        <v>167</v>
      </c>
      <c r="Y54" s="61"/>
    </row>
    <row r="55" spans="1:25" ht="46.8" x14ac:dyDescent="0.3">
      <c r="A55" s="1">
        <v>75</v>
      </c>
      <c r="B55" s="72" t="s">
        <v>294</v>
      </c>
      <c r="C55" s="61"/>
      <c r="D55" s="64" t="s">
        <v>364</v>
      </c>
      <c r="E55" s="61"/>
      <c r="F55" s="64" t="s">
        <v>423</v>
      </c>
      <c r="G55" s="61"/>
      <c r="H55" s="72" t="s">
        <v>334</v>
      </c>
      <c r="I55" s="61"/>
      <c r="J55" s="64" t="s">
        <v>434</v>
      </c>
      <c r="K55" s="61"/>
      <c r="L55" s="74"/>
      <c r="M55" s="61"/>
      <c r="N55" s="64"/>
      <c r="O55" s="61"/>
      <c r="P55" s="64" t="s">
        <v>354</v>
      </c>
      <c r="Q55" s="61"/>
      <c r="R55" s="104" t="s">
        <v>341</v>
      </c>
      <c r="S55" s="61"/>
      <c r="T55" s="64"/>
      <c r="U55" s="61"/>
      <c r="V55" s="72"/>
      <c r="W55" s="61"/>
      <c r="X55" s="77" t="s">
        <v>315</v>
      </c>
      <c r="Y55" s="61"/>
    </row>
    <row r="56" spans="1:25" ht="31.2" x14ac:dyDescent="0.3">
      <c r="A56" s="1">
        <v>150</v>
      </c>
      <c r="B56" s="72" t="s">
        <v>295</v>
      </c>
      <c r="C56" s="61"/>
      <c r="D56" s="64" t="s">
        <v>361</v>
      </c>
      <c r="E56" s="61"/>
      <c r="F56" s="64" t="s">
        <v>424</v>
      </c>
      <c r="G56" s="61"/>
      <c r="H56" s="72" t="s">
        <v>334</v>
      </c>
      <c r="I56" s="61"/>
      <c r="J56" s="64"/>
      <c r="K56" s="61"/>
      <c r="L56" s="74"/>
      <c r="M56" s="61"/>
      <c r="N56" s="64" t="s">
        <v>383</v>
      </c>
      <c r="O56" s="61"/>
      <c r="P56" s="64"/>
      <c r="Q56" s="61"/>
      <c r="R56" s="80"/>
      <c r="S56" s="61"/>
      <c r="T56" s="64"/>
      <c r="U56" s="61"/>
      <c r="V56" s="72"/>
      <c r="W56" s="61"/>
      <c r="X56" s="77" t="s">
        <v>316</v>
      </c>
      <c r="Y56" s="61"/>
    </row>
    <row r="57" spans="1:25" ht="31.2" x14ac:dyDescent="0.3">
      <c r="A57" s="1">
        <v>600</v>
      </c>
      <c r="B57" s="72" t="s">
        <v>296</v>
      </c>
      <c r="C57" s="61"/>
      <c r="D57" s="64" t="s">
        <v>365</v>
      </c>
      <c r="E57" s="61"/>
      <c r="F57" s="64" t="s">
        <v>425</v>
      </c>
      <c r="G57" s="61"/>
      <c r="H57" s="72" t="s">
        <v>335</v>
      </c>
      <c r="I57" s="61"/>
      <c r="J57" s="64"/>
      <c r="K57" s="61"/>
      <c r="L57" s="74" t="s">
        <v>307</v>
      </c>
      <c r="M57" s="61"/>
      <c r="N57" s="64"/>
      <c r="O57" s="61"/>
      <c r="P57" s="64" t="s">
        <v>355</v>
      </c>
      <c r="Q57" s="61"/>
      <c r="R57" s="80"/>
      <c r="S57" s="61"/>
      <c r="T57" s="64"/>
      <c r="U57" s="61"/>
      <c r="V57" s="72"/>
      <c r="W57" s="61"/>
      <c r="X57" s="77" t="s">
        <v>317</v>
      </c>
      <c r="Y57" s="61"/>
    </row>
    <row r="58" spans="1:25" ht="31.2" x14ac:dyDescent="0.3">
      <c r="A58" s="1">
        <v>1000</v>
      </c>
      <c r="B58" s="72" t="s">
        <v>291</v>
      </c>
      <c r="C58" s="61"/>
      <c r="D58" s="64" t="s">
        <v>360</v>
      </c>
      <c r="E58" s="61"/>
      <c r="F58" s="64" t="s">
        <v>420</v>
      </c>
      <c r="G58" s="61"/>
      <c r="H58" s="72" t="s">
        <v>331</v>
      </c>
      <c r="I58" s="61"/>
      <c r="J58" s="64"/>
      <c r="K58" s="61"/>
      <c r="L58" s="74"/>
      <c r="M58" s="61"/>
      <c r="N58" s="64"/>
      <c r="O58" s="61"/>
      <c r="P58" s="64" t="s">
        <v>354</v>
      </c>
      <c r="Q58" s="61"/>
      <c r="R58" s="80"/>
      <c r="S58" s="61"/>
      <c r="T58" s="64"/>
      <c r="U58" s="61"/>
      <c r="V58" s="72"/>
      <c r="W58" s="61"/>
      <c r="X58" s="77" t="s">
        <v>313</v>
      </c>
      <c r="Y58" s="61"/>
    </row>
    <row r="59" spans="1:25" ht="46.8" x14ac:dyDescent="0.3">
      <c r="A59" s="1" t="s">
        <v>187</v>
      </c>
      <c r="B59" s="72" t="s">
        <v>286</v>
      </c>
      <c r="C59" s="61"/>
      <c r="D59" s="64" t="s">
        <v>364</v>
      </c>
      <c r="E59" s="61"/>
      <c r="F59" s="64" t="s">
        <v>423</v>
      </c>
      <c r="G59" s="61"/>
      <c r="H59" s="72" t="s">
        <v>327</v>
      </c>
      <c r="I59" s="61"/>
      <c r="J59" s="64"/>
      <c r="K59" s="61"/>
      <c r="L59" s="74"/>
      <c r="M59" s="61"/>
      <c r="N59" s="64"/>
      <c r="O59" s="61"/>
      <c r="P59" s="64"/>
      <c r="Q59" s="61"/>
      <c r="R59" s="80"/>
      <c r="S59" s="61"/>
      <c r="T59" s="64"/>
      <c r="U59" s="61"/>
      <c r="V59" s="72"/>
      <c r="W59" s="61"/>
      <c r="X59" s="77" t="s">
        <v>315</v>
      </c>
      <c r="Y59" s="61"/>
    </row>
    <row r="60" spans="1:25" ht="31.2" x14ac:dyDescent="0.3">
      <c r="A60" s="1" t="s">
        <v>0</v>
      </c>
      <c r="B60" s="72" t="s">
        <v>297</v>
      </c>
      <c r="C60" s="61"/>
      <c r="D60" s="64" t="s">
        <v>363</v>
      </c>
      <c r="E60" s="61"/>
      <c r="F60" s="64" t="s">
        <v>419</v>
      </c>
      <c r="G60" s="61"/>
      <c r="H60" s="72"/>
      <c r="I60" s="61"/>
      <c r="J60" s="64"/>
      <c r="K60" s="61"/>
      <c r="L60" s="74"/>
      <c r="M60" s="61"/>
      <c r="N60" s="64"/>
      <c r="O60" s="61"/>
      <c r="P60" s="64"/>
      <c r="Q60" s="61"/>
      <c r="R60" s="80"/>
      <c r="S60" s="61"/>
      <c r="T60" s="64"/>
      <c r="U60" s="61"/>
      <c r="V60" s="72"/>
      <c r="W60" s="61"/>
      <c r="X60" s="77"/>
      <c r="Y60" s="61"/>
    </row>
    <row r="61" spans="1:25" ht="31.2" x14ac:dyDescent="0.3">
      <c r="A61" s="1" t="s">
        <v>1</v>
      </c>
      <c r="B61" s="72" t="s">
        <v>287</v>
      </c>
      <c r="C61" s="61"/>
      <c r="D61" s="64" t="s">
        <v>366</v>
      </c>
      <c r="E61" s="61"/>
      <c r="F61" s="64" t="s">
        <v>424</v>
      </c>
      <c r="G61" s="61"/>
      <c r="H61" s="72" t="s">
        <v>335</v>
      </c>
      <c r="I61" s="61"/>
      <c r="J61" s="64"/>
      <c r="K61" s="61"/>
      <c r="L61" s="74" t="s">
        <v>307</v>
      </c>
      <c r="M61" s="61"/>
      <c r="N61" s="64"/>
      <c r="O61" s="61"/>
      <c r="P61" s="64" t="s">
        <v>355</v>
      </c>
      <c r="Q61" s="61"/>
      <c r="R61" s="80" t="s">
        <v>345</v>
      </c>
      <c r="S61" s="61"/>
      <c r="T61" s="64"/>
      <c r="U61" s="61"/>
      <c r="V61" s="72"/>
      <c r="W61" s="61"/>
      <c r="X61" s="77"/>
      <c r="Y61" s="61"/>
    </row>
    <row r="62" spans="1:25" ht="46.8" x14ac:dyDescent="0.3">
      <c r="A62" s="1" t="s">
        <v>3</v>
      </c>
      <c r="B62" s="72" t="s">
        <v>296</v>
      </c>
      <c r="C62" s="61"/>
      <c r="D62" s="68" t="s">
        <v>357</v>
      </c>
      <c r="E62" s="61"/>
      <c r="F62" s="68" t="s">
        <v>426</v>
      </c>
      <c r="G62" s="61"/>
      <c r="H62" s="72"/>
      <c r="I62" s="61"/>
      <c r="J62" s="68"/>
      <c r="K62" s="61"/>
      <c r="L62" s="74"/>
      <c r="M62" s="61"/>
      <c r="N62" s="68"/>
      <c r="O62" s="61"/>
      <c r="P62" s="68"/>
      <c r="Q62" s="61"/>
      <c r="R62" s="80"/>
      <c r="S62" s="61"/>
      <c r="T62" s="68"/>
      <c r="U62" s="61"/>
      <c r="V62" s="72" t="s">
        <v>262</v>
      </c>
      <c r="W62" s="61"/>
      <c r="X62" s="77" t="s">
        <v>317</v>
      </c>
      <c r="Y62" s="61"/>
    </row>
    <row r="63" spans="1:25" ht="15.6" x14ac:dyDescent="0.3">
      <c r="A63" s="1" t="s">
        <v>4</v>
      </c>
      <c r="B63" s="72" t="s">
        <v>295</v>
      </c>
      <c r="C63" s="61"/>
      <c r="D63" s="64" t="s">
        <v>367</v>
      </c>
      <c r="E63" s="61"/>
      <c r="F63" s="64" t="s">
        <v>426</v>
      </c>
      <c r="G63" s="61"/>
      <c r="H63" s="72"/>
      <c r="I63" s="61"/>
      <c r="J63" s="64"/>
      <c r="K63" s="61"/>
      <c r="L63" s="74"/>
      <c r="M63" s="61"/>
      <c r="N63" s="64"/>
      <c r="O63" s="61"/>
      <c r="P63" s="64"/>
      <c r="Q63" s="61"/>
      <c r="R63" s="80"/>
      <c r="S63" s="61"/>
      <c r="T63" s="64"/>
      <c r="U63" s="61"/>
      <c r="V63" s="72"/>
      <c r="W63" s="61"/>
      <c r="X63" s="64"/>
      <c r="Y63" s="61"/>
    </row>
    <row r="64" spans="1:25" ht="15.6" x14ac:dyDescent="0.3">
      <c r="A64" s="1" t="s">
        <v>5</v>
      </c>
      <c r="B64" s="72" t="s">
        <v>298</v>
      </c>
      <c r="C64" s="61"/>
      <c r="D64" s="64" t="s">
        <v>359</v>
      </c>
      <c r="E64" s="61"/>
      <c r="F64" s="64" t="s">
        <v>421</v>
      </c>
      <c r="G64" s="61"/>
      <c r="H64" s="72" t="s">
        <v>332</v>
      </c>
      <c r="I64" s="61"/>
      <c r="J64" s="64"/>
      <c r="K64" s="61"/>
      <c r="L64" s="74"/>
      <c r="M64" s="61"/>
      <c r="N64" s="64"/>
      <c r="O64" s="61"/>
      <c r="P64" s="64"/>
      <c r="Q64" s="61"/>
      <c r="R64" s="80"/>
      <c r="S64" s="61"/>
      <c r="T64" s="64"/>
      <c r="U64" s="61"/>
      <c r="V64" s="72"/>
      <c r="W64" s="61"/>
      <c r="X64" s="64"/>
      <c r="Y64" s="61"/>
    </row>
    <row r="65" spans="1:25" x14ac:dyDescent="0.25">
      <c r="A65" s="1" t="s">
        <v>15</v>
      </c>
      <c r="B65" s="64" t="s">
        <v>171</v>
      </c>
      <c r="C65" s="63"/>
      <c r="D65" s="64" t="s">
        <v>173</v>
      </c>
      <c r="E65" s="63"/>
      <c r="F65" s="63" t="str">
        <f>B6</f>
        <v>Chichester</v>
      </c>
      <c r="G65" s="63"/>
      <c r="H65" s="63" t="str">
        <f>B7</f>
        <v>Eastbourne</v>
      </c>
      <c r="I65" s="63"/>
      <c r="J65" s="63" t="str">
        <f>+B8</f>
        <v>Horsham BS</v>
      </c>
      <c r="K65" s="63"/>
      <c r="L65" s="64" t="s">
        <v>178</v>
      </c>
      <c r="M65" s="63"/>
      <c r="N65" s="69" t="s">
        <v>179</v>
      </c>
      <c r="O65" s="63"/>
      <c r="P65" s="63" t="str">
        <f>+B11</f>
        <v>Phoenix</v>
      </c>
      <c r="Q65" s="63"/>
      <c r="R65" s="63" t="str">
        <f>B12</f>
        <v>Worthing</v>
      </c>
      <c r="S65" s="63"/>
      <c r="T65" s="64" t="s">
        <v>244</v>
      </c>
      <c r="U65" s="61"/>
      <c r="V65" s="63" t="s">
        <v>245</v>
      </c>
      <c r="W65" s="61"/>
      <c r="X65" s="61" t="s">
        <v>243</v>
      </c>
      <c r="Y65" s="61"/>
    </row>
    <row r="68" spans="1:25" x14ac:dyDescent="0.25">
      <c r="N68" s="56"/>
    </row>
    <row r="70" spans="1:25" x14ac:dyDescent="0.25">
      <c r="B70" t="s">
        <v>43</v>
      </c>
    </row>
    <row r="71" spans="1:25" x14ac:dyDescent="0.25">
      <c r="B71" t="s">
        <v>148</v>
      </c>
      <c r="C71" t="s">
        <v>142</v>
      </c>
      <c r="D71" t="s">
        <v>36</v>
      </c>
      <c r="E71" t="s">
        <v>37</v>
      </c>
      <c r="F71" t="s">
        <v>38</v>
      </c>
      <c r="G71" t="s">
        <v>39</v>
      </c>
      <c r="H71" t="s">
        <v>40</v>
      </c>
      <c r="I71" t="s">
        <v>41</v>
      </c>
      <c r="J71" t="s">
        <v>42</v>
      </c>
      <c r="K71" t="s">
        <v>45</v>
      </c>
    </row>
    <row r="72" spans="1:25" x14ac:dyDescent="0.25">
      <c r="A72" s="1">
        <v>100</v>
      </c>
      <c r="B72" s="11" t="s">
        <v>56</v>
      </c>
      <c r="C72" s="11" t="s">
        <v>152</v>
      </c>
      <c r="D72" s="11" t="s">
        <v>46</v>
      </c>
      <c r="E72" s="11" t="s">
        <v>46</v>
      </c>
      <c r="F72" s="11" t="s">
        <v>51</v>
      </c>
      <c r="G72" s="11" t="s">
        <v>56</v>
      </c>
      <c r="H72" s="11" t="s">
        <v>61</v>
      </c>
      <c r="I72" s="11" t="s">
        <v>66</v>
      </c>
      <c r="J72" s="11" t="s">
        <v>71</v>
      </c>
      <c r="K72" s="11" t="s">
        <v>76</v>
      </c>
    </row>
    <row r="73" spans="1:25" x14ac:dyDescent="0.25">
      <c r="A73" s="1">
        <v>200</v>
      </c>
      <c r="B73" s="11" t="s">
        <v>149</v>
      </c>
      <c r="C73" s="11" t="s">
        <v>153</v>
      </c>
      <c r="D73" s="11" t="s">
        <v>47</v>
      </c>
      <c r="E73" s="11" t="s">
        <v>47</v>
      </c>
      <c r="F73" s="11" t="s">
        <v>52</v>
      </c>
      <c r="G73" s="11" t="s">
        <v>57</v>
      </c>
      <c r="H73" s="11" t="s">
        <v>62</v>
      </c>
      <c r="I73" s="11" t="s">
        <v>67</v>
      </c>
      <c r="J73" s="11" t="s">
        <v>72</v>
      </c>
      <c r="K73" s="11" t="s">
        <v>77</v>
      </c>
    </row>
    <row r="74" spans="1:25" x14ac:dyDescent="0.25">
      <c r="A74" s="1">
        <v>400</v>
      </c>
      <c r="B74" s="11"/>
      <c r="C74" s="11" t="s">
        <v>48</v>
      </c>
      <c r="D74" s="11" t="s">
        <v>48</v>
      </c>
      <c r="E74" s="11" t="s">
        <v>50</v>
      </c>
      <c r="F74" s="11" t="s">
        <v>53</v>
      </c>
      <c r="G74" s="11" t="s">
        <v>58</v>
      </c>
      <c r="H74" s="11" t="s">
        <v>63</v>
      </c>
      <c r="I74" s="11" t="s">
        <v>68</v>
      </c>
      <c r="J74" s="11" t="s">
        <v>73</v>
      </c>
      <c r="K74" s="11" t="s">
        <v>78</v>
      </c>
    </row>
    <row r="75" spans="1:25" x14ac:dyDescent="0.25">
      <c r="A75" s="1">
        <v>800</v>
      </c>
      <c r="B75" s="11" t="s">
        <v>59</v>
      </c>
      <c r="C75" s="11" t="s">
        <v>154</v>
      </c>
      <c r="D75" s="11" t="s">
        <v>27</v>
      </c>
      <c r="E75" s="11" t="s">
        <v>27</v>
      </c>
      <c r="F75" s="11" t="s">
        <v>54</v>
      </c>
      <c r="G75" s="11" t="s">
        <v>59</v>
      </c>
      <c r="H75" s="11" t="s">
        <v>64</v>
      </c>
      <c r="I75" s="11" t="s">
        <v>69</v>
      </c>
      <c r="J75" s="11" t="s">
        <v>74</v>
      </c>
      <c r="K75" s="11" t="s">
        <v>79</v>
      </c>
    </row>
    <row r="76" spans="1:25" x14ac:dyDescent="0.25">
      <c r="A76" s="1">
        <v>1500</v>
      </c>
      <c r="B76" s="11" t="s">
        <v>150</v>
      </c>
      <c r="C76" s="11" t="s">
        <v>55</v>
      </c>
      <c r="D76" s="11" t="s">
        <v>49</v>
      </c>
      <c r="E76" s="11" t="s">
        <v>28</v>
      </c>
      <c r="F76" s="11" t="s">
        <v>55</v>
      </c>
      <c r="G76" s="11" t="s">
        <v>60</v>
      </c>
      <c r="H76" s="11" t="s">
        <v>65</v>
      </c>
      <c r="I76" s="11" t="s">
        <v>70</v>
      </c>
      <c r="J76" s="11" t="s">
        <v>75</v>
      </c>
      <c r="K76" s="11" t="s">
        <v>80</v>
      </c>
    </row>
    <row r="77" spans="1:25" x14ac:dyDescent="0.25">
      <c r="A77" s="1">
        <v>3000</v>
      </c>
      <c r="B77" s="11"/>
      <c r="C77" s="11" t="s">
        <v>155</v>
      </c>
      <c r="D77" s="11" t="s">
        <v>13</v>
      </c>
      <c r="E77" s="11" t="s">
        <v>13</v>
      </c>
      <c r="F77" s="11" t="s">
        <v>13</v>
      </c>
      <c r="G77" s="11" t="s">
        <v>81</v>
      </c>
      <c r="H77" s="11" t="s">
        <v>82</v>
      </c>
      <c r="I77" s="11" t="s">
        <v>83</v>
      </c>
      <c r="J77" s="11" t="s">
        <v>84</v>
      </c>
      <c r="K77" s="11" t="s">
        <v>85</v>
      </c>
    </row>
    <row r="78" spans="1:25" x14ac:dyDescent="0.25">
      <c r="A78" s="1" t="s">
        <v>145</v>
      </c>
      <c r="B78" s="11" t="s">
        <v>151</v>
      </c>
      <c r="C78" s="11" t="s">
        <v>151</v>
      </c>
      <c r="D78" s="11"/>
      <c r="E78" s="11"/>
      <c r="F78" s="11"/>
      <c r="G78" s="11"/>
      <c r="H78" s="11"/>
      <c r="I78" s="11"/>
      <c r="J78" s="11"/>
      <c r="K78" s="11"/>
    </row>
    <row r="79" spans="1:25" x14ac:dyDescent="0.25">
      <c r="A79" s="1" t="s">
        <v>143</v>
      </c>
      <c r="B79" s="11"/>
      <c r="C79" s="11"/>
      <c r="D79" s="11" t="s">
        <v>46</v>
      </c>
      <c r="E79" s="11"/>
      <c r="F79" s="11"/>
      <c r="G79" s="11"/>
      <c r="H79" s="11"/>
      <c r="I79" s="11"/>
      <c r="J79" s="11"/>
      <c r="K79" s="11"/>
    </row>
    <row r="80" spans="1:25" x14ac:dyDescent="0.25">
      <c r="A80" s="1" t="s">
        <v>9</v>
      </c>
      <c r="B80" s="11"/>
      <c r="C80" s="11"/>
      <c r="D80" s="11" t="s">
        <v>86</v>
      </c>
      <c r="E80" s="11" t="s">
        <v>76</v>
      </c>
      <c r="F80" s="11" t="s">
        <v>87</v>
      </c>
      <c r="G80" s="11" t="s">
        <v>88</v>
      </c>
      <c r="H80" s="11" t="s">
        <v>89</v>
      </c>
      <c r="I80" s="11" t="s">
        <v>90</v>
      </c>
      <c r="J80" s="11"/>
      <c r="K80" s="11"/>
    </row>
    <row r="81" spans="1:11" x14ac:dyDescent="0.25">
      <c r="A81" s="1" t="s">
        <v>144</v>
      </c>
      <c r="B81" s="11"/>
      <c r="C81" s="11"/>
      <c r="D81" s="11" t="s">
        <v>162</v>
      </c>
      <c r="E81" s="11"/>
      <c r="F81" s="11"/>
      <c r="G81" s="11"/>
      <c r="H81" s="11"/>
      <c r="I81" s="11"/>
      <c r="J81" s="11"/>
      <c r="K81" s="11"/>
    </row>
    <row r="82" spans="1:11" x14ac:dyDescent="0.25">
      <c r="A82" s="1" t="s">
        <v>10</v>
      </c>
      <c r="B82" s="11"/>
      <c r="C82" s="11"/>
      <c r="D82" s="11" t="s">
        <v>91</v>
      </c>
      <c r="E82" s="11" t="s">
        <v>63</v>
      </c>
      <c r="F82" s="11" t="s">
        <v>68</v>
      </c>
      <c r="G82" s="11" t="s">
        <v>92</v>
      </c>
      <c r="H82" s="11" t="s">
        <v>93</v>
      </c>
      <c r="I82" s="11"/>
      <c r="J82" s="11"/>
      <c r="K82" s="11"/>
    </row>
    <row r="83" spans="1:11" x14ac:dyDescent="0.25">
      <c r="A83" s="1" t="s">
        <v>12</v>
      </c>
      <c r="B83" s="11"/>
      <c r="C83" s="11"/>
      <c r="D83" s="11" t="s">
        <v>94</v>
      </c>
      <c r="E83" s="11" t="s">
        <v>94</v>
      </c>
      <c r="F83" s="11" t="s">
        <v>95</v>
      </c>
      <c r="G83" s="11" t="s">
        <v>96</v>
      </c>
      <c r="H83" s="11" t="s">
        <v>97</v>
      </c>
      <c r="I83" s="11" t="s">
        <v>98</v>
      </c>
      <c r="J83" s="11" t="s">
        <v>99</v>
      </c>
      <c r="K83" s="11" t="s">
        <v>100</v>
      </c>
    </row>
    <row r="84" spans="1:11" x14ac:dyDescent="0.25">
      <c r="A84" s="1" t="s">
        <v>0</v>
      </c>
      <c r="B84" s="11" t="s">
        <v>156</v>
      </c>
      <c r="C84" s="11" t="s">
        <v>157</v>
      </c>
      <c r="D84" s="11" t="s">
        <v>101</v>
      </c>
      <c r="E84" s="11" t="s">
        <v>102</v>
      </c>
      <c r="F84" s="11" t="s">
        <v>100</v>
      </c>
      <c r="G84" s="11" t="s">
        <v>103</v>
      </c>
      <c r="H84" s="11" t="s">
        <v>104</v>
      </c>
      <c r="I84" s="11" t="s">
        <v>105</v>
      </c>
      <c r="J84" s="11" t="s">
        <v>106</v>
      </c>
      <c r="K84" s="11" t="s">
        <v>107</v>
      </c>
    </row>
    <row r="85" spans="1:11" x14ac:dyDescent="0.25">
      <c r="A85" s="1" t="s">
        <v>1</v>
      </c>
      <c r="B85" s="11" t="s">
        <v>158</v>
      </c>
      <c r="C85" s="11" t="s">
        <v>159</v>
      </c>
      <c r="D85" s="11" t="s">
        <v>108</v>
      </c>
      <c r="E85" s="11" t="s">
        <v>109</v>
      </c>
      <c r="F85" s="11" t="s">
        <v>110</v>
      </c>
      <c r="G85" s="11" t="s">
        <v>111</v>
      </c>
      <c r="H85" s="11" t="s">
        <v>112</v>
      </c>
      <c r="I85" s="11" t="s">
        <v>113</v>
      </c>
      <c r="J85" s="11" t="s">
        <v>114</v>
      </c>
      <c r="K85" s="11" t="s">
        <v>115</v>
      </c>
    </row>
    <row r="86" spans="1:11" x14ac:dyDescent="0.25">
      <c r="A86" s="1" t="s">
        <v>2</v>
      </c>
      <c r="B86" s="11"/>
      <c r="C86" s="11"/>
      <c r="D86" s="11" t="s">
        <v>116</v>
      </c>
      <c r="E86" s="11" t="s">
        <v>117</v>
      </c>
      <c r="F86" s="11" t="s">
        <v>118</v>
      </c>
      <c r="G86" s="11" t="s">
        <v>119</v>
      </c>
      <c r="H86" s="11" t="s">
        <v>120</v>
      </c>
      <c r="I86" s="11" t="s">
        <v>121</v>
      </c>
      <c r="J86" s="11" t="s">
        <v>122</v>
      </c>
      <c r="K86" s="11" t="s">
        <v>123</v>
      </c>
    </row>
    <row r="87" spans="1:11" x14ac:dyDescent="0.25">
      <c r="A87" s="1" t="s">
        <v>3</v>
      </c>
      <c r="B87" s="11" t="s">
        <v>121</v>
      </c>
      <c r="C87" s="11" t="s">
        <v>116</v>
      </c>
      <c r="D87" s="11" t="s">
        <v>116</v>
      </c>
      <c r="E87" s="11" t="s">
        <v>117</v>
      </c>
      <c r="F87" s="11" t="s">
        <v>117</v>
      </c>
      <c r="G87" s="11" t="s">
        <v>116</v>
      </c>
      <c r="H87" s="11" t="s">
        <v>124</v>
      </c>
      <c r="I87" s="11" t="s">
        <v>124</v>
      </c>
      <c r="J87" s="11" t="s">
        <v>122</v>
      </c>
      <c r="K87" s="11" t="s">
        <v>123</v>
      </c>
    </row>
    <row r="88" spans="1:11" x14ac:dyDescent="0.25">
      <c r="A88" s="1" t="s">
        <v>4</v>
      </c>
      <c r="B88" s="11" t="s">
        <v>128</v>
      </c>
      <c r="C88" s="11" t="s">
        <v>131</v>
      </c>
      <c r="D88" s="11" t="s">
        <v>125</v>
      </c>
      <c r="E88" s="11" t="s">
        <v>126</v>
      </c>
      <c r="F88" s="11" t="s">
        <v>126</v>
      </c>
      <c r="G88" s="11" t="s">
        <v>125</v>
      </c>
      <c r="H88" s="11" t="s">
        <v>127</v>
      </c>
      <c r="I88" s="11" t="s">
        <v>128</v>
      </c>
      <c r="J88" s="11" t="s">
        <v>129</v>
      </c>
      <c r="K88" s="11" t="s">
        <v>130</v>
      </c>
    </row>
    <row r="89" spans="1:11" x14ac:dyDescent="0.25">
      <c r="A89" s="1" t="s">
        <v>5</v>
      </c>
      <c r="B89" s="11" t="s">
        <v>128</v>
      </c>
      <c r="C89" s="11" t="s">
        <v>127</v>
      </c>
      <c r="D89" s="11" t="s">
        <v>126</v>
      </c>
      <c r="E89" s="11" t="s">
        <v>126</v>
      </c>
      <c r="F89" s="11" t="s">
        <v>127</v>
      </c>
      <c r="G89" s="11" t="s">
        <v>131</v>
      </c>
      <c r="H89" s="11" t="s">
        <v>128</v>
      </c>
      <c r="I89" s="11" t="s">
        <v>128</v>
      </c>
      <c r="J89" s="11" t="s">
        <v>132</v>
      </c>
      <c r="K89" s="11" t="s">
        <v>133</v>
      </c>
    </row>
    <row r="90" spans="1:11" x14ac:dyDescent="0.25">
      <c r="A90" s="1" t="s">
        <v>11</v>
      </c>
      <c r="B90" s="11"/>
      <c r="C90" s="11"/>
      <c r="D90" s="11" t="s">
        <v>125</v>
      </c>
      <c r="E90" s="11" t="s">
        <v>126</v>
      </c>
      <c r="F90" s="11" t="s">
        <v>126</v>
      </c>
      <c r="G90" s="11" t="s">
        <v>127</v>
      </c>
      <c r="H90" s="11" t="s">
        <v>131</v>
      </c>
      <c r="I90" s="11" t="s">
        <v>127</v>
      </c>
      <c r="J90" s="11" t="s">
        <v>134</v>
      </c>
      <c r="K90" s="11" t="s">
        <v>128</v>
      </c>
    </row>
    <row r="91" spans="1:11" x14ac:dyDescent="0.25">
      <c r="A91" s="1" t="s">
        <v>15</v>
      </c>
      <c r="B91" s="11" t="s">
        <v>160</v>
      </c>
      <c r="C91" s="11" t="s">
        <v>161</v>
      </c>
      <c r="D91" s="11" t="s">
        <v>135</v>
      </c>
      <c r="E91" s="11" t="s">
        <v>136</v>
      </c>
      <c r="F91" s="11" t="s">
        <v>136</v>
      </c>
      <c r="G91" s="11"/>
      <c r="H91" s="11"/>
      <c r="I91" s="11"/>
      <c r="J91" s="11"/>
      <c r="K91" s="11"/>
    </row>
    <row r="92" spans="1:11" x14ac:dyDescent="0.25">
      <c r="A92" s="1" t="s">
        <v>16</v>
      </c>
      <c r="B92" s="11"/>
      <c r="C92" s="11"/>
      <c r="D92" s="11" t="s">
        <v>137</v>
      </c>
      <c r="E92" s="11" t="s">
        <v>29</v>
      </c>
      <c r="F92" s="11" t="s">
        <v>29</v>
      </c>
      <c r="G92" s="11"/>
      <c r="H92" s="11"/>
      <c r="I92" s="11"/>
      <c r="J92" s="11"/>
      <c r="K92" s="11"/>
    </row>
    <row r="94" spans="1:11" x14ac:dyDescent="0.25">
      <c r="A94" s="1" t="s">
        <v>148</v>
      </c>
      <c r="B94">
        <v>2</v>
      </c>
    </row>
    <row r="95" spans="1:11" x14ac:dyDescent="0.25">
      <c r="A95" s="1" t="s">
        <v>142</v>
      </c>
      <c r="B95">
        <v>3</v>
      </c>
    </row>
    <row r="96" spans="1:11" x14ac:dyDescent="0.25">
      <c r="A96" s="1" t="s">
        <v>36</v>
      </c>
      <c r="B96">
        <v>4</v>
      </c>
    </row>
    <row r="97" spans="1:2" x14ac:dyDescent="0.25">
      <c r="A97" s="1" t="s">
        <v>37</v>
      </c>
      <c r="B97">
        <v>5</v>
      </c>
    </row>
    <row r="98" spans="1:2" x14ac:dyDescent="0.25">
      <c r="A98" s="1" t="s">
        <v>44</v>
      </c>
      <c r="B98">
        <v>5</v>
      </c>
    </row>
    <row r="99" spans="1:2" x14ac:dyDescent="0.25">
      <c r="A99" s="1" t="s">
        <v>38</v>
      </c>
      <c r="B99">
        <v>6</v>
      </c>
    </row>
    <row r="100" spans="1:2" x14ac:dyDescent="0.25">
      <c r="A100" s="1" t="s">
        <v>39</v>
      </c>
      <c r="B100">
        <v>7</v>
      </c>
    </row>
    <row r="101" spans="1:2" x14ac:dyDescent="0.25">
      <c r="A101" s="1" t="s">
        <v>40</v>
      </c>
      <c r="B101">
        <v>8</v>
      </c>
    </row>
    <row r="102" spans="1:2" x14ac:dyDescent="0.25">
      <c r="A102" s="1" t="s">
        <v>41</v>
      </c>
      <c r="B102">
        <v>9</v>
      </c>
    </row>
    <row r="103" spans="1:2" x14ac:dyDescent="0.25">
      <c r="A103" s="1" t="s">
        <v>42</v>
      </c>
      <c r="B103">
        <v>10</v>
      </c>
    </row>
    <row r="104" spans="1:2" x14ac:dyDescent="0.25">
      <c r="A104" s="1" t="s">
        <v>45</v>
      </c>
      <c r="B104">
        <v>11</v>
      </c>
    </row>
  </sheetData>
  <phoneticPr fontId="0" type="noConversion"/>
  <pageMargins left="0.7" right="0.7" top="0.75" bottom="0.75" header="0.3" footer="0.3"/>
  <pageSetup paperSize="9" scale="110" orientation="portrait" horizontalDpi="300" verticalDpi="3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/>
  <dimension ref="A1:Z429"/>
  <sheetViews>
    <sheetView tabSelected="1" topLeftCell="B1" zoomScaleNormal="100" workbookViewId="0">
      <selection activeCell="AD14" sqref="AD14"/>
    </sheetView>
  </sheetViews>
  <sheetFormatPr defaultRowHeight="13.2" x14ac:dyDescent="0.25"/>
  <cols>
    <col min="1" max="1" width="7" style="19" hidden="1" customWidth="1"/>
    <col min="2" max="2" width="3.33203125" style="23" customWidth="1"/>
    <col min="3" max="3" width="25.33203125" style="35" customWidth="1"/>
    <col min="4" max="4" width="0.6640625" style="49" hidden="1" customWidth="1"/>
    <col min="5" max="5" width="25.33203125" style="35" customWidth="1"/>
    <col min="6" max="6" width="7.109375" style="22" customWidth="1"/>
    <col min="7" max="7" width="4.33203125" style="31" customWidth="1"/>
    <col min="8" max="8" width="6.6640625" style="19" customWidth="1"/>
    <col min="9" max="9" width="0.109375" customWidth="1"/>
    <col min="10" max="11" width="4" hidden="1" customWidth="1"/>
    <col min="12" max="12" width="0.6640625" hidden="1" customWidth="1"/>
    <col min="13" max="22" width="4" hidden="1" customWidth="1"/>
    <col min="23" max="23" width="5.44140625" hidden="1" customWidth="1"/>
    <col min="24" max="24" width="8.6640625" hidden="1" customWidth="1"/>
    <col min="25" max="25" width="0.109375" hidden="1" customWidth="1"/>
  </cols>
  <sheetData>
    <row r="1" spans="1:25" ht="15.6" x14ac:dyDescent="0.3">
      <c r="B1" s="93" t="s">
        <v>796</v>
      </c>
      <c r="C1" s="94"/>
      <c r="D1" s="95"/>
      <c r="E1" s="94"/>
    </row>
    <row r="2" spans="1:25" x14ac:dyDescent="0.25">
      <c r="B2" s="30" t="s">
        <v>797</v>
      </c>
      <c r="C2" s="37"/>
      <c r="D2" s="38"/>
      <c r="E2" s="37"/>
    </row>
    <row r="4" spans="1:25" x14ac:dyDescent="0.25">
      <c r="A4" s="14"/>
      <c r="B4" s="43"/>
      <c r="C4" s="37" t="s">
        <v>7</v>
      </c>
      <c r="D4" s="38"/>
      <c r="E4" s="37" t="s">
        <v>8</v>
      </c>
      <c r="F4" s="50"/>
      <c r="G4" s="33"/>
      <c r="H4" s="24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x14ac:dyDescent="0.25">
      <c r="A5" s="15"/>
      <c r="B5" s="40">
        <v>1</v>
      </c>
      <c r="C5" s="39" t="str">
        <f>Dec!B4</f>
        <v>Brighton &amp; Hove</v>
      </c>
      <c r="D5" s="40"/>
      <c r="E5" s="41">
        <f>$I$364</f>
        <v>470</v>
      </c>
      <c r="F5" s="51" t="str">
        <f>Dec!A4</f>
        <v>B</v>
      </c>
      <c r="G5" s="33"/>
      <c r="H5" s="24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x14ac:dyDescent="0.25">
      <c r="A6" s="15"/>
      <c r="B6" s="40">
        <v>2</v>
      </c>
      <c r="C6" s="39" t="str">
        <f>Dec!B5</f>
        <v>Crawley</v>
      </c>
      <c r="D6" s="40"/>
      <c r="E6" s="41">
        <f>$J$364</f>
        <v>444</v>
      </c>
      <c r="F6" s="51" t="str">
        <f>Dec!A5</f>
        <v>C</v>
      </c>
      <c r="G6" s="33"/>
      <c r="H6" s="24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x14ac:dyDescent="0.25">
      <c r="A7" s="15"/>
      <c r="B7" s="40">
        <v>3</v>
      </c>
      <c r="C7" s="39" t="str">
        <f>Dec!B6</f>
        <v>Chichester</v>
      </c>
      <c r="D7" s="40"/>
      <c r="E7" s="41">
        <f>$K$364</f>
        <v>409.5</v>
      </c>
      <c r="F7" s="51" t="str">
        <f>Dec!A6</f>
        <v>D</v>
      </c>
      <c r="G7" s="33"/>
      <c r="H7" s="24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x14ac:dyDescent="0.25">
      <c r="A8" s="15"/>
      <c r="B8" s="40">
        <v>4</v>
      </c>
      <c r="C8" s="39" t="str">
        <f>Dec!B7</f>
        <v>Eastbourne</v>
      </c>
      <c r="D8" s="40"/>
      <c r="E8" s="41">
        <f>$L$364</f>
        <v>316.5</v>
      </c>
      <c r="F8" s="51" t="str">
        <f>Dec!A7</f>
        <v>E</v>
      </c>
      <c r="G8" s="33"/>
      <c r="H8" s="24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x14ac:dyDescent="0.25">
      <c r="A9" s="15"/>
      <c r="B9" s="40">
        <v>5</v>
      </c>
      <c r="C9" s="39" t="str">
        <f>Dec!B9</f>
        <v>East Grinstead</v>
      </c>
      <c r="D9" s="40"/>
      <c r="E9" s="41">
        <f>$N$364</f>
        <v>154</v>
      </c>
      <c r="F9" s="51" t="str">
        <f>Dec!A9</f>
        <v>G</v>
      </c>
      <c r="G9" s="33"/>
      <c r="H9" s="24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x14ac:dyDescent="0.25">
      <c r="A10" s="15"/>
      <c r="B10" s="40">
        <v>6</v>
      </c>
      <c r="C10" s="39" t="str">
        <f>Dec!B15</f>
        <v>Hy Runners</v>
      </c>
      <c r="D10" s="40"/>
      <c r="E10" s="41">
        <f>$V$364</f>
        <v>136</v>
      </c>
      <c r="F10" s="51" t="str">
        <f>Dec!A15</f>
        <v>H</v>
      </c>
      <c r="G10" s="33"/>
      <c r="H10" s="24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x14ac:dyDescent="0.25">
      <c r="A11" s="15"/>
      <c r="B11" s="40">
        <v>7</v>
      </c>
      <c r="C11" s="39" t="str">
        <f>Dec!B14</f>
        <v>Lewes</v>
      </c>
      <c r="D11" s="40"/>
      <c r="E11" s="41">
        <f>$U$364</f>
        <v>126</v>
      </c>
      <c r="F11" s="51" t="str">
        <f>Dec!A14</f>
        <v>L</v>
      </c>
      <c r="G11" s="33"/>
      <c r="H11" s="24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x14ac:dyDescent="0.25">
      <c r="A12" s="15"/>
      <c r="B12" s="40">
        <v>8</v>
      </c>
      <c r="C12" s="39" t="str">
        <f>Dec!B11</f>
        <v>Phoenix</v>
      </c>
      <c r="D12" s="40"/>
      <c r="E12" s="41">
        <f>$P$364</f>
        <v>124</v>
      </c>
      <c r="F12" s="51" t="str">
        <f>Dec!A11</f>
        <v>P</v>
      </c>
      <c r="G12" s="33"/>
      <c r="H12" s="24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x14ac:dyDescent="0.25">
      <c r="A13" s="15"/>
      <c r="B13" s="40">
        <v>9</v>
      </c>
      <c r="C13" s="39" t="str">
        <f>Dec!B12</f>
        <v>Worthing</v>
      </c>
      <c r="D13" s="40"/>
      <c r="E13" s="41">
        <f>$Q$364</f>
        <v>123</v>
      </c>
      <c r="F13" s="51" t="str">
        <f>Dec!A12</f>
        <v>W</v>
      </c>
      <c r="G13" s="33"/>
      <c r="H13" s="24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x14ac:dyDescent="0.25">
      <c r="A14" s="15"/>
      <c r="B14" s="40" t="s">
        <v>246</v>
      </c>
      <c r="C14" s="39" t="str">
        <f>Dec!B13</f>
        <v>Haywards Heath</v>
      </c>
      <c r="D14" s="40"/>
      <c r="E14" s="41">
        <f>$R$364</f>
        <v>102</v>
      </c>
      <c r="F14" s="51" t="str">
        <f>Dec!A13</f>
        <v>Y</v>
      </c>
      <c r="G14" s="33"/>
      <c r="H14" s="24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x14ac:dyDescent="0.25">
      <c r="A15" s="15"/>
      <c r="B15" s="40" t="s">
        <v>247</v>
      </c>
      <c r="C15" s="39" t="str">
        <f>Dec!B8</f>
        <v>Horsham BS</v>
      </c>
      <c r="D15" s="40"/>
      <c r="E15" s="41">
        <f>$M$364</f>
        <v>92</v>
      </c>
      <c r="F15" s="51" t="str">
        <f>Dec!A8</f>
        <v>F</v>
      </c>
      <c r="G15" s="33"/>
      <c r="H15" s="24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x14ac:dyDescent="0.25">
      <c r="A16" s="15"/>
      <c r="B16" s="40" t="s">
        <v>248</v>
      </c>
      <c r="C16" s="39" t="str">
        <f>Dec!B10</f>
        <v>Hastings</v>
      </c>
      <c r="D16" s="40"/>
      <c r="E16" s="41">
        <f>$O$364</f>
        <v>83</v>
      </c>
      <c r="F16" s="51" t="str">
        <f>Dec!A10</f>
        <v>A</v>
      </c>
      <c r="G16" s="33"/>
      <c r="H16" s="24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0.75" customHeight="1" x14ac:dyDescent="0.25">
      <c r="A17" s="15"/>
      <c r="B17" s="40">
        <v>11</v>
      </c>
      <c r="C17" s="39" t="str">
        <f>Dec!B14</f>
        <v>Lewes</v>
      </c>
      <c r="D17" s="40"/>
      <c r="E17" s="41">
        <f>$S$364</f>
        <v>126</v>
      </c>
      <c r="F17" s="51" t="str">
        <f>Dec!A14</f>
        <v>L</v>
      </c>
      <c r="G17" s="33"/>
      <c r="H17" s="24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idden="1" x14ac:dyDescent="0.25">
      <c r="A18" s="15"/>
      <c r="B18" s="40">
        <v>12</v>
      </c>
      <c r="C18" s="39" t="str">
        <f>Dec!B15</f>
        <v>Hy Runners</v>
      </c>
      <c r="D18" s="40"/>
      <c r="E18" s="41">
        <f>$T$364</f>
        <v>136</v>
      </c>
      <c r="F18" s="51" t="str">
        <f>Dec!A15</f>
        <v>H</v>
      </c>
      <c r="G18" s="33"/>
      <c r="H18" s="24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35.25" customHeight="1" x14ac:dyDescent="0.25">
      <c r="A19" s="15"/>
      <c r="B19" s="29"/>
      <c r="C19" s="42"/>
      <c r="D19" s="43"/>
      <c r="E19" s="42"/>
      <c r="F19" s="20"/>
      <c r="G19" s="33"/>
      <c r="H19" s="24"/>
      <c r="I19" s="10" t="str">
        <f>Dec!D4</f>
        <v>Brighton</v>
      </c>
      <c r="J19" s="10" t="str">
        <f>Dec!D5</f>
        <v>Crawley</v>
      </c>
      <c r="K19" s="10" t="str">
        <f>Dec!D6</f>
        <v>Chichester</v>
      </c>
      <c r="L19" s="10" t="str">
        <f>Dec!D7</f>
        <v>Eastbourne</v>
      </c>
      <c r="M19" s="10" t="str">
        <f>Dec!D8</f>
        <v>Horsham</v>
      </c>
      <c r="N19" s="10" t="str">
        <f>Dec!D9</f>
        <v>East Grinstead</v>
      </c>
      <c r="O19" s="10" t="str">
        <f>Dec!D10</f>
        <v>Hastings</v>
      </c>
      <c r="P19" s="10" t="str">
        <f>Dec!D11</f>
        <v>Phoenix</v>
      </c>
      <c r="Q19" s="10" t="str">
        <f>Dec!D12</f>
        <v>Worthing</v>
      </c>
      <c r="R19" s="10" t="str">
        <f>Dec!D13</f>
        <v>Haywards Heath</v>
      </c>
      <c r="S19" s="10" t="str">
        <f>Dec!D14</f>
        <v>Lewes</v>
      </c>
      <c r="T19" s="10" t="str">
        <f>Dec!D15</f>
        <v>Hy Runners</v>
      </c>
      <c r="U19" s="59" t="str">
        <f>Dec!D14</f>
        <v>Lewes</v>
      </c>
      <c r="V19" s="59" t="str">
        <f>Dec!D15</f>
        <v>Hy Runners</v>
      </c>
      <c r="W19" s="7" t="s">
        <v>6</v>
      </c>
      <c r="X19" s="2"/>
      <c r="Y19" s="2"/>
    </row>
    <row r="20" spans="1:25" x14ac:dyDescent="0.25">
      <c r="A20" s="15">
        <v>75</v>
      </c>
      <c r="B20" s="29"/>
      <c r="C20" s="38" t="s">
        <v>183</v>
      </c>
      <c r="D20" s="38"/>
      <c r="E20" s="44"/>
      <c r="F20" s="21"/>
      <c r="G20" s="33"/>
      <c r="H20" s="24" t="s">
        <v>141</v>
      </c>
      <c r="I20" s="5" t="str">
        <f>Dec!A4</f>
        <v>B</v>
      </c>
      <c r="J20" s="5" t="str">
        <f>Dec!A5</f>
        <v>C</v>
      </c>
      <c r="K20" s="5" t="str">
        <f>Dec!A6</f>
        <v>D</v>
      </c>
      <c r="L20" s="5" t="str">
        <f>Dec!A7</f>
        <v>E</v>
      </c>
      <c r="M20" s="5" t="str">
        <f>Dec!A8</f>
        <v>F</v>
      </c>
      <c r="N20" s="5" t="str">
        <f>Dec!A9</f>
        <v>G</v>
      </c>
      <c r="O20" s="5" t="str">
        <f>Dec!A10</f>
        <v>A</v>
      </c>
      <c r="P20" s="5" t="str">
        <f>Dec!A11</f>
        <v>P</v>
      </c>
      <c r="Q20" s="5" t="str">
        <f>Dec!A12</f>
        <v>W</v>
      </c>
      <c r="R20" s="5" t="str">
        <f>Dec!A13</f>
        <v>Y</v>
      </c>
      <c r="S20" s="5" t="str">
        <f>Dec!A14</f>
        <v>L</v>
      </c>
      <c r="T20" s="5" t="str">
        <f>Dec!A15</f>
        <v>H</v>
      </c>
      <c r="U20" s="5" t="str">
        <f>Dec!A14</f>
        <v>L</v>
      </c>
      <c r="V20" s="5" t="str">
        <f>Dec!A15</f>
        <v>H</v>
      </c>
      <c r="W20" s="8"/>
      <c r="X20" s="2" t="s">
        <v>184</v>
      </c>
      <c r="Y20" s="2"/>
    </row>
    <row r="21" spans="1:25" x14ac:dyDescent="0.25">
      <c r="A21" s="16" t="s">
        <v>385</v>
      </c>
      <c r="B21" s="36">
        <v>1</v>
      </c>
      <c r="C21" s="45" t="str">
        <f t="shared" ref="C21:C31" si="0">IF(A21="","",VLOOKUP($A$20,IF(LEN(A21)=2,FSB,FSA),VLOOKUP(LEFT(A21,1),Fteams,6,FALSE),FALSE))</f>
        <v>Thomas Campbell</v>
      </c>
      <c r="D21" s="45">
        <f>IF(A21="","",VLOOKUP($A20,IF(LEN(A21)=2,FSB,FSA),VLOOKUP(LEFT(A21,1),Fteams,7,FALSE),FALSE))</f>
        <v>0</v>
      </c>
      <c r="E21" s="45" t="str">
        <f t="shared" ref="E21:E31" si="1">IF(A21="","",VLOOKUP(LEFT(A21,1),Fteams,2,FALSE))</f>
        <v>Brighton &amp; Hove</v>
      </c>
      <c r="F21" s="96" t="s">
        <v>464</v>
      </c>
      <c r="G21" s="97">
        <f>Dec!$G$2</f>
        <v>12</v>
      </c>
      <c r="H21" s="98">
        <v>0</v>
      </c>
      <c r="I21" s="8">
        <f t="shared" ref="I21:V35" si="2">IF($A21="","",IF(LEFT($A21,1)=I$20,$G21,""))</f>
        <v>12</v>
      </c>
      <c r="J21" s="8" t="str">
        <f t="shared" si="2"/>
        <v/>
      </c>
      <c r="K21" s="8" t="str">
        <f t="shared" si="2"/>
        <v/>
      </c>
      <c r="L21" s="8" t="str">
        <f t="shared" si="2"/>
        <v/>
      </c>
      <c r="M21" s="8" t="str">
        <f t="shared" si="2"/>
        <v/>
      </c>
      <c r="N21" s="8" t="str">
        <f t="shared" si="2"/>
        <v/>
      </c>
      <c r="O21" s="8" t="str">
        <f t="shared" si="2"/>
        <v/>
      </c>
      <c r="P21" s="8" t="str">
        <f t="shared" si="2"/>
        <v/>
      </c>
      <c r="Q21" s="8" t="str">
        <f t="shared" si="2"/>
        <v/>
      </c>
      <c r="R21" s="8" t="str">
        <f t="shared" si="2"/>
        <v/>
      </c>
      <c r="S21" s="8" t="str">
        <f t="shared" si="2"/>
        <v/>
      </c>
      <c r="T21" s="8" t="str">
        <f t="shared" si="2"/>
        <v/>
      </c>
      <c r="U21" s="8" t="str">
        <f t="shared" si="2"/>
        <v/>
      </c>
      <c r="V21" s="8" t="str">
        <f t="shared" si="2"/>
        <v/>
      </c>
      <c r="W21" s="8"/>
      <c r="X21" s="2"/>
      <c r="Y21" s="13" t="e">
        <f>IF(F21="","",IF(F21-VLOOKUP($A20,AWstandards,VLOOKUP(D21,Age,2,FALSE),FALSE)&gt;0,"","aw"))</f>
        <v>#N/A</v>
      </c>
    </row>
    <row r="22" spans="1:25" x14ac:dyDescent="0.25">
      <c r="A22" s="16" t="s">
        <v>386</v>
      </c>
      <c r="B22" s="36">
        <v>2</v>
      </c>
      <c r="C22" s="45" t="str">
        <f t="shared" si="0"/>
        <v>Harley Saunders-Neate</v>
      </c>
      <c r="D22" s="45">
        <f>IF(A22="","",VLOOKUP($A20,IF(LEN(A22)=2,FSB,FSA),VLOOKUP(LEFT(A22,1),Fteams,7,FALSE),FALSE))</f>
        <v>0</v>
      </c>
      <c r="E22" s="45" t="str">
        <f t="shared" si="1"/>
        <v>Crawley</v>
      </c>
      <c r="F22" s="96" t="s">
        <v>465</v>
      </c>
      <c r="G22" s="97">
        <f>IF(Dec!$G$2-1&lt;0,0,Dec!$G$2-1)</f>
        <v>11</v>
      </c>
      <c r="H22" s="98">
        <v>0</v>
      </c>
      <c r="I22" s="8" t="str">
        <f t="shared" si="2"/>
        <v/>
      </c>
      <c r="J22" s="8">
        <f t="shared" si="2"/>
        <v>11</v>
      </c>
      <c r="K22" s="8" t="str">
        <f t="shared" si="2"/>
        <v/>
      </c>
      <c r="L22" s="8" t="str">
        <f t="shared" si="2"/>
        <v/>
      </c>
      <c r="M22" s="8" t="str">
        <f t="shared" si="2"/>
        <v/>
      </c>
      <c r="N22" s="8" t="str">
        <f t="shared" si="2"/>
        <v/>
      </c>
      <c r="O22" s="8" t="str">
        <f t="shared" si="2"/>
        <v/>
      </c>
      <c r="P22" s="8" t="str">
        <f t="shared" si="2"/>
        <v/>
      </c>
      <c r="Q22" s="8" t="str">
        <f t="shared" si="2"/>
        <v/>
      </c>
      <c r="R22" s="8" t="str">
        <f t="shared" si="2"/>
        <v/>
      </c>
      <c r="S22" s="8" t="str">
        <f t="shared" si="2"/>
        <v/>
      </c>
      <c r="T22" s="8" t="str">
        <f t="shared" si="2"/>
        <v/>
      </c>
      <c r="U22" s="8" t="str">
        <f t="shared" si="2"/>
        <v/>
      </c>
      <c r="V22" s="8" t="str">
        <f t="shared" si="2"/>
        <v/>
      </c>
      <c r="W22" s="8"/>
      <c r="X22" s="2"/>
      <c r="Y22" s="13" t="e">
        <f>IF(F22="","",IF(F22-VLOOKUP($A20,AWstandards,VLOOKUP(D22,Age,2,FALSE),FALSE)&gt;0,"","aw"))</f>
        <v>#N/A</v>
      </c>
    </row>
    <row r="23" spans="1:25" x14ac:dyDescent="0.25">
      <c r="A23" s="16" t="s">
        <v>389</v>
      </c>
      <c r="B23" s="36">
        <v>3</v>
      </c>
      <c r="C23" s="45" t="str">
        <f t="shared" si="0"/>
        <v>Charlie Scoines</v>
      </c>
      <c r="D23" s="45">
        <f>IF(A23="","",VLOOKUP($A20,IF(LEN(A23)=2,FSB,FSA),VLOOKUP(LEFT(A23,1),Fteams,7,FALSE),FALSE))</f>
        <v>0</v>
      </c>
      <c r="E23" s="45" t="str">
        <f t="shared" si="1"/>
        <v>Horsham BS</v>
      </c>
      <c r="F23" s="96" t="s">
        <v>466</v>
      </c>
      <c r="G23" s="97">
        <f>IF(Dec!$G$2-2&lt;0,0,Dec!$G$2-2)</f>
        <v>10</v>
      </c>
      <c r="H23" s="98">
        <v>0</v>
      </c>
      <c r="I23" s="8" t="str">
        <f t="shared" si="2"/>
        <v/>
      </c>
      <c r="J23" s="8" t="str">
        <f t="shared" si="2"/>
        <v/>
      </c>
      <c r="K23" s="8" t="str">
        <f t="shared" si="2"/>
        <v/>
      </c>
      <c r="L23" s="8" t="str">
        <f t="shared" si="2"/>
        <v/>
      </c>
      <c r="M23" s="8">
        <f t="shared" si="2"/>
        <v>10</v>
      </c>
      <c r="N23" s="8" t="str">
        <f t="shared" si="2"/>
        <v/>
      </c>
      <c r="O23" s="8" t="str">
        <f t="shared" si="2"/>
        <v/>
      </c>
      <c r="P23" s="8" t="str">
        <f t="shared" si="2"/>
        <v/>
      </c>
      <c r="Q23" s="8" t="str">
        <f t="shared" si="2"/>
        <v/>
      </c>
      <c r="R23" s="8" t="str">
        <f t="shared" si="2"/>
        <v/>
      </c>
      <c r="S23" s="8" t="str">
        <f t="shared" si="2"/>
        <v/>
      </c>
      <c r="T23" s="8" t="str">
        <f t="shared" si="2"/>
        <v/>
      </c>
      <c r="U23" s="8" t="str">
        <f t="shared" si="2"/>
        <v/>
      </c>
      <c r="V23" s="8" t="str">
        <f t="shared" si="2"/>
        <v/>
      </c>
      <c r="W23" s="8"/>
      <c r="X23" s="2"/>
      <c r="Y23" s="13" t="e">
        <f>IF(F23="","",IF(F23-VLOOKUP($A20,AWstandards,VLOOKUP(D23,Age,2,FALSE),FALSE)&gt;0,"","aw"))</f>
        <v>#N/A</v>
      </c>
    </row>
    <row r="24" spans="1:25" x14ac:dyDescent="0.25">
      <c r="A24" s="16" t="s">
        <v>387</v>
      </c>
      <c r="B24" s="36">
        <v>4</v>
      </c>
      <c r="C24" s="45" t="str">
        <f t="shared" si="0"/>
        <v>Humphrey Monhemius</v>
      </c>
      <c r="D24" s="45">
        <f>IF(A24="","",VLOOKUP($A20,IF(LEN(A24)=2,FSB,FSA),VLOOKUP(LEFT(A24,1),Fteams,7,FALSE),FALSE))</f>
        <v>0</v>
      </c>
      <c r="E24" s="45" t="str">
        <f t="shared" si="1"/>
        <v>Chichester</v>
      </c>
      <c r="F24" s="96" t="s">
        <v>467</v>
      </c>
      <c r="G24" s="97">
        <f>IF(Dec!$G$2-3&lt;0,0,Dec!$G$2-3)</f>
        <v>9</v>
      </c>
      <c r="H24" s="99">
        <v>-0.4</v>
      </c>
      <c r="I24" s="8" t="str">
        <f t="shared" si="2"/>
        <v/>
      </c>
      <c r="J24" s="8" t="str">
        <f t="shared" si="2"/>
        <v/>
      </c>
      <c r="K24" s="8">
        <f t="shared" si="2"/>
        <v>9</v>
      </c>
      <c r="L24" s="8" t="str">
        <f t="shared" si="2"/>
        <v/>
      </c>
      <c r="M24" s="8" t="str">
        <f t="shared" si="2"/>
        <v/>
      </c>
      <c r="N24" s="8" t="str">
        <f t="shared" si="2"/>
        <v/>
      </c>
      <c r="O24" s="8" t="str">
        <f t="shared" si="2"/>
        <v/>
      </c>
      <c r="P24" s="8" t="str">
        <f t="shared" si="2"/>
        <v/>
      </c>
      <c r="Q24" s="8" t="str">
        <f t="shared" si="2"/>
        <v/>
      </c>
      <c r="R24" s="8" t="str">
        <f t="shared" si="2"/>
        <v/>
      </c>
      <c r="S24" s="8" t="str">
        <f t="shared" si="2"/>
        <v/>
      </c>
      <c r="T24" s="8" t="str">
        <f t="shared" si="2"/>
        <v/>
      </c>
      <c r="U24" s="8" t="str">
        <f t="shared" si="2"/>
        <v/>
      </c>
      <c r="V24" s="8" t="str">
        <f t="shared" si="2"/>
        <v/>
      </c>
      <c r="W24" s="8"/>
      <c r="X24" s="2"/>
      <c r="Y24" s="13" t="e">
        <f>IF(F24="","",IF(F24-VLOOKUP($A20,AWstandards,VLOOKUP(D24,Age,2,FALSE),FALSE)&gt;0,"","aw"))</f>
        <v>#N/A</v>
      </c>
    </row>
    <row r="25" spans="1:25" x14ac:dyDescent="0.25">
      <c r="A25" s="16" t="s">
        <v>394</v>
      </c>
      <c r="B25" s="36">
        <v>5</v>
      </c>
      <c r="C25" s="45" t="str">
        <f t="shared" si="0"/>
        <v>William Kean</v>
      </c>
      <c r="D25" s="45">
        <f>IF(A25="","",VLOOKUP($A20,IF(LEN(A25)=2,FSB,FSA),VLOOKUP(LEFT(A25,1),Fteams,7,FALSE),FALSE))</f>
        <v>0</v>
      </c>
      <c r="E25" s="45" t="str">
        <f t="shared" si="1"/>
        <v>Haywards Heath</v>
      </c>
      <c r="F25" s="96" t="s">
        <v>468</v>
      </c>
      <c r="G25" s="97">
        <f>IF(Dec!$G$2-4&lt;0,0,Dec!$G$2-4)</f>
        <v>8</v>
      </c>
      <c r="H25" s="98">
        <v>0</v>
      </c>
      <c r="I25" s="8" t="str">
        <f t="shared" si="2"/>
        <v/>
      </c>
      <c r="J25" s="8" t="str">
        <f t="shared" si="2"/>
        <v/>
      </c>
      <c r="K25" s="8" t="str">
        <f t="shared" si="2"/>
        <v/>
      </c>
      <c r="L25" s="8" t="str">
        <f t="shared" si="2"/>
        <v/>
      </c>
      <c r="M25" s="8" t="str">
        <f t="shared" si="2"/>
        <v/>
      </c>
      <c r="N25" s="8" t="str">
        <f t="shared" si="2"/>
        <v/>
      </c>
      <c r="O25" s="8" t="str">
        <f t="shared" si="2"/>
        <v/>
      </c>
      <c r="P25" s="8" t="str">
        <f t="shared" si="2"/>
        <v/>
      </c>
      <c r="Q25" s="8" t="str">
        <f t="shared" si="2"/>
        <v/>
      </c>
      <c r="R25" s="8">
        <f t="shared" si="2"/>
        <v>8</v>
      </c>
      <c r="S25" s="8" t="str">
        <f t="shared" si="2"/>
        <v/>
      </c>
      <c r="T25" s="8" t="str">
        <f t="shared" si="2"/>
        <v/>
      </c>
      <c r="U25" s="8" t="str">
        <f t="shared" si="2"/>
        <v/>
      </c>
      <c r="V25" s="8" t="str">
        <f t="shared" si="2"/>
        <v/>
      </c>
      <c r="W25" s="8"/>
      <c r="X25" s="2"/>
      <c r="Y25" s="13" t="e">
        <f>IF(F25="","",IF(F25-VLOOKUP($A20,AWstandards,VLOOKUP(D25,Age,2,FALSE),FALSE)&gt;0,"","aw"))</f>
        <v>#N/A</v>
      </c>
    </row>
    <row r="26" spans="1:25" x14ac:dyDescent="0.25">
      <c r="A26" s="16" t="s">
        <v>384</v>
      </c>
      <c r="B26" s="36">
        <v>6</v>
      </c>
      <c r="C26" s="45" t="str">
        <f t="shared" si="0"/>
        <v>Zackary Roache</v>
      </c>
      <c r="D26" s="45">
        <f>IF(A26="","",VLOOKUP($A20,IF(LEN(A26)=2,FSB,FSA),VLOOKUP(LEFT(A26,1),Fteams,7,FALSE),FALSE))</f>
        <v>0</v>
      </c>
      <c r="E26" s="45" t="str">
        <f t="shared" si="1"/>
        <v>Hastings</v>
      </c>
      <c r="F26" s="96" t="s">
        <v>469</v>
      </c>
      <c r="G26" s="97">
        <f>IF(Dec!$G$2-5&lt;0,0,Dec!$G$2-5)</f>
        <v>7</v>
      </c>
      <c r="H26" s="99">
        <v>-0.4</v>
      </c>
      <c r="I26" s="8" t="str">
        <f t="shared" si="2"/>
        <v/>
      </c>
      <c r="J26" s="8" t="str">
        <f t="shared" si="2"/>
        <v/>
      </c>
      <c r="K26" s="8" t="str">
        <f t="shared" si="2"/>
        <v/>
      </c>
      <c r="L26" s="8" t="str">
        <f t="shared" si="2"/>
        <v/>
      </c>
      <c r="M26" s="8" t="str">
        <f t="shared" si="2"/>
        <v/>
      </c>
      <c r="N26" s="8" t="str">
        <f t="shared" si="2"/>
        <v/>
      </c>
      <c r="O26" s="8">
        <f t="shared" si="2"/>
        <v>7</v>
      </c>
      <c r="P26" s="8" t="str">
        <f t="shared" si="2"/>
        <v/>
      </c>
      <c r="Q26" s="8" t="str">
        <f t="shared" si="2"/>
        <v/>
      </c>
      <c r="R26" s="8" t="str">
        <f t="shared" si="2"/>
        <v/>
      </c>
      <c r="S26" s="8" t="str">
        <f t="shared" si="2"/>
        <v/>
      </c>
      <c r="T26" s="8" t="str">
        <f t="shared" si="2"/>
        <v/>
      </c>
      <c r="U26" s="8" t="str">
        <f t="shared" si="2"/>
        <v/>
      </c>
      <c r="V26" s="8" t="str">
        <f t="shared" si="2"/>
        <v/>
      </c>
      <c r="W26" s="8"/>
      <c r="X26" s="2"/>
      <c r="Y26" s="13" t="e">
        <f>IF(F26="","",IF(F26-VLOOKUP($A20,AWstandards,VLOOKUP(D26,Age,2,FALSE),FALSE)&gt;0,"","aw"))</f>
        <v>#N/A</v>
      </c>
    </row>
    <row r="27" spans="1:25" x14ac:dyDescent="0.25">
      <c r="A27" s="16" t="s">
        <v>395</v>
      </c>
      <c r="B27" s="36">
        <v>7</v>
      </c>
      <c r="C27" s="45" t="str">
        <f t="shared" si="0"/>
        <v>Eddie Rew</v>
      </c>
      <c r="D27" s="45">
        <f>IF(A27="","",VLOOKUP($A20,IF(LEN(A27)=2,FSB,FSA),VLOOKUP(LEFT(A27,1),Fteams,7,FALSE),FALSE))</f>
        <v>0</v>
      </c>
      <c r="E27" s="45" t="str">
        <f t="shared" si="1"/>
        <v>East Grinstead</v>
      </c>
      <c r="F27" s="96" t="s">
        <v>469</v>
      </c>
      <c r="G27" s="97">
        <f>IF(Dec!$G$2-6&lt;0,0,Dec!$G$2-6)</f>
        <v>6</v>
      </c>
      <c r="H27" s="99">
        <v>-0.4</v>
      </c>
      <c r="I27" s="8" t="str">
        <f t="shared" si="2"/>
        <v/>
      </c>
      <c r="J27" s="8" t="str">
        <f t="shared" si="2"/>
        <v/>
      </c>
      <c r="K27" s="8" t="str">
        <f t="shared" si="2"/>
        <v/>
      </c>
      <c r="L27" s="8" t="str">
        <f t="shared" si="2"/>
        <v/>
      </c>
      <c r="M27" s="8" t="str">
        <f t="shared" si="2"/>
        <v/>
      </c>
      <c r="N27" s="8">
        <f t="shared" si="2"/>
        <v>6</v>
      </c>
      <c r="O27" s="8" t="str">
        <f t="shared" si="2"/>
        <v/>
      </c>
      <c r="P27" s="8" t="str">
        <f t="shared" si="2"/>
        <v/>
      </c>
      <c r="Q27" s="8" t="str">
        <f t="shared" si="2"/>
        <v/>
      </c>
      <c r="R27" s="8" t="str">
        <f t="shared" si="2"/>
        <v/>
      </c>
      <c r="S27" s="8" t="str">
        <f t="shared" si="2"/>
        <v/>
      </c>
      <c r="T27" s="8" t="str">
        <f t="shared" si="2"/>
        <v/>
      </c>
      <c r="U27" s="8" t="str">
        <f t="shared" si="2"/>
        <v/>
      </c>
      <c r="V27" s="8" t="str">
        <f t="shared" si="2"/>
        <v/>
      </c>
      <c r="W27" s="8"/>
      <c r="X27" s="2"/>
      <c r="Y27" s="13" t="e">
        <f>IF(F27="","",IF(F27-VLOOKUP($A20,AWstandards,VLOOKUP(D27,Age,2,FALSE),FALSE)&gt;0,"","aw"))</f>
        <v>#N/A</v>
      </c>
    </row>
    <row r="28" spans="1:25" x14ac:dyDescent="0.25">
      <c r="A28" s="16" t="s">
        <v>391</v>
      </c>
      <c r="B28" s="36">
        <v>8</v>
      </c>
      <c r="C28" s="45" t="str">
        <f t="shared" si="0"/>
        <v>Iestyn Walsh</v>
      </c>
      <c r="D28" s="45">
        <f>IF(A28="","",VLOOKUP($A20,IF(LEN(A28)=2,FSB,FSA),VLOOKUP(LEFT(A28,1),Fteams,7,FALSE),FALSE))</f>
        <v>0</v>
      </c>
      <c r="E28" s="45" t="str">
        <f t="shared" si="1"/>
        <v>Phoenix</v>
      </c>
      <c r="F28" s="96" t="s">
        <v>470</v>
      </c>
      <c r="G28" s="97">
        <f>IF(Dec!$G$2-7&lt;0,0,Dec!$G$2-7)</f>
        <v>5</v>
      </c>
      <c r="H28" s="98">
        <v>0</v>
      </c>
      <c r="I28" s="8" t="str">
        <f t="shared" si="2"/>
        <v/>
      </c>
      <c r="J28" s="8" t="str">
        <f t="shared" si="2"/>
        <v/>
      </c>
      <c r="K28" s="8" t="str">
        <f t="shared" si="2"/>
        <v/>
      </c>
      <c r="L28" s="8" t="str">
        <f t="shared" si="2"/>
        <v/>
      </c>
      <c r="M28" s="8" t="str">
        <f t="shared" si="2"/>
        <v/>
      </c>
      <c r="N28" s="8" t="str">
        <f t="shared" si="2"/>
        <v/>
      </c>
      <c r="O28" s="8" t="str">
        <f t="shared" si="2"/>
        <v/>
      </c>
      <c r="P28" s="8">
        <f t="shared" si="2"/>
        <v>5</v>
      </c>
      <c r="Q28" s="8" t="str">
        <f t="shared" si="2"/>
        <v/>
      </c>
      <c r="R28" s="8" t="str">
        <f t="shared" si="2"/>
        <v/>
      </c>
      <c r="S28" s="8" t="str">
        <f t="shared" si="2"/>
        <v/>
      </c>
      <c r="T28" s="8" t="str">
        <f t="shared" si="2"/>
        <v/>
      </c>
      <c r="U28" s="8" t="str">
        <f t="shared" si="2"/>
        <v/>
      </c>
      <c r="V28" s="8" t="str">
        <f t="shared" si="2"/>
        <v/>
      </c>
      <c r="W28" s="8"/>
      <c r="X28" s="2"/>
      <c r="Y28" s="13" t="e">
        <f>IF(F28="","",IF(F28-VLOOKUP($A20,AWstandards,VLOOKUP(D28,Age,2,FALSE),FALSE)&gt;0,"","aw"))</f>
        <v>#N/A</v>
      </c>
    </row>
    <row r="29" spans="1:25" x14ac:dyDescent="0.25">
      <c r="A29" s="16" t="s">
        <v>393</v>
      </c>
      <c r="B29" s="36">
        <v>9</v>
      </c>
      <c r="C29" s="45" t="str">
        <f t="shared" si="0"/>
        <v>Marson Chan</v>
      </c>
      <c r="D29" s="45">
        <f>IF(A29="","",VLOOKUP($A20,IF(LEN(A29)=2,FSB,FSA),VLOOKUP(LEFT(A29,1),Fteams,7,FALSE),FALSE))</f>
        <v>0</v>
      </c>
      <c r="E29" s="45" t="str">
        <f t="shared" si="1"/>
        <v>Worthing</v>
      </c>
      <c r="F29" s="96" t="s">
        <v>471</v>
      </c>
      <c r="G29" s="97">
        <f>IF(Dec!$G$2-8&lt;0,0,Dec!$G$2-8)</f>
        <v>4</v>
      </c>
      <c r="H29" s="98">
        <v>0</v>
      </c>
      <c r="I29" s="8" t="str">
        <f t="shared" si="2"/>
        <v/>
      </c>
      <c r="J29" s="8" t="str">
        <f t="shared" si="2"/>
        <v/>
      </c>
      <c r="K29" s="8" t="str">
        <f t="shared" si="2"/>
        <v/>
      </c>
      <c r="L29" s="8" t="str">
        <f t="shared" si="2"/>
        <v/>
      </c>
      <c r="M29" s="8" t="str">
        <f t="shared" si="2"/>
        <v/>
      </c>
      <c r="N29" s="8" t="str">
        <f t="shared" si="2"/>
        <v/>
      </c>
      <c r="O29" s="8" t="str">
        <f t="shared" si="2"/>
        <v/>
      </c>
      <c r="P29" s="8" t="str">
        <f t="shared" si="2"/>
        <v/>
      </c>
      <c r="Q29" s="8">
        <f t="shared" si="2"/>
        <v>4</v>
      </c>
      <c r="R29" s="8" t="str">
        <f t="shared" si="2"/>
        <v/>
      </c>
      <c r="S29" s="8" t="str">
        <f t="shared" si="2"/>
        <v/>
      </c>
      <c r="T29" s="8" t="str">
        <f t="shared" si="2"/>
        <v/>
      </c>
      <c r="U29" s="8" t="str">
        <f t="shared" si="2"/>
        <v/>
      </c>
      <c r="V29" s="8" t="str">
        <f t="shared" si="2"/>
        <v/>
      </c>
      <c r="W29" s="8"/>
      <c r="X29" s="2"/>
      <c r="Y29" s="13" t="e">
        <f>IF(F29="","",IF(F29-VLOOKUP($A20,AWstandards,VLOOKUP(D29,Age,2,FALSE),FALSE)&gt;0,"","aw"))</f>
        <v>#N/A</v>
      </c>
    </row>
    <row r="30" spans="1:25" x14ac:dyDescent="0.25">
      <c r="A30" s="16" t="s">
        <v>390</v>
      </c>
      <c r="B30" s="36">
        <v>10</v>
      </c>
      <c r="C30" s="45" t="str">
        <f t="shared" si="0"/>
        <v>Idrees Al-Radhi</v>
      </c>
      <c r="D30" s="45"/>
      <c r="E30" s="45" t="str">
        <f t="shared" si="1"/>
        <v>Lewes</v>
      </c>
      <c r="F30" s="96" t="s">
        <v>472</v>
      </c>
      <c r="G30" s="97">
        <f>IF(Dec!$G$2-9&lt;0,0,Dec!$G$2-9)</f>
        <v>3</v>
      </c>
      <c r="H30" s="99">
        <v>-0.4</v>
      </c>
      <c r="I30" s="8" t="str">
        <f t="shared" si="2"/>
        <v/>
      </c>
      <c r="J30" s="8" t="str">
        <f t="shared" si="2"/>
        <v/>
      </c>
      <c r="K30" s="8" t="str">
        <f t="shared" si="2"/>
        <v/>
      </c>
      <c r="L30" s="8" t="str">
        <f t="shared" si="2"/>
        <v/>
      </c>
      <c r="M30" s="8" t="str">
        <f t="shared" si="2"/>
        <v/>
      </c>
      <c r="N30" s="8" t="str">
        <f t="shared" si="2"/>
        <v/>
      </c>
      <c r="O30" s="8" t="str">
        <f t="shared" si="2"/>
        <v/>
      </c>
      <c r="P30" s="8" t="str">
        <f t="shared" si="2"/>
        <v/>
      </c>
      <c r="Q30" s="8" t="str">
        <f t="shared" si="2"/>
        <v/>
      </c>
      <c r="R30" s="8" t="str">
        <f t="shared" si="2"/>
        <v/>
      </c>
      <c r="S30" s="8">
        <f t="shared" si="2"/>
        <v>3</v>
      </c>
      <c r="T30" s="8" t="str">
        <f t="shared" si="2"/>
        <v/>
      </c>
      <c r="U30" s="8">
        <f t="shared" si="2"/>
        <v>3</v>
      </c>
      <c r="V30" s="8" t="str">
        <f t="shared" si="2"/>
        <v/>
      </c>
      <c r="W30" s="8"/>
      <c r="X30" s="2"/>
      <c r="Y30" s="13"/>
    </row>
    <row r="31" spans="1:25" x14ac:dyDescent="0.25">
      <c r="A31" s="16" t="s">
        <v>388</v>
      </c>
      <c r="B31" s="36" t="s">
        <v>247</v>
      </c>
      <c r="C31" s="45" t="str">
        <f t="shared" si="0"/>
        <v>Charlie Davey</v>
      </c>
      <c r="D31" s="45"/>
      <c r="E31" s="45" t="str">
        <f t="shared" si="1"/>
        <v>Eastbourne</v>
      </c>
      <c r="F31" s="96" t="s">
        <v>473</v>
      </c>
      <c r="G31" s="97">
        <f>IF(Dec!$G$2-10&lt;0,0,Dec!$G$2-10)</f>
        <v>2</v>
      </c>
      <c r="H31" s="98">
        <v>0</v>
      </c>
      <c r="I31" s="8" t="str">
        <f t="shared" si="2"/>
        <v/>
      </c>
      <c r="J31" s="8" t="str">
        <f t="shared" si="2"/>
        <v/>
      </c>
      <c r="K31" s="8" t="str">
        <f t="shared" si="2"/>
        <v/>
      </c>
      <c r="L31" s="8">
        <f t="shared" si="2"/>
        <v>2</v>
      </c>
      <c r="M31" s="8" t="str">
        <f t="shared" si="2"/>
        <v/>
      </c>
      <c r="N31" s="8" t="str">
        <f t="shared" si="2"/>
        <v/>
      </c>
      <c r="O31" s="8" t="str">
        <f t="shared" si="2"/>
        <v/>
      </c>
      <c r="P31" s="8" t="str">
        <f t="shared" si="2"/>
        <v/>
      </c>
      <c r="Q31" s="8" t="str">
        <f t="shared" si="2"/>
        <v/>
      </c>
      <c r="R31" s="8" t="str">
        <f t="shared" si="2"/>
        <v/>
      </c>
      <c r="S31" s="8" t="str">
        <f t="shared" si="2"/>
        <v/>
      </c>
      <c r="T31" s="8" t="str">
        <f t="shared" si="2"/>
        <v/>
      </c>
      <c r="U31" s="8" t="str">
        <f t="shared" si="2"/>
        <v/>
      </c>
      <c r="V31" s="8" t="str">
        <f t="shared" si="2"/>
        <v/>
      </c>
      <c r="W31" s="8"/>
      <c r="X31" s="2"/>
      <c r="Y31" s="13"/>
    </row>
    <row r="32" spans="1:25" x14ac:dyDescent="0.25">
      <c r="A32" s="15">
        <v>75</v>
      </c>
      <c r="B32" s="29"/>
      <c r="C32" s="46" t="s">
        <v>185</v>
      </c>
      <c r="D32" s="47"/>
      <c r="E32" s="44"/>
      <c r="F32" s="100"/>
      <c r="G32" s="101"/>
      <c r="H32" s="99" t="s">
        <v>141</v>
      </c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 t="str">
        <f t="shared" si="2"/>
        <v/>
      </c>
      <c r="V32" s="8" t="str">
        <f t="shared" si="2"/>
        <v/>
      </c>
      <c r="W32" s="8"/>
      <c r="X32" s="2" t="s">
        <v>189</v>
      </c>
      <c r="Y32" s="2"/>
    </row>
    <row r="33" spans="1:25" x14ac:dyDescent="0.25">
      <c r="A33" s="17" t="s">
        <v>398</v>
      </c>
      <c r="B33" s="36">
        <v>1</v>
      </c>
      <c r="C33" s="45" t="str">
        <f t="shared" ref="C33:C41" si="3">IF(A33="","",VLOOKUP($A$32,IF(LEN(A33)=2,FSB,FSA),VLOOKUP(LEFT(A33,1),Fteams,6,FALSE),FALSE))</f>
        <v>Matthew Reid</v>
      </c>
      <c r="D33" s="45">
        <f>IF(A33="","",VLOOKUP($A32,IF(LEN(A33)=2,FSB,FSA),VLOOKUP(LEFT(A33,1),Fteams,7,FALSE),FALSE))</f>
        <v>0</v>
      </c>
      <c r="E33" s="45" t="str">
        <f t="shared" ref="E33:E41" si="4">IF(A33="","",VLOOKUP(LEFT(A33,1),Fteams,2,FALSE))</f>
        <v>Brighton &amp; Hove</v>
      </c>
      <c r="F33" s="96" t="s">
        <v>474</v>
      </c>
      <c r="G33" s="97">
        <f>Dec!$G$2</f>
        <v>12</v>
      </c>
      <c r="H33" s="98">
        <v>0</v>
      </c>
      <c r="I33" s="8">
        <f t="shared" si="2"/>
        <v>12</v>
      </c>
      <c r="J33" s="8" t="str">
        <f t="shared" si="2"/>
        <v/>
      </c>
      <c r="K33" s="8" t="str">
        <f t="shared" si="2"/>
        <v/>
      </c>
      <c r="L33" s="8" t="str">
        <f t="shared" si="2"/>
        <v/>
      </c>
      <c r="M33" s="8" t="str">
        <f t="shared" si="2"/>
        <v/>
      </c>
      <c r="N33" s="8" t="str">
        <f t="shared" si="2"/>
        <v/>
      </c>
      <c r="O33" s="8" t="str">
        <f t="shared" si="2"/>
        <v/>
      </c>
      <c r="P33" s="8" t="str">
        <f t="shared" si="2"/>
        <v/>
      </c>
      <c r="Q33" s="8" t="str">
        <f t="shared" si="2"/>
        <v/>
      </c>
      <c r="R33" s="8" t="str">
        <f t="shared" si="2"/>
        <v/>
      </c>
      <c r="S33" s="8" t="str">
        <f t="shared" si="2"/>
        <v/>
      </c>
      <c r="T33" s="8" t="str">
        <f t="shared" si="2"/>
        <v/>
      </c>
      <c r="U33" s="8" t="str">
        <f t="shared" si="2"/>
        <v/>
      </c>
      <c r="V33" s="8" t="str">
        <f t="shared" si="2"/>
        <v/>
      </c>
      <c r="W33" s="8"/>
      <c r="X33" s="2"/>
      <c r="Y33" s="13" t="e">
        <f>IF(F33="","",IF(F33-VLOOKUP($A32,AWstandards,VLOOKUP(D33,Age,2,FALSE),FALSE)&gt;0,"","aw"))</f>
        <v>#N/A</v>
      </c>
    </row>
    <row r="34" spans="1:25" x14ac:dyDescent="0.25">
      <c r="A34" s="17" t="s">
        <v>399</v>
      </c>
      <c r="B34" s="36">
        <v>2</v>
      </c>
      <c r="C34" s="45" t="str">
        <f t="shared" si="3"/>
        <v>Rafael Selby</v>
      </c>
      <c r="D34" s="45">
        <f>IF(A34="","",VLOOKUP($A32,IF(LEN(A34)=2,FSB,FSA),VLOOKUP(LEFT(A34,1),Fteams,7,FALSE),FALSE))</f>
        <v>0</v>
      </c>
      <c r="E34" s="45" t="str">
        <f t="shared" si="4"/>
        <v>Crawley</v>
      </c>
      <c r="F34" s="96" t="s">
        <v>475</v>
      </c>
      <c r="G34" s="97">
        <f>IF(Dec!$G$2-1&lt;0,0,Dec!$G$2-1)</f>
        <v>11</v>
      </c>
      <c r="H34" s="98">
        <v>0</v>
      </c>
      <c r="I34" s="8" t="str">
        <f t="shared" si="2"/>
        <v/>
      </c>
      <c r="J34" s="8">
        <f t="shared" si="2"/>
        <v>11</v>
      </c>
      <c r="K34" s="8" t="str">
        <f t="shared" si="2"/>
        <v/>
      </c>
      <c r="L34" s="8" t="str">
        <f t="shared" si="2"/>
        <v/>
      </c>
      <c r="M34" s="8" t="str">
        <f t="shared" si="2"/>
        <v/>
      </c>
      <c r="N34" s="8" t="str">
        <f t="shared" si="2"/>
        <v/>
      </c>
      <c r="O34" s="8" t="str">
        <f t="shared" si="2"/>
        <v/>
      </c>
      <c r="P34" s="8" t="str">
        <f t="shared" si="2"/>
        <v/>
      </c>
      <c r="Q34" s="8" t="str">
        <f t="shared" si="2"/>
        <v/>
      </c>
      <c r="R34" s="8" t="str">
        <f t="shared" si="2"/>
        <v/>
      </c>
      <c r="S34" s="8" t="str">
        <f t="shared" si="2"/>
        <v/>
      </c>
      <c r="T34" s="8" t="str">
        <f t="shared" si="2"/>
        <v/>
      </c>
      <c r="U34" s="8" t="str">
        <f t="shared" si="2"/>
        <v/>
      </c>
      <c r="V34" s="8" t="str">
        <f t="shared" si="2"/>
        <v/>
      </c>
      <c r="W34" s="8"/>
      <c r="X34" s="2"/>
      <c r="Y34" s="13" t="e">
        <f>IF(F34="","",IF(F34-VLOOKUP($A32,AWstandards,VLOOKUP(D34,Age,2,FALSE),FALSE)&gt;0,"","aw"))</f>
        <v>#N/A</v>
      </c>
    </row>
    <row r="35" spans="1:25" x14ac:dyDescent="0.25">
      <c r="A35" s="17" t="s">
        <v>397</v>
      </c>
      <c r="B35" s="36">
        <v>3</v>
      </c>
      <c r="C35" s="45" t="str">
        <f t="shared" si="3"/>
        <v>Edwin Chapman</v>
      </c>
      <c r="D35" s="45">
        <f>IF(A35="","",VLOOKUP($A32,IF(LEN(A35)=2,FSB,FSA),VLOOKUP(LEFT(A35,1),Fteams,7,FALSE),FALSE))</f>
        <v>0</v>
      </c>
      <c r="E35" s="45" t="str">
        <f t="shared" si="4"/>
        <v>Hastings</v>
      </c>
      <c r="F35" s="96" t="s">
        <v>476</v>
      </c>
      <c r="G35" s="97">
        <f>IF(Dec!$G$2-2&lt;0,0,Dec!$G$2-2)</f>
        <v>10</v>
      </c>
      <c r="H35" s="98">
        <v>0.96</v>
      </c>
      <c r="I35" s="8" t="str">
        <f t="shared" si="2"/>
        <v/>
      </c>
      <c r="J35" s="8" t="str">
        <f t="shared" si="2"/>
        <v/>
      </c>
      <c r="K35" s="8" t="str">
        <f t="shared" si="2"/>
        <v/>
      </c>
      <c r="L35" s="8" t="str">
        <f t="shared" si="2"/>
        <v/>
      </c>
      <c r="M35" s="8" t="str">
        <f t="shared" si="2"/>
        <v/>
      </c>
      <c r="N35" s="8" t="str">
        <f t="shared" si="2"/>
        <v/>
      </c>
      <c r="O35" s="8">
        <f t="shared" si="2"/>
        <v>10</v>
      </c>
      <c r="P35" s="8" t="str">
        <f t="shared" si="2"/>
        <v/>
      </c>
      <c r="Q35" s="8" t="str">
        <f t="shared" si="2"/>
        <v/>
      </c>
      <c r="R35" s="8" t="str">
        <f t="shared" si="2"/>
        <v/>
      </c>
      <c r="S35" s="8" t="str">
        <f t="shared" si="2"/>
        <v/>
      </c>
      <c r="T35" s="8" t="str">
        <f t="shared" si="2"/>
        <v/>
      </c>
      <c r="U35" s="8" t="str">
        <f t="shared" si="2"/>
        <v/>
      </c>
      <c r="V35" s="8" t="str">
        <f t="shared" si="2"/>
        <v/>
      </c>
      <c r="W35" s="8"/>
      <c r="X35" s="2"/>
      <c r="Y35" s="13" t="e">
        <f>IF(F35="","",IF(F35-VLOOKUP($A32,AWstandards,VLOOKUP(D35,Age,2,FALSE),FALSE)&gt;0,"","aw"))</f>
        <v>#N/A</v>
      </c>
    </row>
    <row r="36" spans="1:25" x14ac:dyDescent="0.25">
      <c r="A36" s="17" t="s">
        <v>402</v>
      </c>
      <c r="B36" s="36">
        <v>4</v>
      </c>
      <c r="C36" s="45" t="str">
        <f t="shared" si="3"/>
        <v>Rufus |Thomas</v>
      </c>
      <c r="D36" s="45">
        <f>IF(A36="","",VLOOKUP($A32,IF(LEN(A36)=2,FSB,FSA),VLOOKUP(LEFT(A36,1),Fteams,7,FALSE),FALSE))</f>
        <v>0</v>
      </c>
      <c r="E36" s="45" t="str">
        <f t="shared" si="4"/>
        <v>Horsham BS</v>
      </c>
      <c r="F36" s="96" t="s">
        <v>477</v>
      </c>
      <c r="G36" s="97">
        <f>IF(Dec!$G$2-3&lt;0,0,Dec!$G$2-3)</f>
        <v>9</v>
      </c>
      <c r="H36" s="98">
        <v>0.9</v>
      </c>
      <c r="I36" s="8" t="str">
        <f t="shared" ref="I36:U48" si="5">IF($A36="","",IF(LEFT($A36,1)=I$20,$G36,""))</f>
        <v/>
      </c>
      <c r="J36" s="8" t="str">
        <f t="shared" si="5"/>
        <v/>
      </c>
      <c r="K36" s="8" t="str">
        <f t="shared" si="5"/>
        <v/>
      </c>
      <c r="L36" s="8" t="str">
        <f t="shared" si="5"/>
        <v/>
      </c>
      <c r="M36" s="8">
        <f t="shared" si="5"/>
        <v>9</v>
      </c>
      <c r="N36" s="8" t="str">
        <f t="shared" si="5"/>
        <v/>
      </c>
      <c r="O36" s="8" t="str">
        <f t="shared" si="5"/>
        <v/>
      </c>
      <c r="P36" s="8" t="str">
        <f t="shared" si="5"/>
        <v/>
      </c>
      <c r="Q36" s="8" t="str">
        <f t="shared" si="5"/>
        <v/>
      </c>
      <c r="R36" s="8" t="str">
        <f t="shared" si="5"/>
        <v/>
      </c>
      <c r="S36" s="8" t="str">
        <f t="shared" si="5"/>
        <v/>
      </c>
      <c r="T36" s="8" t="str">
        <f t="shared" si="5"/>
        <v/>
      </c>
      <c r="U36" s="8" t="str">
        <f t="shared" si="5"/>
        <v/>
      </c>
      <c r="V36" s="8" t="str">
        <f t="shared" ref="V36:V78" si="6">IF($A36="","",IF(LEFT($A36,1)=V$20,$G36,""))</f>
        <v/>
      </c>
      <c r="W36" s="8"/>
      <c r="X36" s="2"/>
      <c r="Y36" s="13" t="e">
        <f>IF(F36="","",IF(F36-VLOOKUP($A32,AWstandards,VLOOKUP(D36,Age,2,FALSE),FALSE)&gt;0,"","aw"))</f>
        <v>#N/A</v>
      </c>
    </row>
    <row r="37" spans="1:25" x14ac:dyDescent="0.25">
      <c r="A37" s="17" t="s">
        <v>405</v>
      </c>
      <c r="B37" s="36">
        <v>5</v>
      </c>
      <c r="C37" s="45" t="str">
        <f t="shared" si="3"/>
        <v>Rainbow Love</v>
      </c>
      <c r="D37" s="45">
        <f>IF(A37="","",VLOOKUP($A32,IF(LEN(A37)=2,FSB,FSA),VLOOKUP(LEFT(A37,1),Fteams,7,FALSE),FALSE))</f>
        <v>0</v>
      </c>
      <c r="E37" s="45" t="str">
        <f t="shared" si="4"/>
        <v>Lewes</v>
      </c>
      <c r="F37" s="96" t="s">
        <v>478</v>
      </c>
      <c r="G37" s="97">
        <f>IF(Dec!$G$2-4&lt;0,0,Dec!$G$2-4)</f>
        <v>8</v>
      </c>
      <c r="H37" s="98">
        <v>0.9</v>
      </c>
      <c r="I37" s="8" t="str">
        <f t="shared" si="5"/>
        <v/>
      </c>
      <c r="J37" s="8" t="str">
        <f t="shared" si="5"/>
        <v/>
      </c>
      <c r="K37" s="8" t="str">
        <f t="shared" si="5"/>
        <v/>
      </c>
      <c r="L37" s="8" t="str">
        <f t="shared" si="5"/>
        <v/>
      </c>
      <c r="M37" s="8" t="str">
        <f t="shared" si="5"/>
        <v/>
      </c>
      <c r="N37" s="8" t="str">
        <f t="shared" si="5"/>
        <v/>
      </c>
      <c r="O37" s="8" t="str">
        <f t="shared" si="5"/>
        <v/>
      </c>
      <c r="P37" s="8" t="str">
        <f t="shared" si="5"/>
        <v/>
      </c>
      <c r="Q37" s="8" t="str">
        <f t="shared" si="5"/>
        <v/>
      </c>
      <c r="R37" s="8" t="str">
        <f t="shared" si="5"/>
        <v/>
      </c>
      <c r="S37" s="8">
        <f t="shared" si="5"/>
        <v>8</v>
      </c>
      <c r="T37" s="8" t="str">
        <f t="shared" si="5"/>
        <v/>
      </c>
      <c r="U37" s="8">
        <f t="shared" si="5"/>
        <v>8</v>
      </c>
      <c r="V37" s="8" t="str">
        <f t="shared" si="6"/>
        <v/>
      </c>
      <c r="W37" s="8"/>
      <c r="X37" s="2"/>
      <c r="Y37" s="13" t="e">
        <f>IF(F37="","",IF(F37-VLOOKUP($A32,AWstandards,VLOOKUP(D37,Age,2,FALSE),FALSE)&gt;0,"","aw"))</f>
        <v>#N/A</v>
      </c>
    </row>
    <row r="38" spans="1:25" x14ac:dyDescent="0.25">
      <c r="A38" s="17" t="s">
        <v>400</v>
      </c>
      <c r="B38" s="36">
        <v>6</v>
      </c>
      <c r="C38" s="45" t="str">
        <f t="shared" si="3"/>
        <v>Levi Pearce</v>
      </c>
      <c r="D38" s="45">
        <f>IF(A38="","",VLOOKUP($A32,IF(LEN(A38)=2,FSB,FSA),VLOOKUP(LEFT(A38,1),Fteams,7,FALSE),FALSE))</f>
        <v>0</v>
      </c>
      <c r="E38" s="45" t="str">
        <f t="shared" si="4"/>
        <v>Chichester</v>
      </c>
      <c r="F38" s="96" t="s">
        <v>479</v>
      </c>
      <c r="G38" s="97">
        <f>IF(Dec!$G$2-5&lt;0,0,Dec!$G$2-5)</f>
        <v>7</v>
      </c>
      <c r="H38" s="98">
        <v>0</v>
      </c>
      <c r="I38" s="8" t="str">
        <f t="shared" si="5"/>
        <v/>
      </c>
      <c r="J38" s="8" t="str">
        <f t="shared" si="5"/>
        <v/>
      </c>
      <c r="K38" s="8">
        <f t="shared" si="5"/>
        <v>7</v>
      </c>
      <c r="L38" s="8" t="str">
        <f t="shared" si="5"/>
        <v/>
      </c>
      <c r="M38" s="8" t="str">
        <f t="shared" si="5"/>
        <v/>
      </c>
      <c r="N38" s="8" t="str">
        <f t="shared" si="5"/>
        <v/>
      </c>
      <c r="O38" s="8" t="str">
        <f t="shared" si="5"/>
        <v/>
      </c>
      <c r="P38" s="8" t="str">
        <f t="shared" si="5"/>
        <v/>
      </c>
      <c r="Q38" s="8" t="str">
        <f t="shared" si="5"/>
        <v/>
      </c>
      <c r="R38" s="8" t="str">
        <f t="shared" si="5"/>
        <v/>
      </c>
      <c r="S38" s="8" t="str">
        <f t="shared" si="5"/>
        <v/>
      </c>
      <c r="T38" s="8" t="str">
        <f t="shared" si="5"/>
        <v/>
      </c>
      <c r="U38" s="8" t="str">
        <f t="shared" si="5"/>
        <v/>
      </c>
      <c r="V38" s="8" t="str">
        <f t="shared" si="6"/>
        <v/>
      </c>
      <c r="W38" s="8"/>
      <c r="X38" s="2"/>
      <c r="Y38" s="13" t="e">
        <f>IF(F38="","",IF(F38-VLOOKUP($A32,AWstandards,VLOOKUP(D38,Age,2,FALSE),FALSE)&gt;0,"","aw"))</f>
        <v>#N/A</v>
      </c>
    </row>
    <row r="39" spans="1:25" x14ac:dyDescent="0.25">
      <c r="A39" s="17" t="s">
        <v>401</v>
      </c>
      <c r="B39" s="36">
        <v>7</v>
      </c>
      <c r="C39" s="45" t="str">
        <f t="shared" si="3"/>
        <v>Jackson Walker</v>
      </c>
      <c r="D39" s="45">
        <f>IF(A39="","",VLOOKUP($A32,IF(LEN(A39)=2,FSB,FSA),VLOOKUP(LEFT(A39,1),Fteams,7,FALSE),FALSE))</f>
        <v>0</v>
      </c>
      <c r="E39" s="45" t="str">
        <f t="shared" si="4"/>
        <v>Eastbourne</v>
      </c>
      <c r="F39" s="96" t="s">
        <v>443</v>
      </c>
      <c r="G39" s="97">
        <f>IF(Dec!$G$2-6&lt;0,0,Dec!$G$2-6)</f>
        <v>6</v>
      </c>
      <c r="H39" s="98">
        <v>0.9</v>
      </c>
      <c r="I39" s="8" t="str">
        <f t="shared" si="5"/>
        <v/>
      </c>
      <c r="J39" s="8" t="str">
        <f t="shared" si="5"/>
        <v/>
      </c>
      <c r="K39" s="8" t="str">
        <f t="shared" si="5"/>
        <v/>
      </c>
      <c r="L39" s="8">
        <f t="shared" si="5"/>
        <v>6</v>
      </c>
      <c r="M39" s="8" t="str">
        <f t="shared" si="5"/>
        <v/>
      </c>
      <c r="N39" s="8" t="str">
        <f t="shared" si="5"/>
        <v/>
      </c>
      <c r="O39" s="8" t="str">
        <f t="shared" si="5"/>
        <v/>
      </c>
      <c r="P39" s="8" t="str">
        <f t="shared" si="5"/>
        <v/>
      </c>
      <c r="Q39" s="8" t="str">
        <f t="shared" si="5"/>
        <v/>
      </c>
      <c r="R39" s="8" t="str">
        <f t="shared" si="5"/>
        <v/>
      </c>
      <c r="S39" s="8" t="str">
        <f t="shared" si="5"/>
        <v/>
      </c>
      <c r="T39" s="8" t="str">
        <f t="shared" si="5"/>
        <v/>
      </c>
      <c r="U39" s="8" t="str">
        <f t="shared" si="5"/>
        <v/>
      </c>
      <c r="V39" s="8" t="str">
        <f t="shared" si="6"/>
        <v/>
      </c>
      <c r="W39" s="8"/>
      <c r="X39" s="2"/>
      <c r="Y39" s="13" t="e">
        <f>IF(F39="","",IF(F39-VLOOKUP($A32,AWstandards,VLOOKUP(D39,Age,2,FALSE),FALSE)&gt;0,"","aw"))</f>
        <v>#N/A</v>
      </c>
    </row>
    <row r="40" spans="1:25" x14ac:dyDescent="0.25">
      <c r="A40" s="17" t="s">
        <v>406</v>
      </c>
      <c r="B40" s="36">
        <v>8</v>
      </c>
      <c r="C40" s="45" t="str">
        <f t="shared" si="3"/>
        <v>James Oakley</v>
      </c>
      <c r="D40" s="45">
        <f>IF(A40="","",VLOOKUP($A32,IF(LEN(A40)=2,FSB,FSA),VLOOKUP(LEFT(A40,1),Fteams,7,FALSE),FALSE))</f>
        <v>0</v>
      </c>
      <c r="E40" s="45" t="str">
        <f t="shared" si="4"/>
        <v>Phoenix</v>
      </c>
      <c r="F40" s="96" t="s">
        <v>480</v>
      </c>
      <c r="G40" s="97">
        <f>IF(Dec!$G$2-7&lt;0,0,Dec!$G$2-7)</f>
        <v>5</v>
      </c>
      <c r="H40" s="98">
        <v>0.9</v>
      </c>
      <c r="I40" s="8" t="str">
        <f t="shared" si="5"/>
        <v/>
      </c>
      <c r="J40" s="8" t="str">
        <f t="shared" si="5"/>
        <v/>
      </c>
      <c r="K40" s="8" t="str">
        <f t="shared" si="5"/>
        <v/>
      </c>
      <c r="L40" s="8" t="str">
        <f t="shared" si="5"/>
        <v/>
      </c>
      <c r="M40" s="8" t="str">
        <f t="shared" si="5"/>
        <v/>
      </c>
      <c r="N40" s="8" t="str">
        <f t="shared" si="5"/>
        <v/>
      </c>
      <c r="O40" s="8" t="str">
        <f t="shared" si="5"/>
        <v/>
      </c>
      <c r="P40" s="8">
        <f t="shared" si="5"/>
        <v>5</v>
      </c>
      <c r="Q40" s="8" t="str">
        <f t="shared" si="5"/>
        <v/>
      </c>
      <c r="R40" s="8" t="str">
        <f t="shared" si="5"/>
        <v/>
      </c>
      <c r="S40" s="8" t="str">
        <f t="shared" si="5"/>
        <v/>
      </c>
      <c r="T40" s="8" t="str">
        <f t="shared" si="5"/>
        <v/>
      </c>
      <c r="U40" s="8" t="str">
        <f t="shared" si="5"/>
        <v/>
      </c>
      <c r="V40" s="8" t="str">
        <f t="shared" si="6"/>
        <v/>
      </c>
      <c r="W40" s="8"/>
      <c r="X40" s="2"/>
      <c r="Y40" s="13" t="e">
        <f>IF(F40="","",IF(F40-VLOOKUP($A32,AWstandards,VLOOKUP(D40,Age,2,FALSE),FALSE)&gt;0,"","aw"))</f>
        <v>#N/A</v>
      </c>
    </row>
    <row r="41" spans="1:25" x14ac:dyDescent="0.25">
      <c r="A41" s="17" t="s">
        <v>407</v>
      </c>
      <c r="B41" s="36" t="s">
        <v>249</v>
      </c>
      <c r="C41" s="45" t="str">
        <f t="shared" si="3"/>
        <v>Bryn Wieland</v>
      </c>
      <c r="D41" s="45"/>
      <c r="E41" s="45" t="str">
        <f t="shared" si="4"/>
        <v>Worthing</v>
      </c>
      <c r="F41" s="96" t="s">
        <v>481</v>
      </c>
      <c r="G41" s="97">
        <f>IF(Dec!$G$2-8&lt;0,0,Dec!$G$2-8)</f>
        <v>4</v>
      </c>
      <c r="H41" s="98">
        <v>0</v>
      </c>
      <c r="I41" s="8" t="str">
        <f t="shared" si="5"/>
        <v/>
      </c>
      <c r="J41" s="8" t="str">
        <f t="shared" si="5"/>
        <v/>
      </c>
      <c r="K41" s="8" t="str">
        <f t="shared" si="5"/>
        <v/>
      </c>
      <c r="L41" s="8" t="str">
        <f t="shared" si="5"/>
        <v/>
      </c>
      <c r="M41" s="8" t="str">
        <f t="shared" si="5"/>
        <v/>
      </c>
      <c r="N41" s="8" t="str">
        <f t="shared" si="5"/>
        <v/>
      </c>
      <c r="O41" s="8" t="str">
        <f t="shared" si="5"/>
        <v/>
      </c>
      <c r="P41" s="8" t="str">
        <f t="shared" si="5"/>
        <v/>
      </c>
      <c r="Q41" s="8">
        <f t="shared" si="5"/>
        <v>4</v>
      </c>
      <c r="R41" s="8" t="str">
        <f t="shared" si="5"/>
        <v/>
      </c>
      <c r="S41" s="8" t="str">
        <f t="shared" si="5"/>
        <v/>
      </c>
      <c r="T41" s="8" t="str">
        <f t="shared" si="5"/>
        <v/>
      </c>
      <c r="U41" s="8" t="str">
        <f t="shared" si="5"/>
        <v/>
      </c>
      <c r="V41" s="8" t="str">
        <f t="shared" si="6"/>
        <v/>
      </c>
      <c r="W41" s="8"/>
      <c r="X41" s="2"/>
      <c r="Y41" s="13"/>
    </row>
    <row r="42" spans="1:25" x14ac:dyDescent="0.25">
      <c r="A42" s="15">
        <v>150</v>
      </c>
      <c r="B42" s="29"/>
      <c r="C42" s="47" t="s">
        <v>188</v>
      </c>
      <c r="D42" s="47"/>
      <c r="E42" s="44"/>
      <c r="F42" s="100"/>
      <c r="G42" s="101"/>
      <c r="H42" s="99" t="s">
        <v>141</v>
      </c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 t="str">
        <f t="shared" si="5"/>
        <v/>
      </c>
      <c r="V42" s="8" t="str">
        <f t="shared" si="6"/>
        <v/>
      </c>
      <c r="W42" s="8"/>
      <c r="X42" s="2" t="s">
        <v>190</v>
      </c>
      <c r="Y42" s="2"/>
    </row>
    <row r="43" spans="1:25" x14ac:dyDescent="0.25">
      <c r="A43" s="17" t="s">
        <v>385</v>
      </c>
      <c r="B43" s="36">
        <v>1</v>
      </c>
      <c r="C43" s="45" t="str">
        <f t="shared" ref="C43:C53" si="7">IF(A43="","",VLOOKUP($A$42,IF(LEN(A43)=2,FSB,FSA),VLOOKUP(LEFT(A43,1),Fteams,6,FALSE),FALSE))</f>
        <v>Thomas Campbell</v>
      </c>
      <c r="D43" s="45">
        <f>IF(A43="","",VLOOKUP($A42,IF(LEN(A43)=2,FSB,FSA),VLOOKUP(LEFT(A43,1),Fteams,7,FALSE),FALSE))</f>
        <v>0</v>
      </c>
      <c r="E43" s="45" t="str">
        <f t="shared" ref="E43:E50" si="8">IF(A43="","",VLOOKUP(LEFT(A43,1),Fteams,2,FALSE))</f>
        <v>Brighton &amp; Hove</v>
      </c>
      <c r="F43" s="96" t="s">
        <v>613</v>
      </c>
      <c r="G43" s="97">
        <f>Dec!$G$2</f>
        <v>12</v>
      </c>
      <c r="H43" s="98">
        <v>-1</v>
      </c>
      <c r="I43" s="8">
        <f t="shared" ref="I43:U57" si="9">IF($A43="","",IF(LEFT($A43,1)=I$20,$G43,""))</f>
        <v>12</v>
      </c>
      <c r="J43" s="8" t="str">
        <f t="shared" si="9"/>
        <v/>
      </c>
      <c r="K43" s="8" t="str">
        <f t="shared" si="9"/>
        <v/>
      </c>
      <c r="L43" s="8" t="str">
        <f t="shared" si="9"/>
        <v/>
      </c>
      <c r="M43" s="8" t="str">
        <f t="shared" si="9"/>
        <v/>
      </c>
      <c r="N43" s="8" t="str">
        <f t="shared" si="9"/>
        <v/>
      </c>
      <c r="O43" s="8" t="str">
        <f t="shared" si="9"/>
        <v/>
      </c>
      <c r="P43" s="8" t="str">
        <f t="shared" si="9"/>
        <v/>
      </c>
      <c r="Q43" s="8" t="str">
        <f t="shared" si="9"/>
        <v/>
      </c>
      <c r="R43" s="8" t="str">
        <f t="shared" si="9"/>
        <v/>
      </c>
      <c r="S43" s="8" t="str">
        <f t="shared" si="9"/>
        <v/>
      </c>
      <c r="T43" s="8" t="str">
        <f t="shared" si="9"/>
        <v/>
      </c>
      <c r="U43" s="8" t="str">
        <f t="shared" si="5"/>
        <v/>
      </c>
      <c r="V43" s="8" t="str">
        <f t="shared" si="6"/>
        <v/>
      </c>
      <c r="W43" s="8"/>
      <c r="X43" s="2"/>
      <c r="Y43" s="13" t="e">
        <f>IF(F43="","",IF(F43-VLOOKUP($A42,AWstandards,VLOOKUP(D43,Age,2,FALSE),FALSE)&gt;0,"","aw"))</f>
        <v>#N/A</v>
      </c>
    </row>
    <row r="44" spans="1:25" x14ac:dyDescent="0.25">
      <c r="A44" s="17" t="s">
        <v>386</v>
      </c>
      <c r="B44" s="36">
        <v>2</v>
      </c>
      <c r="C44" s="45" t="str">
        <f t="shared" si="7"/>
        <v>Harley Saunders-Neate</v>
      </c>
      <c r="D44" s="45">
        <f>IF(A44="","",VLOOKUP($A42,IF(LEN(A44)=2,FSB,FSA),VLOOKUP(LEFT(A44,1),Fteams,7,FALSE),FALSE))</f>
        <v>0</v>
      </c>
      <c r="E44" s="45" t="str">
        <f t="shared" si="8"/>
        <v>Crawley</v>
      </c>
      <c r="F44" s="96" t="s">
        <v>615</v>
      </c>
      <c r="G44" s="97">
        <f>IF(Dec!$G$2-1&lt;0,0,Dec!$G$2-1)</f>
        <v>11</v>
      </c>
      <c r="H44" s="98">
        <v>-1</v>
      </c>
      <c r="I44" s="8" t="str">
        <f t="shared" si="9"/>
        <v/>
      </c>
      <c r="J44" s="8">
        <f t="shared" si="9"/>
        <v>11</v>
      </c>
      <c r="K44" s="8" t="str">
        <f t="shared" si="9"/>
        <v/>
      </c>
      <c r="L44" s="8" t="str">
        <f t="shared" si="9"/>
        <v/>
      </c>
      <c r="M44" s="8" t="str">
        <f t="shared" si="9"/>
        <v/>
      </c>
      <c r="N44" s="8" t="str">
        <f t="shared" si="9"/>
        <v/>
      </c>
      <c r="O44" s="8" t="str">
        <f t="shared" si="9"/>
        <v/>
      </c>
      <c r="P44" s="8" t="str">
        <f t="shared" si="9"/>
        <v/>
      </c>
      <c r="Q44" s="8" t="str">
        <f t="shared" si="9"/>
        <v/>
      </c>
      <c r="R44" s="8" t="str">
        <f t="shared" si="9"/>
        <v/>
      </c>
      <c r="S44" s="8" t="str">
        <f t="shared" si="9"/>
        <v/>
      </c>
      <c r="T44" s="8" t="str">
        <f t="shared" si="9"/>
        <v/>
      </c>
      <c r="U44" s="8" t="str">
        <f t="shared" si="5"/>
        <v/>
      </c>
      <c r="V44" s="8" t="str">
        <f t="shared" si="6"/>
        <v/>
      </c>
      <c r="W44" s="8"/>
      <c r="X44" s="2"/>
      <c r="Y44" s="13" t="e">
        <f>IF(F44="","",IF(F44-VLOOKUP($A42,AWstandards,VLOOKUP(D44,Age,2,FALSE),FALSE)&gt;0,"","aw"))</f>
        <v>#N/A</v>
      </c>
    </row>
    <row r="45" spans="1:25" x14ac:dyDescent="0.25">
      <c r="A45" s="17" t="s">
        <v>389</v>
      </c>
      <c r="B45" s="36">
        <v>3</v>
      </c>
      <c r="C45" s="45" t="str">
        <f t="shared" si="7"/>
        <v>Charlie Scoines</v>
      </c>
      <c r="D45" s="45">
        <f>IF(A45="","",VLOOKUP($A42,IF(LEN(A45)=2,FSB,FSA),VLOOKUP(LEFT(A45,1),Fteams,7,FALSE),FALSE))</f>
        <v>0</v>
      </c>
      <c r="E45" s="45" t="str">
        <f t="shared" si="8"/>
        <v>Horsham BS</v>
      </c>
      <c r="F45" s="96" t="s">
        <v>618</v>
      </c>
      <c r="G45" s="97">
        <f>IF(Dec!$G$2-2&lt;0,0,Dec!$G$2-2)</f>
        <v>10</v>
      </c>
      <c r="H45" s="98">
        <v>-1</v>
      </c>
      <c r="I45" s="8" t="str">
        <f t="shared" si="9"/>
        <v/>
      </c>
      <c r="J45" s="8" t="str">
        <f t="shared" si="9"/>
        <v/>
      </c>
      <c r="K45" s="8" t="str">
        <f t="shared" si="9"/>
        <v/>
      </c>
      <c r="L45" s="8" t="str">
        <f t="shared" si="9"/>
        <v/>
      </c>
      <c r="M45" s="8">
        <f t="shared" si="9"/>
        <v>10</v>
      </c>
      <c r="N45" s="8" t="str">
        <f t="shared" si="9"/>
        <v/>
      </c>
      <c r="O45" s="8" t="str">
        <f t="shared" si="9"/>
        <v/>
      </c>
      <c r="P45" s="8" t="str">
        <f t="shared" si="9"/>
        <v/>
      </c>
      <c r="Q45" s="8" t="str">
        <f t="shared" si="9"/>
        <v/>
      </c>
      <c r="R45" s="8" t="str">
        <f t="shared" si="9"/>
        <v/>
      </c>
      <c r="S45" s="8" t="str">
        <f t="shared" si="9"/>
        <v/>
      </c>
      <c r="T45" s="8" t="str">
        <f t="shared" si="9"/>
        <v/>
      </c>
      <c r="U45" s="8" t="str">
        <f t="shared" si="5"/>
        <v/>
      </c>
      <c r="V45" s="8" t="str">
        <f t="shared" si="6"/>
        <v/>
      </c>
      <c r="W45" s="8"/>
      <c r="X45" s="2"/>
      <c r="Y45" s="13" t="e">
        <f>IF(F45="","",IF(F45-VLOOKUP($A42,AWstandards,VLOOKUP(D45,Age,2,FALSE),FALSE)&gt;0,"","aw"))</f>
        <v>#N/A</v>
      </c>
    </row>
    <row r="46" spans="1:25" x14ac:dyDescent="0.25">
      <c r="A46" s="17" t="s">
        <v>387</v>
      </c>
      <c r="B46" s="36">
        <v>4</v>
      </c>
      <c r="C46" s="45" t="str">
        <f t="shared" si="7"/>
        <v>Humphrey Monhemius</v>
      </c>
      <c r="D46" s="45">
        <f>IF(A46="","",VLOOKUP($A42,IF(LEN(A46)=2,FSB,FSA),VLOOKUP(LEFT(A46,1),Fteams,7,FALSE),FALSE))</f>
        <v>0</v>
      </c>
      <c r="E46" s="45" t="str">
        <f t="shared" si="8"/>
        <v>Chichester</v>
      </c>
      <c r="F46" s="96" t="s">
        <v>619</v>
      </c>
      <c r="G46" s="97">
        <f>IF(Dec!$G$2-3&lt;0,0,Dec!$G$2-3)</f>
        <v>9</v>
      </c>
      <c r="H46" s="98">
        <v>-1</v>
      </c>
      <c r="I46" s="8" t="str">
        <f t="shared" si="9"/>
        <v/>
      </c>
      <c r="J46" s="8" t="str">
        <f t="shared" si="9"/>
        <v/>
      </c>
      <c r="K46" s="8">
        <f t="shared" si="9"/>
        <v>9</v>
      </c>
      <c r="L46" s="8" t="str">
        <f t="shared" si="9"/>
        <v/>
      </c>
      <c r="M46" s="8" t="str">
        <f t="shared" si="9"/>
        <v/>
      </c>
      <c r="N46" s="8" t="str">
        <f t="shared" si="9"/>
        <v/>
      </c>
      <c r="O46" s="8" t="str">
        <f t="shared" si="9"/>
        <v/>
      </c>
      <c r="P46" s="8" t="str">
        <f t="shared" si="9"/>
        <v/>
      </c>
      <c r="Q46" s="8" t="str">
        <f t="shared" si="9"/>
        <v/>
      </c>
      <c r="R46" s="8" t="str">
        <f t="shared" si="9"/>
        <v/>
      </c>
      <c r="S46" s="8" t="str">
        <f t="shared" si="9"/>
        <v/>
      </c>
      <c r="T46" s="8" t="str">
        <f t="shared" si="9"/>
        <v/>
      </c>
      <c r="U46" s="8" t="str">
        <f t="shared" si="5"/>
        <v/>
      </c>
      <c r="V46" s="8" t="str">
        <f t="shared" si="6"/>
        <v/>
      </c>
      <c r="W46" s="8"/>
      <c r="X46" s="2"/>
      <c r="Y46" s="13" t="e">
        <f>IF(F46="","",IF(F46-VLOOKUP($A42,AWstandards,VLOOKUP(D46,Age,2,FALSE),FALSE)&gt;0,"","aw"))</f>
        <v>#N/A</v>
      </c>
    </row>
    <row r="47" spans="1:25" x14ac:dyDescent="0.25">
      <c r="A47" s="17" t="s">
        <v>390</v>
      </c>
      <c r="B47" s="36">
        <v>5</v>
      </c>
      <c r="C47" s="45" t="str">
        <f t="shared" si="7"/>
        <v>Oscar Fermor-McGhie</v>
      </c>
      <c r="D47" s="45">
        <f>IF(A47="","",VLOOKUP($A42,IF(LEN(A47)=2,FSB,FSA),VLOOKUP(LEFT(A47,1),Fteams,7,FALSE),FALSE))</f>
        <v>0</v>
      </c>
      <c r="E47" s="45" t="str">
        <f t="shared" si="8"/>
        <v>Lewes</v>
      </c>
      <c r="F47" s="96" t="s">
        <v>620</v>
      </c>
      <c r="G47" s="97">
        <f>IF(Dec!$G$2-4&lt;0,0,Dec!$G$2-4)</f>
        <v>8</v>
      </c>
      <c r="H47" s="98">
        <v>-1</v>
      </c>
      <c r="I47" s="8" t="str">
        <f t="shared" si="9"/>
        <v/>
      </c>
      <c r="J47" s="8" t="str">
        <f t="shared" si="9"/>
        <v/>
      </c>
      <c r="K47" s="8" t="str">
        <f t="shared" si="9"/>
        <v/>
      </c>
      <c r="L47" s="8" t="str">
        <f t="shared" si="9"/>
        <v/>
      </c>
      <c r="M47" s="8" t="str">
        <f t="shared" si="9"/>
        <v/>
      </c>
      <c r="N47" s="8" t="str">
        <f t="shared" si="9"/>
        <v/>
      </c>
      <c r="O47" s="8" t="str">
        <f t="shared" si="9"/>
        <v/>
      </c>
      <c r="P47" s="8" t="str">
        <f t="shared" si="9"/>
        <v/>
      </c>
      <c r="Q47" s="8" t="str">
        <f t="shared" si="9"/>
        <v/>
      </c>
      <c r="R47" s="8" t="str">
        <f t="shared" si="9"/>
        <v/>
      </c>
      <c r="S47" s="8">
        <f t="shared" si="9"/>
        <v>8</v>
      </c>
      <c r="T47" s="8" t="str">
        <f t="shared" si="9"/>
        <v/>
      </c>
      <c r="U47" s="8">
        <f t="shared" si="5"/>
        <v>8</v>
      </c>
      <c r="V47" s="8" t="str">
        <f t="shared" si="6"/>
        <v/>
      </c>
      <c r="W47" s="8"/>
      <c r="X47" s="2"/>
      <c r="Y47" s="13" t="e">
        <f>IF(F47="","",IF(F47-VLOOKUP($A42,AWstandards,VLOOKUP(D47,Age,2,FALSE),FALSE)&gt;0,"","aw"))</f>
        <v>#N/A</v>
      </c>
    </row>
    <row r="48" spans="1:25" x14ac:dyDescent="0.25">
      <c r="A48" s="17" t="s">
        <v>392</v>
      </c>
      <c r="B48" s="36">
        <v>6</v>
      </c>
      <c r="C48" s="45" t="str">
        <f t="shared" si="7"/>
        <v>Aiden Larkin</v>
      </c>
      <c r="D48" s="45">
        <f>IF(A48="","",VLOOKUP($A42,IF(LEN(A48)=2,FSB,FSA),VLOOKUP(LEFT(A48,1),Fteams,7,FALSE),FALSE))</f>
        <v>0</v>
      </c>
      <c r="E48" s="45" t="str">
        <f t="shared" si="8"/>
        <v>Hy Runners</v>
      </c>
      <c r="F48" s="96" t="s">
        <v>621</v>
      </c>
      <c r="G48" s="97">
        <f>IF(Dec!$G$2-5&lt;0,0,Dec!$G$2-5)</f>
        <v>7</v>
      </c>
      <c r="H48" s="98">
        <v>-1</v>
      </c>
      <c r="I48" s="8" t="str">
        <f t="shared" si="9"/>
        <v/>
      </c>
      <c r="J48" s="8" t="str">
        <f t="shared" si="9"/>
        <v/>
      </c>
      <c r="K48" s="8" t="str">
        <f t="shared" si="9"/>
        <v/>
      </c>
      <c r="L48" s="8" t="str">
        <f t="shared" si="9"/>
        <v/>
      </c>
      <c r="M48" s="8" t="str">
        <f t="shared" si="9"/>
        <v/>
      </c>
      <c r="N48" s="8" t="str">
        <f t="shared" si="9"/>
        <v/>
      </c>
      <c r="O48" s="8" t="str">
        <f t="shared" si="9"/>
        <v/>
      </c>
      <c r="P48" s="8" t="str">
        <f t="shared" si="9"/>
        <v/>
      </c>
      <c r="Q48" s="8" t="str">
        <f t="shared" si="9"/>
        <v/>
      </c>
      <c r="R48" s="8" t="str">
        <f t="shared" si="9"/>
        <v/>
      </c>
      <c r="S48" s="8" t="str">
        <f t="shared" si="9"/>
        <v/>
      </c>
      <c r="T48" s="8">
        <f t="shared" si="9"/>
        <v>7</v>
      </c>
      <c r="U48" s="8" t="str">
        <f t="shared" si="5"/>
        <v/>
      </c>
      <c r="V48" s="8">
        <f t="shared" si="6"/>
        <v>7</v>
      </c>
      <c r="W48" s="8"/>
      <c r="X48" s="2"/>
      <c r="Y48" s="13" t="e">
        <f>IF(F48="","",IF(F48-VLOOKUP($A42,AWstandards,VLOOKUP(D48,Age,2,FALSE),FALSE)&gt;0,"","aw"))</f>
        <v>#N/A</v>
      </c>
    </row>
    <row r="49" spans="1:25" x14ac:dyDescent="0.25">
      <c r="A49" s="17" t="s">
        <v>384</v>
      </c>
      <c r="B49" s="36">
        <v>7</v>
      </c>
      <c r="C49" s="45" t="str">
        <f t="shared" si="7"/>
        <v>Zackary Roache</v>
      </c>
      <c r="D49" s="45">
        <f>IF(A49="","",VLOOKUP($A42,IF(LEN(A49)=2,FSB,FSA),VLOOKUP(LEFT(A49,1),Fteams,7,FALSE),FALSE))</f>
        <v>0</v>
      </c>
      <c r="E49" s="45" t="str">
        <f t="shared" si="8"/>
        <v>Hastings</v>
      </c>
      <c r="F49" s="96" t="s">
        <v>622</v>
      </c>
      <c r="G49" s="97">
        <f>IF(Dec!$G$2-6&lt;0,0,Dec!$G$2-6)</f>
        <v>6</v>
      </c>
      <c r="H49" s="98">
        <v>-1</v>
      </c>
      <c r="I49" s="8" t="str">
        <f t="shared" si="9"/>
        <v/>
      </c>
      <c r="J49" s="8" t="str">
        <f t="shared" si="9"/>
        <v/>
      </c>
      <c r="K49" s="8" t="str">
        <f t="shared" si="9"/>
        <v/>
      </c>
      <c r="L49" s="8" t="str">
        <f t="shared" si="9"/>
        <v/>
      </c>
      <c r="M49" s="8" t="str">
        <f t="shared" si="9"/>
        <v/>
      </c>
      <c r="N49" s="8" t="str">
        <f t="shared" si="9"/>
        <v/>
      </c>
      <c r="O49" s="8">
        <f t="shared" si="9"/>
        <v>6</v>
      </c>
      <c r="P49" s="8" t="str">
        <f t="shared" si="9"/>
        <v/>
      </c>
      <c r="Q49" s="8" t="str">
        <f t="shared" si="9"/>
        <v/>
      </c>
      <c r="R49" s="8" t="str">
        <f t="shared" si="9"/>
        <v/>
      </c>
      <c r="S49" s="8" t="str">
        <f t="shared" si="9"/>
        <v/>
      </c>
      <c r="T49" s="8" t="str">
        <f t="shared" si="9"/>
        <v/>
      </c>
      <c r="U49" s="8" t="str">
        <f t="shared" si="9"/>
        <v/>
      </c>
      <c r="V49" s="8" t="str">
        <f t="shared" si="6"/>
        <v/>
      </c>
      <c r="W49" s="8"/>
      <c r="X49" s="2"/>
      <c r="Y49" s="13" t="e">
        <f>IF(F49="","",IF(F49-VLOOKUP($A42,AWstandards,VLOOKUP(D49,Age,2,FALSE),FALSE)&gt;0,"","aw"))</f>
        <v>#N/A</v>
      </c>
    </row>
    <row r="50" spans="1:25" x14ac:dyDescent="0.25">
      <c r="A50" s="17" t="s">
        <v>395</v>
      </c>
      <c r="B50" s="36">
        <v>8</v>
      </c>
      <c r="C50" s="45" t="str">
        <f t="shared" si="7"/>
        <v>Nate Hope</v>
      </c>
      <c r="D50" s="45">
        <f>IF(A50="","",VLOOKUP($A42,IF(LEN(A50)=2,FSB,FSA),VLOOKUP(LEFT(A50,1),Fteams,7,FALSE),FALSE))</f>
        <v>0</v>
      </c>
      <c r="E50" s="45" t="str">
        <f t="shared" si="8"/>
        <v>East Grinstead</v>
      </c>
      <c r="F50" s="96" t="s">
        <v>623</v>
      </c>
      <c r="G50" s="97">
        <f>IF(Dec!$G$2-7&lt;0,0,Dec!$G$2-7)</f>
        <v>5</v>
      </c>
      <c r="H50" s="98">
        <v>-1</v>
      </c>
      <c r="I50" s="8" t="str">
        <f t="shared" si="9"/>
        <v/>
      </c>
      <c r="J50" s="8" t="str">
        <f t="shared" si="9"/>
        <v/>
      </c>
      <c r="K50" s="8" t="str">
        <f t="shared" si="9"/>
        <v/>
      </c>
      <c r="L50" s="8" t="str">
        <f t="shared" si="9"/>
        <v/>
      </c>
      <c r="M50" s="8" t="str">
        <f t="shared" si="9"/>
        <v/>
      </c>
      <c r="N50" s="8">
        <f t="shared" si="9"/>
        <v>5</v>
      </c>
      <c r="O50" s="8" t="str">
        <f t="shared" si="9"/>
        <v/>
      </c>
      <c r="P50" s="8" t="str">
        <f t="shared" si="9"/>
        <v/>
      </c>
      <c r="Q50" s="8" t="str">
        <f t="shared" si="9"/>
        <v/>
      </c>
      <c r="R50" s="8" t="str">
        <f t="shared" si="9"/>
        <v/>
      </c>
      <c r="S50" s="8" t="str">
        <f t="shared" si="9"/>
        <v/>
      </c>
      <c r="T50" s="8" t="str">
        <f t="shared" si="9"/>
        <v/>
      </c>
      <c r="U50" s="8" t="str">
        <f t="shared" si="9"/>
        <v/>
      </c>
      <c r="V50" s="8" t="str">
        <f t="shared" si="6"/>
        <v/>
      </c>
      <c r="W50" s="8"/>
      <c r="X50" s="2"/>
      <c r="Y50" s="13" t="e">
        <f>IF(F50="","",IF(F50-VLOOKUP($A42,AWstandards,VLOOKUP(D50,Age,2,FALSE),FALSE)&gt;0,"","aw"))</f>
        <v>#N/A</v>
      </c>
    </row>
    <row r="51" spans="1:25" x14ac:dyDescent="0.25">
      <c r="A51" s="17" t="s">
        <v>388</v>
      </c>
      <c r="B51" s="36" t="s">
        <v>249</v>
      </c>
      <c r="C51" s="45" t="str">
        <f t="shared" si="7"/>
        <v>Xavier Bray</v>
      </c>
      <c r="D51" s="45" t="e">
        <f>IF(A51="","",VLOOKUP($A44,IF(LEN(A51)=2,FSB,FSA),VLOOKUP(LEFT(A51,1),Fteams,7,FALSE),FALSE))</f>
        <v>#N/A</v>
      </c>
      <c r="E51" s="45" t="str">
        <f>IF(A51="","",VLOOKUP(LEFT(A51,1),Fteams,2,FALSE))</f>
        <v>Eastbourne</v>
      </c>
      <c r="F51" s="96" t="s">
        <v>624</v>
      </c>
      <c r="G51" s="97">
        <f>IF(Dec!$G$2-8&lt;0,0,Dec!$G$2-8)</f>
        <v>4</v>
      </c>
      <c r="H51" s="98">
        <v>-1</v>
      </c>
      <c r="I51" s="8" t="str">
        <f t="shared" si="9"/>
        <v/>
      </c>
      <c r="J51" s="8" t="str">
        <f t="shared" si="9"/>
        <v/>
      </c>
      <c r="K51" s="8" t="str">
        <f t="shared" si="9"/>
        <v/>
      </c>
      <c r="L51" s="8">
        <f t="shared" si="9"/>
        <v>4</v>
      </c>
      <c r="M51" s="8" t="str">
        <f t="shared" si="9"/>
        <v/>
      </c>
      <c r="N51" s="8" t="str">
        <f t="shared" si="9"/>
        <v/>
      </c>
      <c r="O51" s="8" t="str">
        <f t="shared" si="9"/>
        <v/>
      </c>
      <c r="P51" s="8" t="str">
        <f t="shared" si="9"/>
        <v/>
      </c>
      <c r="Q51" s="8" t="str">
        <f t="shared" si="9"/>
        <v/>
      </c>
      <c r="R51" s="8" t="str">
        <f t="shared" si="9"/>
        <v/>
      </c>
      <c r="S51" s="8" t="str">
        <f t="shared" si="9"/>
        <v/>
      </c>
      <c r="T51" s="8" t="str">
        <f t="shared" si="9"/>
        <v/>
      </c>
      <c r="U51" s="8" t="str">
        <f t="shared" si="9"/>
        <v/>
      </c>
      <c r="V51" s="8" t="str">
        <f t="shared" si="6"/>
        <v/>
      </c>
      <c r="W51" s="8"/>
      <c r="X51" s="2"/>
      <c r="Y51" s="13"/>
    </row>
    <row r="52" spans="1:25" x14ac:dyDescent="0.25">
      <c r="A52" s="17" t="s">
        <v>391</v>
      </c>
      <c r="B52" s="36" t="s">
        <v>246</v>
      </c>
      <c r="C52" s="45" t="str">
        <f t="shared" si="7"/>
        <v>Iestyn Walsh</v>
      </c>
      <c r="D52" s="45" t="e">
        <f>IF(A52="","",VLOOKUP($A45,IF(LEN(A52)=2,FSB,FSA),VLOOKUP(LEFT(A52,1),Fteams,7,FALSE),FALSE))</f>
        <v>#N/A</v>
      </c>
      <c r="E52" s="45" t="str">
        <f>IF(A52="","",VLOOKUP(LEFT(A52,1),Fteams,2,FALSE))</f>
        <v>Phoenix</v>
      </c>
      <c r="F52" s="96" t="s">
        <v>625</v>
      </c>
      <c r="G52" s="97">
        <f>IF(Dec!$G$2-9&lt;0,0,Dec!$G$2-9)</f>
        <v>3</v>
      </c>
      <c r="H52" s="98">
        <v>-1</v>
      </c>
      <c r="I52" s="8" t="str">
        <f t="shared" si="9"/>
        <v/>
      </c>
      <c r="J52" s="8" t="str">
        <f t="shared" si="9"/>
        <v/>
      </c>
      <c r="K52" s="8" t="str">
        <f t="shared" si="9"/>
        <v/>
      </c>
      <c r="L52" s="8" t="str">
        <f t="shared" si="9"/>
        <v/>
      </c>
      <c r="M52" s="8" t="str">
        <f t="shared" si="9"/>
        <v/>
      </c>
      <c r="N52" s="8" t="str">
        <f t="shared" si="9"/>
        <v/>
      </c>
      <c r="O52" s="8" t="str">
        <f t="shared" si="9"/>
        <v/>
      </c>
      <c r="P52" s="8">
        <f t="shared" si="9"/>
        <v>3</v>
      </c>
      <c r="Q52" s="8" t="str">
        <f t="shared" si="9"/>
        <v/>
      </c>
      <c r="R52" s="8" t="str">
        <f t="shared" si="9"/>
        <v/>
      </c>
      <c r="S52" s="8" t="str">
        <f t="shared" si="9"/>
        <v/>
      </c>
      <c r="T52" s="8" t="str">
        <f t="shared" si="9"/>
        <v/>
      </c>
      <c r="U52" s="8" t="str">
        <f t="shared" si="9"/>
        <v/>
      </c>
      <c r="V52" s="8" t="str">
        <f t="shared" si="6"/>
        <v/>
      </c>
      <c r="W52" s="8"/>
      <c r="X52" s="2"/>
      <c r="Y52" s="13"/>
    </row>
    <row r="53" spans="1:25" x14ac:dyDescent="0.25">
      <c r="A53" s="17" t="s">
        <v>394</v>
      </c>
      <c r="B53" s="36" t="s">
        <v>247</v>
      </c>
      <c r="C53" s="45" t="str">
        <f t="shared" si="7"/>
        <v>Ben Ledger Catton</v>
      </c>
      <c r="D53" s="45">
        <f>IF(A53="","",VLOOKUP($A42,IF(LEN(A53)=2,FSB,FSA),VLOOKUP(LEFT(A53,1),Fteams,7,FALSE),FALSE))</f>
        <v>0</v>
      </c>
      <c r="E53" s="45" t="str">
        <f>IF(A53="","",VLOOKUP(LEFT(A53,1),Fteams,2,FALSE))</f>
        <v>Haywards Heath</v>
      </c>
      <c r="F53" s="96" t="s">
        <v>626</v>
      </c>
      <c r="G53" s="97">
        <f>IF(Dec!$G$2-10&lt;0,0,Dec!$G$2-10)</f>
        <v>2</v>
      </c>
      <c r="H53" s="98">
        <v>-1</v>
      </c>
      <c r="I53" s="8" t="str">
        <f t="shared" si="9"/>
        <v/>
      </c>
      <c r="J53" s="8" t="str">
        <f t="shared" si="9"/>
        <v/>
      </c>
      <c r="K53" s="8" t="str">
        <f t="shared" si="9"/>
        <v/>
      </c>
      <c r="L53" s="8" t="str">
        <f t="shared" si="9"/>
        <v/>
      </c>
      <c r="M53" s="8" t="str">
        <f t="shared" si="9"/>
        <v/>
      </c>
      <c r="N53" s="8" t="str">
        <f t="shared" si="9"/>
        <v/>
      </c>
      <c r="O53" s="8" t="str">
        <f t="shared" si="9"/>
        <v/>
      </c>
      <c r="P53" s="8" t="str">
        <f t="shared" si="9"/>
        <v/>
      </c>
      <c r="Q53" s="8" t="str">
        <f t="shared" si="9"/>
        <v/>
      </c>
      <c r="R53" s="8">
        <f t="shared" si="9"/>
        <v>2</v>
      </c>
      <c r="S53" s="8" t="str">
        <f t="shared" si="9"/>
        <v/>
      </c>
      <c r="T53" s="8" t="str">
        <f t="shared" si="9"/>
        <v/>
      </c>
      <c r="U53" s="8" t="str">
        <f t="shared" si="9"/>
        <v/>
      </c>
      <c r="V53" s="8" t="str">
        <f t="shared" si="6"/>
        <v/>
      </c>
      <c r="W53" s="8"/>
      <c r="X53" s="2"/>
      <c r="Y53" s="13" t="e">
        <f>IF(F53="","",IF(F53-VLOOKUP($A42,AWstandards,VLOOKUP(D53,Age,2,FALSE),FALSE)&gt;0,"","aw"))</f>
        <v>#N/A</v>
      </c>
    </row>
    <row r="54" spans="1:25" x14ac:dyDescent="0.25">
      <c r="A54" s="15">
        <v>150</v>
      </c>
      <c r="B54" s="29"/>
      <c r="C54" s="46" t="s">
        <v>195</v>
      </c>
      <c r="D54" s="47"/>
      <c r="E54" s="44"/>
      <c r="F54" s="100"/>
      <c r="G54" s="101"/>
      <c r="H54" s="99" t="s">
        <v>141</v>
      </c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 t="str">
        <f t="shared" si="9"/>
        <v/>
      </c>
      <c r="V54" s="8" t="str">
        <f t="shared" si="6"/>
        <v/>
      </c>
      <c r="W54" s="8"/>
      <c r="X54" s="2" t="s">
        <v>191</v>
      </c>
      <c r="Y54" s="2"/>
    </row>
    <row r="55" spans="1:25" x14ac:dyDescent="0.25">
      <c r="A55" s="17" t="s">
        <v>398</v>
      </c>
      <c r="B55" s="36">
        <v>1</v>
      </c>
      <c r="C55" s="45" t="str">
        <f t="shared" ref="C55:C60" si="10">IF(A55="","",VLOOKUP($A$54,IF(LEN(A55)=2,FSB,FSA),VLOOKUP(LEFT(A55,1),Fteams,6,FALSE),FALSE))</f>
        <v>matthew Reid</v>
      </c>
      <c r="D55" s="45">
        <f>IF(A55="","",VLOOKUP($A54,IF(LEN(A55)=2,FSB,FSA),VLOOKUP(LEFT(A55,1),Fteams,7,FALSE),FALSE))</f>
        <v>0</v>
      </c>
      <c r="E55" s="45" t="str">
        <f t="shared" ref="E55:E60" si="11">IF(A55="","",VLOOKUP(LEFT(A55,1),Fteams,2,FALSE))</f>
        <v>Brighton &amp; Hove</v>
      </c>
      <c r="F55" s="96" t="s">
        <v>627</v>
      </c>
      <c r="G55" s="97">
        <f>Dec!$G$2</f>
        <v>12</v>
      </c>
      <c r="H55" s="99">
        <v>-0.4</v>
      </c>
      <c r="I55" s="8">
        <f t="shared" ref="I55:U64" si="12">IF($A55="","",IF(LEFT($A55,1)=I$20,$G55,""))</f>
        <v>12</v>
      </c>
      <c r="J55" s="8" t="str">
        <f t="shared" si="12"/>
        <v/>
      </c>
      <c r="K55" s="8" t="str">
        <f t="shared" si="12"/>
        <v/>
      </c>
      <c r="L55" s="8" t="str">
        <f t="shared" si="12"/>
        <v/>
      </c>
      <c r="M55" s="8" t="str">
        <f t="shared" si="12"/>
        <v/>
      </c>
      <c r="N55" s="8" t="str">
        <f t="shared" si="12"/>
        <v/>
      </c>
      <c r="O55" s="8" t="str">
        <f t="shared" si="12"/>
        <v/>
      </c>
      <c r="P55" s="8" t="str">
        <f t="shared" si="12"/>
        <v/>
      </c>
      <c r="Q55" s="8" t="str">
        <f t="shared" si="12"/>
        <v/>
      </c>
      <c r="R55" s="8" t="str">
        <f t="shared" si="12"/>
        <v/>
      </c>
      <c r="S55" s="8" t="str">
        <f t="shared" si="12"/>
        <v/>
      </c>
      <c r="T55" s="8" t="str">
        <f t="shared" si="12"/>
        <v/>
      </c>
      <c r="U55" s="8" t="str">
        <f t="shared" si="9"/>
        <v/>
      </c>
      <c r="V55" s="8" t="str">
        <f t="shared" si="6"/>
        <v/>
      </c>
      <c r="W55" s="8"/>
      <c r="X55" s="2"/>
      <c r="Y55" s="13" t="e">
        <f>IF(F55="","",IF(F55-VLOOKUP($A54,AWstandards,VLOOKUP(D55,Age,2,FALSE),FALSE)&gt;0,"","aw"))</f>
        <v>#N/A</v>
      </c>
    </row>
    <row r="56" spans="1:25" x14ac:dyDescent="0.25">
      <c r="A56" s="17" t="s">
        <v>400</v>
      </c>
      <c r="B56" s="36">
        <v>2</v>
      </c>
      <c r="C56" s="45" t="str">
        <f t="shared" si="10"/>
        <v>Ivo Edgar</v>
      </c>
      <c r="D56" s="45">
        <f>IF(A56="","",VLOOKUP($A54,IF(LEN(A56)=2,FSB,FSA),VLOOKUP(LEFT(A56,1),Fteams,7,FALSE),FALSE))</f>
        <v>0</v>
      </c>
      <c r="E56" s="45" t="str">
        <f t="shared" si="11"/>
        <v>Chichester</v>
      </c>
      <c r="F56" s="96" t="s">
        <v>628</v>
      </c>
      <c r="G56" s="97">
        <f>IF(Dec!$G$2-1&lt;0,0,Dec!$G$2-1)</f>
        <v>11</v>
      </c>
      <c r="H56" s="99">
        <v>-0.4</v>
      </c>
      <c r="I56" s="8" t="str">
        <f t="shared" si="12"/>
        <v/>
      </c>
      <c r="J56" s="8" t="str">
        <f t="shared" si="12"/>
        <v/>
      </c>
      <c r="K56" s="8">
        <f t="shared" si="12"/>
        <v>11</v>
      </c>
      <c r="L56" s="8" t="str">
        <f t="shared" si="12"/>
        <v/>
      </c>
      <c r="M56" s="8" t="str">
        <f t="shared" si="12"/>
        <v/>
      </c>
      <c r="N56" s="8" t="str">
        <f t="shared" si="12"/>
        <v/>
      </c>
      <c r="O56" s="8" t="str">
        <f t="shared" si="12"/>
        <v/>
      </c>
      <c r="P56" s="8" t="str">
        <f t="shared" si="12"/>
        <v/>
      </c>
      <c r="Q56" s="8" t="str">
        <f t="shared" si="12"/>
        <v/>
      </c>
      <c r="R56" s="8" t="str">
        <f t="shared" si="12"/>
        <v/>
      </c>
      <c r="S56" s="8" t="str">
        <f t="shared" si="12"/>
        <v/>
      </c>
      <c r="T56" s="8" t="str">
        <f t="shared" si="12"/>
        <v/>
      </c>
      <c r="U56" s="8" t="str">
        <f t="shared" si="9"/>
        <v/>
      </c>
      <c r="V56" s="8" t="str">
        <f t="shared" si="6"/>
        <v/>
      </c>
      <c r="W56" s="8"/>
      <c r="X56" s="2"/>
      <c r="Y56" s="13" t="e">
        <f>IF(F56="","",IF(F56-VLOOKUP($A54,AWstandards,VLOOKUP(D56,Age,2,FALSE),FALSE)&gt;0,"","aw"))</f>
        <v>#N/A</v>
      </c>
    </row>
    <row r="57" spans="1:25" x14ac:dyDescent="0.25">
      <c r="A57" s="17" t="s">
        <v>397</v>
      </c>
      <c r="B57" s="36">
        <v>3</v>
      </c>
      <c r="C57" s="45" t="str">
        <f t="shared" si="10"/>
        <v>Edwin Chapman</v>
      </c>
      <c r="D57" s="45">
        <f>IF(A57="","",VLOOKUP($A54,IF(LEN(A57)=2,FSB,FSA),VLOOKUP(LEFT(A57,1),Fteams,7,FALSE),FALSE))</f>
        <v>0</v>
      </c>
      <c r="E57" s="45" t="str">
        <f t="shared" si="11"/>
        <v>Hastings</v>
      </c>
      <c r="F57" s="96" t="s">
        <v>560</v>
      </c>
      <c r="G57" s="97">
        <f>IF(Dec!$G$2-2&lt;0,0,Dec!$G$2-2)</f>
        <v>10</v>
      </c>
      <c r="H57" s="99">
        <v>-0.4</v>
      </c>
      <c r="I57" s="8" t="str">
        <f t="shared" si="12"/>
        <v/>
      </c>
      <c r="J57" s="8" t="str">
        <f t="shared" si="12"/>
        <v/>
      </c>
      <c r="K57" s="8" t="str">
        <f t="shared" si="12"/>
        <v/>
      </c>
      <c r="L57" s="8" t="str">
        <f t="shared" si="12"/>
        <v/>
      </c>
      <c r="M57" s="8" t="str">
        <f t="shared" si="12"/>
        <v/>
      </c>
      <c r="N57" s="8" t="str">
        <f t="shared" si="12"/>
        <v/>
      </c>
      <c r="O57" s="8">
        <f t="shared" si="12"/>
        <v>10</v>
      </c>
      <c r="P57" s="8" t="str">
        <f t="shared" si="12"/>
        <v/>
      </c>
      <c r="Q57" s="8" t="str">
        <f t="shared" si="12"/>
        <v/>
      </c>
      <c r="R57" s="8" t="str">
        <f t="shared" si="12"/>
        <v/>
      </c>
      <c r="S57" s="8" t="str">
        <f t="shared" si="12"/>
        <v/>
      </c>
      <c r="T57" s="8" t="str">
        <f t="shared" si="12"/>
        <v/>
      </c>
      <c r="U57" s="8" t="str">
        <f t="shared" si="9"/>
        <v/>
      </c>
      <c r="V57" s="8" t="str">
        <f t="shared" si="6"/>
        <v/>
      </c>
      <c r="W57" s="8"/>
      <c r="X57" s="2"/>
      <c r="Y57" s="13" t="e">
        <f>IF(F57="","",IF(F57-VLOOKUP($A54,AWstandards,VLOOKUP(D57,Age,2,FALSE),FALSE)&gt;0,"","aw"))</f>
        <v>#N/A</v>
      </c>
    </row>
    <row r="58" spans="1:25" x14ac:dyDescent="0.25">
      <c r="A58" s="17" t="s">
        <v>403</v>
      </c>
      <c r="B58" s="36">
        <v>4</v>
      </c>
      <c r="C58" s="45" t="str">
        <f t="shared" si="10"/>
        <v>Adam Kapitan</v>
      </c>
      <c r="D58" s="45">
        <f>IF(A58="","",VLOOKUP($A54,IF(LEN(A58)=2,FSB,FSA),VLOOKUP(LEFT(A58,1),Fteams,7,FALSE),FALSE))</f>
        <v>0</v>
      </c>
      <c r="E58" s="45" t="str">
        <f t="shared" si="11"/>
        <v>East Grinstead</v>
      </c>
      <c r="F58" s="96" t="s">
        <v>629</v>
      </c>
      <c r="G58" s="97">
        <f>IF(Dec!$G$2-3&lt;0,0,Dec!$G$2-3)</f>
        <v>9</v>
      </c>
      <c r="H58" s="99">
        <v>-0.4</v>
      </c>
      <c r="I58" s="8" t="str">
        <f t="shared" si="12"/>
        <v/>
      </c>
      <c r="J58" s="8" t="str">
        <f t="shared" si="12"/>
        <v/>
      </c>
      <c r="K58" s="8" t="str">
        <f t="shared" si="12"/>
        <v/>
      </c>
      <c r="L58" s="8" t="str">
        <f t="shared" si="12"/>
        <v/>
      </c>
      <c r="M58" s="8" t="str">
        <f t="shared" si="12"/>
        <v/>
      </c>
      <c r="N58" s="8">
        <f t="shared" si="12"/>
        <v>9</v>
      </c>
      <c r="O58" s="8" t="str">
        <f t="shared" si="12"/>
        <v/>
      </c>
      <c r="P58" s="8" t="str">
        <f t="shared" si="12"/>
        <v/>
      </c>
      <c r="Q58" s="8" t="str">
        <f t="shared" si="12"/>
        <v/>
      </c>
      <c r="R58" s="8" t="str">
        <f t="shared" si="12"/>
        <v/>
      </c>
      <c r="S58" s="8" t="str">
        <f t="shared" si="12"/>
        <v/>
      </c>
      <c r="T58" s="8" t="str">
        <f t="shared" si="12"/>
        <v/>
      </c>
      <c r="U58" s="8" t="str">
        <f t="shared" si="12"/>
        <v/>
      </c>
      <c r="V58" s="8" t="str">
        <f t="shared" si="6"/>
        <v/>
      </c>
      <c r="W58" s="8"/>
      <c r="X58" s="2"/>
      <c r="Y58" s="13" t="e">
        <f>IF(F58="","",IF(F58-VLOOKUP($A54,AWstandards,VLOOKUP(D58,Age,2,FALSE),FALSE)&gt;0,"","aw"))</f>
        <v>#N/A</v>
      </c>
    </row>
    <row r="59" spans="1:25" x14ac:dyDescent="0.25">
      <c r="A59" s="17" t="s">
        <v>399</v>
      </c>
      <c r="B59" s="36">
        <v>5</v>
      </c>
      <c r="C59" s="45" t="str">
        <f t="shared" si="10"/>
        <v>Dylan Walker</v>
      </c>
      <c r="D59" s="45">
        <f>IF(A59="","",VLOOKUP($A54,IF(LEN(A59)=2,FSB,FSA),VLOOKUP(LEFT(A59,1),Fteams,7,FALSE),FALSE))</f>
        <v>0</v>
      </c>
      <c r="E59" s="45" t="str">
        <f t="shared" si="11"/>
        <v>Crawley</v>
      </c>
      <c r="F59" s="96" t="s">
        <v>630</v>
      </c>
      <c r="G59" s="97">
        <f>IF(Dec!$G$2-4&lt;0,0,Dec!$G$2-4)</f>
        <v>8</v>
      </c>
      <c r="H59" s="99">
        <v>-0.4</v>
      </c>
      <c r="I59" s="8" t="str">
        <f t="shared" si="12"/>
        <v/>
      </c>
      <c r="J59" s="8">
        <f t="shared" si="12"/>
        <v>8</v>
      </c>
      <c r="K59" s="8" t="str">
        <f t="shared" si="12"/>
        <v/>
      </c>
      <c r="L59" s="8" t="str">
        <f t="shared" si="12"/>
        <v/>
      </c>
      <c r="M59" s="8" t="str">
        <f t="shared" si="12"/>
        <v/>
      </c>
      <c r="N59" s="8" t="str">
        <f t="shared" si="12"/>
        <v/>
      </c>
      <c r="O59" s="8" t="str">
        <f t="shared" si="12"/>
        <v/>
      </c>
      <c r="P59" s="8" t="str">
        <f t="shared" si="12"/>
        <v/>
      </c>
      <c r="Q59" s="8" t="str">
        <f t="shared" si="12"/>
        <v/>
      </c>
      <c r="R59" s="8" t="str">
        <f t="shared" si="12"/>
        <v/>
      </c>
      <c r="S59" s="8" t="str">
        <f t="shared" si="12"/>
        <v/>
      </c>
      <c r="T59" s="8" t="str">
        <f t="shared" si="12"/>
        <v/>
      </c>
      <c r="U59" s="8" t="str">
        <f t="shared" si="12"/>
        <v/>
      </c>
      <c r="V59" s="8" t="str">
        <f t="shared" si="6"/>
        <v/>
      </c>
      <c r="W59" s="8"/>
      <c r="X59" s="2"/>
      <c r="Y59" s="13" t="e">
        <f>IF(F59="","",IF(F59-VLOOKUP($A54,AWstandards,VLOOKUP(D59,Age,2,FALSE),FALSE)&gt;0,"","aw"))</f>
        <v>#N/A</v>
      </c>
    </row>
    <row r="60" spans="1:25" x14ac:dyDescent="0.25">
      <c r="A60" s="17" t="s">
        <v>406</v>
      </c>
      <c r="B60" s="36">
        <v>6</v>
      </c>
      <c r="C60" s="45" t="str">
        <f t="shared" si="10"/>
        <v>Caiden Khoury</v>
      </c>
      <c r="D60" s="45">
        <f>IF(A60="","",VLOOKUP($A54,IF(LEN(A60)=2,FSB,FSA),VLOOKUP(LEFT(A60,1),Fteams,7,FALSE),FALSE))</f>
        <v>0</v>
      </c>
      <c r="E60" s="45" t="str">
        <f t="shared" si="11"/>
        <v>Phoenix</v>
      </c>
      <c r="F60" s="96" t="s">
        <v>631</v>
      </c>
      <c r="G60" s="97">
        <f>IF(Dec!$G$2-5&lt;0,0,Dec!$G$2-5)</f>
        <v>7</v>
      </c>
      <c r="H60" s="99">
        <v>-0.4</v>
      </c>
      <c r="I60" s="8" t="str">
        <f t="shared" si="12"/>
        <v/>
      </c>
      <c r="J60" s="8" t="str">
        <f t="shared" si="12"/>
        <v/>
      </c>
      <c r="K60" s="8" t="str">
        <f t="shared" si="12"/>
        <v/>
      </c>
      <c r="L60" s="8" t="str">
        <f t="shared" si="12"/>
        <v/>
      </c>
      <c r="M60" s="8" t="str">
        <f t="shared" si="12"/>
        <v/>
      </c>
      <c r="N60" s="8" t="str">
        <f t="shared" si="12"/>
        <v/>
      </c>
      <c r="O60" s="8" t="str">
        <f t="shared" si="12"/>
        <v/>
      </c>
      <c r="P60" s="8">
        <f t="shared" si="12"/>
        <v>7</v>
      </c>
      <c r="Q60" s="8" t="str">
        <f t="shared" si="12"/>
        <v/>
      </c>
      <c r="R60" s="8" t="str">
        <f t="shared" si="12"/>
        <v/>
      </c>
      <c r="S60" s="8" t="str">
        <f t="shared" si="12"/>
        <v/>
      </c>
      <c r="T60" s="8" t="str">
        <f t="shared" si="12"/>
        <v/>
      </c>
      <c r="U60" s="8" t="str">
        <f t="shared" si="12"/>
        <v/>
      </c>
      <c r="V60" s="8" t="str">
        <f t="shared" si="6"/>
        <v/>
      </c>
      <c r="W60" s="8"/>
      <c r="X60" s="2"/>
      <c r="Y60" s="13" t="e">
        <f>IF(F60="","",IF(F60-VLOOKUP($A54,AWstandards,VLOOKUP(D60,Age,2,FALSE),FALSE)&gt;0,"","aw"))</f>
        <v>#N/A</v>
      </c>
    </row>
    <row r="61" spans="1:25" x14ac:dyDescent="0.25">
      <c r="A61" s="15">
        <v>600</v>
      </c>
      <c r="B61" s="29"/>
      <c r="C61" s="47" t="s">
        <v>196</v>
      </c>
      <c r="D61" s="47"/>
      <c r="E61" s="48"/>
      <c r="F61" s="100"/>
      <c r="G61" s="101"/>
      <c r="H61" s="99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 t="str">
        <f t="shared" si="12"/>
        <v/>
      </c>
      <c r="V61" s="8" t="str">
        <f t="shared" si="6"/>
        <v/>
      </c>
      <c r="W61" s="8"/>
      <c r="X61" s="2" t="s">
        <v>192</v>
      </c>
      <c r="Y61" s="2"/>
    </row>
    <row r="62" spans="1:25" x14ac:dyDescent="0.25">
      <c r="A62" s="18" t="s">
        <v>385</v>
      </c>
      <c r="B62" s="36">
        <v>1</v>
      </c>
      <c r="C62" s="45" t="str">
        <f t="shared" ref="C62:C69" si="13">IF(A62="","",VLOOKUP($A$61,IF(LEN(A62)=2,FSB,FSA),VLOOKUP(LEFT(A62,1),Fteams,6,FALSE),FALSE))</f>
        <v>Louis Ashworth</v>
      </c>
      <c r="D62" s="45">
        <f>IF(A62="","",VLOOKUP($A61,IF(LEN(A62)=2,FSB,FSA),VLOOKUP(LEFT(A62,1),Fteams,7,FALSE),FALSE))</f>
        <v>0</v>
      </c>
      <c r="E62" s="45" t="str">
        <f t="shared" ref="E62:E69" si="14">IF(A62="","",VLOOKUP(LEFT(A62,1),Fteams,2,FALSE))</f>
        <v>Brighton &amp; Hove</v>
      </c>
      <c r="F62" s="96" t="s">
        <v>534</v>
      </c>
      <c r="G62" s="97">
        <f>Dec!$G$2</f>
        <v>12</v>
      </c>
      <c r="H62" s="99"/>
      <c r="I62" s="8">
        <f t="shared" ref="I62:U73" si="15">IF($A62="","",IF(LEFT($A62,1)=I$20,$G62,""))</f>
        <v>12</v>
      </c>
      <c r="J62" s="8" t="str">
        <f t="shared" si="15"/>
        <v/>
      </c>
      <c r="K62" s="8" t="str">
        <f t="shared" si="15"/>
        <v/>
      </c>
      <c r="L62" s="8" t="str">
        <f t="shared" si="15"/>
        <v/>
      </c>
      <c r="M62" s="8" t="str">
        <f t="shared" si="15"/>
        <v/>
      </c>
      <c r="N62" s="8" t="str">
        <f t="shared" si="15"/>
        <v/>
      </c>
      <c r="O62" s="8" t="str">
        <f t="shared" si="15"/>
        <v/>
      </c>
      <c r="P62" s="8" t="str">
        <f t="shared" si="15"/>
        <v/>
      </c>
      <c r="Q62" s="8" t="str">
        <f t="shared" si="15"/>
        <v/>
      </c>
      <c r="R62" s="8" t="str">
        <f t="shared" si="15"/>
        <v/>
      </c>
      <c r="S62" s="8" t="str">
        <f t="shared" si="15"/>
        <v/>
      </c>
      <c r="T62" s="8" t="str">
        <f t="shared" si="15"/>
        <v/>
      </c>
      <c r="U62" s="8" t="str">
        <f t="shared" si="12"/>
        <v/>
      </c>
      <c r="V62" s="8" t="str">
        <f t="shared" si="6"/>
        <v/>
      </c>
      <c r="W62" s="8"/>
      <c r="X62" s="2"/>
      <c r="Y62" s="13" t="e">
        <f>IF(F62="","",IF(F62-VLOOKUP($A61,AWstandards,VLOOKUP(D62,Age,2,FALSE),FALSE)&gt;0,"","aw"))</f>
        <v>#N/A</v>
      </c>
    </row>
    <row r="63" spans="1:25" x14ac:dyDescent="0.25">
      <c r="A63" s="18" t="s">
        <v>386</v>
      </c>
      <c r="B63" s="36">
        <v>2</v>
      </c>
      <c r="C63" s="45" t="str">
        <f t="shared" si="13"/>
        <v>Rafael Selby</v>
      </c>
      <c r="D63" s="45">
        <f>IF(A63="","",VLOOKUP($A61,IF(LEN(A63)=2,FSB,FSA),VLOOKUP(LEFT(A63,1),Fteams,7,FALSE),FALSE))</f>
        <v>0</v>
      </c>
      <c r="E63" s="45" t="str">
        <f t="shared" si="14"/>
        <v>Crawley</v>
      </c>
      <c r="F63" s="96" t="s">
        <v>535</v>
      </c>
      <c r="G63" s="97">
        <f>IF(Dec!$G$2-1&lt;0,0,Dec!$G$2-1)</f>
        <v>11</v>
      </c>
      <c r="H63" s="99"/>
      <c r="I63" s="8" t="str">
        <f t="shared" si="15"/>
        <v/>
      </c>
      <c r="J63" s="8">
        <f t="shared" si="15"/>
        <v>11</v>
      </c>
      <c r="K63" s="8" t="str">
        <f t="shared" si="15"/>
        <v/>
      </c>
      <c r="L63" s="8" t="str">
        <f t="shared" si="15"/>
        <v/>
      </c>
      <c r="M63" s="8" t="str">
        <f t="shared" si="15"/>
        <v/>
      </c>
      <c r="N63" s="8" t="str">
        <f t="shared" si="15"/>
        <v/>
      </c>
      <c r="O63" s="8" t="str">
        <f t="shared" si="15"/>
        <v/>
      </c>
      <c r="P63" s="8" t="str">
        <f t="shared" si="15"/>
        <v/>
      </c>
      <c r="Q63" s="8" t="str">
        <f t="shared" si="15"/>
        <v/>
      </c>
      <c r="R63" s="8" t="str">
        <f t="shared" si="15"/>
        <v/>
      </c>
      <c r="S63" s="8" t="str">
        <f t="shared" si="15"/>
        <v/>
      </c>
      <c r="T63" s="8" t="str">
        <f t="shared" si="15"/>
        <v/>
      </c>
      <c r="U63" s="8" t="str">
        <f t="shared" si="12"/>
        <v/>
      </c>
      <c r="V63" s="8" t="str">
        <f t="shared" si="6"/>
        <v/>
      </c>
      <c r="W63" s="8"/>
      <c r="X63" s="2"/>
      <c r="Y63" s="13" t="e">
        <f>IF(F63="","",IF(F63-VLOOKUP($A61,AWstandards,VLOOKUP(D63,Age,2,FALSE),FALSE)&gt;0,"","aw"))</f>
        <v>#N/A</v>
      </c>
    </row>
    <row r="64" spans="1:25" x14ac:dyDescent="0.25">
      <c r="A64" s="18" t="s">
        <v>392</v>
      </c>
      <c r="B64" s="36">
        <v>3</v>
      </c>
      <c r="C64" s="45" t="str">
        <f t="shared" si="13"/>
        <v>Aiden Larkin</v>
      </c>
      <c r="D64" s="45">
        <f>IF(A64="","",VLOOKUP($A61,IF(LEN(A64)=2,FSB,FSA),VLOOKUP(LEFT(A64,1),Fteams,7,FALSE),FALSE))</f>
        <v>0</v>
      </c>
      <c r="E64" s="45" t="str">
        <f t="shared" si="14"/>
        <v>Hy Runners</v>
      </c>
      <c r="F64" s="96" t="s">
        <v>536</v>
      </c>
      <c r="G64" s="97">
        <f>IF(Dec!$G$2-2&lt;0,0,Dec!$G$2-2)</f>
        <v>10</v>
      </c>
      <c r="H64" s="99"/>
      <c r="I64" s="8" t="str">
        <f t="shared" si="15"/>
        <v/>
      </c>
      <c r="J64" s="8" t="str">
        <f t="shared" si="15"/>
        <v/>
      </c>
      <c r="K64" s="8" t="str">
        <f t="shared" si="15"/>
        <v/>
      </c>
      <c r="L64" s="8" t="str">
        <f t="shared" si="15"/>
        <v/>
      </c>
      <c r="M64" s="8" t="str">
        <f t="shared" si="15"/>
        <v/>
      </c>
      <c r="N64" s="8" t="str">
        <f t="shared" si="15"/>
        <v/>
      </c>
      <c r="O64" s="8" t="str">
        <f t="shared" si="15"/>
        <v/>
      </c>
      <c r="P64" s="8" t="str">
        <f t="shared" si="15"/>
        <v/>
      </c>
      <c r="Q64" s="8" t="str">
        <f t="shared" si="15"/>
        <v/>
      </c>
      <c r="R64" s="8" t="str">
        <f t="shared" si="15"/>
        <v/>
      </c>
      <c r="S64" s="8" t="str">
        <f t="shared" si="15"/>
        <v/>
      </c>
      <c r="T64" s="8">
        <f t="shared" si="15"/>
        <v>10</v>
      </c>
      <c r="U64" s="8" t="str">
        <f t="shared" si="12"/>
        <v/>
      </c>
      <c r="V64" s="8">
        <f t="shared" si="6"/>
        <v>10</v>
      </c>
      <c r="W64" s="8"/>
      <c r="X64" s="2"/>
      <c r="Y64" s="13" t="e">
        <f>IF(F64="","",IF(F64-VLOOKUP($A61,AWstandards,VLOOKUP(D64,Age,2,FALSE),FALSE)&gt;0,"","aw"))</f>
        <v>#N/A</v>
      </c>
    </row>
    <row r="65" spans="1:25" x14ac:dyDescent="0.25">
      <c r="A65" s="18" t="s">
        <v>388</v>
      </c>
      <c r="B65" s="36">
        <v>4</v>
      </c>
      <c r="C65" s="45" t="str">
        <f t="shared" si="13"/>
        <v>Byron Roberts</v>
      </c>
      <c r="D65" s="45">
        <f>IF(A65="","",VLOOKUP($A61,IF(LEN(A65)=2,FSB,FSA),VLOOKUP(LEFT(A65,1),Fteams,7,FALSE),FALSE))</f>
        <v>0</v>
      </c>
      <c r="E65" s="45" t="str">
        <f t="shared" si="14"/>
        <v>Eastbourne</v>
      </c>
      <c r="F65" s="96" t="s">
        <v>537</v>
      </c>
      <c r="G65" s="97">
        <f>IF(Dec!$G$2-3&lt;0,0,Dec!$G$2-3)</f>
        <v>9</v>
      </c>
      <c r="H65" s="99"/>
      <c r="I65" s="8" t="str">
        <f t="shared" si="15"/>
        <v/>
      </c>
      <c r="J65" s="8" t="str">
        <f t="shared" si="15"/>
        <v/>
      </c>
      <c r="K65" s="8" t="str">
        <f t="shared" si="15"/>
        <v/>
      </c>
      <c r="L65" s="8">
        <f t="shared" si="15"/>
        <v>9</v>
      </c>
      <c r="M65" s="8" t="str">
        <f t="shared" si="15"/>
        <v/>
      </c>
      <c r="N65" s="8" t="str">
        <f t="shared" si="15"/>
        <v/>
      </c>
      <c r="O65" s="8" t="str">
        <f t="shared" si="15"/>
        <v/>
      </c>
      <c r="P65" s="8" t="str">
        <f t="shared" si="15"/>
        <v/>
      </c>
      <c r="Q65" s="8" t="str">
        <f t="shared" si="15"/>
        <v/>
      </c>
      <c r="R65" s="8" t="str">
        <f t="shared" si="15"/>
        <v/>
      </c>
      <c r="S65" s="8" t="str">
        <f t="shared" si="15"/>
        <v/>
      </c>
      <c r="T65" s="8" t="str">
        <f t="shared" si="15"/>
        <v/>
      </c>
      <c r="U65" s="8" t="str">
        <f t="shared" si="15"/>
        <v/>
      </c>
      <c r="V65" s="8" t="str">
        <f t="shared" si="6"/>
        <v/>
      </c>
      <c r="W65" s="8"/>
      <c r="X65" s="2"/>
      <c r="Y65" s="13" t="e">
        <f>IF(F65="","",IF(F65-VLOOKUP($A61,AWstandards,VLOOKUP(D65,Age,2,FALSE),FALSE)&gt;0,"","aw"))</f>
        <v>#N/A</v>
      </c>
    </row>
    <row r="66" spans="1:25" x14ac:dyDescent="0.25">
      <c r="A66" s="18" t="s">
        <v>387</v>
      </c>
      <c r="B66" s="36">
        <v>5</v>
      </c>
      <c r="C66" s="45" t="str">
        <f t="shared" si="13"/>
        <v>Max Gayle</v>
      </c>
      <c r="D66" s="45">
        <f>IF(A66="","",VLOOKUP($A61,IF(LEN(A66)=2,FSB,FSA),VLOOKUP(LEFT(A66,1),Fteams,7,FALSE),FALSE))</f>
        <v>0</v>
      </c>
      <c r="E66" s="45" t="str">
        <f t="shared" si="14"/>
        <v>Chichester</v>
      </c>
      <c r="F66" s="96" t="s">
        <v>538</v>
      </c>
      <c r="G66" s="97">
        <f>IF(Dec!$G$2-4&lt;0,0,Dec!$G$2-4)</f>
        <v>8</v>
      </c>
      <c r="H66" s="99"/>
      <c r="I66" s="8" t="str">
        <f t="shared" si="15"/>
        <v/>
      </c>
      <c r="J66" s="8" t="str">
        <f t="shared" si="15"/>
        <v/>
      </c>
      <c r="K66" s="8">
        <f t="shared" si="15"/>
        <v>8</v>
      </c>
      <c r="L66" s="8" t="str">
        <f t="shared" si="15"/>
        <v/>
      </c>
      <c r="M66" s="8" t="str">
        <f t="shared" si="15"/>
        <v/>
      </c>
      <c r="N66" s="8" t="str">
        <f t="shared" si="15"/>
        <v/>
      </c>
      <c r="O66" s="8" t="str">
        <f t="shared" si="15"/>
        <v/>
      </c>
      <c r="P66" s="8" t="str">
        <f t="shared" si="15"/>
        <v/>
      </c>
      <c r="Q66" s="8" t="str">
        <f t="shared" si="15"/>
        <v/>
      </c>
      <c r="R66" s="8" t="str">
        <f t="shared" si="15"/>
        <v/>
      </c>
      <c r="S66" s="8" t="str">
        <f t="shared" si="15"/>
        <v/>
      </c>
      <c r="T66" s="8" t="str">
        <f t="shared" si="15"/>
        <v/>
      </c>
      <c r="U66" s="8" t="str">
        <f t="shared" si="15"/>
        <v/>
      </c>
      <c r="V66" s="8" t="str">
        <f t="shared" si="6"/>
        <v/>
      </c>
      <c r="W66" s="8"/>
      <c r="X66" s="2"/>
      <c r="Y66" s="13" t="e">
        <f>IF(F66="","",IF(F66-VLOOKUP($A61,AWstandards,VLOOKUP(D66,Age,2,FALSE),FALSE)&gt;0,"","aw"))</f>
        <v>#N/A</v>
      </c>
    </row>
    <row r="67" spans="1:25" x14ac:dyDescent="0.25">
      <c r="A67" s="18" t="s">
        <v>389</v>
      </c>
      <c r="B67" s="36">
        <v>6</v>
      </c>
      <c r="C67" s="45" t="str">
        <f t="shared" si="13"/>
        <v>Jacob Carey</v>
      </c>
      <c r="D67" s="45">
        <f>IF(A67="","",VLOOKUP($A61,IF(LEN(A67)=2,FSB,FSA),VLOOKUP(LEFT(A67,1),Fteams,7,FALSE),FALSE))</f>
        <v>0</v>
      </c>
      <c r="E67" s="45" t="str">
        <f t="shared" si="14"/>
        <v>Horsham BS</v>
      </c>
      <c r="F67" s="96" t="s">
        <v>539</v>
      </c>
      <c r="G67" s="97">
        <f>IF(Dec!$G$2-5&lt;0,0,Dec!$G$2-5)</f>
        <v>7</v>
      </c>
      <c r="H67" s="99"/>
      <c r="I67" s="8" t="str">
        <f t="shared" si="15"/>
        <v/>
      </c>
      <c r="J67" s="8" t="str">
        <f t="shared" si="15"/>
        <v/>
      </c>
      <c r="K67" s="8" t="str">
        <f t="shared" si="15"/>
        <v/>
      </c>
      <c r="L67" s="8" t="str">
        <f t="shared" si="15"/>
        <v/>
      </c>
      <c r="M67" s="8">
        <f t="shared" si="15"/>
        <v>7</v>
      </c>
      <c r="N67" s="8" t="str">
        <f t="shared" si="15"/>
        <v/>
      </c>
      <c r="O67" s="8" t="str">
        <f t="shared" si="15"/>
        <v/>
      </c>
      <c r="P67" s="8" t="str">
        <f t="shared" si="15"/>
        <v/>
      </c>
      <c r="Q67" s="8" t="str">
        <f t="shared" si="15"/>
        <v/>
      </c>
      <c r="R67" s="8" t="str">
        <f t="shared" si="15"/>
        <v/>
      </c>
      <c r="S67" s="8" t="str">
        <f t="shared" si="15"/>
        <v/>
      </c>
      <c r="T67" s="8" t="str">
        <f t="shared" si="15"/>
        <v/>
      </c>
      <c r="U67" s="8" t="str">
        <f t="shared" si="15"/>
        <v/>
      </c>
      <c r="V67" s="8" t="str">
        <f t="shared" si="6"/>
        <v/>
      </c>
      <c r="W67" s="8"/>
      <c r="X67" s="2"/>
      <c r="Y67" s="13" t="e">
        <f>IF(F67="","",IF(F67-VLOOKUP($A61,AWstandards,VLOOKUP(D67,Age,2,FALSE),FALSE)&gt;0,"","aw"))</f>
        <v>#N/A</v>
      </c>
    </row>
    <row r="68" spans="1:25" x14ac:dyDescent="0.25">
      <c r="A68" s="18" t="s">
        <v>406</v>
      </c>
      <c r="B68" s="36">
        <v>7</v>
      </c>
      <c r="C68" s="45" t="str">
        <f t="shared" si="13"/>
        <v>Caiden Khoury</v>
      </c>
      <c r="D68" s="45">
        <f>IF(A68="","",VLOOKUP($A61,IF(LEN(A68)=2,FSB,FSA),VLOOKUP(LEFT(A68,1),Fteams,7,FALSE),FALSE))</f>
        <v>0</v>
      </c>
      <c r="E68" s="45" t="str">
        <f t="shared" si="14"/>
        <v>Phoenix</v>
      </c>
      <c r="F68" s="96" t="s">
        <v>540</v>
      </c>
      <c r="G68" s="97">
        <f>IF(Dec!$G$2-6&lt;0,0,Dec!$G$2-6)</f>
        <v>6</v>
      </c>
      <c r="H68" s="99"/>
      <c r="I68" s="8" t="str">
        <f t="shared" si="15"/>
        <v/>
      </c>
      <c r="J68" s="8" t="str">
        <f t="shared" si="15"/>
        <v/>
      </c>
      <c r="K68" s="8" t="str">
        <f t="shared" si="15"/>
        <v/>
      </c>
      <c r="L68" s="8" t="str">
        <f t="shared" si="15"/>
        <v/>
      </c>
      <c r="M68" s="8" t="str">
        <f t="shared" si="15"/>
        <v/>
      </c>
      <c r="N68" s="8" t="str">
        <f t="shared" si="15"/>
        <v/>
      </c>
      <c r="O68" s="8" t="str">
        <f t="shared" si="15"/>
        <v/>
      </c>
      <c r="P68" s="8">
        <f t="shared" si="15"/>
        <v>6</v>
      </c>
      <c r="Q68" s="8" t="str">
        <f t="shared" si="15"/>
        <v/>
      </c>
      <c r="R68" s="8" t="str">
        <f t="shared" si="15"/>
        <v/>
      </c>
      <c r="S68" s="8" t="str">
        <f t="shared" si="15"/>
        <v/>
      </c>
      <c r="T68" s="8" t="str">
        <f t="shared" si="15"/>
        <v/>
      </c>
      <c r="U68" s="8" t="str">
        <f t="shared" si="15"/>
        <v/>
      </c>
      <c r="V68" s="8" t="str">
        <f t="shared" si="6"/>
        <v/>
      </c>
      <c r="W68" s="8"/>
      <c r="X68" s="2"/>
      <c r="Y68" s="13" t="e">
        <f>IF(F68="","",IF(F68-VLOOKUP($A61,AWstandards,VLOOKUP(D68,Age,2,FALSE),FALSE)&gt;0,"","aw"))</f>
        <v>#N/A</v>
      </c>
    </row>
    <row r="69" spans="1:25" x14ac:dyDescent="0.25">
      <c r="A69" s="18" t="s">
        <v>390</v>
      </c>
      <c r="B69" s="36">
        <v>8</v>
      </c>
      <c r="C69" s="45" t="str">
        <f t="shared" si="13"/>
        <v>Oscar de Burca</v>
      </c>
      <c r="D69" s="45">
        <f>IF(A69="","",VLOOKUP($A61,IF(LEN(A69)=2,FSB,FSA),VLOOKUP(LEFT(A69,1),Fteams,7,FALSE),FALSE))</f>
        <v>0</v>
      </c>
      <c r="E69" s="45" t="str">
        <f t="shared" si="14"/>
        <v>Lewes</v>
      </c>
      <c r="F69" s="96" t="s">
        <v>541</v>
      </c>
      <c r="G69" s="97">
        <f>IF(Dec!$G$2-7&lt;0,0,Dec!$G$2-7)</f>
        <v>5</v>
      </c>
      <c r="H69" s="99"/>
      <c r="I69" s="8" t="str">
        <f t="shared" si="15"/>
        <v/>
      </c>
      <c r="J69" s="8" t="str">
        <f t="shared" si="15"/>
        <v/>
      </c>
      <c r="K69" s="8" t="str">
        <f t="shared" si="15"/>
        <v/>
      </c>
      <c r="L69" s="8" t="str">
        <f t="shared" si="15"/>
        <v/>
      </c>
      <c r="M69" s="8" t="str">
        <f t="shared" si="15"/>
        <v/>
      </c>
      <c r="N69" s="8" t="str">
        <f t="shared" si="15"/>
        <v/>
      </c>
      <c r="O69" s="8" t="str">
        <f t="shared" si="15"/>
        <v/>
      </c>
      <c r="P69" s="8" t="str">
        <f t="shared" si="15"/>
        <v/>
      </c>
      <c r="Q69" s="8" t="str">
        <f t="shared" si="15"/>
        <v/>
      </c>
      <c r="R69" s="8" t="str">
        <f t="shared" si="15"/>
        <v/>
      </c>
      <c r="S69" s="8">
        <f t="shared" si="15"/>
        <v>5</v>
      </c>
      <c r="T69" s="8" t="str">
        <f t="shared" si="15"/>
        <v/>
      </c>
      <c r="U69" s="8">
        <f t="shared" si="15"/>
        <v>5</v>
      </c>
      <c r="V69" s="8" t="str">
        <f t="shared" si="6"/>
        <v/>
      </c>
      <c r="W69" s="8"/>
      <c r="X69" s="2"/>
      <c r="Y69" s="13" t="e">
        <f>IF(F69="","",IF(F69-VLOOKUP($A61,AWstandards,VLOOKUP(D69,Age,2,FALSE),FALSE)&gt;0,"","aw"))</f>
        <v>#N/A</v>
      </c>
    </row>
    <row r="70" spans="1:25" x14ac:dyDescent="0.25">
      <c r="A70" s="15">
        <v>600</v>
      </c>
      <c r="B70" s="29"/>
      <c r="C70" s="46" t="s">
        <v>197</v>
      </c>
      <c r="D70" s="47"/>
      <c r="E70" s="48"/>
      <c r="F70" s="100"/>
      <c r="G70" s="101"/>
      <c r="H70" s="99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 t="str">
        <f t="shared" si="15"/>
        <v/>
      </c>
      <c r="V70" s="8" t="str">
        <f t="shared" si="6"/>
        <v/>
      </c>
      <c r="W70" s="8"/>
      <c r="X70" s="2" t="s">
        <v>193</v>
      </c>
      <c r="Y70" s="2"/>
    </row>
    <row r="71" spans="1:25" x14ac:dyDescent="0.25">
      <c r="A71" s="16" t="s">
        <v>400</v>
      </c>
      <c r="B71" s="36">
        <v>1</v>
      </c>
      <c r="C71" s="45" t="str">
        <f>IF(A71="","",VLOOKUP($A$70,IF(LEN(A71)=2,FSB,FSA),VLOOKUP(LEFT(A71,1),Fteams,6,FALSE),FALSE))</f>
        <v>Levi Pearce</v>
      </c>
      <c r="D71" s="45">
        <f>IF(A71="","",VLOOKUP($A70,IF(LEN(A71)=2,FSB,FSA),VLOOKUP(LEFT(A71,1),Fteams,7,FALSE),FALSE))</f>
        <v>0</v>
      </c>
      <c r="E71" s="45" t="str">
        <f>IF(A71="","",VLOOKUP(LEFT(A71,1),Fteams,2,FALSE))</f>
        <v>Chichester</v>
      </c>
      <c r="F71" s="96" t="s">
        <v>542</v>
      </c>
      <c r="G71" s="97">
        <f>Dec!$G$2</f>
        <v>12</v>
      </c>
      <c r="H71" s="99"/>
      <c r="I71" s="8" t="str">
        <f t="shared" ref="I71:U79" si="16">IF($A71="","",IF(LEFT($A71,1)=I$20,$G71,""))</f>
        <v/>
      </c>
      <c r="J71" s="8" t="str">
        <f t="shared" si="16"/>
        <v/>
      </c>
      <c r="K71" s="8">
        <f t="shared" si="16"/>
        <v>12</v>
      </c>
      <c r="L71" s="8" t="str">
        <f t="shared" si="16"/>
        <v/>
      </c>
      <c r="M71" s="8" t="str">
        <f t="shared" si="16"/>
        <v/>
      </c>
      <c r="N71" s="8" t="str">
        <f t="shared" si="16"/>
        <v/>
      </c>
      <c r="O71" s="8" t="str">
        <f t="shared" si="16"/>
        <v/>
      </c>
      <c r="P71" s="8" t="str">
        <f t="shared" si="16"/>
        <v/>
      </c>
      <c r="Q71" s="8" t="str">
        <f t="shared" si="16"/>
        <v/>
      </c>
      <c r="R71" s="8" t="str">
        <f t="shared" si="16"/>
        <v/>
      </c>
      <c r="S71" s="8" t="str">
        <f t="shared" si="16"/>
        <v/>
      </c>
      <c r="T71" s="8" t="str">
        <f t="shared" si="16"/>
        <v/>
      </c>
      <c r="U71" s="8" t="str">
        <f t="shared" si="15"/>
        <v/>
      </c>
      <c r="V71" s="8" t="str">
        <f t="shared" si="6"/>
        <v/>
      </c>
      <c r="W71" s="8"/>
      <c r="X71" s="2"/>
      <c r="Y71" s="13" t="e">
        <f>IF(F71="","",IF(F71-VLOOKUP($A70,AWstandards,VLOOKUP(D71,Age,2,FALSE),FALSE)&gt;0,"","aw"))</f>
        <v>#N/A</v>
      </c>
    </row>
    <row r="72" spans="1:25" x14ac:dyDescent="0.25">
      <c r="A72" s="16" t="s">
        <v>398</v>
      </c>
      <c r="B72" s="36">
        <v>2</v>
      </c>
      <c r="C72" s="45" t="str">
        <f>IF(A72="","",VLOOKUP($A$70,IF(LEN(A72)=2,FSB,FSA),VLOOKUP(LEFT(A72,1),Fteams,6,FALSE),FALSE))</f>
        <v>James Kane</v>
      </c>
      <c r="D72" s="45">
        <f>IF(A72="","",VLOOKUP($A70,IF(LEN(A72)=2,FSB,FSA),VLOOKUP(LEFT(A72,1),Fteams,7,FALSE),FALSE))</f>
        <v>0</v>
      </c>
      <c r="E72" s="45" t="str">
        <f>IF(A72="","",VLOOKUP(LEFT(A72,1),Fteams,2,FALSE))</f>
        <v>Brighton &amp; Hove</v>
      </c>
      <c r="F72" s="96" t="s">
        <v>543</v>
      </c>
      <c r="G72" s="97">
        <f>IF(Dec!$G$2-1&lt;0,0,Dec!$G$2-1)</f>
        <v>11</v>
      </c>
      <c r="H72" s="99"/>
      <c r="I72" s="8">
        <f t="shared" si="16"/>
        <v>11</v>
      </c>
      <c r="J72" s="8" t="str">
        <f t="shared" si="16"/>
        <v/>
      </c>
      <c r="K72" s="8" t="str">
        <f t="shared" si="16"/>
        <v/>
      </c>
      <c r="L72" s="8" t="str">
        <f t="shared" si="16"/>
        <v/>
      </c>
      <c r="M72" s="8" t="str">
        <f t="shared" si="16"/>
        <v/>
      </c>
      <c r="N72" s="8" t="str">
        <f t="shared" si="16"/>
        <v/>
      </c>
      <c r="O72" s="8" t="str">
        <f t="shared" si="16"/>
        <v/>
      </c>
      <c r="P72" s="8" t="str">
        <f t="shared" si="16"/>
        <v/>
      </c>
      <c r="Q72" s="8" t="str">
        <f t="shared" si="16"/>
        <v/>
      </c>
      <c r="R72" s="8" t="str">
        <f t="shared" si="16"/>
        <v/>
      </c>
      <c r="S72" s="8" t="str">
        <f t="shared" si="16"/>
        <v/>
      </c>
      <c r="T72" s="8" t="str">
        <f t="shared" si="16"/>
        <v/>
      </c>
      <c r="U72" s="8" t="str">
        <f t="shared" si="15"/>
        <v/>
      </c>
      <c r="V72" s="8" t="str">
        <f t="shared" si="6"/>
        <v/>
      </c>
      <c r="W72" s="8"/>
      <c r="X72" s="2"/>
      <c r="Y72" s="13" t="e">
        <f>IF(F72="","",IF(F72-VLOOKUP($A70,AWstandards,VLOOKUP(D72,Age,2,FALSE),FALSE)&gt;0,"","aw"))</f>
        <v>#N/A</v>
      </c>
    </row>
    <row r="73" spans="1:25" x14ac:dyDescent="0.25">
      <c r="A73" s="16" t="s">
        <v>399</v>
      </c>
      <c r="B73" s="36">
        <v>3</v>
      </c>
      <c r="C73" s="45" t="str">
        <f>IF(A73="","",VLOOKUP($A$70,IF(LEN(A73)=2,FSB,FSA),VLOOKUP(LEFT(A73,1),Fteams,6,FALSE),FALSE))</f>
        <v>Charlie Coleman</v>
      </c>
      <c r="D73" s="45">
        <f>IF(A73="","",VLOOKUP($A70,IF(LEN(A73)=2,FSB,FSA),VLOOKUP(LEFT(A73,1),Fteams,7,FALSE),FALSE))</f>
        <v>0</v>
      </c>
      <c r="E73" s="45" t="str">
        <f>IF(A73="","",VLOOKUP(LEFT(A73,1),Fteams,2,FALSE))</f>
        <v>Crawley</v>
      </c>
      <c r="F73" s="96" t="s">
        <v>544</v>
      </c>
      <c r="G73" s="97">
        <f>IF(Dec!$G$2-2&lt;0,0,Dec!$G$2-2)</f>
        <v>10</v>
      </c>
      <c r="H73" s="99"/>
      <c r="I73" s="8" t="str">
        <f t="shared" si="16"/>
        <v/>
      </c>
      <c r="J73" s="8">
        <f t="shared" si="16"/>
        <v>10</v>
      </c>
      <c r="K73" s="8" t="str">
        <f t="shared" si="16"/>
        <v/>
      </c>
      <c r="L73" s="8" t="str">
        <f t="shared" si="16"/>
        <v/>
      </c>
      <c r="M73" s="8" t="str">
        <f t="shared" si="16"/>
        <v/>
      </c>
      <c r="N73" s="8" t="str">
        <f t="shared" si="16"/>
        <v/>
      </c>
      <c r="O73" s="8" t="str">
        <f t="shared" si="16"/>
        <v/>
      </c>
      <c r="P73" s="8" t="str">
        <f t="shared" si="16"/>
        <v/>
      </c>
      <c r="Q73" s="8" t="str">
        <f t="shared" si="16"/>
        <v/>
      </c>
      <c r="R73" s="8" t="str">
        <f t="shared" si="16"/>
        <v/>
      </c>
      <c r="S73" s="8" t="str">
        <f t="shared" si="16"/>
        <v/>
      </c>
      <c r="T73" s="8" t="str">
        <f t="shared" si="16"/>
        <v/>
      </c>
      <c r="U73" s="8" t="str">
        <f t="shared" si="15"/>
        <v/>
      </c>
      <c r="V73" s="8" t="str">
        <f t="shared" si="6"/>
        <v/>
      </c>
      <c r="W73" s="8"/>
      <c r="X73" s="2"/>
      <c r="Y73" s="13" t="e">
        <f>IF(F73="","",IF(F73-VLOOKUP($A70,AWstandards,VLOOKUP(D73,Age,2,FALSE),FALSE)&gt;0,"","aw"))</f>
        <v>#N/A</v>
      </c>
    </row>
    <row r="74" spans="1:25" x14ac:dyDescent="0.25">
      <c r="A74" s="16" t="s">
        <v>401</v>
      </c>
      <c r="B74" s="36">
        <v>4</v>
      </c>
      <c r="C74" s="45" t="str">
        <f>IF(A74="","",VLOOKUP($A$70,IF(LEN(A74)=2,FSB,FSA),VLOOKUP(LEFT(A74,1),Fteams,6,FALSE),FALSE))</f>
        <v>Logan Boddy</v>
      </c>
      <c r="D74" s="45">
        <f>IF(A74="","",VLOOKUP($A70,IF(LEN(A74)=2,FSB,FSA),VLOOKUP(LEFT(A74,1),Fteams,7,FALSE),FALSE))</f>
        <v>0</v>
      </c>
      <c r="E74" s="45" t="str">
        <f>IF(A74="","",VLOOKUP(LEFT(A74,1),Fteams,2,FALSE))</f>
        <v>Eastbourne</v>
      </c>
      <c r="F74" s="96" t="s">
        <v>545</v>
      </c>
      <c r="G74" s="97">
        <f>IF(Dec!$G$2-3&lt;0,0,Dec!$G$2-3)</f>
        <v>9</v>
      </c>
      <c r="H74" s="99"/>
      <c r="I74" s="8" t="str">
        <f t="shared" si="16"/>
        <v/>
      </c>
      <c r="J74" s="8" t="str">
        <f t="shared" si="16"/>
        <v/>
      </c>
      <c r="K74" s="8" t="str">
        <f t="shared" si="16"/>
        <v/>
      </c>
      <c r="L74" s="8">
        <f t="shared" si="16"/>
        <v>9</v>
      </c>
      <c r="M74" s="8" t="str">
        <f t="shared" si="16"/>
        <v/>
      </c>
      <c r="N74" s="8" t="str">
        <f t="shared" si="16"/>
        <v/>
      </c>
      <c r="O74" s="8" t="str">
        <f t="shared" si="16"/>
        <v/>
      </c>
      <c r="P74" s="8" t="str">
        <f t="shared" si="16"/>
        <v/>
      </c>
      <c r="Q74" s="8" t="str">
        <f t="shared" si="16"/>
        <v/>
      </c>
      <c r="R74" s="8" t="str">
        <f t="shared" si="16"/>
        <v/>
      </c>
      <c r="S74" s="8" t="str">
        <f t="shared" si="16"/>
        <v/>
      </c>
      <c r="T74" s="8" t="str">
        <f t="shared" si="16"/>
        <v/>
      </c>
      <c r="U74" s="8" t="str">
        <f t="shared" si="16"/>
        <v/>
      </c>
      <c r="V74" s="8" t="str">
        <f t="shared" si="6"/>
        <v/>
      </c>
      <c r="W74" s="8"/>
      <c r="X74" s="2"/>
      <c r="Y74" s="13" t="e">
        <f>IF(F74="","",IF(F74-VLOOKUP($A70,AWstandards,VLOOKUP(D74,Age,2,FALSE),FALSE)&gt;0,"","aw"))</f>
        <v>#N/A</v>
      </c>
    </row>
    <row r="75" spans="1:25" x14ac:dyDescent="0.25">
      <c r="A75" s="16" t="s">
        <v>391</v>
      </c>
      <c r="B75" s="36">
        <v>5</v>
      </c>
      <c r="C75" s="45" t="str">
        <f>IF(A75="","",VLOOKUP($A$70,IF(LEN(A75)=2,FSB,FSA),VLOOKUP(LEFT(A75,1),Fteams,6,FALSE),FALSE))</f>
        <v>Dillon Mudie</v>
      </c>
      <c r="D75" s="45">
        <f>IF(A75="","",VLOOKUP($A70,IF(LEN(A75)=2,FSB,FSA),VLOOKUP(LEFT(A75,1),Fteams,7,FALSE),FALSE))</f>
        <v>0</v>
      </c>
      <c r="E75" s="45" t="str">
        <f>IF(A75="","",VLOOKUP(LEFT(A75,1),Fteams,2,FALSE))</f>
        <v>Phoenix</v>
      </c>
      <c r="F75" s="96" t="s">
        <v>546</v>
      </c>
      <c r="G75" s="97">
        <f>IF(Dec!$G$2-4&lt;0,0,Dec!$G$2-4)</f>
        <v>8</v>
      </c>
      <c r="H75" s="99"/>
      <c r="I75" s="8" t="str">
        <f t="shared" si="16"/>
        <v/>
      </c>
      <c r="J75" s="8" t="str">
        <f t="shared" si="16"/>
        <v/>
      </c>
      <c r="K75" s="8" t="str">
        <f t="shared" si="16"/>
        <v/>
      </c>
      <c r="L75" s="8" t="str">
        <f t="shared" si="16"/>
        <v/>
      </c>
      <c r="M75" s="8" t="str">
        <f t="shared" si="16"/>
        <v/>
      </c>
      <c r="N75" s="8" t="str">
        <f t="shared" si="16"/>
        <v/>
      </c>
      <c r="O75" s="8" t="str">
        <f t="shared" si="16"/>
        <v/>
      </c>
      <c r="P75" s="8">
        <f t="shared" si="16"/>
        <v>8</v>
      </c>
      <c r="Q75" s="8" t="str">
        <f t="shared" si="16"/>
        <v/>
      </c>
      <c r="R75" s="8" t="str">
        <f t="shared" si="16"/>
        <v/>
      </c>
      <c r="S75" s="8" t="str">
        <f t="shared" si="16"/>
        <v/>
      </c>
      <c r="T75" s="8" t="str">
        <f t="shared" si="16"/>
        <v/>
      </c>
      <c r="U75" s="8" t="str">
        <f t="shared" si="16"/>
        <v/>
      </c>
      <c r="V75" s="8" t="str">
        <f t="shared" si="6"/>
        <v/>
      </c>
      <c r="W75" s="8"/>
      <c r="X75" s="2"/>
      <c r="Y75" s="13" t="e">
        <f>IF(F75="","",IF(F75-VLOOKUP($A70,AWstandards,VLOOKUP(D75,Age,2,FALSE),FALSE)&gt;0,"","aw"))</f>
        <v>#N/A</v>
      </c>
    </row>
    <row r="76" spans="1:25" x14ac:dyDescent="0.25">
      <c r="A76" s="15">
        <v>1000</v>
      </c>
      <c r="B76" s="29"/>
      <c r="C76" s="47" t="s">
        <v>194</v>
      </c>
      <c r="D76" s="47"/>
      <c r="E76" s="48"/>
      <c r="F76" s="102"/>
      <c r="G76" s="101"/>
      <c r="H76" s="99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 t="str">
        <f t="shared" si="16"/>
        <v/>
      </c>
      <c r="V76" s="8" t="str">
        <f t="shared" si="6"/>
        <v/>
      </c>
      <c r="W76" s="8"/>
      <c r="X76" s="2" t="s">
        <v>199</v>
      </c>
      <c r="Y76" s="3"/>
    </row>
    <row r="77" spans="1:25" x14ac:dyDescent="0.25">
      <c r="A77" s="16" t="s">
        <v>385</v>
      </c>
      <c r="B77" s="36">
        <v>1</v>
      </c>
      <c r="C77" s="45" t="str">
        <f t="shared" ref="C77:C86" si="17">IF(A77="","",VLOOKUP($A$76,IF(LEN(A77)=2,FSB,FSA),VLOOKUP(LEFT(A77,1),Fteams,6,FALSE),FALSE))</f>
        <v>Tayor Thom watts</v>
      </c>
      <c r="D77" s="45">
        <f>IF(A77="","",VLOOKUP($A76,IF(LEN(A77)=2,FSB,FSA),VLOOKUP(LEFT(A77,1),Fteams,7,FALSE),FALSE))</f>
        <v>0</v>
      </c>
      <c r="E77" s="45" t="str">
        <f t="shared" ref="E77:E86" si="18">IF(A77="","",VLOOKUP(LEFT(A77,1),Fteams,2,FALSE))</f>
        <v>Brighton &amp; Hove</v>
      </c>
      <c r="F77" s="96" t="s">
        <v>673</v>
      </c>
      <c r="G77" s="97">
        <f>Dec!$G$2</f>
        <v>12</v>
      </c>
      <c r="H77" s="99"/>
      <c r="I77" s="8">
        <f t="shared" ref="I77:U90" si="19">IF($A77="","",IF(LEFT($A77,1)=I$20,$G77,""))</f>
        <v>12</v>
      </c>
      <c r="J77" s="8" t="str">
        <f t="shared" si="19"/>
        <v/>
      </c>
      <c r="K77" s="8" t="str">
        <f t="shared" si="19"/>
        <v/>
      </c>
      <c r="L77" s="8" t="str">
        <f t="shared" si="19"/>
        <v/>
      </c>
      <c r="M77" s="8" t="str">
        <f t="shared" si="19"/>
        <v/>
      </c>
      <c r="N77" s="8" t="str">
        <f t="shared" si="19"/>
        <v/>
      </c>
      <c r="O77" s="8" t="str">
        <f t="shared" si="19"/>
        <v/>
      </c>
      <c r="P77" s="8" t="str">
        <f t="shared" si="19"/>
        <v/>
      </c>
      <c r="Q77" s="8" t="str">
        <f t="shared" si="19"/>
        <v/>
      </c>
      <c r="R77" s="8" t="str">
        <f t="shared" si="19"/>
        <v/>
      </c>
      <c r="S77" s="8" t="str">
        <f t="shared" si="19"/>
        <v/>
      </c>
      <c r="T77" s="8" t="str">
        <f t="shared" si="19"/>
        <v/>
      </c>
      <c r="U77" s="8" t="str">
        <f t="shared" si="16"/>
        <v/>
      </c>
      <c r="V77" s="8" t="str">
        <f t="shared" si="6"/>
        <v/>
      </c>
      <c r="W77" s="8"/>
      <c r="X77" s="2"/>
      <c r="Y77" s="13" t="e">
        <f>IF(F77="","",IF(F77-VLOOKUP($A76,AWstandards,VLOOKUP(D77,Age,2,FALSE),FALSE)&gt;0,"","aw"))</f>
        <v>#N/A</v>
      </c>
    </row>
    <row r="78" spans="1:25" x14ac:dyDescent="0.25">
      <c r="A78" s="16" t="s">
        <v>386</v>
      </c>
      <c r="B78" s="36">
        <v>2</v>
      </c>
      <c r="C78" s="45" t="str">
        <f t="shared" si="17"/>
        <v>Oliver Aylward</v>
      </c>
      <c r="D78" s="45">
        <f>IF(A78="","",VLOOKUP($A76,IF(LEN(A78)=2,FSB,FSA),VLOOKUP(LEFT(A78,1),Fteams,7,FALSE),FALSE))</f>
        <v>0</v>
      </c>
      <c r="E78" s="45" t="str">
        <f t="shared" si="18"/>
        <v>Crawley</v>
      </c>
      <c r="F78" s="96" t="s">
        <v>674</v>
      </c>
      <c r="G78" s="97">
        <f>IF(Dec!$G$2-1&lt;0,0,Dec!$G$2-1)</f>
        <v>11</v>
      </c>
      <c r="H78" s="99"/>
      <c r="I78" s="8" t="str">
        <f t="shared" si="19"/>
        <v/>
      </c>
      <c r="J78" s="8">
        <f t="shared" si="19"/>
        <v>11</v>
      </c>
      <c r="K78" s="8" t="str">
        <f t="shared" si="19"/>
        <v/>
      </c>
      <c r="L78" s="8" t="str">
        <f t="shared" si="19"/>
        <v/>
      </c>
      <c r="M78" s="8" t="str">
        <f t="shared" si="19"/>
        <v/>
      </c>
      <c r="N78" s="8" t="str">
        <f t="shared" si="19"/>
        <v/>
      </c>
      <c r="O78" s="8" t="str">
        <f t="shared" si="19"/>
        <v/>
      </c>
      <c r="P78" s="8" t="str">
        <f t="shared" si="19"/>
        <v/>
      </c>
      <c r="Q78" s="8" t="str">
        <f t="shared" si="19"/>
        <v/>
      </c>
      <c r="R78" s="8" t="str">
        <f t="shared" si="19"/>
        <v/>
      </c>
      <c r="S78" s="8" t="str">
        <f t="shared" si="19"/>
        <v/>
      </c>
      <c r="T78" s="8" t="str">
        <f t="shared" si="19"/>
        <v/>
      </c>
      <c r="U78" s="8" t="str">
        <f t="shared" si="16"/>
        <v/>
      </c>
      <c r="V78" s="8" t="str">
        <f t="shared" si="6"/>
        <v/>
      </c>
      <c r="W78" s="8"/>
      <c r="X78" s="2"/>
      <c r="Y78" s="13" t="e">
        <f>IF(F78="","",IF(F78-VLOOKUP($A76,AWstandards,VLOOKUP(D78,Age,2,FALSE),FALSE)&gt;0,"","aw"))</f>
        <v>#N/A</v>
      </c>
    </row>
    <row r="79" spans="1:25" x14ac:dyDescent="0.25">
      <c r="A79" s="16" t="s">
        <v>388</v>
      </c>
      <c r="B79" s="36">
        <v>3</v>
      </c>
      <c r="C79" s="45" t="str">
        <f t="shared" si="17"/>
        <v>Joshua Webster</v>
      </c>
      <c r="D79" s="45">
        <f>IF(A79="","",VLOOKUP($A76,IF(LEN(A79)=2,FSB,FSA),VLOOKUP(LEFT(A79,1),Fteams,7,FALSE),FALSE))</f>
        <v>0</v>
      </c>
      <c r="E79" s="45" t="str">
        <f t="shared" si="18"/>
        <v>Eastbourne</v>
      </c>
      <c r="F79" s="96" t="s">
        <v>675</v>
      </c>
      <c r="G79" s="97">
        <f>IF(Dec!$G$2-2&lt;0,0,Dec!$G$2-2)</f>
        <v>10</v>
      </c>
      <c r="H79" s="99"/>
      <c r="I79" s="8" t="str">
        <f t="shared" si="19"/>
        <v/>
      </c>
      <c r="J79" s="8" t="str">
        <f t="shared" si="19"/>
        <v/>
      </c>
      <c r="K79" s="8" t="str">
        <f t="shared" si="19"/>
        <v/>
      </c>
      <c r="L79" s="8">
        <f t="shared" si="19"/>
        <v>10</v>
      </c>
      <c r="M79" s="8" t="str">
        <f t="shared" si="19"/>
        <v/>
      </c>
      <c r="N79" s="8" t="str">
        <f t="shared" si="19"/>
        <v/>
      </c>
      <c r="O79" s="8" t="str">
        <f t="shared" si="19"/>
        <v/>
      </c>
      <c r="P79" s="8" t="str">
        <f t="shared" si="19"/>
        <v/>
      </c>
      <c r="Q79" s="8" t="str">
        <f t="shared" si="19"/>
        <v/>
      </c>
      <c r="R79" s="8" t="str">
        <f t="shared" si="19"/>
        <v/>
      </c>
      <c r="S79" s="8" t="str">
        <f t="shared" si="19"/>
        <v/>
      </c>
      <c r="T79" s="8" t="str">
        <f t="shared" si="19"/>
        <v/>
      </c>
      <c r="U79" s="8" t="str">
        <f t="shared" si="16"/>
        <v/>
      </c>
      <c r="V79" s="8" t="str">
        <f t="shared" ref="V79:V114" si="20">IF($A79="","",IF(LEFT($A79,1)=V$20,$G79,""))</f>
        <v/>
      </c>
      <c r="W79" s="8"/>
      <c r="X79" s="2"/>
      <c r="Y79" s="13" t="e">
        <f>IF(F79="","",IF(F79-VLOOKUP($A76,AWstandards,VLOOKUP(D79,Age,2,FALSE),FALSE)&gt;0,"","aw"))</f>
        <v>#N/A</v>
      </c>
    </row>
    <row r="80" spans="1:25" x14ac:dyDescent="0.25">
      <c r="A80" s="16" t="s">
        <v>395</v>
      </c>
      <c r="B80" s="36">
        <v>4</v>
      </c>
      <c r="C80" s="45" t="str">
        <f t="shared" si="17"/>
        <v>Rowan Kirby</v>
      </c>
      <c r="D80" s="45">
        <f>IF(A80="","",VLOOKUP($A76,IF(LEN(A80)=2,FSB,FSA),VLOOKUP(LEFT(A80,1),Fteams,7,FALSE),FALSE))</f>
        <v>0</v>
      </c>
      <c r="E80" s="45" t="str">
        <f t="shared" si="18"/>
        <v>East Grinstead</v>
      </c>
      <c r="F80" s="96" t="s">
        <v>676</v>
      </c>
      <c r="G80" s="97">
        <f>IF(Dec!$G$2-3&lt;0,0,Dec!$G$2-3)</f>
        <v>9</v>
      </c>
      <c r="H80" s="99"/>
      <c r="I80" s="8" t="str">
        <f t="shared" si="19"/>
        <v/>
      </c>
      <c r="J80" s="8" t="str">
        <f t="shared" si="19"/>
        <v/>
      </c>
      <c r="K80" s="8" t="str">
        <f t="shared" si="19"/>
        <v/>
      </c>
      <c r="L80" s="8" t="str">
        <f t="shared" si="19"/>
        <v/>
      </c>
      <c r="M80" s="8" t="str">
        <f t="shared" si="19"/>
        <v/>
      </c>
      <c r="N80" s="8">
        <f t="shared" si="19"/>
        <v>9</v>
      </c>
      <c r="O80" s="8" t="str">
        <f t="shared" si="19"/>
        <v/>
      </c>
      <c r="P80" s="8" t="str">
        <f t="shared" si="19"/>
        <v/>
      </c>
      <c r="Q80" s="8" t="str">
        <f t="shared" si="19"/>
        <v/>
      </c>
      <c r="R80" s="8" t="str">
        <f t="shared" si="19"/>
        <v/>
      </c>
      <c r="S80" s="8" t="str">
        <f t="shared" si="19"/>
        <v/>
      </c>
      <c r="T80" s="8" t="str">
        <f t="shared" si="19"/>
        <v/>
      </c>
      <c r="U80" s="8" t="str">
        <f t="shared" si="19"/>
        <v/>
      </c>
      <c r="V80" s="8" t="str">
        <f t="shared" si="20"/>
        <v/>
      </c>
      <c r="W80" s="8"/>
      <c r="X80" s="2"/>
      <c r="Y80" s="13" t="e">
        <f>IF(F80="","",IF(F80-VLOOKUP($A76,AWstandards,VLOOKUP(D80,Age,2,FALSE),FALSE)&gt;0,"","aw"))</f>
        <v>#N/A</v>
      </c>
    </row>
    <row r="81" spans="1:26" x14ac:dyDescent="0.25">
      <c r="A81" s="16" t="s">
        <v>387</v>
      </c>
      <c r="B81" s="36">
        <v>5</v>
      </c>
      <c r="C81" s="45" t="str">
        <f t="shared" si="17"/>
        <v>Morgan Rice</v>
      </c>
      <c r="D81" s="45">
        <f>IF(A81="","",VLOOKUP($A76,IF(LEN(A81)=2,FSB,FSA),VLOOKUP(LEFT(A81,1),Fteams,7,FALSE),FALSE))</f>
        <v>0</v>
      </c>
      <c r="E81" s="45" t="str">
        <f t="shared" si="18"/>
        <v>Chichester</v>
      </c>
      <c r="F81" s="96" t="s">
        <v>677</v>
      </c>
      <c r="G81" s="97">
        <f>IF(Dec!$G$2-4&lt;0,0,Dec!$G$2-4)</f>
        <v>8</v>
      </c>
      <c r="H81" s="99"/>
      <c r="I81" s="8" t="str">
        <f t="shared" si="19"/>
        <v/>
      </c>
      <c r="J81" s="8" t="str">
        <f t="shared" si="19"/>
        <v/>
      </c>
      <c r="K81" s="8">
        <f t="shared" si="19"/>
        <v>8</v>
      </c>
      <c r="L81" s="8" t="str">
        <f t="shared" si="19"/>
        <v/>
      </c>
      <c r="M81" s="8" t="str">
        <f t="shared" si="19"/>
        <v/>
      </c>
      <c r="N81" s="8" t="str">
        <f t="shared" si="19"/>
        <v/>
      </c>
      <c r="O81" s="8" t="str">
        <f t="shared" si="19"/>
        <v/>
      </c>
      <c r="P81" s="8" t="str">
        <f t="shared" si="19"/>
        <v/>
      </c>
      <c r="Q81" s="8" t="str">
        <f t="shared" si="19"/>
        <v/>
      </c>
      <c r="R81" s="8" t="str">
        <f t="shared" si="19"/>
        <v/>
      </c>
      <c r="S81" s="8" t="str">
        <f t="shared" si="19"/>
        <v/>
      </c>
      <c r="T81" s="8" t="str">
        <f t="shared" si="19"/>
        <v/>
      </c>
      <c r="U81" s="8" t="str">
        <f t="shared" si="19"/>
        <v/>
      </c>
      <c r="V81" s="8" t="str">
        <f t="shared" si="20"/>
        <v/>
      </c>
      <c r="W81" s="8"/>
      <c r="X81" s="2"/>
      <c r="Y81" s="13" t="e">
        <f>IF(F81="","",IF(F81-VLOOKUP($A76,AWstandards,VLOOKUP(D81,Age,2,FALSE),FALSE)&gt;0,"","aw"))</f>
        <v>#N/A</v>
      </c>
    </row>
    <row r="82" spans="1:26" x14ac:dyDescent="0.25">
      <c r="A82" s="16" t="s">
        <v>384</v>
      </c>
      <c r="B82" s="36">
        <v>6</v>
      </c>
      <c r="C82" s="45" t="str">
        <f t="shared" si="17"/>
        <v>Cobey Buckley</v>
      </c>
      <c r="D82" s="45">
        <f>IF(A82="","",VLOOKUP($A76,IF(LEN(A82)=2,FSB,FSA),VLOOKUP(LEFT(A82,1),Fteams,7,FALSE),FALSE))</f>
        <v>0</v>
      </c>
      <c r="E82" s="45" t="str">
        <f t="shared" si="18"/>
        <v>Hastings</v>
      </c>
      <c r="F82" s="96" t="s">
        <v>678</v>
      </c>
      <c r="G82" s="97">
        <f>IF(Dec!$G$2-5&lt;0,0,Dec!$G$2-5)</f>
        <v>7</v>
      </c>
      <c r="H82" s="99"/>
      <c r="I82" s="8" t="str">
        <f t="shared" si="19"/>
        <v/>
      </c>
      <c r="J82" s="8" t="str">
        <f t="shared" si="19"/>
        <v/>
      </c>
      <c r="K82" s="8" t="str">
        <f t="shared" si="19"/>
        <v/>
      </c>
      <c r="L82" s="8" t="str">
        <f t="shared" si="19"/>
        <v/>
      </c>
      <c r="M82" s="8" t="str">
        <f t="shared" si="19"/>
        <v/>
      </c>
      <c r="N82" s="8" t="str">
        <f t="shared" si="19"/>
        <v/>
      </c>
      <c r="O82" s="8">
        <f t="shared" si="19"/>
        <v>7</v>
      </c>
      <c r="P82" s="8" t="str">
        <f t="shared" si="19"/>
        <v/>
      </c>
      <c r="Q82" s="8" t="str">
        <f t="shared" si="19"/>
        <v/>
      </c>
      <c r="R82" s="8" t="str">
        <f t="shared" si="19"/>
        <v/>
      </c>
      <c r="S82" s="8" t="str">
        <f t="shared" si="19"/>
        <v/>
      </c>
      <c r="T82" s="8" t="str">
        <f t="shared" si="19"/>
        <v/>
      </c>
      <c r="U82" s="8" t="str">
        <f t="shared" si="19"/>
        <v/>
      </c>
      <c r="V82" s="8" t="str">
        <f t="shared" si="20"/>
        <v/>
      </c>
      <c r="W82" s="8"/>
      <c r="X82" s="2"/>
      <c r="Y82" s="13" t="e">
        <f>IF(F82="","",IF(F82-VLOOKUP($A76,AWstandards,VLOOKUP(D82,Age,2,FALSE),FALSE)&gt;0,"","aw"))</f>
        <v>#N/A</v>
      </c>
    </row>
    <row r="83" spans="1:26" x14ac:dyDescent="0.25">
      <c r="A83" s="16" t="s">
        <v>406</v>
      </c>
      <c r="B83" s="36">
        <v>7</v>
      </c>
      <c r="C83" s="45" t="str">
        <f t="shared" si="17"/>
        <v>James Oakley</v>
      </c>
      <c r="D83" s="45">
        <f>IF(A83="","",VLOOKUP($A76,IF(LEN(A83)=2,FSB,FSA),VLOOKUP(LEFT(A83,1),Fteams,7,FALSE),FALSE))</f>
        <v>0</v>
      </c>
      <c r="E83" s="45" t="str">
        <f t="shared" si="18"/>
        <v>Phoenix</v>
      </c>
      <c r="F83" s="96" t="s">
        <v>679</v>
      </c>
      <c r="G83" s="97">
        <f>IF(Dec!$G$2-6&lt;0,0,Dec!$G$2-6)</f>
        <v>6</v>
      </c>
      <c r="H83" s="99"/>
      <c r="I83" s="8" t="str">
        <f t="shared" si="19"/>
        <v/>
      </c>
      <c r="J83" s="8" t="str">
        <f t="shared" si="19"/>
        <v/>
      </c>
      <c r="K83" s="8" t="str">
        <f t="shared" si="19"/>
        <v/>
      </c>
      <c r="L83" s="8" t="str">
        <f t="shared" si="19"/>
        <v/>
      </c>
      <c r="M83" s="8" t="str">
        <f t="shared" si="19"/>
        <v/>
      </c>
      <c r="N83" s="8" t="str">
        <f t="shared" si="19"/>
        <v/>
      </c>
      <c r="O83" s="8" t="str">
        <f t="shared" si="19"/>
        <v/>
      </c>
      <c r="P83" s="8">
        <f t="shared" si="19"/>
        <v>6</v>
      </c>
      <c r="Q83" s="8" t="str">
        <f t="shared" si="19"/>
        <v/>
      </c>
      <c r="R83" s="8" t="str">
        <f t="shared" si="19"/>
        <v/>
      </c>
      <c r="S83" s="8" t="str">
        <f t="shared" si="19"/>
        <v/>
      </c>
      <c r="T83" s="8" t="str">
        <f t="shared" si="19"/>
        <v/>
      </c>
      <c r="U83" s="8" t="str">
        <f t="shared" si="19"/>
        <v/>
      </c>
      <c r="V83" s="8" t="str">
        <f t="shared" si="20"/>
        <v/>
      </c>
      <c r="W83" s="8"/>
      <c r="X83" s="2"/>
      <c r="Y83" s="13" t="e">
        <f>IF(F83="","",IF(F83-VLOOKUP($A76,AWstandards,VLOOKUP(D83,Age,2,FALSE),FALSE)&gt;0,"","aw"))</f>
        <v>#N/A</v>
      </c>
    </row>
    <row r="84" spans="1:26" x14ac:dyDescent="0.25">
      <c r="A84" s="16" t="s">
        <v>394</v>
      </c>
      <c r="B84" s="36">
        <v>8</v>
      </c>
      <c r="C84" s="45" t="str">
        <f t="shared" si="17"/>
        <v>Ethan Rowen</v>
      </c>
      <c r="D84" s="45">
        <f>IF(A84="","",VLOOKUP($A76,IF(LEN(A84)=2,FSB,FSA),VLOOKUP(LEFT(A84,1),Fteams,7,FALSE),FALSE))</f>
        <v>0</v>
      </c>
      <c r="E84" s="45" t="str">
        <f t="shared" si="18"/>
        <v>Haywards Heath</v>
      </c>
      <c r="F84" s="96" t="s">
        <v>680</v>
      </c>
      <c r="G84" s="97">
        <f>IF(Dec!$G$2-7&lt;0,0,Dec!$G$2-7)</f>
        <v>5</v>
      </c>
      <c r="H84" s="99"/>
      <c r="I84" s="8" t="str">
        <f t="shared" si="19"/>
        <v/>
      </c>
      <c r="J84" s="8" t="str">
        <f t="shared" si="19"/>
        <v/>
      </c>
      <c r="K84" s="8" t="str">
        <f t="shared" si="19"/>
        <v/>
      </c>
      <c r="L84" s="8" t="str">
        <f t="shared" si="19"/>
        <v/>
      </c>
      <c r="M84" s="8" t="str">
        <f t="shared" si="19"/>
        <v/>
      </c>
      <c r="N84" s="8" t="str">
        <f t="shared" si="19"/>
        <v/>
      </c>
      <c r="O84" s="8" t="str">
        <f t="shared" si="19"/>
        <v/>
      </c>
      <c r="P84" s="8" t="str">
        <f t="shared" si="19"/>
        <v/>
      </c>
      <c r="Q84" s="8" t="str">
        <f t="shared" si="19"/>
        <v/>
      </c>
      <c r="R84" s="8">
        <f t="shared" si="19"/>
        <v>5</v>
      </c>
      <c r="S84" s="8" t="str">
        <f t="shared" si="19"/>
        <v/>
      </c>
      <c r="T84" s="8" t="str">
        <f t="shared" si="19"/>
        <v/>
      </c>
      <c r="U84" s="8" t="str">
        <f t="shared" si="19"/>
        <v/>
      </c>
      <c r="V84" s="8" t="str">
        <f t="shared" si="20"/>
        <v/>
      </c>
      <c r="W84" s="8"/>
      <c r="X84" s="2"/>
      <c r="Y84" s="13" t="e">
        <f>IF(F84="","",IF(F84-VLOOKUP($A76,AWstandards,VLOOKUP(D84,Age,2,FALSE),FALSE)&gt;0,"","aw"))</f>
        <v>#N/A</v>
      </c>
    </row>
    <row r="85" spans="1:26" x14ac:dyDescent="0.25">
      <c r="A85" s="16" t="s">
        <v>390</v>
      </c>
      <c r="B85" s="36" t="s">
        <v>249</v>
      </c>
      <c r="C85" s="45" t="str">
        <f t="shared" si="17"/>
        <v>Thomas Muddle</v>
      </c>
      <c r="D85" s="45" t="e">
        <f>IF(A85="","",VLOOKUP($A78,IF(LEN(A85)=2,FSB,FSA),VLOOKUP(LEFT(A85,1),Fteams,7,FALSE),FALSE))</f>
        <v>#N/A</v>
      </c>
      <c r="E85" s="45" t="str">
        <f t="shared" si="18"/>
        <v>Lewes</v>
      </c>
      <c r="F85" s="96" t="s">
        <v>681</v>
      </c>
      <c r="G85" s="97">
        <f>IF(Dec!$G$2-8&lt;0,0,Dec!$G$2-8)</f>
        <v>4</v>
      </c>
      <c r="H85" s="99"/>
      <c r="I85" s="8" t="str">
        <f t="shared" si="19"/>
        <v/>
      </c>
      <c r="J85" s="8" t="str">
        <f t="shared" si="19"/>
        <v/>
      </c>
      <c r="K85" s="8" t="str">
        <f t="shared" si="19"/>
        <v/>
      </c>
      <c r="L85" s="8" t="str">
        <f t="shared" si="19"/>
        <v/>
      </c>
      <c r="M85" s="8" t="str">
        <f t="shared" si="19"/>
        <v/>
      </c>
      <c r="N85" s="8" t="str">
        <f t="shared" si="19"/>
        <v/>
      </c>
      <c r="O85" s="8" t="str">
        <f t="shared" si="19"/>
        <v/>
      </c>
      <c r="P85" s="8" t="str">
        <f t="shared" si="19"/>
        <v/>
      </c>
      <c r="Q85" s="8" t="str">
        <f t="shared" si="19"/>
        <v/>
      </c>
      <c r="R85" s="8" t="str">
        <f t="shared" si="19"/>
        <v/>
      </c>
      <c r="S85" s="8">
        <f t="shared" si="19"/>
        <v>4</v>
      </c>
      <c r="T85" s="8" t="str">
        <f t="shared" si="19"/>
        <v/>
      </c>
      <c r="U85" s="8">
        <f t="shared" si="19"/>
        <v>4</v>
      </c>
      <c r="V85" s="8" t="str">
        <f t="shared" si="20"/>
        <v/>
      </c>
      <c r="W85" s="8"/>
      <c r="X85" s="2"/>
      <c r="Y85" s="13"/>
    </row>
    <row r="86" spans="1:26" x14ac:dyDescent="0.25">
      <c r="A86" s="16" t="s">
        <v>389</v>
      </c>
      <c r="B86" s="36" t="s">
        <v>246</v>
      </c>
      <c r="C86" s="45" t="str">
        <f t="shared" si="17"/>
        <v>Ruben Ansell</v>
      </c>
      <c r="D86" s="45" t="e">
        <f>IF(A86="","",VLOOKUP($A79,IF(LEN(A86)=2,FSB,FSA),VLOOKUP(LEFT(A86,1),Fteams,7,FALSE),FALSE))</f>
        <v>#N/A</v>
      </c>
      <c r="E86" s="45" t="str">
        <f t="shared" si="18"/>
        <v>Horsham BS</v>
      </c>
      <c r="F86" s="96" t="s">
        <v>682</v>
      </c>
      <c r="G86" s="97">
        <f>IF(Dec!$G$2-9&lt;0,0,Dec!$G$2-9)</f>
        <v>3</v>
      </c>
      <c r="H86" s="99"/>
      <c r="I86" s="8" t="str">
        <f t="shared" si="19"/>
        <v/>
      </c>
      <c r="J86" s="8" t="str">
        <f t="shared" si="19"/>
        <v/>
      </c>
      <c r="K86" s="8" t="str">
        <f t="shared" si="19"/>
        <v/>
      </c>
      <c r="L86" s="8" t="str">
        <f t="shared" si="19"/>
        <v/>
      </c>
      <c r="M86" s="8">
        <f t="shared" si="19"/>
        <v>3</v>
      </c>
      <c r="N86" s="8" t="str">
        <f t="shared" si="19"/>
        <v/>
      </c>
      <c r="O86" s="8" t="str">
        <f t="shared" si="19"/>
        <v/>
      </c>
      <c r="P86" s="8" t="str">
        <f t="shared" si="19"/>
        <v/>
      </c>
      <c r="Q86" s="8" t="str">
        <f t="shared" si="19"/>
        <v/>
      </c>
      <c r="R86" s="8" t="str">
        <f t="shared" si="19"/>
        <v/>
      </c>
      <c r="S86" s="8" t="str">
        <f t="shared" si="19"/>
        <v/>
      </c>
      <c r="T86" s="8" t="str">
        <f t="shared" si="19"/>
        <v/>
      </c>
      <c r="U86" s="8" t="str">
        <f t="shared" si="19"/>
        <v/>
      </c>
      <c r="V86" s="8" t="str">
        <f t="shared" si="20"/>
        <v/>
      </c>
      <c r="W86" s="8"/>
      <c r="X86" s="2"/>
      <c r="Y86" s="13"/>
    </row>
    <row r="87" spans="1:26" x14ac:dyDescent="0.25">
      <c r="A87" s="15">
        <v>1000</v>
      </c>
      <c r="B87" s="29"/>
      <c r="C87" s="46" t="s">
        <v>198</v>
      </c>
      <c r="D87" s="47"/>
      <c r="E87" s="48"/>
      <c r="F87" s="102"/>
      <c r="G87" s="101"/>
      <c r="H87" s="99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 t="str">
        <f t="shared" si="19"/>
        <v/>
      </c>
      <c r="V87" s="8" t="str">
        <f t="shared" si="20"/>
        <v/>
      </c>
      <c r="W87" s="8"/>
      <c r="X87" s="2" t="s">
        <v>200</v>
      </c>
      <c r="Y87" s="3"/>
    </row>
    <row r="88" spans="1:26" x14ac:dyDescent="0.25">
      <c r="A88" s="16" t="s">
        <v>399</v>
      </c>
      <c r="B88" s="36">
        <v>1</v>
      </c>
      <c r="C88" s="45" t="str">
        <f t="shared" ref="C88:C93" si="21">IF(A88="","",VLOOKUP($A$87,IF(LEN(A88)=2,FSB,FSA),VLOOKUP(LEFT(A88,1),Fteams,6,FALSE),FALSE))</f>
        <v>Alex Rutledge-Hart</v>
      </c>
      <c r="D88" s="45">
        <f>IF(A88="","",VLOOKUP($A87,IF(LEN(A88)=2,FSB,FSA),VLOOKUP(LEFT(A88,1),Fteams,7,FALSE),FALSE))</f>
        <v>0</v>
      </c>
      <c r="E88" s="45" t="str">
        <f t="shared" ref="E88:E93" si="22">IF(A88="","",VLOOKUP(LEFT(A88,1),Fteams,2,FALSE))</f>
        <v>Crawley</v>
      </c>
      <c r="F88" s="96" t="s">
        <v>683</v>
      </c>
      <c r="G88" s="97">
        <f>Dec!$G$2</f>
        <v>12</v>
      </c>
      <c r="H88" s="99"/>
      <c r="I88" s="8" t="str">
        <f t="shared" ref="I88:U97" si="23">IF($A88="","",IF(LEFT($A88,1)=I$20,$G88,""))</f>
        <v/>
      </c>
      <c r="J88" s="8">
        <f t="shared" si="23"/>
        <v>12</v>
      </c>
      <c r="K88" s="8" t="str">
        <f t="shared" si="23"/>
        <v/>
      </c>
      <c r="L88" s="8" t="str">
        <f t="shared" si="23"/>
        <v/>
      </c>
      <c r="M88" s="8" t="str">
        <f t="shared" si="23"/>
        <v/>
      </c>
      <c r="N88" s="8" t="str">
        <f t="shared" si="23"/>
        <v/>
      </c>
      <c r="O88" s="8" t="str">
        <f t="shared" si="23"/>
        <v/>
      </c>
      <c r="P88" s="8" t="str">
        <f t="shared" si="23"/>
        <v/>
      </c>
      <c r="Q88" s="8" t="str">
        <f t="shared" si="23"/>
        <v/>
      </c>
      <c r="R88" s="8" t="str">
        <f t="shared" si="23"/>
        <v/>
      </c>
      <c r="S88" s="8" t="str">
        <f t="shared" si="23"/>
        <v/>
      </c>
      <c r="T88" s="8" t="str">
        <f t="shared" si="23"/>
        <v/>
      </c>
      <c r="U88" s="8" t="str">
        <f t="shared" si="19"/>
        <v/>
      </c>
      <c r="V88" s="8" t="str">
        <f t="shared" si="20"/>
        <v/>
      </c>
      <c r="W88" s="8"/>
      <c r="X88" s="2"/>
      <c r="Y88" s="13" t="e">
        <f>IF(F88="","",IF(F88-VLOOKUP($A87,AWstandards,VLOOKUP(D88,Age,2,FALSE),FALSE)&gt;0,"","aw"))</f>
        <v>#N/A</v>
      </c>
      <c r="Z88" s="13"/>
    </row>
    <row r="89" spans="1:26" x14ac:dyDescent="0.25">
      <c r="A89" s="16" t="s">
        <v>401</v>
      </c>
      <c r="B89" s="36">
        <v>2</v>
      </c>
      <c r="C89" s="45" t="str">
        <f t="shared" si="21"/>
        <v>Archie Franklin</v>
      </c>
      <c r="D89" s="45">
        <f>IF(A89="","",VLOOKUP($A87,IF(LEN(A89)=2,FSB,FSA),VLOOKUP(LEFT(A89,1),Fteams,7,FALSE),FALSE))</f>
        <v>0</v>
      </c>
      <c r="E89" s="45" t="str">
        <f t="shared" si="22"/>
        <v>Eastbourne</v>
      </c>
      <c r="F89" s="96" t="s">
        <v>684</v>
      </c>
      <c r="G89" s="97">
        <f>IF(Dec!$G$2-1&lt;0,0,Dec!$G$2-1)</f>
        <v>11</v>
      </c>
      <c r="H89" s="99"/>
      <c r="I89" s="8" t="str">
        <f t="shared" si="23"/>
        <v/>
      </c>
      <c r="J89" s="8" t="str">
        <f t="shared" si="23"/>
        <v/>
      </c>
      <c r="K89" s="8" t="str">
        <f t="shared" si="23"/>
        <v/>
      </c>
      <c r="L89" s="8">
        <f t="shared" si="23"/>
        <v>11</v>
      </c>
      <c r="M89" s="8" t="str">
        <f t="shared" si="23"/>
        <v/>
      </c>
      <c r="N89" s="8" t="str">
        <f t="shared" si="23"/>
        <v/>
      </c>
      <c r="O89" s="8" t="str">
        <f t="shared" si="23"/>
        <v/>
      </c>
      <c r="P89" s="8" t="str">
        <f t="shared" si="23"/>
        <v/>
      </c>
      <c r="Q89" s="8" t="str">
        <f t="shared" si="23"/>
        <v/>
      </c>
      <c r="R89" s="8" t="str">
        <f t="shared" si="23"/>
        <v/>
      </c>
      <c r="S89" s="8" t="str">
        <f t="shared" si="23"/>
        <v/>
      </c>
      <c r="T89" s="8" t="str">
        <f t="shared" si="23"/>
        <v/>
      </c>
      <c r="U89" s="8" t="str">
        <f t="shared" si="19"/>
        <v/>
      </c>
      <c r="V89" s="8" t="str">
        <f t="shared" si="20"/>
        <v/>
      </c>
      <c r="W89" s="8"/>
      <c r="X89" s="2"/>
      <c r="Y89" s="13" t="e">
        <f>IF(F89="","",IF(F89-VLOOKUP($A87,AWstandards,VLOOKUP(D89,Age,2,FALSE),FALSE)&gt;0,"","aw"))</f>
        <v>#N/A</v>
      </c>
    </row>
    <row r="90" spans="1:26" x14ac:dyDescent="0.25">
      <c r="A90" s="16" t="s">
        <v>398</v>
      </c>
      <c r="B90" s="36">
        <v>3</v>
      </c>
      <c r="C90" s="45" t="str">
        <f t="shared" si="21"/>
        <v>Elliot James</v>
      </c>
      <c r="D90" s="45">
        <f>IF(A90="","",VLOOKUP($A87,IF(LEN(A90)=2,FSB,FSA),VLOOKUP(LEFT(A90,1),Fteams,7,FALSE),FALSE))</f>
        <v>0</v>
      </c>
      <c r="E90" s="45" t="str">
        <f t="shared" si="22"/>
        <v>Brighton &amp; Hove</v>
      </c>
      <c r="F90" s="96" t="s">
        <v>685</v>
      </c>
      <c r="G90" s="97">
        <f>IF(Dec!$G$2-2&lt;0,0,Dec!$G$2-2)</f>
        <v>10</v>
      </c>
      <c r="H90" s="99"/>
      <c r="I90" s="8">
        <f t="shared" si="23"/>
        <v>10</v>
      </c>
      <c r="J90" s="8" t="str">
        <f t="shared" si="23"/>
        <v/>
      </c>
      <c r="K90" s="8" t="str">
        <f t="shared" si="23"/>
        <v/>
      </c>
      <c r="L90" s="8" t="str">
        <f t="shared" si="23"/>
        <v/>
      </c>
      <c r="M90" s="8" t="str">
        <f t="shared" si="23"/>
        <v/>
      </c>
      <c r="N90" s="8" t="str">
        <f t="shared" si="23"/>
        <v/>
      </c>
      <c r="O90" s="8" t="str">
        <f t="shared" si="23"/>
        <v/>
      </c>
      <c r="P90" s="8" t="str">
        <f t="shared" si="23"/>
        <v/>
      </c>
      <c r="Q90" s="8" t="str">
        <f t="shared" si="23"/>
        <v/>
      </c>
      <c r="R90" s="8" t="str">
        <f t="shared" si="23"/>
        <v/>
      </c>
      <c r="S90" s="8" t="str">
        <f t="shared" si="23"/>
        <v/>
      </c>
      <c r="T90" s="8" t="str">
        <f t="shared" si="23"/>
        <v/>
      </c>
      <c r="U90" s="8" t="str">
        <f t="shared" si="19"/>
        <v/>
      </c>
      <c r="V90" s="8" t="str">
        <f t="shared" si="20"/>
        <v/>
      </c>
      <c r="W90" s="8"/>
      <c r="X90" s="2"/>
      <c r="Y90" s="13" t="e">
        <f>IF(F90="","",IF(F90-VLOOKUP($A87,AWstandards,VLOOKUP(D90,Age,2,FALSE),FALSE)&gt;0,"","aw"))</f>
        <v>#N/A</v>
      </c>
    </row>
    <row r="91" spans="1:26" x14ac:dyDescent="0.25">
      <c r="A91" s="16" t="s">
        <v>400</v>
      </c>
      <c r="B91" s="36">
        <v>4</v>
      </c>
      <c r="C91" s="45" t="str">
        <f t="shared" si="21"/>
        <v>Joe Stewart</v>
      </c>
      <c r="D91" s="45">
        <f>IF(A91="","",VLOOKUP($A87,IF(LEN(A91)=2,FSB,FSA),VLOOKUP(LEFT(A91,1),Fteams,7,FALSE),FALSE))</f>
        <v>0</v>
      </c>
      <c r="E91" s="45" t="str">
        <f t="shared" si="22"/>
        <v>Chichester</v>
      </c>
      <c r="F91" s="96" t="s">
        <v>686</v>
      </c>
      <c r="G91" s="97">
        <f>IF(Dec!$G$2-3&lt;0,0,Dec!$G$2-3)</f>
        <v>9</v>
      </c>
      <c r="H91" s="99"/>
      <c r="I91" s="8" t="str">
        <f t="shared" si="23"/>
        <v/>
      </c>
      <c r="J91" s="8" t="str">
        <f t="shared" si="23"/>
        <v/>
      </c>
      <c r="K91" s="8">
        <f t="shared" si="23"/>
        <v>9</v>
      </c>
      <c r="L91" s="8" t="str">
        <f t="shared" si="23"/>
        <v/>
      </c>
      <c r="M91" s="8" t="str">
        <f t="shared" si="23"/>
        <v/>
      </c>
      <c r="N91" s="8" t="str">
        <f t="shared" si="23"/>
        <v/>
      </c>
      <c r="O91" s="8" t="str">
        <f t="shared" si="23"/>
        <v/>
      </c>
      <c r="P91" s="8" t="str">
        <f t="shared" si="23"/>
        <v/>
      </c>
      <c r="Q91" s="8" t="str">
        <f t="shared" si="23"/>
        <v/>
      </c>
      <c r="R91" s="8" t="str">
        <f t="shared" si="23"/>
        <v/>
      </c>
      <c r="S91" s="8" t="str">
        <f t="shared" si="23"/>
        <v/>
      </c>
      <c r="T91" s="8" t="str">
        <f t="shared" si="23"/>
        <v/>
      </c>
      <c r="U91" s="8" t="str">
        <f t="shared" si="23"/>
        <v/>
      </c>
      <c r="V91" s="8" t="str">
        <f t="shared" si="20"/>
        <v/>
      </c>
      <c r="W91" s="8"/>
      <c r="X91" s="2"/>
      <c r="Y91" s="13" t="e">
        <f>IF(F91="","",IF(F91-VLOOKUP($A87,AWstandards,VLOOKUP(D91,Age,2,FALSE),FALSE)&gt;0,"","aw"))</f>
        <v>#N/A</v>
      </c>
    </row>
    <row r="92" spans="1:26" x14ac:dyDescent="0.25">
      <c r="A92" s="16" t="s">
        <v>391</v>
      </c>
      <c r="B92" s="36">
        <v>5</v>
      </c>
      <c r="C92" s="45" t="str">
        <f t="shared" si="21"/>
        <v>Jesse Coleman</v>
      </c>
      <c r="D92" s="45">
        <f>IF(A92="","",VLOOKUP($A87,IF(LEN(A92)=2,FSB,FSA),VLOOKUP(LEFT(A92,1),Fteams,7,FALSE),FALSE))</f>
        <v>0</v>
      </c>
      <c r="E92" s="45" t="str">
        <f t="shared" si="22"/>
        <v>Phoenix</v>
      </c>
      <c r="F92" s="96" t="s">
        <v>687</v>
      </c>
      <c r="G92" s="97">
        <f>IF(Dec!$G$2-4&lt;0,0,Dec!$G$2-4)</f>
        <v>8</v>
      </c>
      <c r="H92" s="99"/>
      <c r="I92" s="8" t="str">
        <f t="shared" si="23"/>
        <v/>
      </c>
      <c r="J92" s="8" t="str">
        <f t="shared" si="23"/>
        <v/>
      </c>
      <c r="K92" s="8" t="str">
        <f t="shared" si="23"/>
        <v/>
      </c>
      <c r="L92" s="8" t="str">
        <f t="shared" si="23"/>
        <v/>
      </c>
      <c r="M92" s="8" t="str">
        <f t="shared" si="23"/>
        <v/>
      </c>
      <c r="N92" s="8" t="str">
        <f t="shared" si="23"/>
        <v/>
      </c>
      <c r="O92" s="8" t="str">
        <f t="shared" si="23"/>
        <v/>
      </c>
      <c r="P92" s="8">
        <f t="shared" si="23"/>
        <v>8</v>
      </c>
      <c r="Q92" s="8" t="str">
        <f t="shared" si="23"/>
        <v/>
      </c>
      <c r="R92" s="8" t="str">
        <f t="shared" si="23"/>
        <v/>
      </c>
      <c r="S92" s="8" t="str">
        <f t="shared" si="23"/>
        <v/>
      </c>
      <c r="T92" s="8" t="str">
        <f t="shared" si="23"/>
        <v/>
      </c>
      <c r="U92" s="8" t="str">
        <f t="shared" si="23"/>
        <v/>
      </c>
      <c r="V92" s="8" t="str">
        <f t="shared" si="20"/>
        <v/>
      </c>
      <c r="W92" s="8"/>
      <c r="X92" s="2"/>
      <c r="Y92" s="13" t="e">
        <f>IF(F92="","",IF(F92-VLOOKUP($A87,AWstandards,VLOOKUP(D92,Age,2,FALSE),FALSE)&gt;0,"","aw"))</f>
        <v>#N/A</v>
      </c>
    </row>
    <row r="93" spans="1:26" x14ac:dyDescent="0.25">
      <c r="A93" s="16" t="s">
        <v>408</v>
      </c>
      <c r="B93" s="36">
        <v>6</v>
      </c>
      <c r="C93" s="45" t="str">
        <f t="shared" si="21"/>
        <v>Ben Ledger Catton</v>
      </c>
      <c r="D93" s="45">
        <f>IF(A93="","",VLOOKUP($A87,IF(LEN(A93)=2,FSB,FSA),VLOOKUP(LEFT(A93,1),Fteams,7,FALSE),FALSE))</f>
        <v>0</v>
      </c>
      <c r="E93" s="45" t="str">
        <f t="shared" si="22"/>
        <v>Haywards Heath</v>
      </c>
      <c r="F93" s="96" t="s">
        <v>688</v>
      </c>
      <c r="G93" s="97">
        <f>IF(Dec!$G$2-5&lt;0,0,Dec!$G$2-5)</f>
        <v>7</v>
      </c>
      <c r="H93" s="99"/>
      <c r="I93" s="8" t="str">
        <f t="shared" si="23"/>
        <v/>
      </c>
      <c r="J93" s="8" t="str">
        <f t="shared" si="23"/>
        <v/>
      </c>
      <c r="K93" s="8" t="str">
        <f t="shared" si="23"/>
        <v/>
      </c>
      <c r="L93" s="8" t="str">
        <f t="shared" si="23"/>
        <v/>
      </c>
      <c r="M93" s="8" t="str">
        <f t="shared" si="23"/>
        <v/>
      </c>
      <c r="N93" s="8" t="str">
        <f t="shared" si="23"/>
        <v/>
      </c>
      <c r="O93" s="8" t="str">
        <f t="shared" si="23"/>
        <v/>
      </c>
      <c r="P93" s="8" t="str">
        <f t="shared" si="23"/>
        <v/>
      </c>
      <c r="Q93" s="8" t="str">
        <f t="shared" si="23"/>
        <v/>
      </c>
      <c r="R93" s="8">
        <f t="shared" si="23"/>
        <v>7</v>
      </c>
      <c r="S93" s="8" t="str">
        <f t="shared" si="23"/>
        <v/>
      </c>
      <c r="T93" s="8" t="str">
        <f t="shared" si="23"/>
        <v/>
      </c>
      <c r="U93" s="8" t="str">
        <f t="shared" si="23"/>
        <v/>
      </c>
      <c r="V93" s="8" t="str">
        <f t="shared" si="20"/>
        <v/>
      </c>
      <c r="W93" s="8"/>
      <c r="X93" s="2"/>
      <c r="Y93" s="13" t="e">
        <f>IF(F93="","",IF(F93-VLOOKUP($A87,AWstandards,VLOOKUP(D93,Age,2,FALSE),FALSE)&gt;0,"","aw"))</f>
        <v>#N/A</v>
      </c>
    </row>
    <row r="94" spans="1:26" x14ac:dyDescent="0.25">
      <c r="A94" s="15" t="s">
        <v>145</v>
      </c>
      <c r="B94" s="29"/>
      <c r="C94" s="46" t="s">
        <v>225</v>
      </c>
      <c r="D94" s="47"/>
      <c r="E94" s="44"/>
      <c r="F94" s="100"/>
      <c r="G94" s="101"/>
      <c r="H94" s="99" t="s">
        <v>141</v>
      </c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 t="str">
        <f t="shared" si="23"/>
        <v/>
      </c>
      <c r="V94" s="8" t="str">
        <f t="shared" si="20"/>
        <v/>
      </c>
      <c r="W94" s="8"/>
      <c r="X94" s="2" t="s">
        <v>146</v>
      </c>
      <c r="Y94" s="2"/>
    </row>
    <row r="95" spans="1:26" x14ac:dyDescent="0.25">
      <c r="A95" s="16" t="s">
        <v>385</v>
      </c>
      <c r="B95" s="36">
        <v>1</v>
      </c>
      <c r="C95" s="45" t="str">
        <f t="shared" ref="C95:C100" si="24">IF(A95="","",VLOOKUP($A$94,IF(LEN(A95)=2,FSB,FSA),VLOOKUP(LEFT(A95,1),Fteams,6,FALSE),FALSE))</f>
        <v>Isaac Machin</v>
      </c>
      <c r="D95" s="45">
        <f>IF(A95="","",VLOOKUP($A94,IF(LEN(A95)=2,FSB,FSA),VLOOKUP(LEFT(A95,1),Fteams,7,FALSE),FALSE))</f>
        <v>0</v>
      </c>
      <c r="E95" s="45" t="str">
        <f t="shared" ref="E95:E100" si="25">IF(A95="","",VLOOKUP(LEFT(A95,1),Fteams,2,FALSE))</f>
        <v>Brighton &amp; Hove</v>
      </c>
      <c r="F95" s="96" t="s">
        <v>588</v>
      </c>
      <c r="G95" s="97">
        <f>Dec!$G$2</f>
        <v>12</v>
      </c>
      <c r="H95" s="99">
        <v>-0.2</v>
      </c>
      <c r="I95" s="8">
        <f t="shared" ref="I95:U103" si="26">IF($A95="","",IF(LEFT($A95,1)=I$20,$G95,""))</f>
        <v>12</v>
      </c>
      <c r="J95" s="8" t="str">
        <f t="shared" si="26"/>
        <v/>
      </c>
      <c r="K95" s="8" t="str">
        <f t="shared" si="26"/>
        <v/>
      </c>
      <c r="L95" s="8" t="str">
        <f t="shared" si="26"/>
        <v/>
      </c>
      <c r="M95" s="8" t="str">
        <f t="shared" si="26"/>
        <v/>
      </c>
      <c r="N95" s="8" t="str">
        <f t="shared" si="26"/>
        <v/>
      </c>
      <c r="O95" s="8" t="str">
        <f t="shared" si="26"/>
        <v/>
      </c>
      <c r="P95" s="8" t="str">
        <f t="shared" si="26"/>
        <v/>
      </c>
      <c r="Q95" s="8" t="str">
        <f t="shared" si="26"/>
        <v/>
      </c>
      <c r="R95" s="8" t="str">
        <f t="shared" si="26"/>
        <v/>
      </c>
      <c r="S95" s="8" t="str">
        <f t="shared" si="26"/>
        <v/>
      </c>
      <c r="T95" s="8" t="str">
        <f t="shared" si="26"/>
        <v/>
      </c>
      <c r="U95" s="8" t="str">
        <f t="shared" si="23"/>
        <v/>
      </c>
      <c r="V95" s="8" t="str">
        <f t="shared" si="20"/>
        <v/>
      </c>
      <c r="W95" s="8"/>
      <c r="X95" s="2"/>
      <c r="Y95" s="13" t="e">
        <f>IF(F95="","",IF(F95-VLOOKUP($A94,AWstandards,VLOOKUP(D95,Age,2,FALSE),FALSE)&gt;0,"","aw"))</f>
        <v>#N/A</v>
      </c>
    </row>
    <row r="96" spans="1:26" x14ac:dyDescent="0.25">
      <c r="A96" s="16" t="s">
        <v>388</v>
      </c>
      <c r="B96" s="36">
        <v>2</v>
      </c>
      <c r="C96" s="45" t="str">
        <f t="shared" si="24"/>
        <v>Joshua Webster</v>
      </c>
      <c r="D96" s="45">
        <f>IF(A96="","",VLOOKUP($A94,IF(LEN(A96)=2,FSB,FSA),VLOOKUP(LEFT(A96,1),Fteams,7,FALSE),FALSE))</f>
        <v>0</v>
      </c>
      <c r="E96" s="45" t="str">
        <f t="shared" si="25"/>
        <v>Eastbourne</v>
      </c>
      <c r="F96" s="96" t="s">
        <v>589</v>
      </c>
      <c r="G96" s="97">
        <f>IF(Dec!$G$2-1&lt;0,0,Dec!$G$2-1)</f>
        <v>11</v>
      </c>
      <c r="H96" s="99">
        <v>-0.2</v>
      </c>
      <c r="I96" s="8" t="str">
        <f t="shared" si="26"/>
        <v/>
      </c>
      <c r="J96" s="8" t="str">
        <f t="shared" si="26"/>
        <v/>
      </c>
      <c r="K96" s="8" t="str">
        <f t="shared" si="26"/>
        <v/>
      </c>
      <c r="L96" s="8">
        <f t="shared" si="26"/>
        <v>11</v>
      </c>
      <c r="M96" s="8" t="str">
        <f t="shared" si="26"/>
        <v/>
      </c>
      <c r="N96" s="8" t="str">
        <f t="shared" si="26"/>
        <v/>
      </c>
      <c r="O96" s="8" t="str">
        <f t="shared" si="26"/>
        <v/>
      </c>
      <c r="P96" s="8" t="str">
        <f t="shared" si="26"/>
        <v/>
      </c>
      <c r="Q96" s="8" t="str">
        <f t="shared" si="26"/>
        <v/>
      </c>
      <c r="R96" s="8" t="str">
        <f t="shared" si="26"/>
        <v/>
      </c>
      <c r="S96" s="8" t="str">
        <f t="shared" si="26"/>
        <v/>
      </c>
      <c r="T96" s="8" t="str">
        <f t="shared" si="26"/>
        <v/>
      </c>
      <c r="U96" s="8" t="str">
        <f t="shared" si="23"/>
        <v/>
      </c>
      <c r="V96" s="8" t="str">
        <f t="shared" si="20"/>
        <v/>
      </c>
      <c r="W96" s="8"/>
      <c r="X96" s="2"/>
      <c r="Y96" s="13" t="e">
        <f>IF(F96="","",IF(F96-VLOOKUP($A94,AWstandards,VLOOKUP(D96,Age,2,FALSE),FALSE)&gt;0,"","aw"))</f>
        <v>#N/A</v>
      </c>
    </row>
    <row r="97" spans="1:25" x14ac:dyDescent="0.25">
      <c r="A97" s="16" t="s">
        <v>387</v>
      </c>
      <c r="B97" s="36">
        <v>3</v>
      </c>
      <c r="C97" s="45" t="str">
        <f t="shared" si="24"/>
        <v>Mikey Lewis</v>
      </c>
      <c r="D97" s="45">
        <f>IF(A97="","",VLOOKUP($A94,IF(LEN(A97)=2,FSB,FSA),VLOOKUP(LEFT(A97,1),Fteams,7,FALSE),FALSE))</f>
        <v>0</v>
      </c>
      <c r="E97" s="45" t="str">
        <f t="shared" si="25"/>
        <v>Chichester</v>
      </c>
      <c r="F97" s="96" t="s">
        <v>590</v>
      </c>
      <c r="G97" s="97">
        <f>IF(Dec!$G$2-2&lt;0,0,Dec!$G$2-2)</f>
        <v>10</v>
      </c>
      <c r="H97" s="99">
        <v>-0.2</v>
      </c>
      <c r="I97" s="8" t="str">
        <f t="shared" si="26"/>
        <v/>
      </c>
      <c r="J97" s="8" t="str">
        <f t="shared" si="26"/>
        <v/>
      </c>
      <c r="K97" s="8">
        <f t="shared" si="26"/>
        <v>10</v>
      </c>
      <c r="L97" s="8" t="str">
        <f t="shared" si="26"/>
        <v/>
      </c>
      <c r="M97" s="8" t="str">
        <f t="shared" si="26"/>
        <v/>
      </c>
      <c r="N97" s="8" t="str">
        <f t="shared" si="26"/>
        <v/>
      </c>
      <c r="O97" s="8" t="str">
        <f t="shared" si="26"/>
        <v/>
      </c>
      <c r="P97" s="8" t="str">
        <f t="shared" si="26"/>
        <v/>
      </c>
      <c r="Q97" s="8" t="str">
        <f t="shared" si="26"/>
        <v/>
      </c>
      <c r="R97" s="8" t="str">
        <f t="shared" si="26"/>
        <v/>
      </c>
      <c r="S97" s="8" t="str">
        <f t="shared" si="26"/>
        <v/>
      </c>
      <c r="T97" s="8" t="str">
        <f t="shared" si="26"/>
        <v/>
      </c>
      <c r="U97" s="8" t="str">
        <f t="shared" si="23"/>
        <v/>
      </c>
      <c r="V97" s="8" t="str">
        <f t="shared" si="20"/>
        <v/>
      </c>
      <c r="W97" s="8"/>
      <c r="X97" s="2"/>
      <c r="Y97" s="13" t="e">
        <f>IF(F97="","",IF(F97-VLOOKUP($A94,AWstandards,VLOOKUP(D97,Age,2,FALSE),FALSE)&gt;0,"","aw"))</f>
        <v>#N/A</v>
      </c>
    </row>
    <row r="98" spans="1:25" x14ac:dyDescent="0.25">
      <c r="A98" s="16" t="s">
        <v>386</v>
      </c>
      <c r="B98" s="36">
        <v>4</v>
      </c>
      <c r="C98" s="45" t="str">
        <f t="shared" si="24"/>
        <v>Ray Maoundus</v>
      </c>
      <c r="D98" s="45">
        <f>IF(A98="","",VLOOKUP($A94,IF(LEN(A98)=2,FSB,FSA),VLOOKUP(LEFT(A98,1),Fteams,7,FALSE),FALSE))</f>
        <v>0</v>
      </c>
      <c r="E98" s="45" t="str">
        <f t="shared" si="25"/>
        <v>Crawley</v>
      </c>
      <c r="F98" s="96" t="s">
        <v>591</v>
      </c>
      <c r="G98" s="97">
        <f>IF(Dec!$G$2-3&lt;0,0,Dec!$G$2-3)</f>
        <v>9</v>
      </c>
      <c r="H98" s="99">
        <v>-0.2</v>
      </c>
      <c r="I98" s="8" t="str">
        <f t="shared" si="26"/>
        <v/>
      </c>
      <c r="J98" s="8">
        <f t="shared" si="26"/>
        <v>9</v>
      </c>
      <c r="K98" s="8" t="str">
        <f t="shared" si="26"/>
        <v/>
      </c>
      <c r="L98" s="8" t="str">
        <f t="shared" si="26"/>
        <v/>
      </c>
      <c r="M98" s="8" t="str">
        <f t="shared" si="26"/>
        <v/>
      </c>
      <c r="N98" s="8" t="str">
        <f t="shared" si="26"/>
        <v/>
      </c>
      <c r="O98" s="8" t="str">
        <f t="shared" si="26"/>
        <v/>
      </c>
      <c r="P98" s="8" t="str">
        <f t="shared" si="26"/>
        <v/>
      </c>
      <c r="Q98" s="8" t="str">
        <f t="shared" si="26"/>
        <v/>
      </c>
      <c r="R98" s="8" t="str">
        <f t="shared" si="26"/>
        <v/>
      </c>
      <c r="S98" s="8" t="str">
        <f t="shared" si="26"/>
        <v/>
      </c>
      <c r="T98" s="8" t="str">
        <f t="shared" si="26"/>
        <v/>
      </c>
      <c r="U98" s="8" t="str">
        <f t="shared" si="26"/>
        <v/>
      </c>
      <c r="V98" s="8" t="str">
        <f t="shared" si="20"/>
        <v/>
      </c>
      <c r="W98" s="8"/>
      <c r="X98" s="2"/>
      <c r="Y98" s="13" t="e">
        <f>IF(F98="","",IF(F98-VLOOKUP($A94,AWstandards,VLOOKUP(D98,Age,2,FALSE),FALSE)&gt;0,"","aw"))</f>
        <v>#N/A</v>
      </c>
    </row>
    <row r="99" spans="1:25" x14ac:dyDescent="0.25">
      <c r="A99" s="16" t="s">
        <v>395</v>
      </c>
      <c r="B99" s="36">
        <v>5</v>
      </c>
      <c r="C99" s="45" t="str">
        <f t="shared" si="24"/>
        <v>George Brewer</v>
      </c>
      <c r="D99" s="45">
        <f>IF(A99="","",VLOOKUP($A94,IF(LEN(A99)=2,FSB,FSA),VLOOKUP(LEFT(A99,1),Fteams,7,FALSE),FALSE))</f>
        <v>0</v>
      </c>
      <c r="E99" s="45" t="str">
        <f t="shared" si="25"/>
        <v>East Grinstead</v>
      </c>
      <c r="F99" s="96" t="s">
        <v>592</v>
      </c>
      <c r="G99" s="97">
        <f>IF(Dec!$G$2-4&lt;0,0,Dec!$G$2-4)</f>
        <v>8</v>
      </c>
      <c r="H99" s="99">
        <v>-0.2</v>
      </c>
      <c r="I99" s="8" t="str">
        <f t="shared" si="26"/>
        <v/>
      </c>
      <c r="J99" s="8" t="str">
        <f t="shared" si="26"/>
        <v/>
      </c>
      <c r="K99" s="8" t="str">
        <f t="shared" si="26"/>
        <v/>
      </c>
      <c r="L99" s="8" t="str">
        <f t="shared" si="26"/>
        <v/>
      </c>
      <c r="M99" s="8" t="str">
        <f t="shared" si="26"/>
        <v/>
      </c>
      <c r="N99" s="8">
        <f t="shared" si="26"/>
        <v>8</v>
      </c>
      <c r="O99" s="8" t="str">
        <f t="shared" si="26"/>
        <v/>
      </c>
      <c r="P99" s="8" t="str">
        <f t="shared" si="26"/>
        <v/>
      </c>
      <c r="Q99" s="8" t="str">
        <f t="shared" si="26"/>
        <v/>
      </c>
      <c r="R99" s="8" t="str">
        <f t="shared" si="26"/>
        <v/>
      </c>
      <c r="S99" s="8" t="str">
        <f t="shared" si="26"/>
        <v/>
      </c>
      <c r="T99" s="8" t="str">
        <f t="shared" si="26"/>
        <v/>
      </c>
      <c r="U99" s="8" t="str">
        <f t="shared" si="26"/>
        <v/>
      </c>
      <c r="V99" s="8" t="str">
        <f t="shared" si="20"/>
        <v/>
      </c>
      <c r="W99" s="8"/>
      <c r="X99" s="2"/>
      <c r="Y99" s="13" t="e">
        <f>IF(F99="","",IF(F99-VLOOKUP($A94,AWstandards,VLOOKUP(D99,Age,2,FALSE),FALSE)&gt;0,"","aw"))</f>
        <v>#N/A</v>
      </c>
    </row>
    <row r="100" spans="1:25" x14ac:dyDescent="0.25">
      <c r="A100" s="16" t="s">
        <v>390</v>
      </c>
      <c r="B100" s="36">
        <v>6</v>
      </c>
      <c r="C100" s="45" t="str">
        <f t="shared" si="24"/>
        <v>Gabriel Rumsey-Williams</v>
      </c>
      <c r="D100" s="45">
        <f>IF(A100="","",VLOOKUP($A94,IF(LEN(A100)=2,FSB,FSA),VLOOKUP(LEFT(A100,1),Fteams,7,FALSE),FALSE))</f>
        <v>0</v>
      </c>
      <c r="E100" s="45" t="str">
        <f t="shared" si="25"/>
        <v>Lewes</v>
      </c>
      <c r="F100" s="96" t="s">
        <v>593</v>
      </c>
      <c r="G100" s="97">
        <f>IF(Dec!$G$2-5&lt;0,0,Dec!$G$2-5)</f>
        <v>7</v>
      </c>
      <c r="H100" s="99">
        <v>-0.2</v>
      </c>
      <c r="I100" s="8" t="str">
        <f t="shared" si="26"/>
        <v/>
      </c>
      <c r="J100" s="8" t="str">
        <f t="shared" si="26"/>
        <v/>
      </c>
      <c r="K100" s="8" t="str">
        <f t="shared" si="26"/>
        <v/>
      </c>
      <c r="L100" s="8" t="str">
        <f t="shared" si="26"/>
        <v/>
      </c>
      <c r="M100" s="8" t="str">
        <f t="shared" si="26"/>
        <v/>
      </c>
      <c r="N100" s="8" t="str">
        <f t="shared" si="26"/>
        <v/>
      </c>
      <c r="O100" s="8" t="str">
        <f t="shared" si="26"/>
        <v/>
      </c>
      <c r="P100" s="8" t="str">
        <f t="shared" si="26"/>
        <v/>
      </c>
      <c r="Q100" s="8" t="str">
        <f t="shared" si="26"/>
        <v/>
      </c>
      <c r="R100" s="8" t="str">
        <f t="shared" si="26"/>
        <v/>
      </c>
      <c r="S100" s="8">
        <f t="shared" si="26"/>
        <v>7</v>
      </c>
      <c r="T100" s="8" t="str">
        <f t="shared" si="26"/>
        <v/>
      </c>
      <c r="U100" s="8">
        <f t="shared" si="26"/>
        <v>7</v>
      </c>
      <c r="V100" s="8" t="str">
        <f t="shared" si="20"/>
        <v/>
      </c>
      <c r="W100" s="8"/>
      <c r="X100" s="2"/>
      <c r="Y100" s="13" t="e">
        <f>IF(F100="","",IF(F100-VLOOKUP($A94,AWstandards,VLOOKUP(D100,Age,2,FALSE),FALSE)&gt;0,"","aw"))</f>
        <v>#N/A</v>
      </c>
    </row>
    <row r="101" spans="1:25" x14ac:dyDescent="0.25">
      <c r="A101" s="15" t="s">
        <v>145</v>
      </c>
      <c r="B101" s="29"/>
      <c r="C101" s="46" t="s">
        <v>226</v>
      </c>
      <c r="D101" s="47"/>
      <c r="E101" s="44"/>
      <c r="F101" s="100"/>
      <c r="G101" s="101"/>
      <c r="H101" s="99" t="s">
        <v>141</v>
      </c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 t="str">
        <f t="shared" si="26"/>
        <v/>
      </c>
      <c r="V101" s="8" t="str">
        <f t="shared" si="20"/>
        <v/>
      </c>
      <c r="W101" s="8"/>
      <c r="X101" s="2" t="s">
        <v>147</v>
      </c>
      <c r="Y101" s="2"/>
    </row>
    <row r="102" spans="1:25" x14ac:dyDescent="0.25">
      <c r="A102" s="16" t="s">
        <v>400</v>
      </c>
      <c r="B102" s="36">
        <v>1</v>
      </c>
      <c r="C102" s="45" t="str">
        <f>IF(A102="","",VLOOKUP($A$101,IF(LEN(A102)=2,FSB,FSA),VLOOKUP(LEFT(A102,1),Fteams,6,FALSE),FALSE))</f>
        <v>Max Gayle</v>
      </c>
      <c r="D102" s="45">
        <f>IF(A102="","",VLOOKUP($A101,IF(LEN(A102)=2,FSB,FSA),VLOOKUP(LEFT(A102,1),Fteams,7,FALSE),FALSE))</f>
        <v>0</v>
      </c>
      <c r="E102" s="45" t="str">
        <f>IF(A102="","",VLOOKUP(LEFT(A102,1),Fteams,2,FALSE))</f>
        <v>Chichester</v>
      </c>
      <c r="F102" s="96" t="s">
        <v>594</v>
      </c>
      <c r="G102" s="97">
        <f>Dec!$G$2</f>
        <v>12</v>
      </c>
      <c r="H102" s="99">
        <v>-0.2</v>
      </c>
      <c r="I102" s="8" t="str">
        <f t="shared" ref="I102:T103" si="27">IF($A102="","",IF(LEFT($A102,1)=I$20,$G102,""))</f>
        <v/>
      </c>
      <c r="J102" s="8" t="str">
        <f t="shared" si="27"/>
        <v/>
      </c>
      <c r="K102" s="8">
        <f t="shared" si="27"/>
        <v>12</v>
      </c>
      <c r="L102" s="8" t="str">
        <f t="shared" si="27"/>
        <v/>
      </c>
      <c r="M102" s="8" t="str">
        <f t="shared" si="27"/>
        <v/>
      </c>
      <c r="N102" s="8" t="str">
        <f t="shared" si="27"/>
        <v/>
      </c>
      <c r="O102" s="8" t="str">
        <f t="shared" si="27"/>
        <v/>
      </c>
      <c r="P102" s="8" t="str">
        <f t="shared" si="27"/>
        <v/>
      </c>
      <c r="Q102" s="8" t="str">
        <f t="shared" si="27"/>
        <v/>
      </c>
      <c r="R102" s="8" t="str">
        <f t="shared" si="27"/>
        <v/>
      </c>
      <c r="S102" s="8" t="str">
        <f t="shared" si="27"/>
        <v/>
      </c>
      <c r="T102" s="8" t="str">
        <f t="shared" si="27"/>
        <v/>
      </c>
      <c r="U102" s="8" t="str">
        <f t="shared" si="26"/>
        <v/>
      </c>
      <c r="V102" s="8" t="str">
        <f t="shared" si="20"/>
        <v/>
      </c>
      <c r="W102" s="8"/>
      <c r="X102" s="2"/>
      <c r="Y102" s="13" t="e">
        <f>IF(F102="","",IF(F102-VLOOKUP($A101,AWstandards,VLOOKUP(D102,Age,2,FALSE),FALSE)&gt;0,"","aw"))</f>
        <v>#N/A</v>
      </c>
    </row>
    <row r="103" spans="1:25" x14ac:dyDescent="0.25">
      <c r="A103" s="16" t="s">
        <v>399</v>
      </c>
      <c r="B103" s="36">
        <v>2</v>
      </c>
      <c r="C103" s="45" t="str">
        <f>IF(A103="","",VLOOKUP($A$101,IF(LEN(A103)=2,FSB,FSA),VLOOKUP(LEFT(A103,1),Fteams,6,FALSE),FALSE))</f>
        <v>Leo Hogg</v>
      </c>
      <c r="D103" s="45">
        <f>IF(A103="","",VLOOKUP($A101,IF(LEN(A103)=2,FSB,FSA),VLOOKUP(LEFT(A103,1),Fteams,7,FALSE),FALSE))</f>
        <v>0</v>
      </c>
      <c r="E103" s="45" t="str">
        <f>IF(A103="","",VLOOKUP(LEFT(A103,1),Fteams,2,FALSE))</f>
        <v>Crawley</v>
      </c>
      <c r="F103" s="96" t="s">
        <v>595</v>
      </c>
      <c r="G103" s="97">
        <f>IF(Dec!$G$2-1&lt;0,0,Dec!$G$2-1)</f>
        <v>11</v>
      </c>
      <c r="H103" s="99">
        <v>-0.2</v>
      </c>
      <c r="I103" s="8" t="str">
        <f t="shared" si="27"/>
        <v/>
      </c>
      <c r="J103" s="8">
        <f t="shared" si="27"/>
        <v>11</v>
      </c>
      <c r="K103" s="8" t="str">
        <f t="shared" si="27"/>
        <v/>
      </c>
      <c r="L103" s="8" t="str">
        <f t="shared" si="27"/>
        <v/>
      </c>
      <c r="M103" s="8" t="str">
        <f t="shared" si="27"/>
        <v/>
      </c>
      <c r="N103" s="8" t="str">
        <f t="shared" si="27"/>
        <v/>
      </c>
      <c r="O103" s="8" t="str">
        <f t="shared" si="27"/>
        <v/>
      </c>
      <c r="P103" s="8" t="str">
        <f t="shared" si="27"/>
        <v/>
      </c>
      <c r="Q103" s="8" t="str">
        <f t="shared" si="27"/>
        <v/>
      </c>
      <c r="R103" s="8" t="str">
        <f t="shared" si="27"/>
        <v/>
      </c>
      <c r="S103" s="8" t="str">
        <f t="shared" si="27"/>
        <v/>
      </c>
      <c r="T103" s="8" t="str">
        <f t="shared" si="27"/>
        <v/>
      </c>
      <c r="U103" s="8" t="str">
        <f t="shared" si="26"/>
        <v/>
      </c>
      <c r="V103" s="8" t="str">
        <f t="shared" si="20"/>
        <v/>
      </c>
      <c r="W103" s="8"/>
      <c r="X103" s="2"/>
      <c r="Y103" s="13" t="e">
        <f>IF(F103="","",IF(F103-VLOOKUP($A101,AWstandards,VLOOKUP(D103,Age,2,FALSE),FALSE)&gt;0,"","aw"))</f>
        <v>#N/A</v>
      </c>
    </row>
    <row r="104" spans="1:25" x14ac:dyDescent="0.25">
      <c r="A104" s="15" t="s">
        <v>0</v>
      </c>
      <c r="B104" s="29"/>
      <c r="C104" s="46" t="s">
        <v>201</v>
      </c>
      <c r="D104" s="47"/>
      <c r="E104" s="48"/>
      <c r="F104" s="102"/>
      <c r="G104" s="101"/>
      <c r="H104" s="99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 t="str">
        <f>IF($A104="","",IF(LEFT($A104,1)=U$20,$G104,""))</f>
        <v/>
      </c>
      <c r="V104" s="8"/>
      <c r="W104" s="8"/>
      <c r="X104" s="2" t="s">
        <v>17</v>
      </c>
      <c r="Y104" s="2"/>
    </row>
    <row r="105" spans="1:25" x14ac:dyDescent="0.25">
      <c r="A105" s="16" t="s">
        <v>385</v>
      </c>
      <c r="B105" s="36">
        <v>1</v>
      </c>
      <c r="C105" s="45" t="str">
        <f t="shared" ref="C105:C112" si="28">IF(A105="","",VLOOKUP($A$104,IF(LEN(A105)=2,FSB,FSA),VLOOKUP(LEFT(A105,1),Fteams,6,FALSE),FALSE))</f>
        <v>Isaac Machin</v>
      </c>
      <c r="D105" s="45">
        <f>IF(A105="","",VLOOKUP($A104,IF(LEN(A105)=2,FSB,FSA),VLOOKUP(LEFT(A105,1),Fteams,7,FALSE),FALSE))</f>
        <v>0</v>
      </c>
      <c r="E105" s="45" t="str">
        <f t="shared" ref="E105:E112" si="29">IF(A105="","",VLOOKUP(LEFT(A105,1),Fteams,2,FALSE))</f>
        <v>Brighton &amp; Hove</v>
      </c>
      <c r="F105" s="96" t="s">
        <v>526</v>
      </c>
      <c r="G105" s="97">
        <f>Dec!$G$2</f>
        <v>12</v>
      </c>
      <c r="H105" s="99"/>
      <c r="I105" s="8">
        <f t="shared" ref="I105:U116" si="30">IF($A105="","",IF(LEFT($A105,1)=I$20,$G105,""))</f>
        <v>12</v>
      </c>
      <c r="J105" s="8" t="str">
        <f t="shared" si="30"/>
        <v/>
      </c>
      <c r="K105" s="8" t="str">
        <f t="shared" si="30"/>
        <v/>
      </c>
      <c r="L105" s="8" t="str">
        <f t="shared" si="30"/>
        <v/>
      </c>
      <c r="M105" s="8" t="str">
        <f t="shared" si="30"/>
        <v/>
      </c>
      <c r="N105" s="8" t="str">
        <f t="shared" si="30"/>
        <v/>
      </c>
      <c r="O105" s="8" t="str">
        <f t="shared" si="30"/>
        <v/>
      </c>
      <c r="P105" s="8" t="str">
        <f t="shared" si="30"/>
        <v/>
      </c>
      <c r="Q105" s="8" t="str">
        <f t="shared" si="30"/>
        <v/>
      </c>
      <c r="R105" s="8" t="str">
        <f t="shared" si="30"/>
        <v/>
      </c>
      <c r="S105" s="8" t="str">
        <f t="shared" si="30"/>
        <v/>
      </c>
      <c r="T105" s="8" t="str">
        <f t="shared" si="30"/>
        <v/>
      </c>
      <c r="U105" s="8" t="str">
        <f>IF($A105="","",IF(LEFT($A105,1)=U$20,$G105,""))</f>
        <v/>
      </c>
      <c r="V105" s="8" t="str">
        <f t="shared" si="20"/>
        <v/>
      </c>
      <c r="W105" s="8"/>
      <c r="X105" s="2"/>
      <c r="Y105" s="13" t="e">
        <f>IF(F105="","",IF(F105-VLOOKUP($A104,AWstandards,VLOOKUP(D105,Age,2,FALSE),FALSE)&lt;0,"","aw"))</f>
        <v>#N/A</v>
      </c>
    </row>
    <row r="106" spans="1:25" x14ac:dyDescent="0.25">
      <c r="A106" s="16" t="s">
        <v>388</v>
      </c>
      <c r="B106" s="36">
        <v>2</v>
      </c>
      <c r="C106" s="45" t="str">
        <f t="shared" si="28"/>
        <v>Jack Shires</v>
      </c>
      <c r="D106" s="45">
        <f>IF(A106="","",VLOOKUP($A104,IF(LEN(A106)=2,FSB,FSA),VLOOKUP(LEFT(A106,1),Fteams,7,FALSE),FALSE))</f>
        <v>0</v>
      </c>
      <c r="E106" s="45" t="str">
        <f t="shared" si="29"/>
        <v>Eastbourne</v>
      </c>
      <c r="F106" s="96" t="s">
        <v>100</v>
      </c>
      <c r="G106" s="97">
        <f>IF(Dec!$G$2-1&lt;0,0,Dec!$G$2-1)</f>
        <v>11</v>
      </c>
      <c r="H106" s="99"/>
      <c r="I106" s="8" t="str">
        <f t="shared" si="30"/>
        <v/>
      </c>
      <c r="J106" s="8" t="str">
        <f t="shared" si="30"/>
        <v/>
      </c>
      <c r="K106" s="8" t="str">
        <f t="shared" si="30"/>
        <v/>
      </c>
      <c r="L106" s="8">
        <f t="shared" si="30"/>
        <v>11</v>
      </c>
      <c r="M106" s="8" t="str">
        <f t="shared" si="30"/>
        <v/>
      </c>
      <c r="N106" s="8" t="str">
        <f t="shared" si="30"/>
        <v/>
      </c>
      <c r="O106" s="8" t="str">
        <f t="shared" si="30"/>
        <v/>
      </c>
      <c r="P106" s="8" t="str">
        <f t="shared" si="30"/>
        <v/>
      </c>
      <c r="Q106" s="8" t="str">
        <f t="shared" si="30"/>
        <v/>
      </c>
      <c r="R106" s="8" t="str">
        <f t="shared" si="30"/>
        <v/>
      </c>
      <c r="S106" s="8" t="str">
        <f t="shared" si="30"/>
        <v/>
      </c>
      <c r="T106" s="8" t="str">
        <f t="shared" si="30"/>
        <v/>
      </c>
      <c r="U106" s="8" t="str">
        <f>IF($A106="","",IF(LEFT($A106,1)=U$20,$G106,""))</f>
        <v/>
      </c>
      <c r="V106" s="8" t="str">
        <f t="shared" si="20"/>
        <v/>
      </c>
      <c r="W106" s="8"/>
      <c r="X106" s="2"/>
      <c r="Y106" s="13" t="e">
        <f>IF(F106="","",IF(F106-VLOOKUP($A104,AWstandards,VLOOKUP(D106,Age,2,FALSE),FALSE)&lt;0,"","aw"))</f>
        <v>#N/A</v>
      </c>
    </row>
    <row r="107" spans="1:25" x14ac:dyDescent="0.25">
      <c r="A107" s="16" t="s">
        <v>386</v>
      </c>
      <c r="B107" s="36">
        <v>3</v>
      </c>
      <c r="C107" s="45" t="str">
        <f t="shared" si="28"/>
        <v>Oliver Aylward</v>
      </c>
      <c r="D107" s="45">
        <f>IF(A107="","",VLOOKUP($A104,IF(LEN(A107)=2,FSB,FSA),VLOOKUP(LEFT(A107,1),Fteams,7,FALSE),FALSE))</f>
        <v>0</v>
      </c>
      <c r="E107" s="45" t="str">
        <f t="shared" si="29"/>
        <v>Crawley</v>
      </c>
      <c r="F107" s="96" t="s">
        <v>528</v>
      </c>
      <c r="G107" s="97">
        <f>IF(Dec!$G$2-2&lt;0,0,Dec!$G$2-2)</f>
        <v>10</v>
      </c>
      <c r="H107" s="99"/>
      <c r="I107" s="8" t="str">
        <f t="shared" si="30"/>
        <v/>
      </c>
      <c r="J107" s="8">
        <f t="shared" si="30"/>
        <v>10</v>
      </c>
      <c r="K107" s="8" t="str">
        <f t="shared" si="30"/>
        <v/>
      </c>
      <c r="L107" s="8" t="str">
        <f t="shared" si="30"/>
        <v/>
      </c>
      <c r="M107" s="8" t="str">
        <f t="shared" si="30"/>
        <v/>
      </c>
      <c r="N107" s="8" t="str">
        <f t="shared" si="30"/>
        <v/>
      </c>
      <c r="O107" s="8" t="str">
        <f t="shared" si="30"/>
        <v/>
      </c>
      <c r="P107" s="8" t="str">
        <f t="shared" si="30"/>
        <v/>
      </c>
      <c r="Q107" s="8" t="str">
        <f t="shared" si="30"/>
        <v/>
      </c>
      <c r="R107" s="8" t="str">
        <f t="shared" si="30"/>
        <v/>
      </c>
      <c r="S107" s="8" t="str">
        <f t="shared" si="30"/>
        <v/>
      </c>
      <c r="T107" s="8" t="str">
        <f t="shared" si="30"/>
        <v/>
      </c>
      <c r="U107" s="8" t="str">
        <f>IF($A107="","",IF(LEFT($A107,1)=U$20,$G107,""))</f>
        <v/>
      </c>
      <c r="V107" s="8" t="str">
        <f t="shared" si="20"/>
        <v/>
      </c>
      <c r="W107" s="8"/>
      <c r="X107" s="2"/>
      <c r="Y107" s="13" t="e">
        <f>IF(F107="","",IF(F107-VLOOKUP($A104,AWstandards,VLOOKUP(D107,Age,2,FALSE),FALSE)&lt;0,"","aw"))</f>
        <v>#N/A</v>
      </c>
    </row>
    <row r="108" spans="1:25" x14ac:dyDescent="0.25">
      <c r="A108" s="16" t="s">
        <v>387</v>
      </c>
      <c r="B108" s="36">
        <v>4</v>
      </c>
      <c r="C108" s="45" t="str">
        <f t="shared" si="28"/>
        <v>Reuben Shewan</v>
      </c>
      <c r="D108" s="45">
        <f>IF(A108="","",VLOOKUP($A104,IF(LEN(A108)=2,FSB,FSA),VLOOKUP(LEFT(A108,1),Fteams,7,FALSE),FALSE))</f>
        <v>0</v>
      </c>
      <c r="E108" s="45" t="str">
        <f t="shared" si="29"/>
        <v>Chichester</v>
      </c>
      <c r="F108" s="96" t="s">
        <v>529</v>
      </c>
      <c r="G108" s="97">
        <f>IF(Dec!$G$2-3&lt;0,0,Dec!$G$2-3)</f>
        <v>9</v>
      </c>
      <c r="H108" s="99"/>
      <c r="I108" s="8" t="str">
        <f t="shared" si="30"/>
        <v/>
      </c>
      <c r="J108" s="8" t="str">
        <f t="shared" si="30"/>
        <v/>
      </c>
      <c r="K108" s="8">
        <f t="shared" si="30"/>
        <v>9</v>
      </c>
      <c r="L108" s="8" t="str">
        <f t="shared" si="30"/>
        <v/>
      </c>
      <c r="M108" s="8" t="str">
        <f t="shared" si="30"/>
        <v/>
      </c>
      <c r="N108" s="8" t="str">
        <f t="shared" si="30"/>
        <v/>
      </c>
      <c r="O108" s="8" t="str">
        <f t="shared" si="30"/>
        <v/>
      </c>
      <c r="P108" s="8" t="str">
        <f t="shared" si="30"/>
        <v/>
      </c>
      <c r="Q108" s="8" t="str">
        <f t="shared" si="30"/>
        <v/>
      </c>
      <c r="R108" s="8" t="str">
        <f t="shared" si="30"/>
        <v/>
      </c>
      <c r="S108" s="8" t="str">
        <f t="shared" si="30"/>
        <v/>
      </c>
      <c r="T108" s="8" t="str">
        <f t="shared" si="30"/>
        <v/>
      </c>
      <c r="U108" s="8" t="str">
        <f t="shared" si="30"/>
        <v/>
      </c>
      <c r="V108" s="8" t="str">
        <f t="shared" si="20"/>
        <v/>
      </c>
      <c r="W108" s="8"/>
      <c r="X108" s="2"/>
      <c r="Y108" s="13" t="e">
        <f>IF(F108="","",IF(F108-VLOOKUP($A104,AWstandards,VLOOKUP(D108,Age,2,FALSE),FALSE)&lt;0,"","aw"))</f>
        <v>#N/A</v>
      </c>
    </row>
    <row r="109" spans="1:25" x14ac:dyDescent="0.25">
      <c r="A109" s="16" t="s">
        <v>395</v>
      </c>
      <c r="B109" s="36">
        <v>5</v>
      </c>
      <c r="C109" s="45" t="str">
        <f t="shared" si="28"/>
        <v>Nate Hope</v>
      </c>
      <c r="D109" s="45">
        <f>IF(A109="","",VLOOKUP($A104,IF(LEN(A109)=2,FSB,FSA),VLOOKUP(LEFT(A109,1),Fteams,7,FALSE),FALSE))</f>
        <v>0</v>
      </c>
      <c r="E109" s="45" t="str">
        <f t="shared" si="29"/>
        <v>East Grinstead</v>
      </c>
      <c r="F109" s="96" t="s">
        <v>104</v>
      </c>
      <c r="G109" s="97">
        <f>IF(Dec!$G$2-4&lt;0,0,Dec!$G$2-4)</f>
        <v>8</v>
      </c>
      <c r="H109" s="99"/>
      <c r="I109" s="8" t="str">
        <f t="shared" si="30"/>
        <v/>
      </c>
      <c r="J109" s="8" t="str">
        <f t="shared" si="30"/>
        <v/>
      </c>
      <c r="K109" s="8" t="str">
        <f t="shared" si="30"/>
        <v/>
      </c>
      <c r="L109" s="8" t="str">
        <f t="shared" si="30"/>
        <v/>
      </c>
      <c r="M109" s="8" t="str">
        <f t="shared" si="30"/>
        <v/>
      </c>
      <c r="N109" s="8">
        <f t="shared" si="30"/>
        <v>8</v>
      </c>
      <c r="O109" s="8" t="str">
        <f t="shared" si="30"/>
        <v/>
      </c>
      <c r="P109" s="8" t="str">
        <f t="shared" si="30"/>
        <v/>
      </c>
      <c r="Q109" s="8" t="str">
        <f t="shared" si="30"/>
        <v/>
      </c>
      <c r="R109" s="8" t="str">
        <f t="shared" si="30"/>
        <v/>
      </c>
      <c r="S109" s="8" t="str">
        <f t="shared" si="30"/>
        <v/>
      </c>
      <c r="T109" s="8" t="str">
        <f t="shared" si="30"/>
        <v/>
      </c>
      <c r="U109" s="8" t="str">
        <f t="shared" si="30"/>
        <v/>
      </c>
      <c r="V109" s="8" t="str">
        <f t="shared" si="20"/>
        <v/>
      </c>
      <c r="W109" s="8"/>
      <c r="X109" s="2"/>
      <c r="Y109" s="13" t="e">
        <f>IF(F109="","",IF(F109-VLOOKUP($A104,AWstandards,VLOOKUP(D109,Age,2,FALSE),FALSE)&lt;0,"","aw"))</f>
        <v>#N/A</v>
      </c>
    </row>
    <row r="110" spans="1:25" x14ac:dyDescent="0.25">
      <c r="A110" s="16" t="s">
        <v>393</v>
      </c>
      <c r="B110" s="36">
        <v>6</v>
      </c>
      <c r="C110" s="45" t="str">
        <f t="shared" si="28"/>
        <v>Maxwell Steadman</v>
      </c>
      <c r="D110" s="45">
        <f>IF(A110="","",VLOOKUP($A104,IF(LEN(A110)=2,FSB,FSA),VLOOKUP(LEFT(A110,1),Fteams,7,FALSE),FALSE))</f>
        <v>0</v>
      </c>
      <c r="E110" s="45" t="str">
        <f t="shared" si="29"/>
        <v>Worthing</v>
      </c>
      <c r="F110" s="96" t="s">
        <v>530</v>
      </c>
      <c r="G110" s="97">
        <f>IF(Dec!$G$2-5&lt;0,0,Dec!$G$2-5)</f>
        <v>7</v>
      </c>
      <c r="H110" s="99"/>
      <c r="I110" s="8" t="str">
        <f t="shared" si="30"/>
        <v/>
      </c>
      <c r="J110" s="8" t="str">
        <f t="shared" si="30"/>
        <v/>
      </c>
      <c r="K110" s="8" t="str">
        <f t="shared" si="30"/>
        <v/>
      </c>
      <c r="L110" s="8" t="str">
        <f t="shared" si="30"/>
        <v/>
      </c>
      <c r="M110" s="8" t="str">
        <f t="shared" si="30"/>
        <v/>
      </c>
      <c r="N110" s="8" t="str">
        <f t="shared" si="30"/>
        <v/>
      </c>
      <c r="O110" s="8" t="str">
        <f t="shared" si="30"/>
        <v/>
      </c>
      <c r="P110" s="8" t="str">
        <f t="shared" si="30"/>
        <v/>
      </c>
      <c r="Q110" s="8">
        <f t="shared" si="30"/>
        <v>7</v>
      </c>
      <c r="R110" s="8" t="str">
        <f t="shared" si="30"/>
        <v/>
      </c>
      <c r="S110" s="8" t="str">
        <f t="shared" si="30"/>
        <v/>
      </c>
      <c r="T110" s="8" t="str">
        <f t="shared" si="30"/>
        <v/>
      </c>
      <c r="U110" s="8" t="str">
        <f t="shared" si="30"/>
        <v/>
      </c>
      <c r="V110" s="8" t="str">
        <f t="shared" si="20"/>
        <v/>
      </c>
      <c r="W110" s="8"/>
      <c r="X110" s="2"/>
      <c r="Y110" s="13" t="e">
        <f>IF(F110="","",IF(F110-VLOOKUP($A104,AWstandards,VLOOKUP(D110,Age,2,FALSE),FALSE)&lt;0,"","aw"))</f>
        <v>#N/A</v>
      </c>
    </row>
    <row r="111" spans="1:25" x14ac:dyDescent="0.25">
      <c r="A111" s="16" t="s">
        <v>394</v>
      </c>
      <c r="B111" s="36">
        <v>7</v>
      </c>
      <c r="C111" s="45" t="str">
        <f t="shared" si="28"/>
        <v>Jacob Harper</v>
      </c>
      <c r="D111" s="45">
        <f>IF(A111="","",VLOOKUP($A104,IF(LEN(A111)=2,FSB,FSA),VLOOKUP(LEFT(A111,1),Fteams,7,FALSE),FALSE))</f>
        <v>0</v>
      </c>
      <c r="E111" s="45" t="str">
        <f t="shared" si="29"/>
        <v>Haywards Heath</v>
      </c>
      <c r="F111" s="96" t="s">
        <v>531</v>
      </c>
      <c r="G111" s="97">
        <f>IF(Dec!$G$2-6&lt;0,0,Dec!$G$2-6)</f>
        <v>6</v>
      </c>
      <c r="H111" s="99"/>
      <c r="I111" s="8" t="str">
        <f t="shared" si="30"/>
        <v/>
      </c>
      <c r="J111" s="8" t="str">
        <f t="shared" si="30"/>
        <v/>
      </c>
      <c r="K111" s="8" t="str">
        <f t="shared" si="30"/>
        <v/>
      </c>
      <c r="L111" s="8" t="str">
        <f t="shared" si="30"/>
        <v/>
      </c>
      <c r="M111" s="8" t="str">
        <f t="shared" si="30"/>
        <v/>
      </c>
      <c r="N111" s="8" t="str">
        <f t="shared" si="30"/>
        <v/>
      </c>
      <c r="O111" s="8" t="str">
        <f t="shared" si="30"/>
        <v/>
      </c>
      <c r="P111" s="8" t="str">
        <f t="shared" si="30"/>
        <v/>
      </c>
      <c r="Q111" s="8" t="str">
        <f t="shared" si="30"/>
        <v/>
      </c>
      <c r="R111" s="8">
        <f t="shared" si="30"/>
        <v>6</v>
      </c>
      <c r="S111" s="8" t="str">
        <f t="shared" si="30"/>
        <v/>
      </c>
      <c r="T111" s="8" t="str">
        <f t="shared" si="30"/>
        <v/>
      </c>
      <c r="U111" s="8" t="str">
        <f t="shared" si="30"/>
        <v/>
      </c>
      <c r="V111" s="8" t="str">
        <f t="shared" si="20"/>
        <v/>
      </c>
      <c r="W111" s="8"/>
      <c r="X111" s="2"/>
      <c r="Y111" s="13" t="e">
        <f>IF(F111="","",IF(F111-VLOOKUP($A104,AWstandards,VLOOKUP(D111,Age,2,FALSE),FALSE)&lt;0,"","aw"))</f>
        <v>#N/A</v>
      </c>
    </row>
    <row r="112" spans="1:25" x14ac:dyDescent="0.25">
      <c r="A112" s="16" t="s">
        <v>389</v>
      </c>
      <c r="B112" s="36">
        <v>8</v>
      </c>
      <c r="C112" s="45" t="str">
        <f t="shared" si="28"/>
        <v>Ruben Ansell</v>
      </c>
      <c r="D112" s="45">
        <f>IF(A112="","",VLOOKUP($A104,IF(LEN(A112)=2,FSB,FSA),VLOOKUP(LEFT(A112,1),Fteams,7,FALSE),FALSE))</f>
        <v>0</v>
      </c>
      <c r="E112" s="45" t="str">
        <f t="shared" si="29"/>
        <v>Horsham BS</v>
      </c>
      <c r="F112" s="96" t="s">
        <v>532</v>
      </c>
      <c r="G112" s="97">
        <f>IF(Dec!$G$2-7&lt;0,0,Dec!$G$2-7)</f>
        <v>5</v>
      </c>
      <c r="H112" s="99"/>
      <c r="I112" s="8" t="str">
        <f t="shared" si="30"/>
        <v/>
      </c>
      <c r="J112" s="8" t="str">
        <f t="shared" si="30"/>
        <v/>
      </c>
      <c r="K112" s="8" t="str">
        <f t="shared" si="30"/>
        <v/>
      </c>
      <c r="L112" s="8" t="str">
        <f t="shared" si="30"/>
        <v/>
      </c>
      <c r="M112" s="8">
        <f t="shared" si="30"/>
        <v>5</v>
      </c>
      <c r="N112" s="8" t="str">
        <f t="shared" si="30"/>
        <v/>
      </c>
      <c r="O112" s="8" t="str">
        <f t="shared" si="30"/>
        <v/>
      </c>
      <c r="P112" s="8" t="str">
        <f t="shared" si="30"/>
        <v/>
      </c>
      <c r="Q112" s="8" t="str">
        <f t="shared" si="30"/>
        <v/>
      </c>
      <c r="R112" s="8" t="str">
        <f t="shared" si="30"/>
        <v/>
      </c>
      <c r="S112" s="8" t="str">
        <f t="shared" si="30"/>
        <v/>
      </c>
      <c r="T112" s="8" t="str">
        <f t="shared" si="30"/>
        <v/>
      </c>
      <c r="U112" s="8" t="str">
        <f t="shared" si="30"/>
        <v/>
      </c>
      <c r="V112" s="8" t="str">
        <f t="shared" si="20"/>
        <v/>
      </c>
      <c r="W112" s="8"/>
      <c r="X112" s="2"/>
      <c r="Y112" s="13" t="e">
        <f>IF(F112="","",IF(F112-VLOOKUP($A104,AWstandards,VLOOKUP(D112,Age,2,FALSE),FALSE)&lt;0,"","aw"))</f>
        <v>#N/A</v>
      </c>
    </row>
    <row r="113" spans="1:25" x14ac:dyDescent="0.25">
      <c r="A113" s="15" t="s">
        <v>0</v>
      </c>
      <c r="B113" s="29"/>
      <c r="C113" s="46" t="s">
        <v>202</v>
      </c>
      <c r="D113" s="47"/>
      <c r="E113" s="48"/>
      <c r="F113" s="102"/>
      <c r="G113" s="101"/>
      <c r="H113" s="99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 t="str">
        <f t="shared" si="30"/>
        <v/>
      </c>
      <c r="V113" s="8"/>
      <c r="W113" s="8"/>
      <c r="X113" s="2" t="s">
        <v>18</v>
      </c>
      <c r="Y113" s="2"/>
    </row>
    <row r="114" spans="1:25" x14ac:dyDescent="0.25">
      <c r="A114" s="16" t="s">
        <v>398</v>
      </c>
      <c r="B114" s="36">
        <v>1</v>
      </c>
      <c r="C114" s="45" t="str">
        <f>IF(A114="","",VLOOKUP($A$113,IF(LEN(A114)=2,FSB,FSA),VLOOKUP(LEFT(A114,1),Fteams,6,FALSE),FALSE))</f>
        <v>Tayor Thom watts</v>
      </c>
      <c r="D114" s="45">
        <f>IF(A114="","",VLOOKUP($A113,IF(LEN(A114)=2,FSB,FSA),VLOOKUP(LEFT(A114,1),Fteams,7,FALSE),FALSE))</f>
        <v>0</v>
      </c>
      <c r="E114" s="45" t="str">
        <f>IF(A114="","",VLOOKUP(LEFT(A114,1),Fteams,2,FALSE))</f>
        <v>Brighton &amp; Hove</v>
      </c>
      <c r="F114" s="96" t="s">
        <v>529</v>
      </c>
      <c r="G114" s="97">
        <f>Dec!$G$2</f>
        <v>12</v>
      </c>
      <c r="H114" s="99"/>
      <c r="I114" s="8">
        <f t="shared" ref="I114:U121" si="31">IF($A114="","",IF(LEFT($A114,1)=I$20,$G114,""))</f>
        <v>12</v>
      </c>
      <c r="J114" s="8" t="str">
        <f t="shared" si="31"/>
        <v/>
      </c>
      <c r="K114" s="8" t="str">
        <f t="shared" si="31"/>
        <v/>
      </c>
      <c r="L114" s="8" t="str">
        <f t="shared" si="31"/>
        <v/>
      </c>
      <c r="M114" s="8" t="str">
        <f t="shared" si="31"/>
        <v/>
      </c>
      <c r="N114" s="8" t="str">
        <f t="shared" si="31"/>
        <v/>
      </c>
      <c r="O114" s="8" t="str">
        <f t="shared" si="31"/>
        <v/>
      </c>
      <c r="P114" s="8" t="str">
        <f t="shared" si="31"/>
        <v/>
      </c>
      <c r="Q114" s="8" t="str">
        <f t="shared" si="31"/>
        <v/>
      </c>
      <c r="R114" s="8" t="str">
        <f t="shared" si="31"/>
        <v/>
      </c>
      <c r="S114" s="8" t="str">
        <f t="shared" si="31"/>
        <v/>
      </c>
      <c r="T114" s="8" t="str">
        <f t="shared" si="31"/>
        <v/>
      </c>
      <c r="U114" s="8" t="str">
        <f t="shared" si="30"/>
        <v/>
      </c>
      <c r="V114" s="8" t="str">
        <f t="shared" si="20"/>
        <v/>
      </c>
      <c r="W114" s="8"/>
      <c r="X114" s="2"/>
      <c r="Y114" s="13" t="e">
        <f>IF(F114="","",IF(F114-VLOOKUP($A113,AWstandards,VLOOKUP(D114,Age,2,FALSE),FALSE)&lt;0,"","aw"))</f>
        <v>#N/A</v>
      </c>
    </row>
    <row r="115" spans="1:25" x14ac:dyDescent="0.25">
      <c r="A115" s="16" t="s">
        <v>400</v>
      </c>
      <c r="B115" s="36">
        <v>2</v>
      </c>
      <c r="C115" s="45" t="str">
        <f>IF(A115="","",VLOOKUP($A$113,IF(LEN(A115)=2,FSB,FSA),VLOOKUP(LEFT(A115,1),Fteams,6,FALSE),FALSE))</f>
        <v>Mikey Lewis</v>
      </c>
      <c r="D115" s="45">
        <f>IF(A115="","",VLOOKUP($A113,IF(LEN(A115)=2,FSB,FSA),VLOOKUP(LEFT(A115,1),Fteams,7,FALSE),FALSE))</f>
        <v>0</v>
      </c>
      <c r="E115" s="45" t="str">
        <f>IF(A115="","",VLOOKUP(LEFT(A115,1),Fteams,2,FALSE))</f>
        <v>Chichester</v>
      </c>
      <c r="F115" s="96" t="s">
        <v>529</v>
      </c>
      <c r="G115" s="97">
        <f>IF(Dec!$G$2-1&lt;0,0,Dec!$G$2-1)</f>
        <v>11</v>
      </c>
      <c r="H115" s="99"/>
      <c r="I115" s="8" t="str">
        <f t="shared" si="31"/>
        <v/>
      </c>
      <c r="J115" s="8" t="str">
        <f t="shared" si="31"/>
        <v/>
      </c>
      <c r="K115" s="8">
        <f t="shared" si="31"/>
        <v>11</v>
      </c>
      <c r="L115" s="8" t="str">
        <f t="shared" si="31"/>
        <v/>
      </c>
      <c r="M115" s="8" t="str">
        <f t="shared" si="31"/>
        <v/>
      </c>
      <c r="N115" s="8" t="str">
        <f t="shared" si="31"/>
        <v/>
      </c>
      <c r="O115" s="8" t="str">
        <f t="shared" si="31"/>
        <v/>
      </c>
      <c r="P115" s="8" t="str">
        <f t="shared" si="31"/>
        <v/>
      </c>
      <c r="Q115" s="8" t="str">
        <f t="shared" si="31"/>
        <v/>
      </c>
      <c r="R115" s="8" t="str">
        <f t="shared" si="31"/>
        <v/>
      </c>
      <c r="S115" s="8" t="str">
        <f t="shared" si="31"/>
        <v/>
      </c>
      <c r="T115" s="8" t="str">
        <f t="shared" si="31"/>
        <v/>
      </c>
      <c r="U115" s="8" t="str">
        <f t="shared" si="30"/>
        <v/>
      </c>
      <c r="V115" s="8" t="str">
        <f t="shared" ref="V115:V156" si="32">IF($A115="","",IF(LEFT($A115,1)=V$20,$G115,""))</f>
        <v/>
      </c>
      <c r="W115" s="8"/>
      <c r="X115" s="2"/>
      <c r="Y115" s="13" t="e">
        <f>IF(F115="","",IF(F115-VLOOKUP($A113,AWstandards,VLOOKUP(D115,Age,2,FALSE),FALSE)&lt;0,"","aw"))</f>
        <v>#N/A</v>
      </c>
    </row>
    <row r="116" spans="1:25" x14ac:dyDescent="0.25">
      <c r="A116" s="16" t="s">
        <v>399</v>
      </c>
      <c r="B116" s="36">
        <v>3</v>
      </c>
      <c r="C116" s="45" t="str">
        <f>IF(A116="","",VLOOKUP($A$113,IF(LEN(A116)=2,FSB,FSA),VLOOKUP(LEFT(A116,1),Fteams,6,FALSE),FALSE))</f>
        <v>Jason Akpoveta</v>
      </c>
      <c r="D116" s="45">
        <f>IF(A116="","",VLOOKUP($A113,IF(LEN(A116)=2,FSB,FSA),VLOOKUP(LEFT(A116,1),Fteams,7,FALSE),FALSE))</f>
        <v>0</v>
      </c>
      <c r="E116" s="45" t="str">
        <f>IF(A116="","",VLOOKUP(LEFT(A116,1),Fteams,2,FALSE))</f>
        <v>Crawley</v>
      </c>
      <c r="F116" s="96" t="s">
        <v>104</v>
      </c>
      <c r="G116" s="97">
        <f>IF(Dec!$G$2-2&lt;0,0,Dec!$G$2-2)</f>
        <v>10</v>
      </c>
      <c r="H116" s="99"/>
      <c r="I116" s="8" t="str">
        <f t="shared" si="31"/>
        <v/>
      </c>
      <c r="J116" s="8">
        <f t="shared" si="31"/>
        <v>10</v>
      </c>
      <c r="K116" s="8" t="str">
        <f t="shared" si="31"/>
        <v/>
      </c>
      <c r="L116" s="8" t="str">
        <f t="shared" si="31"/>
        <v/>
      </c>
      <c r="M116" s="8" t="str">
        <f t="shared" si="31"/>
        <v/>
      </c>
      <c r="N116" s="8" t="str">
        <f t="shared" si="31"/>
        <v/>
      </c>
      <c r="O116" s="8" t="str">
        <f t="shared" si="31"/>
        <v/>
      </c>
      <c r="P116" s="8" t="str">
        <f t="shared" si="31"/>
        <v/>
      </c>
      <c r="Q116" s="8" t="str">
        <f t="shared" si="31"/>
        <v/>
      </c>
      <c r="R116" s="8" t="str">
        <f t="shared" si="31"/>
        <v/>
      </c>
      <c r="S116" s="8" t="str">
        <f t="shared" si="31"/>
        <v/>
      </c>
      <c r="T116" s="8" t="str">
        <f t="shared" si="31"/>
        <v/>
      </c>
      <c r="U116" s="8" t="str">
        <f t="shared" si="30"/>
        <v/>
      </c>
      <c r="V116" s="8" t="str">
        <f t="shared" si="32"/>
        <v/>
      </c>
      <c r="W116" s="8"/>
      <c r="X116" s="2"/>
      <c r="Y116" s="13" t="e">
        <f>IF(F116="","",IF(F116-VLOOKUP($A113,AWstandards,VLOOKUP(D116,Age,2,FALSE),FALSE)&lt;0,"","aw"))</f>
        <v>#N/A</v>
      </c>
    </row>
    <row r="117" spans="1:25" x14ac:dyDescent="0.25">
      <c r="A117" s="16" t="s">
        <v>401</v>
      </c>
      <c r="B117" s="36">
        <v>4</v>
      </c>
      <c r="C117" s="45" t="str">
        <f>IF(A117="","",VLOOKUP($A$113,IF(LEN(A117)=2,FSB,FSA),VLOOKUP(LEFT(A117,1),Fteams,6,FALSE),FALSE))</f>
        <v>Logan Boddy</v>
      </c>
      <c r="D117" s="45">
        <f>IF(A117="","",VLOOKUP($A113,IF(LEN(A117)=2,FSB,FSA),VLOOKUP(LEFT(A117,1),Fteams,7,FALSE),FALSE))</f>
        <v>0</v>
      </c>
      <c r="E117" s="45" t="str">
        <f>IF(A117="","",VLOOKUP(LEFT(A117,1),Fteams,2,FALSE))</f>
        <v>Eastbourne</v>
      </c>
      <c r="F117" s="96" t="s">
        <v>104</v>
      </c>
      <c r="G117" s="97">
        <f>IF(Dec!$G$2-3&lt;0,0,Dec!$G$2-3)</f>
        <v>9</v>
      </c>
      <c r="H117" s="99"/>
      <c r="I117" s="8" t="str">
        <f t="shared" si="31"/>
        <v/>
      </c>
      <c r="J117" s="8" t="str">
        <f t="shared" si="31"/>
        <v/>
      </c>
      <c r="K117" s="8" t="str">
        <f t="shared" si="31"/>
        <v/>
      </c>
      <c r="L117" s="8">
        <f t="shared" si="31"/>
        <v>9</v>
      </c>
      <c r="M117" s="8" t="str">
        <f t="shared" si="31"/>
        <v/>
      </c>
      <c r="N117" s="8" t="str">
        <f t="shared" si="31"/>
        <v/>
      </c>
      <c r="O117" s="8" t="str">
        <f t="shared" si="31"/>
        <v/>
      </c>
      <c r="P117" s="8" t="str">
        <f t="shared" si="31"/>
        <v/>
      </c>
      <c r="Q117" s="8" t="str">
        <f t="shared" si="31"/>
        <v/>
      </c>
      <c r="R117" s="8" t="str">
        <f t="shared" si="31"/>
        <v/>
      </c>
      <c r="S117" s="8" t="str">
        <f t="shared" si="31"/>
        <v/>
      </c>
      <c r="T117" s="8" t="str">
        <f t="shared" si="31"/>
        <v/>
      </c>
      <c r="U117" s="8" t="str">
        <f t="shared" si="31"/>
        <v/>
      </c>
      <c r="V117" s="8" t="str">
        <f t="shared" si="32"/>
        <v/>
      </c>
      <c r="W117" s="8"/>
      <c r="X117" s="2"/>
      <c r="Y117" s="13" t="e">
        <f>IF(F117="","",IF(F117-VLOOKUP($A113,AWstandards,VLOOKUP(D117,Age,2,FALSE),FALSE)&lt;0,"","aw"))</f>
        <v>#N/A</v>
      </c>
    </row>
    <row r="118" spans="1:25" x14ac:dyDescent="0.25">
      <c r="A118" s="15" t="s">
        <v>1</v>
      </c>
      <c r="B118" s="29"/>
      <c r="C118" s="46" t="s">
        <v>203</v>
      </c>
      <c r="D118" s="47"/>
      <c r="E118" s="48"/>
      <c r="F118" s="102"/>
      <c r="G118" s="101"/>
      <c r="H118" s="99" t="s">
        <v>141</v>
      </c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>
        <f t="shared" si="31"/>
        <v>0</v>
      </c>
      <c r="V118" s="8" t="str">
        <f t="shared" si="32"/>
        <v/>
      </c>
      <c r="W118" s="8"/>
      <c r="X118" s="2" t="s">
        <v>19</v>
      </c>
      <c r="Y118" s="2"/>
    </row>
    <row r="119" spans="1:25" x14ac:dyDescent="0.25">
      <c r="A119" s="16" t="s">
        <v>385</v>
      </c>
      <c r="B119" s="36">
        <v>1</v>
      </c>
      <c r="C119" s="45" t="str">
        <f t="shared" ref="C119:C129" si="33">IF(A119="","",VLOOKUP($A$118,IF(LEN(A119)=2,FSB,FSA),VLOOKUP(LEFT(A119,1),Fteams,6,FALSE),FALSE))</f>
        <v>Louis Ashworth</v>
      </c>
      <c r="D119" s="45">
        <f>IF(A119="","",VLOOKUP($A118,IF(LEN(A119)=2,FSB,FSA),VLOOKUP(LEFT(A119,1),Fteams,7,FALSE),FALSE))</f>
        <v>0</v>
      </c>
      <c r="E119" s="45" t="str">
        <f t="shared" ref="E119:E128" si="34">IF(A119="","",VLOOKUP(LEFT(A119,1),Fteams,2,FALSE))</f>
        <v>Brighton &amp; Hove</v>
      </c>
      <c r="F119" s="96" t="s">
        <v>689</v>
      </c>
      <c r="G119" s="97">
        <f>Dec!$G$2</f>
        <v>12</v>
      </c>
      <c r="H119" s="99">
        <v>-0.1</v>
      </c>
      <c r="I119" s="8">
        <f t="shared" ref="I119:U133" si="35">IF($A119="","",IF(LEFT($A119,1)=I$20,$G119,""))</f>
        <v>12</v>
      </c>
      <c r="J119" s="8" t="str">
        <f t="shared" si="35"/>
        <v/>
      </c>
      <c r="K119" s="8" t="str">
        <f t="shared" si="35"/>
        <v/>
      </c>
      <c r="L119" s="8" t="str">
        <f t="shared" si="35"/>
        <v/>
      </c>
      <c r="M119" s="8" t="str">
        <f t="shared" si="35"/>
        <v/>
      </c>
      <c r="N119" s="8" t="str">
        <f t="shared" si="35"/>
        <v/>
      </c>
      <c r="O119" s="8" t="str">
        <f t="shared" si="35"/>
        <v/>
      </c>
      <c r="P119" s="8" t="str">
        <f t="shared" si="35"/>
        <v/>
      </c>
      <c r="Q119" s="8" t="str">
        <f t="shared" si="35"/>
        <v/>
      </c>
      <c r="R119" s="8" t="str">
        <f t="shared" si="35"/>
        <v/>
      </c>
      <c r="S119" s="8" t="str">
        <f t="shared" si="35"/>
        <v/>
      </c>
      <c r="T119" s="8" t="str">
        <f t="shared" si="35"/>
        <v/>
      </c>
      <c r="U119" s="8" t="str">
        <f t="shared" si="31"/>
        <v/>
      </c>
      <c r="V119" s="8" t="str">
        <f t="shared" si="32"/>
        <v/>
      </c>
      <c r="W119" s="8"/>
      <c r="X119" s="2"/>
      <c r="Y119" s="13" t="e">
        <f>IF(F119="","",IF(F119-VLOOKUP($A118,AWstandards,VLOOKUP(D119,Age,2,FALSE),FALSE)&lt;0,"","aw"))</f>
        <v>#N/A</v>
      </c>
    </row>
    <row r="120" spans="1:25" x14ac:dyDescent="0.25">
      <c r="A120" s="16" t="s">
        <v>395</v>
      </c>
      <c r="B120" s="36">
        <v>2</v>
      </c>
      <c r="C120" s="45" t="str">
        <f t="shared" si="33"/>
        <v>Rowan Kirby</v>
      </c>
      <c r="D120" s="45">
        <f>IF(A120="","",VLOOKUP($A118,IF(LEN(A120)=2,FSB,FSA),VLOOKUP(LEFT(A120,1),Fteams,7,FALSE),FALSE))</f>
        <v>0</v>
      </c>
      <c r="E120" s="45" t="str">
        <f t="shared" si="34"/>
        <v>East Grinstead</v>
      </c>
      <c r="F120" s="96" t="s">
        <v>690</v>
      </c>
      <c r="G120" s="97">
        <f>IF(Dec!$G$2-1&lt;0,0,Dec!$G$2-1)</f>
        <v>11</v>
      </c>
      <c r="H120" s="99">
        <v>0.2</v>
      </c>
      <c r="I120" s="8" t="str">
        <f t="shared" si="35"/>
        <v/>
      </c>
      <c r="J120" s="8" t="str">
        <f t="shared" si="35"/>
        <v/>
      </c>
      <c r="K120" s="8" t="str">
        <f t="shared" si="35"/>
        <v/>
      </c>
      <c r="L120" s="8" t="str">
        <f t="shared" si="35"/>
        <v/>
      </c>
      <c r="M120" s="8" t="str">
        <f t="shared" si="35"/>
        <v/>
      </c>
      <c r="N120" s="8">
        <f t="shared" si="35"/>
        <v>11</v>
      </c>
      <c r="O120" s="8" t="str">
        <f t="shared" si="35"/>
        <v/>
      </c>
      <c r="P120" s="8" t="str">
        <f t="shared" si="35"/>
        <v/>
      </c>
      <c r="Q120" s="8" t="str">
        <f t="shared" si="35"/>
        <v/>
      </c>
      <c r="R120" s="8" t="str">
        <f t="shared" si="35"/>
        <v/>
      </c>
      <c r="S120" s="8" t="str">
        <f t="shared" si="35"/>
        <v/>
      </c>
      <c r="T120" s="8" t="str">
        <f t="shared" si="35"/>
        <v/>
      </c>
      <c r="U120" s="8" t="str">
        <f t="shared" si="31"/>
        <v/>
      </c>
      <c r="V120" s="8" t="str">
        <f t="shared" si="32"/>
        <v/>
      </c>
      <c r="W120" s="8"/>
      <c r="X120" s="2"/>
      <c r="Y120" s="13" t="e">
        <f>IF(F120="","",IF(F120-VLOOKUP($A118,AWstandards,VLOOKUP(D120,Age,2,FALSE),FALSE)&lt;0,"","aw"))</f>
        <v>#N/A</v>
      </c>
    </row>
    <row r="121" spans="1:25" x14ac:dyDescent="0.25">
      <c r="A121" s="16" t="s">
        <v>387</v>
      </c>
      <c r="B121" s="36">
        <v>3</v>
      </c>
      <c r="C121" s="45" t="str">
        <f t="shared" si="33"/>
        <v>Reuben Shewan</v>
      </c>
      <c r="D121" s="45">
        <f>IF(A121="","",VLOOKUP($A118,IF(LEN(A121)=2,FSB,FSA),VLOOKUP(LEFT(A121,1),Fteams,7,FALSE),FALSE))</f>
        <v>0</v>
      </c>
      <c r="E121" s="45" t="str">
        <f t="shared" si="34"/>
        <v>Chichester</v>
      </c>
      <c r="F121" s="96" t="s">
        <v>691</v>
      </c>
      <c r="G121" s="97">
        <f>IF(Dec!$G$2-2&lt;0,0,Dec!$G$2-2)</f>
        <v>10</v>
      </c>
      <c r="H121" s="99">
        <v>0.2</v>
      </c>
      <c r="I121" s="8" t="str">
        <f t="shared" si="35"/>
        <v/>
      </c>
      <c r="J121" s="8" t="str">
        <f t="shared" si="35"/>
        <v/>
      </c>
      <c r="K121" s="8">
        <f t="shared" si="35"/>
        <v>10</v>
      </c>
      <c r="L121" s="8" t="str">
        <f t="shared" si="35"/>
        <v/>
      </c>
      <c r="M121" s="8" t="str">
        <f t="shared" si="35"/>
        <v/>
      </c>
      <c r="N121" s="8" t="str">
        <f t="shared" si="35"/>
        <v/>
      </c>
      <c r="O121" s="8" t="str">
        <f t="shared" si="35"/>
        <v/>
      </c>
      <c r="P121" s="8" t="str">
        <f t="shared" si="35"/>
        <v/>
      </c>
      <c r="Q121" s="8" t="str">
        <f t="shared" si="35"/>
        <v/>
      </c>
      <c r="R121" s="8" t="str">
        <f t="shared" si="35"/>
        <v/>
      </c>
      <c r="S121" s="8" t="str">
        <f t="shared" si="35"/>
        <v/>
      </c>
      <c r="T121" s="8" t="str">
        <f t="shared" si="35"/>
        <v/>
      </c>
      <c r="U121" s="8" t="str">
        <f t="shared" si="31"/>
        <v/>
      </c>
      <c r="V121" s="8" t="str">
        <f t="shared" si="32"/>
        <v/>
      </c>
      <c r="W121" s="8"/>
      <c r="X121" s="2"/>
      <c r="Y121" s="13" t="e">
        <f>IF(F121="","",IF(F121-VLOOKUP($A118,AWstandards,VLOOKUP(D121,Age,2,FALSE),FALSE)&lt;0,"","aw"))</f>
        <v>#N/A</v>
      </c>
    </row>
    <row r="122" spans="1:25" x14ac:dyDescent="0.25">
      <c r="A122" s="16" t="s">
        <v>390</v>
      </c>
      <c r="B122" s="36">
        <v>4</v>
      </c>
      <c r="C122" s="45" t="str">
        <f t="shared" si="33"/>
        <v>Oscar Fermor-McGhie</v>
      </c>
      <c r="D122" s="45">
        <f>IF(A122="","",VLOOKUP($A118,IF(LEN(A122)=2,FSB,FSA),VLOOKUP(LEFT(A122,1),Fteams,7,FALSE),FALSE))</f>
        <v>0</v>
      </c>
      <c r="E122" s="45" t="str">
        <f t="shared" si="34"/>
        <v>Lewes</v>
      </c>
      <c r="F122" s="96" t="s">
        <v>533</v>
      </c>
      <c r="G122" s="97">
        <f>IF(Dec!$G$2-3&lt;0,0,Dec!$G$2-3)</f>
        <v>9</v>
      </c>
      <c r="H122" s="99">
        <v>-0.1</v>
      </c>
      <c r="I122" s="8" t="str">
        <f t="shared" si="35"/>
        <v/>
      </c>
      <c r="J122" s="8" t="str">
        <f t="shared" si="35"/>
        <v/>
      </c>
      <c r="K122" s="8" t="str">
        <f t="shared" si="35"/>
        <v/>
      </c>
      <c r="L122" s="8" t="str">
        <f t="shared" si="35"/>
        <v/>
      </c>
      <c r="M122" s="8" t="str">
        <f t="shared" si="35"/>
        <v/>
      </c>
      <c r="N122" s="8" t="str">
        <f t="shared" si="35"/>
        <v/>
      </c>
      <c r="O122" s="8" t="str">
        <f t="shared" si="35"/>
        <v/>
      </c>
      <c r="P122" s="8" t="str">
        <f t="shared" si="35"/>
        <v/>
      </c>
      <c r="Q122" s="8" t="str">
        <f t="shared" si="35"/>
        <v/>
      </c>
      <c r="R122" s="8" t="str">
        <f t="shared" si="35"/>
        <v/>
      </c>
      <c r="S122" s="8">
        <f t="shared" si="35"/>
        <v>9</v>
      </c>
      <c r="T122" s="8" t="str">
        <f t="shared" si="35"/>
        <v/>
      </c>
      <c r="U122" s="8">
        <f t="shared" si="35"/>
        <v>9</v>
      </c>
      <c r="V122" s="8" t="str">
        <f t="shared" si="32"/>
        <v/>
      </c>
      <c r="W122" s="8"/>
      <c r="X122" s="2"/>
      <c r="Y122" s="13" t="e">
        <f>IF(F122="","",IF(F122-VLOOKUP($A118,AWstandards,VLOOKUP(D122,Age,2,FALSE),FALSE)&lt;0,"","aw"))</f>
        <v>#N/A</v>
      </c>
    </row>
    <row r="123" spans="1:25" x14ac:dyDescent="0.25">
      <c r="A123" s="16" t="s">
        <v>386</v>
      </c>
      <c r="B123" s="36">
        <v>5</v>
      </c>
      <c r="C123" s="45" t="str">
        <f t="shared" si="33"/>
        <v>Jason Akpoveta</v>
      </c>
      <c r="D123" s="45">
        <f>IF(A123="","",VLOOKUP($A118,IF(LEN(A123)=2,FSB,FSA),VLOOKUP(LEFT(A123,1),Fteams,7,FALSE),FALSE))</f>
        <v>0</v>
      </c>
      <c r="E123" s="45" t="str">
        <f t="shared" si="34"/>
        <v>Crawley</v>
      </c>
      <c r="F123" s="96" t="s">
        <v>692</v>
      </c>
      <c r="G123" s="97">
        <f>IF(Dec!$G$2-4&lt;0,0,Dec!$G$2-4)</f>
        <v>8</v>
      </c>
      <c r="H123" s="99">
        <v>-0.1</v>
      </c>
      <c r="I123" s="8" t="str">
        <f t="shared" si="35"/>
        <v/>
      </c>
      <c r="J123" s="8">
        <f t="shared" si="35"/>
        <v>8</v>
      </c>
      <c r="K123" s="8" t="str">
        <f t="shared" si="35"/>
        <v/>
      </c>
      <c r="L123" s="8" t="str">
        <f t="shared" si="35"/>
        <v/>
      </c>
      <c r="M123" s="8" t="str">
        <f t="shared" si="35"/>
        <v/>
      </c>
      <c r="N123" s="8" t="str">
        <f t="shared" si="35"/>
        <v/>
      </c>
      <c r="O123" s="8" t="str">
        <f t="shared" si="35"/>
        <v/>
      </c>
      <c r="P123" s="8" t="str">
        <f t="shared" si="35"/>
        <v/>
      </c>
      <c r="Q123" s="8" t="str">
        <f t="shared" si="35"/>
        <v/>
      </c>
      <c r="R123" s="8" t="str">
        <f t="shared" si="35"/>
        <v/>
      </c>
      <c r="S123" s="8" t="str">
        <f t="shared" si="35"/>
        <v/>
      </c>
      <c r="T123" s="8" t="str">
        <f t="shared" si="35"/>
        <v/>
      </c>
      <c r="U123" s="8" t="str">
        <f t="shared" si="35"/>
        <v/>
      </c>
      <c r="V123" s="8" t="str">
        <f t="shared" si="32"/>
        <v/>
      </c>
      <c r="W123" s="8"/>
      <c r="X123" s="2"/>
      <c r="Y123" s="13" t="e">
        <f>IF(F123="","",IF(F123-VLOOKUP($A118,AWstandards,VLOOKUP(D123,Age,2,FALSE),FALSE)&lt;0,"","aw"))</f>
        <v>#N/A</v>
      </c>
    </row>
    <row r="124" spans="1:25" x14ac:dyDescent="0.25">
      <c r="A124" s="16" t="s">
        <v>391</v>
      </c>
      <c r="B124" s="36">
        <v>6</v>
      </c>
      <c r="C124" s="45" t="str">
        <f t="shared" si="33"/>
        <v>Iestyn Walsh</v>
      </c>
      <c r="D124" s="45">
        <f>IF(A124="","",VLOOKUP($A118,IF(LEN(A124)=2,FSB,FSA),VLOOKUP(LEFT(A124,1),Fteams,7,FALSE),FALSE))</f>
        <v>0</v>
      </c>
      <c r="E124" s="45" t="str">
        <f t="shared" si="34"/>
        <v>Phoenix</v>
      </c>
      <c r="F124" s="96" t="s">
        <v>572</v>
      </c>
      <c r="G124" s="97">
        <f>IF(Dec!$G$2-5&lt;0,0,Dec!$G$2-5)</f>
        <v>7</v>
      </c>
      <c r="H124" s="99">
        <v>-0.1</v>
      </c>
      <c r="I124" s="8" t="str">
        <f t="shared" si="35"/>
        <v/>
      </c>
      <c r="J124" s="8" t="str">
        <f t="shared" si="35"/>
        <v/>
      </c>
      <c r="K124" s="8" t="str">
        <f t="shared" si="35"/>
        <v/>
      </c>
      <c r="L124" s="8" t="str">
        <f t="shared" si="35"/>
        <v/>
      </c>
      <c r="M124" s="8" t="str">
        <f t="shared" si="35"/>
        <v/>
      </c>
      <c r="N124" s="8" t="str">
        <f t="shared" si="35"/>
        <v/>
      </c>
      <c r="O124" s="8" t="str">
        <f t="shared" si="35"/>
        <v/>
      </c>
      <c r="P124" s="8">
        <f t="shared" si="35"/>
        <v>7</v>
      </c>
      <c r="Q124" s="8" t="str">
        <f t="shared" si="35"/>
        <v/>
      </c>
      <c r="R124" s="8" t="str">
        <f t="shared" si="35"/>
        <v/>
      </c>
      <c r="S124" s="8" t="str">
        <f t="shared" si="35"/>
        <v/>
      </c>
      <c r="T124" s="8" t="str">
        <f t="shared" si="35"/>
        <v/>
      </c>
      <c r="U124" s="8" t="str">
        <f t="shared" si="35"/>
        <v/>
      </c>
      <c r="V124" s="8" t="str">
        <f t="shared" si="32"/>
        <v/>
      </c>
      <c r="W124" s="8"/>
      <c r="X124" s="2"/>
      <c r="Y124" s="13" t="e">
        <f>IF(F124="","",IF(F124-VLOOKUP($A118,AWstandards,VLOOKUP(D124,Age,2,FALSE),FALSE)&lt;0,"","aw"))</f>
        <v>#N/A</v>
      </c>
    </row>
    <row r="125" spans="1:25" x14ac:dyDescent="0.25">
      <c r="A125" s="16" t="s">
        <v>393</v>
      </c>
      <c r="B125" s="36">
        <v>7</v>
      </c>
      <c r="C125" s="45" t="str">
        <f t="shared" si="33"/>
        <v>Marson Chan</v>
      </c>
      <c r="D125" s="45">
        <f>IF(A125="","",VLOOKUP($A118,IF(LEN(A125)=2,FSB,FSA),VLOOKUP(LEFT(A125,1),Fteams,7,FALSE),FALSE))</f>
        <v>0</v>
      </c>
      <c r="E125" s="45" t="str">
        <f t="shared" si="34"/>
        <v>Worthing</v>
      </c>
      <c r="F125" s="96" t="s">
        <v>582</v>
      </c>
      <c r="G125" s="97">
        <f>IF(Dec!$G$2-6&lt;0,0,Dec!$G$2-6)</f>
        <v>6</v>
      </c>
      <c r="H125" s="99">
        <v>-0.1</v>
      </c>
      <c r="I125" s="8" t="str">
        <f t="shared" si="35"/>
        <v/>
      </c>
      <c r="J125" s="8" t="str">
        <f t="shared" si="35"/>
        <v/>
      </c>
      <c r="K125" s="8" t="str">
        <f t="shared" si="35"/>
        <v/>
      </c>
      <c r="L125" s="8" t="str">
        <f t="shared" si="35"/>
        <v/>
      </c>
      <c r="M125" s="8" t="str">
        <f t="shared" si="35"/>
        <v/>
      </c>
      <c r="N125" s="8" t="str">
        <f t="shared" si="35"/>
        <v/>
      </c>
      <c r="O125" s="8" t="str">
        <f t="shared" si="35"/>
        <v/>
      </c>
      <c r="P125" s="8" t="str">
        <f t="shared" si="35"/>
        <v/>
      </c>
      <c r="Q125" s="8">
        <f t="shared" si="35"/>
        <v>6</v>
      </c>
      <c r="R125" s="8" t="str">
        <f t="shared" si="35"/>
        <v/>
      </c>
      <c r="S125" s="8" t="str">
        <f t="shared" si="35"/>
        <v/>
      </c>
      <c r="T125" s="8" t="str">
        <f t="shared" si="35"/>
        <v/>
      </c>
      <c r="U125" s="8" t="str">
        <f t="shared" si="35"/>
        <v/>
      </c>
      <c r="V125" s="8" t="str">
        <f t="shared" si="32"/>
        <v/>
      </c>
      <c r="W125" s="8"/>
      <c r="X125" s="2"/>
      <c r="Y125" s="13" t="e">
        <f>IF(F125="","",IF(F125-VLOOKUP($A118,AWstandards,VLOOKUP(D125,Age,2,FALSE),FALSE)&lt;0,"","aw"))</f>
        <v>#N/A</v>
      </c>
    </row>
    <row r="126" spans="1:25" x14ac:dyDescent="0.25">
      <c r="A126" s="16" t="s">
        <v>402</v>
      </c>
      <c r="B126" s="36">
        <v>8</v>
      </c>
      <c r="C126" s="45" t="str">
        <f t="shared" si="33"/>
        <v>Rufus Thomas</v>
      </c>
      <c r="D126" s="45">
        <f>IF(A126="","",VLOOKUP($A118,IF(LEN(A126)=2,FSB,FSA),VLOOKUP(LEFT(A126,1),Fteams,7,FALSE),FALSE))</f>
        <v>0</v>
      </c>
      <c r="E126" s="45" t="str">
        <f t="shared" si="34"/>
        <v>Horsham BS</v>
      </c>
      <c r="F126" s="96" t="s">
        <v>696</v>
      </c>
      <c r="G126" s="97">
        <f>IF(Dec!$G$2-7&lt;0,0,Dec!$G$2-7)</f>
        <v>5</v>
      </c>
      <c r="H126" s="99">
        <v>0.2</v>
      </c>
      <c r="I126" s="8" t="str">
        <f t="shared" si="35"/>
        <v/>
      </c>
      <c r="J126" s="8" t="str">
        <f t="shared" si="35"/>
        <v/>
      </c>
      <c r="K126" s="8" t="str">
        <f t="shared" si="35"/>
        <v/>
      </c>
      <c r="L126" s="8" t="str">
        <f t="shared" si="35"/>
        <v/>
      </c>
      <c r="M126" s="8">
        <f t="shared" si="35"/>
        <v>5</v>
      </c>
      <c r="N126" s="8" t="str">
        <f t="shared" si="35"/>
        <v/>
      </c>
      <c r="O126" s="8" t="str">
        <f t="shared" si="35"/>
        <v/>
      </c>
      <c r="P126" s="8" t="str">
        <f t="shared" si="35"/>
        <v/>
      </c>
      <c r="Q126" s="8" t="str">
        <f t="shared" si="35"/>
        <v/>
      </c>
      <c r="R126" s="8" t="str">
        <f t="shared" si="35"/>
        <v/>
      </c>
      <c r="S126" s="8" t="str">
        <f t="shared" si="35"/>
        <v/>
      </c>
      <c r="T126" s="8" t="str">
        <f t="shared" si="35"/>
        <v/>
      </c>
      <c r="U126" s="8" t="str">
        <f t="shared" si="35"/>
        <v/>
      </c>
      <c r="V126" s="8" t="str">
        <f t="shared" si="32"/>
        <v/>
      </c>
      <c r="W126" s="8"/>
      <c r="X126" s="2"/>
      <c r="Y126" s="13" t="e">
        <f>IF(F126="","",IF(F126-VLOOKUP($A118,AWstandards,VLOOKUP(D126,Age,2,FALSE),FALSE)&lt;0,"","aw"))</f>
        <v>#N/A</v>
      </c>
    </row>
    <row r="127" spans="1:25" x14ac:dyDescent="0.25">
      <c r="A127" s="16" t="s">
        <v>388</v>
      </c>
      <c r="B127" s="36" t="s">
        <v>249</v>
      </c>
      <c r="C127" s="45" t="str">
        <f t="shared" si="33"/>
        <v>Byron Roberts</v>
      </c>
      <c r="D127" s="45" t="e">
        <f>IF(A127="","",VLOOKUP($A120,IF(LEN(A127)=2,FSB,FSA),VLOOKUP(LEFT(A127,1),Fteams,7,FALSE),FALSE))</f>
        <v>#N/A</v>
      </c>
      <c r="E127" s="45" t="str">
        <f t="shared" si="34"/>
        <v>Eastbourne</v>
      </c>
      <c r="F127" s="96" t="s">
        <v>694</v>
      </c>
      <c r="G127" s="97">
        <f>IF(Dec!$G$2-8&lt;0,0,Dec!$G$2-8)</f>
        <v>4</v>
      </c>
      <c r="H127" s="99">
        <v>0.2</v>
      </c>
      <c r="I127" s="8" t="str">
        <f t="shared" si="35"/>
        <v/>
      </c>
      <c r="J127" s="8" t="str">
        <f t="shared" si="35"/>
        <v/>
      </c>
      <c r="K127" s="8" t="str">
        <f t="shared" si="35"/>
        <v/>
      </c>
      <c r="L127" s="8">
        <f t="shared" si="35"/>
        <v>4</v>
      </c>
      <c r="M127" s="8" t="str">
        <f t="shared" si="35"/>
        <v/>
      </c>
      <c r="N127" s="8" t="str">
        <f t="shared" si="35"/>
        <v/>
      </c>
      <c r="O127" s="8" t="str">
        <f t="shared" si="35"/>
        <v/>
      </c>
      <c r="P127" s="8" t="str">
        <f t="shared" si="35"/>
        <v/>
      </c>
      <c r="Q127" s="8" t="str">
        <f t="shared" si="35"/>
        <v/>
      </c>
      <c r="R127" s="8" t="str">
        <f t="shared" si="35"/>
        <v/>
      </c>
      <c r="S127" s="8" t="str">
        <f t="shared" si="35"/>
        <v/>
      </c>
      <c r="T127" s="8" t="str">
        <f t="shared" si="35"/>
        <v/>
      </c>
      <c r="U127" s="8" t="str">
        <f t="shared" si="35"/>
        <v/>
      </c>
      <c r="V127" s="8" t="str">
        <f t="shared" si="32"/>
        <v/>
      </c>
      <c r="W127" s="8"/>
      <c r="X127" s="2"/>
      <c r="Y127" s="13"/>
    </row>
    <row r="128" spans="1:25" x14ac:dyDescent="0.25">
      <c r="A128" s="16" t="s">
        <v>397</v>
      </c>
      <c r="B128" s="36" t="s">
        <v>246</v>
      </c>
      <c r="C128" s="45" t="str">
        <f t="shared" si="33"/>
        <v>Edwin Chapman</v>
      </c>
      <c r="D128" s="45" t="e">
        <f>IF(A128="","",VLOOKUP($A121,IF(LEN(A128)=2,FSB,FSA),VLOOKUP(LEFT(A128,1),Fteams,7,FALSE),FALSE))</f>
        <v>#N/A</v>
      </c>
      <c r="E128" s="45" t="str">
        <f t="shared" si="34"/>
        <v>Hastings</v>
      </c>
      <c r="F128" s="96" t="s">
        <v>697</v>
      </c>
      <c r="G128" s="97">
        <f>IF(Dec!$G$2-9&lt;0,0,Dec!$G$2-9)</f>
        <v>3</v>
      </c>
      <c r="H128" s="99">
        <v>0.2</v>
      </c>
      <c r="I128" s="8" t="str">
        <f t="shared" si="35"/>
        <v/>
      </c>
      <c r="J128" s="8" t="str">
        <f t="shared" si="35"/>
        <v/>
      </c>
      <c r="K128" s="8" t="str">
        <f t="shared" si="35"/>
        <v/>
      </c>
      <c r="L128" s="8" t="str">
        <f t="shared" si="35"/>
        <v/>
      </c>
      <c r="M128" s="8" t="str">
        <f t="shared" si="35"/>
        <v/>
      </c>
      <c r="N128" s="8" t="str">
        <f t="shared" si="35"/>
        <v/>
      </c>
      <c r="O128" s="8">
        <f t="shared" si="35"/>
        <v>3</v>
      </c>
      <c r="P128" s="8" t="str">
        <f t="shared" si="35"/>
        <v/>
      </c>
      <c r="Q128" s="8" t="str">
        <f t="shared" si="35"/>
        <v/>
      </c>
      <c r="R128" s="8" t="str">
        <f t="shared" si="35"/>
        <v/>
      </c>
      <c r="S128" s="8" t="str">
        <f t="shared" si="35"/>
        <v/>
      </c>
      <c r="T128" s="8" t="str">
        <f t="shared" si="35"/>
        <v/>
      </c>
      <c r="U128" s="8" t="str">
        <f t="shared" si="35"/>
        <v/>
      </c>
      <c r="V128" s="8" t="str">
        <f t="shared" si="32"/>
        <v/>
      </c>
      <c r="W128" s="8"/>
      <c r="X128" s="2"/>
      <c r="Y128" s="13"/>
    </row>
    <row r="129" spans="1:25" x14ac:dyDescent="0.25">
      <c r="A129" s="16" t="s">
        <v>394</v>
      </c>
      <c r="B129" s="36" t="s">
        <v>247</v>
      </c>
      <c r="C129" s="45" t="str">
        <f t="shared" si="33"/>
        <v>Jacob Harper</v>
      </c>
      <c r="D129" s="45">
        <f>IF(A129="","",VLOOKUP($A118,IF(LEN(A129)=2,FSB,FSA),VLOOKUP(LEFT(A129,1),Fteams,7,FALSE),FALSE))</f>
        <v>0</v>
      </c>
      <c r="E129" s="45" t="str">
        <f>IF(A129="","",VLOOKUP(LEFT(A129,1),Fteams,2,FALSE))</f>
        <v>Haywards Heath</v>
      </c>
      <c r="F129" s="96" t="s">
        <v>695</v>
      </c>
      <c r="G129" s="97">
        <f>IF(Dec!$G$2-10&lt;0,0,Dec!$G$2-10)</f>
        <v>2</v>
      </c>
      <c r="H129" s="99">
        <v>0.2</v>
      </c>
      <c r="I129" s="8" t="str">
        <f t="shared" si="35"/>
        <v/>
      </c>
      <c r="J129" s="8" t="str">
        <f t="shared" si="35"/>
        <v/>
      </c>
      <c r="K129" s="8" t="str">
        <f t="shared" si="35"/>
        <v/>
      </c>
      <c r="L129" s="8" t="str">
        <f t="shared" si="35"/>
        <v/>
      </c>
      <c r="M129" s="8" t="str">
        <f t="shared" si="35"/>
        <v/>
      </c>
      <c r="N129" s="8" t="str">
        <f t="shared" si="35"/>
        <v/>
      </c>
      <c r="O129" s="8" t="str">
        <f t="shared" si="35"/>
        <v/>
      </c>
      <c r="P129" s="8" t="str">
        <f t="shared" si="35"/>
        <v/>
      </c>
      <c r="Q129" s="8" t="str">
        <f t="shared" si="35"/>
        <v/>
      </c>
      <c r="R129" s="8">
        <f t="shared" si="35"/>
        <v>2</v>
      </c>
      <c r="S129" s="8" t="str">
        <f t="shared" si="35"/>
        <v/>
      </c>
      <c r="T129" s="8" t="str">
        <f t="shared" si="35"/>
        <v/>
      </c>
      <c r="U129" s="8" t="str">
        <f t="shared" si="35"/>
        <v/>
      </c>
      <c r="V129" s="8" t="str">
        <f t="shared" si="32"/>
        <v/>
      </c>
      <c r="W129" s="8"/>
      <c r="X129" s="2"/>
      <c r="Y129" s="13" t="e">
        <f>IF(F129="","",IF(F129-VLOOKUP($A118,AWstandards,VLOOKUP(D129,Age,2,FALSE),FALSE)&lt;0,"","aw"))</f>
        <v>#N/A</v>
      </c>
    </row>
    <row r="130" spans="1:25" x14ac:dyDescent="0.25">
      <c r="A130" s="15" t="s">
        <v>1</v>
      </c>
      <c r="B130" s="29"/>
      <c r="C130" s="46" t="s">
        <v>204</v>
      </c>
      <c r="D130" s="47"/>
      <c r="E130" s="48"/>
      <c r="F130" s="102"/>
      <c r="G130" s="101"/>
      <c r="H130" s="99" t="s">
        <v>141</v>
      </c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>
        <f t="shared" si="35"/>
        <v>0</v>
      </c>
      <c r="V130" s="8" t="str">
        <f t="shared" si="32"/>
        <v/>
      </c>
      <c r="W130" s="8"/>
      <c r="X130" s="2" t="s">
        <v>20</v>
      </c>
      <c r="Y130" s="2"/>
    </row>
    <row r="131" spans="1:25" x14ac:dyDescent="0.25">
      <c r="A131" s="16" t="s">
        <v>399</v>
      </c>
      <c r="B131" s="36">
        <v>1</v>
      </c>
      <c r="C131" s="45" t="str">
        <f t="shared" ref="C131:C138" si="36">IF(A131="","",VLOOKUP($A$130,IF(LEN(A131)=2,FSB,FSA),VLOOKUP(LEFT(A131,1),Fteams,6,FALSE),FALSE))</f>
        <v>Leo Hogg</v>
      </c>
      <c r="D131" s="45">
        <f>IF(A131="","",VLOOKUP($A130,IF(LEN(A131)=2,FSB,FSA),VLOOKUP(LEFT(A131,1),Fteams,7,FALSE),FALSE))</f>
        <v>0</v>
      </c>
      <c r="E131" s="45" t="str">
        <f t="shared" ref="E131:E138" si="37">IF(A131="","",VLOOKUP(LEFT(A131,1),Fteams,2,FALSE))</f>
        <v>Crawley</v>
      </c>
      <c r="F131" s="96" t="s">
        <v>698</v>
      </c>
      <c r="G131" s="97">
        <f>Dec!$G$2</f>
        <v>12</v>
      </c>
      <c r="H131" s="99">
        <v>0.2</v>
      </c>
      <c r="I131" s="8" t="str">
        <f t="shared" ref="I131:U142" si="38">IF($A131="","",IF(LEFT($A131,1)=I$20,$G131,""))</f>
        <v/>
      </c>
      <c r="J131" s="8">
        <f t="shared" si="38"/>
        <v>12</v>
      </c>
      <c r="K131" s="8" t="str">
        <f t="shared" si="38"/>
        <v/>
      </c>
      <c r="L131" s="8" t="str">
        <f t="shared" si="38"/>
        <v/>
      </c>
      <c r="M131" s="8" t="str">
        <f t="shared" si="38"/>
        <v/>
      </c>
      <c r="N131" s="8" t="str">
        <f t="shared" si="38"/>
        <v/>
      </c>
      <c r="O131" s="8" t="str">
        <f t="shared" si="38"/>
        <v/>
      </c>
      <c r="P131" s="8" t="str">
        <f t="shared" si="38"/>
        <v/>
      </c>
      <c r="Q131" s="8" t="str">
        <f t="shared" si="38"/>
        <v/>
      </c>
      <c r="R131" s="8" t="str">
        <f t="shared" si="38"/>
        <v/>
      </c>
      <c r="S131" s="8" t="str">
        <f t="shared" si="38"/>
        <v/>
      </c>
      <c r="T131" s="8" t="str">
        <f t="shared" si="38"/>
        <v/>
      </c>
      <c r="U131" s="8" t="str">
        <f t="shared" si="35"/>
        <v/>
      </c>
      <c r="V131" s="8" t="str">
        <f t="shared" si="32"/>
        <v/>
      </c>
      <c r="W131" s="8"/>
      <c r="X131" s="2"/>
      <c r="Y131" s="13" t="e">
        <f>IF(F131="","",IF(F131-VLOOKUP($A130,AWstandards,VLOOKUP(D131,Age,2,FALSE),FALSE)&lt;0,"","aw"))</f>
        <v>#N/A</v>
      </c>
    </row>
    <row r="132" spans="1:25" x14ac:dyDescent="0.25">
      <c r="A132" s="16" t="s">
        <v>400</v>
      </c>
      <c r="B132" s="36">
        <v>2</v>
      </c>
      <c r="C132" s="45" t="str">
        <f t="shared" si="36"/>
        <v>Reuben Hughes</v>
      </c>
      <c r="D132" s="45">
        <f>IF(A132="","",VLOOKUP($A130,IF(LEN(A132)=2,FSB,FSA),VLOOKUP(LEFT(A132,1),Fteams,7,FALSE),FALSE))</f>
        <v>0</v>
      </c>
      <c r="E132" s="45" t="str">
        <f t="shared" si="37"/>
        <v>Chichester</v>
      </c>
      <c r="F132" s="96" t="s">
        <v>699</v>
      </c>
      <c r="G132" s="97">
        <f>IF(Dec!$G$2-1&lt;0,0,Dec!$G$2-1)</f>
        <v>11</v>
      </c>
      <c r="H132" s="99">
        <v>0.2</v>
      </c>
      <c r="I132" s="8" t="str">
        <f t="shared" si="38"/>
        <v/>
      </c>
      <c r="J132" s="8" t="str">
        <f t="shared" si="38"/>
        <v/>
      </c>
      <c r="K132" s="8">
        <f t="shared" si="38"/>
        <v>11</v>
      </c>
      <c r="L132" s="8" t="str">
        <f t="shared" si="38"/>
        <v/>
      </c>
      <c r="M132" s="8" t="str">
        <f t="shared" si="38"/>
        <v/>
      </c>
      <c r="N132" s="8" t="str">
        <f t="shared" si="38"/>
        <v/>
      </c>
      <c r="O132" s="8" t="str">
        <f t="shared" si="38"/>
        <v/>
      </c>
      <c r="P132" s="8" t="str">
        <f t="shared" si="38"/>
        <v/>
      </c>
      <c r="Q132" s="8" t="str">
        <f t="shared" si="38"/>
        <v/>
      </c>
      <c r="R132" s="8" t="str">
        <f t="shared" si="38"/>
        <v/>
      </c>
      <c r="S132" s="8" t="str">
        <f t="shared" si="38"/>
        <v/>
      </c>
      <c r="T132" s="8" t="str">
        <f t="shared" si="38"/>
        <v/>
      </c>
      <c r="U132" s="8" t="str">
        <f t="shared" si="35"/>
        <v/>
      </c>
      <c r="V132" s="8" t="str">
        <f t="shared" si="32"/>
        <v/>
      </c>
      <c r="W132" s="8"/>
      <c r="X132" s="2"/>
      <c r="Y132" s="13" t="e">
        <f>IF(F132="","",IF(F132-VLOOKUP($A130,AWstandards,VLOOKUP(D132,Age,2,FALSE),FALSE)&lt;0,"","aw"))</f>
        <v>#N/A</v>
      </c>
    </row>
    <row r="133" spans="1:25" x14ac:dyDescent="0.25">
      <c r="A133" s="16" t="s">
        <v>398</v>
      </c>
      <c r="B133" s="36">
        <v>3</v>
      </c>
      <c r="C133" s="45" t="str">
        <f t="shared" si="36"/>
        <v>Eddie Sullivan</v>
      </c>
      <c r="D133" s="45">
        <f>IF(A133="","",VLOOKUP($A130,IF(LEN(A133)=2,FSB,FSA),VLOOKUP(LEFT(A133,1),Fteams,7,FALSE),FALSE))</f>
        <v>0</v>
      </c>
      <c r="E133" s="45" t="str">
        <f t="shared" si="37"/>
        <v>Brighton &amp; Hove</v>
      </c>
      <c r="F133" s="96" t="s">
        <v>700</v>
      </c>
      <c r="G133" s="97">
        <f>IF(Dec!$G$2-2&lt;0,0,Dec!$G$2-2)</f>
        <v>10</v>
      </c>
      <c r="H133" s="99">
        <v>-0.1</v>
      </c>
      <c r="I133" s="8">
        <f t="shared" si="38"/>
        <v>10</v>
      </c>
      <c r="J133" s="8" t="str">
        <f t="shared" si="38"/>
        <v/>
      </c>
      <c r="K133" s="8" t="str">
        <f t="shared" si="38"/>
        <v/>
      </c>
      <c r="L133" s="8" t="str">
        <f t="shared" si="38"/>
        <v/>
      </c>
      <c r="M133" s="8" t="str">
        <f t="shared" si="38"/>
        <v/>
      </c>
      <c r="N133" s="8" t="str">
        <f t="shared" si="38"/>
        <v/>
      </c>
      <c r="O133" s="8" t="str">
        <f t="shared" si="38"/>
        <v/>
      </c>
      <c r="P133" s="8" t="str">
        <f t="shared" si="38"/>
        <v/>
      </c>
      <c r="Q133" s="8" t="str">
        <f t="shared" si="38"/>
        <v/>
      </c>
      <c r="R133" s="8" t="str">
        <f t="shared" si="38"/>
        <v/>
      </c>
      <c r="S133" s="8" t="str">
        <f t="shared" si="38"/>
        <v/>
      </c>
      <c r="T133" s="8" t="str">
        <f t="shared" si="38"/>
        <v/>
      </c>
      <c r="U133" s="8" t="str">
        <f t="shared" si="35"/>
        <v/>
      </c>
      <c r="V133" s="8" t="str">
        <f t="shared" si="32"/>
        <v/>
      </c>
      <c r="W133" s="8"/>
      <c r="X133" s="2"/>
      <c r="Y133" s="13" t="e">
        <f>IF(F133="","",IF(F133-VLOOKUP($A130,AWstandards,VLOOKUP(D133,Age,2,FALSE),FALSE)&lt;0,"","aw"))</f>
        <v>#N/A</v>
      </c>
    </row>
    <row r="134" spans="1:25" x14ac:dyDescent="0.25">
      <c r="A134" s="16" t="s">
        <v>401</v>
      </c>
      <c r="B134" s="36">
        <v>4</v>
      </c>
      <c r="C134" s="45" t="str">
        <f t="shared" si="36"/>
        <v>Jackson Walker</v>
      </c>
      <c r="D134" s="45">
        <f>IF(A134="","",VLOOKUP($A130,IF(LEN(A134)=2,FSB,FSA),VLOOKUP(LEFT(A134,1),Fteams,7,FALSE),FALSE))</f>
        <v>0</v>
      </c>
      <c r="E134" s="45" t="str">
        <f t="shared" si="37"/>
        <v>Eastbourne</v>
      </c>
      <c r="F134" s="96" t="s">
        <v>703</v>
      </c>
      <c r="G134" s="97">
        <f>IF(Dec!$G$2-3&lt;0,0,Dec!$G$2-3)</f>
        <v>9</v>
      </c>
      <c r="H134" s="99">
        <v>-0.1</v>
      </c>
      <c r="I134" s="8" t="str">
        <f t="shared" si="38"/>
        <v/>
      </c>
      <c r="J134" s="8" t="str">
        <f t="shared" si="38"/>
        <v/>
      </c>
      <c r="K134" s="8" t="str">
        <f t="shared" si="38"/>
        <v/>
      </c>
      <c r="L134" s="8">
        <f t="shared" si="38"/>
        <v>9</v>
      </c>
      <c r="M134" s="8" t="str">
        <f t="shared" si="38"/>
        <v/>
      </c>
      <c r="N134" s="8" t="str">
        <f t="shared" si="38"/>
        <v/>
      </c>
      <c r="O134" s="8" t="str">
        <f t="shared" si="38"/>
        <v/>
      </c>
      <c r="P134" s="8" t="str">
        <f t="shared" si="38"/>
        <v/>
      </c>
      <c r="Q134" s="8" t="str">
        <f t="shared" si="38"/>
        <v/>
      </c>
      <c r="R134" s="8" t="str">
        <f t="shared" si="38"/>
        <v/>
      </c>
      <c r="S134" s="8" t="str">
        <f t="shared" si="38"/>
        <v/>
      </c>
      <c r="T134" s="8" t="str">
        <f t="shared" si="38"/>
        <v/>
      </c>
      <c r="U134" s="8" t="str">
        <f t="shared" si="38"/>
        <v/>
      </c>
      <c r="V134" s="8" t="str">
        <f t="shared" si="32"/>
        <v/>
      </c>
      <c r="W134" s="8"/>
      <c r="X134" s="2"/>
      <c r="Y134" s="13" t="e">
        <f>IF(F134="","",IF(F134-VLOOKUP($A130,AWstandards,VLOOKUP(D134,Age,2,FALSE),FALSE)&lt;0,"","aw"))</f>
        <v>#N/A</v>
      </c>
    </row>
    <row r="135" spans="1:25" x14ac:dyDescent="0.25">
      <c r="A135" s="16" t="s">
        <v>389</v>
      </c>
      <c r="B135" s="36">
        <v>5</v>
      </c>
      <c r="C135" s="45" t="str">
        <f t="shared" si="36"/>
        <v>Jake Tonge</v>
      </c>
      <c r="D135" s="45">
        <f>IF(A135="","",VLOOKUP($A130,IF(LEN(A135)=2,FSB,FSA),VLOOKUP(LEFT(A135,1),Fteams,7,FALSE),FALSE))</f>
        <v>0</v>
      </c>
      <c r="E135" s="45" t="str">
        <f t="shared" si="37"/>
        <v>Horsham BS</v>
      </c>
      <c r="F135" s="96" t="s">
        <v>527</v>
      </c>
      <c r="G135" s="97">
        <f>IF(Dec!$G$2-4&lt;0,0,Dec!$G$2-4)</f>
        <v>8</v>
      </c>
      <c r="H135" s="99">
        <v>-0.1</v>
      </c>
      <c r="I135" s="8" t="str">
        <f t="shared" si="38"/>
        <v/>
      </c>
      <c r="J135" s="8" t="str">
        <f t="shared" si="38"/>
        <v/>
      </c>
      <c r="K135" s="8" t="str">
        <f t="shared" si="38"/>
        <v/>
      </c>
      <c r="L135" s="8" t="str">
        <f t="shared" si="38"/>
        <v/>
      </c>
      <c r="M135" s="8">
        <f t="shared" si="38"/>
        <v>8</v>
      </c>
      <c r="N135" s="8" t="str">
        <f t="shared" si="38"/>
        <v/>
      </c>
      <c r="O135" s="8" t="str">
        <f t="shared" si="38"/>
        <v/>
      </c>
      <c r="P135" s="8" t="str">
        <f t="shared" si="38"/>
        <v/>
      </c>
      <c r="Q135" s="8" t="str">
        <f t="shared" si="38"/>
        <v/>
      </c>
      <c r="R135" s="8" t="str">
        <f t="shared" si="38"/>
        <v/>
      </c>
      <c r="S135" s="8" t="str">
        <f t="shared" si="38"/>
        <v/>
      </c>
      <c r="T135" s="8" t="str">
        <f t="shared" si="38"/>
        <v/>
      </c>
      <c r="U135" s="8" t="str">
        <f t="shared" si="38"/>
        <v/>
      </c>
      <c r="V135" s="8" t="str">
        <f t="shared" si="32"/>
        <v/>
      </c>
      <c r="W135" s="8"/>
      <c r="X135" s="2"/>
      <c r="Y135" s="13" t="e">
        <f>IF(F135="","",IF(F135-VLOOKUP($A130,AWstandards,VLOOKUP(D135,Age,2,FALSE),FALSE)&lt;0,"","aw"))</f>
        <v>#N/A</v>
      </c>
    </row>
    <row r="136" spans="1:25" x14ac:dyDescent="0.25">
      <c r="A136" s="16" t="s">
        <v>407</v>
      </c>
      <c r="B136" s="36">
        <v>6</v>
      </c>
      <c r="C136" s="45" t="str">
        <f t="shared" si="36"/>
        <v>Bryn Wieland</v>
      </c>
      <c r="D136" s="45">
        <f>IF(A136="","",VLOOKUP($A130,IF(LEN(A136)=2,FSB,FSA),VLOOKUP(LEFT(A136,1),Fteams,7,FALSE),FALSE))</f>
        <v>0</v>
      </c>
      <c r="E136" s="45" t="str">
        <f t="shared" si="37"/>
        <v>Worthing</v>
      </c>
      <c r="F136" s="96" t="s">
        <v>705</v>
      </c>
      <c r="G136" s="97">
        <f>IF(Dec!$G$2-5&lt;0,0,Dec!$G$2-5)</f>
        <v>7</v>
      </c>
      <c r="H136" s="99">
        <v>-0.1</v>
      </c>
      <c r="I136" s="8" t="str">
        <f t="shared" si="38"/>
        <v/>
      </c>
      <c r="J136" s="8" t="str">
        <f t="shared" si="38"/>
        <v/>
      </c>
      <c r="K136" s="8" t="str">
        <f t="shared" si="38"/>
        <v/>
      </c>
      <c r="L136" s="8" t="str">
        <f t="shared" si="38"/>
        <v/>
      </c>
      <c r="M136" s="8" t="str">
        <f t="shared" si="38"/>
        <v/>
      </c>
      <c r="N136" s="8" t="str">
        <f t="shared" si="38"/>
        <v/>
      </c>
      <c r="O136" s="8" t="str">
        <f t="shared" si="38"/>
        <v/>
      </c>
      <c r="P136" s="8" t="str">
        <f t="shared" si="38"/>
        <v/>
      </c>
      <c r="Q136" s="8">
        <f t="shared" si="38"/>
        <v>7</v>
      </c>
      <c r="R136" s="8" t="str">
        <f t="shared" si="38"/>
        <v/>
      </c>
      <c r="S136" s="8" t="str">
        <f t="shared" si="38"/>
        <v/>
      </c>
      <c r="T136" s="8" t="str">
        <f t="shared" si="38"/>
        <v/>
      </c>
      <c r="U136" s="8" t="str">
        <f t="shared" si="38"/>
        <v/>
      </c>
      <c r="V136" s="8" t="str">
        <f t="shared" si="32"/>
        <v/>
      </c>
      <c r="W136" s="8"/>
      <c r="X136" s="2"/>
      <c r="Y136" s="13" t="e">
        <f>IF(F136="","",IF(F136-VLOOKUP($A130,AWstandards,VLOOKUP(D136,Age,2,FALSE),FALSE)&lt;0,"","aw"))</f>
        <v>#N/A</v>
      </c>
    </row>
    <row r="137" spans="1:25" x14ac:dyDescent="0.25">
      <c r="A137" s="16" t="s">
        <v>408</v>
      </c>
      <c r="B137" s="36">
        <v>7</v>
      </c>
      <c r="C137" s="45" t="str">
        <f t="shared" si="36"/>
        <v>Daniel Carter</v>
      </c>
      <c r="D137" s="45">
        <f>IF(A137="","",VLOOKUP($A130,IF(LEN(A137)=2,FSB,FSA),VLOOKUP(LEFT(A137,1),Fteams,7,FALSE),FALSE))</f>
        <v>0</v>
      </c>
      <c r="E137" s="45" t="str">
        <f t="shared" si="37"/>
        <v>Haywards Heath</v>
      </c>
      <c r="F137" s="96" t="s">
        <v>702</v>
      </c>
      <c r="G137" s="97">
        <f>IF(Dec!$G$2-6&lt;0,0,Dec!$G$2-6)</f>
        <v>6</v>
      </c>
      <c r="H137" s="99">
        <v>0.2</v>
      </c>
      <c r="I137" s="8" t="str">
        <f t="shared" si="38"/>
        <v/>
      </c>
      <c r="J137" s="8" t="str">
        <f t="shared" si="38"/>
        <v/>
      </c>
      <c r="K137" s="8" t="str">
        <f t="shared" si="38"/>
        <v/>
      </c>
      <c r="L137" s="8" t="str">
        <f t="shared" si="38"/>
        <v/>
      </c>
      <c r="M137" s="8" t="str">
        <f t="shared" si="38"/>
        <v/>
      </c>
      <c r="N137" s="8" t="str">
        <f t="shared" si="38"/>
        <v/>
      </c>
      <c r="O137" s="8" t="str">
        <f t="shared" si="38"/>
        <v/>
      </c>
      <c r="P137" s="8" t="str">
        <f t="shared" si="38"/>
        <v/>
      </c>
      <c r="Q137" s="8" t="str">
        <f t="shared" si="38"/>
        <v/>
      </c>
      <c r="R137" s="8">
        <f t="shared" si="38"/>
        <v>6</v>
      </c>
      <c r="S137" s="8" t="str">
        <f t="shared" si="38"/>
        <v/>
      </c>
      <c r="T137" s="8" t="str">
        <f t="shared" si="38"/>
        <v/>
      </c>
      <c r="U137" s="8" t="str">
        <f t="shared" si="38"/>
        <v/>
      </c>
      <c r="V137" s="8" t="str">
        <f t="shared" si="32"/>
        <v/>
      </c>
      <c r="W137" s="8"/>
      <c r="X137" s="2"/>
      <c r="Y137" s="13" t="e">
        <f>IF(F137="","",IF(F137-VLOOKUP($A130,AWstandards,VLOOKUP(D137,Age,2,FALSE),FALSE)&lt;0,"","aw"))</f>
        <v>#N/A</v>
      </c>
    </row>
    <row r="138" spans="1:25" x14ac:dyDescent="0.25">
      <c r="A138" s="16" t="s">
        <v>406</v>
      </c>
      <c r="B138" s="36">
        <v>8</v>
      </c>
      <c r="C138" s="45" t="str">
        <f t="shared" si="36"/>
        <v>Fletcher Roberts</v>
      </c>
      <c r="D138" s="45">
        <f>IF(A138="","",VLOOKUP($A130,IF(LEN(A138)=2,FSB,FSA),VLOOKUP(LEFT(A138,1),Fteams,7,FALSE),FALSE))</f>
        <v>0</v>
      </c>
      <c r="E138" s="45" t="str">
        <f t="shared" si="37"/>
        <v>Phoenix</v>
      </c>
      <c r="F138" s="96" t="s">
        <v>614</v>
      </c>
      <c r="G138" s="97">
        <f>IF(Dec!$G$2-7&lt;0,0,Dec!$G$2-7)</f>
        <v>5</v>
      </c>
      <c r="H138" s="99">
        <v>0.2</v>
      </c>
      <c r="I138" s="8" t="str">
        <f t="shared" si="38"/>
        <v/>
      </c>
      <c r="J138" s="8" t="str">
        <f t="shared" si="38"/>
        <v/>
      </c>
      <c r="K138" s="8" t="str">
        <f t="shared" si="38"/>
        <v/>
      </c>
      <c r="L138" s="8" t="str">
        <f t="shared" si="38"/>
        <v/>
      </c>
      <c r="M138" s="8" t="str">
        <f t="shared" si="38"/>
        <v/>
      </c>
      <c r="N138" s="8" t="str">
        <f t="shared" si="38"/>
        <v/>
      </c>
      <c r="O138" s="8" t="str">
        <f t="shared" si="38"/>
        <v/>
      </c>
      <c r="P138" s="8">
        <f t="shared" si="38"/>
        <v>5</v>
      </c>
      <c r="Q138" s="8" t="str">
        <f t="shared" si="38"/>
        <v/>
      </c>
      <c r="R138" s="8" t="str">
        <f t="shared" si="38"/>
        <v/>
      </c>
      <c r="S138" s="8" t="str">
        <f t="shared" si="38"/>
        <v/>
      </c>
      <c r="T138" s="8" t="str">
        <f t="shared" si="38"/>
        <v/>
      </c>
      <c r="U138" s="8" t="str">
        <f t="shared" si="38"/>
        <v/>
      </c>
      <c r="V138" s="8" t="str">
        <f t="shared" si="32"/>
        <v/>
      </c>
      <c r="W138" s="8"/>
      <c r="X138" s="2"/>
      <c r="Y138" s="13" t="e">
        <f>IF(F138="","",IF(F138-VLOOKUP($A130,AWstandards,VLOOKUP(D138,Age,2,FALSE),FALSE)&lt;0,"","aw"))</f>
        <v>#N/A</v>
      </c>
    </row>
    <row r="139" spans="1:25" x14ac:dyDescent="0.25">
      <c r="A139" s="15" t="s">
        <v>3</v>
      </c>
      <c r="B139" s="29"/>
      <c r="C139" s="46" t="s">
        <v>205</v>
      </c>
      <c r="D139" s="47"/>
      <c r="E139" s="48"/>
      <c r="F139" s="102"/>
      <c r="G139" s="101"/>
      <c r="H139" s="99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 t="str">
        <f t="shared" si="38"/>
        <v/>
      </c>
      <c r="V139" s="8" t="str">
        <f t="shared" si="32"/>
        <v/>
      </c>
      <c r="W139" s="8"/>
      <c r="X139" s="2" t="s">
        <v>21</v>
      </c>
      <c r="Y139" s="2"/>
    </row>
    <row r="140" spans="1:25" x14ac:dyDescent="0.25">
      <c r="A140" s="16" t="s">
        <v>386</v>
      </c>
      <c r="B140" s="36">
        <v>1</v>
      </c>
      <c r="C140" s="45" t="str">
        <f t="shared" ref="C140:C148" si="39">IF(A140="","",VLOOKUP($A$139,IF(LEN(A140)=2,FSB,FSA),VLOOKUP(LEFT(A140,1),Fteams,6,FALSE),FALSE))</f>
        <v>Archie Oates</v>
      </c>
      <c r="D140" s="45">
        <f>IF(A140="","",VLOOKUP($A139,IF(LEN(A140)=2,FSB,FSA),VLOOKUP(LEFT(A140,1),Fteams,7,FALSE),FALSE))</f>
        <v>0</v>
      </c>
      <c r="E140" s="45" t="str">
        <f t="shared" ref="E140:E148" si="40">IF(A140="","",VLOOKUP(LEFT(A140,1),Fteams,2,FALSE))</f>
        <v>Crawley</v>
      </c>
      <c r="F140" s="96" t="s">
        <v>443</v>
      </c>
      <c r="G140" s="97">
        <f>Dec!$G$2</f>
        <v>12</v>
      </c>
      <c r="H140" s="99"/>
      <c r="I140" s="8" t="str">
        <f t="shared" ref="I140:U152" si="41">IF($A140="","",IF(LEFT($A140,1)=I$20,$G140,""))</f>
        <v/>
      </c>
      <c r="J140" s="8">
        <f t="shared" si="41"/>
        <v>12</v>
      </c>
      <c r="K140" s="8" t="str">
        <f t="shared" si="41"/>
        <v/>
      </c>
      <c r="L140" s="8" t="str">
        <f t="shared" si="41"/>
        <v/>
      </c>
      <c r="M140" s="8" t="str">
        <f t="shared" si="41"/>
        <v/>
      </c>
      <c r="N140" s="8" t="str">
        <f t="shared" si="41"/>
        <v/>
      </c>
      <c r="O140" s="8" t="str">
        <f t="shared" si="41"/>
        <v/>
      </c>
      <c r="P140" s="8" t="str">
        <f t="shared" si="41"/>
        <v/>
      </c>
      <c r="Q140" s="8" t="str">
        <f t="shared" si="41"/>
        <v/>
      </c>
      <c r="R140" s="8" t="str">
        <f t="shared" si="41"/>
        <v/>
      </c>
      <c r="S140" s="8" t="str">
        <f t="shared" si="41"/>
        <v/>
      </c>
      <c r="T140" s="8" t="str">
        <f t="shared" si="41"/>
        <v/>
      </c>
      <c r="U140" s="8" t="str">
        <f t="shared" si="38"/>
        <v/>
      </c>
      <c r="V140" s="8" t="str">
        <f t="shared" si="32"/>
        <v/>
      </c>
      <c r="W140" s="8"/>
      <c r="X140" s="2"/>
      <c r="Y140" s="13" t="e">
        <f>IF(F140="","",IF(F140-VLOOKUP($A139,AWstandards,VLOOKUP(D140,Age,2,FALSE),FALSE)&lt;0,"","aw"))</f>
        <v>#N/A</v>
      </c>
    </row>
    <row r="141" spans="1:25" x14ac:dyDescent="0.25">
      <c r="A141" s="16" t="s">
        <v>387</v>
      </c>
      <c r="B141" s="36">
        <v>2</v>
      </c>
      <c r="C141" s="45" t="str">
        <f t="shared" si="39"/>
        <v>Frank James</v>
      </c>
      <c r="D141" s="45">
        <f>IF(A141="","",VLOOKUP($A139,IF(LEN(A141)=2,FSB,FSA),VLOOKUP(LEFT(A141,1),Fteams,7,FALSE),FALSE))</f>
        <v>0</v>
      </c>
      <c r="E141" s="45" t="str">
        <f t="shared" si="40"/>
        <v>Chichester</v>
      </c>
      <c r="F141" s="96" t="s">
        <v>633</v>
      </c>
      <c r="G141" s="97">
        <f>IF(Dec!$G$2-1&lt;0,0,Dec!$G$2-1)</f>
        <v>11</v>
      </c>
      <c r="H141" s="99"/>
      <c r="I141" s="8" t="str">
        <f t="shared" si="41"/>
        <v/>
      </c>
      <c r="J141" s="8" t="str">
        <f t="shared" si="41"/>
        <v/>
      </c>
      <c r="K141" s="8">
        <f t="shared" si="41"/>
        <v>11</v>
      </c>
      <c r="L141" s="8" t="str">
        <f t="shared" si="41"/>
        <v/>
      </c>
      <c r="M141" s="8" t="str">
        <f t="shared" si="41"/>
        <v/>
      </c>
      <c r="N141" s="8" t="str">
        <f t="shared" si="41"/>
        <v/>
      </c>
      <c r="O141" s="8" t="str">
        <f t="shared" si="41"/>
        <v/>
      </c>
      <c r="P141" s="8" t="str">
        <f t="shared" si="41"/>
        <v/>
      </c>
      <c r="Q141" s="8" t="str">
        <f t="shared" si="41"/>
        <v/>
      </c>
      <c r="R141" s="8" t="str">
        <f t="shared" si="41"/>
        <v/>
      </c>
      <c r="S141" s="8" t="str">
        <f t="shared" si="41"/>
        <v/>
      </c>
      <c r="T141" s="8" t="str">
        <f t="shared" si="41"/>
        <v/>
      </c>
      <c r="U141" s="8" t="str">
        <f t="shared" si="38"/>
        <v/>
      </c>
      <c r="V141" s="8" t="str">
        <f t="shared" si="32"/>
        <v/>
      </c>
      <c r="W141" s="8"/>
      <c r="X141" s="2"/>
      <c r="Y141" s="13" t="e">
        <f>IF(F141="","",IF(F141-VLOOKUP($A139,AWstandards,VLOOKUP(D141,Age,2,FALSE),FALSE)&lt;0,"","aw"))</f>
        <v>#N/A</v>
      </c>
    </row>
    <row r="142" spans="1:25" x14ac:dyDescent="0.25">
      <c r="A142" s="16" t="s">
        <v>385</v>
      </c>
      <c r="B142" s="36">
        <v>3</v>
      </c>
      <c r="C142" s="45" t="str">
        <f t="shared" si="39"/>
        <v>Arthur Rogers</v>
      </c>
      <c r="D142" s="45">
        <f>IF(A142="","",VLOOKUP($A139,IF(LEN(A142)=2,FSB,FSA),VLOOKUP(LEFT(A142,1),Fteams,7,FALSE),FALSE))</f>
        <v>0</v>
      </c>
      <c r="E142" s="45" t="str">
        <f t="shared" si="40"/>
        <v>Brighton &amp; Hove</v>
      </c>
      <c r="F142" s="96" t="s">
        <v>632</v>
      </c>
      <c r="G142" s="97">
        <f>IF(Dec!$G$2-2&lt;0,0,Dec!$G$2-2)</f>
        <v>10</v>
      </c>
      <c r="H142" s="99"/>
      <c r="I142" s="8">
        <f t="shared" si="41"/>
        <v>10</v>
      </c>
      <c r="J142" s="8" t="str">
        <f t="shared" si="41"/>
        <v/>
      </c>
      <c r="K142" s="8" t="str">
        <f t="shared" si="41"/>
        <v/>
      </c>
      <c r="L142" s="8" t="str">
        <f t="shared" si="41"/>
        <v/>
      </c>
      <c r="M142" s="8" t="str">
        <f t="shared" si="41"/>
        <v/>
      </c>
      <c r="N142" s="8" t="str">
        <f t="shared" si="41"/>
        <v/>
      </c>
      <c r="O142" s="8" t="str">
        <f t="shared" si="41"/>
        <v/>
      </c>
      <c r="P142" s="8" t="str">
        <f t="shared" si="41"/>
        <v/>
      </c>
      <c r="Q142" s="8" t="str">
        <f t="shared" si="41"/>
        <v/>
      </c>
      <c r="R142" s="8" t="str">
        <f t="shared" si="41"/>
        <v/>
      </c>
      <c r="S142" s="8" t="str">
        <f t="shared" si="41"/>
        <v/>
      </c>
      <c r="T142" s="8" t="str">
        <f t="shared" si="41"/>
        <v/>
      </c>
      <c r="U142" s="8" t="str">
        <f t="shared" si="38"/>
        <v/>
      </c>
      <c r="V142" s="8" t="str">
        <f t="shared" si="32"/>
        <v/>
      </c>
      <c r="W142" s="8"/>
      <c r="X142" s="2"/>
      <c r="Y142" s="13" t="e">
        <f>IF(F142="","",IF(F142-VLOOKUP($A139,AWstandards,VLOOKUP(D142,Age,2,FALSE),FALSE)&lt;0,"","aw"))</f>
        <v>#N/A</v>
      </c>
    </row>
    <row r="143" spans="1:25" x14ac:dyDescent="0.25">
      <c r="A143" s="16" t="s">
        <v>395</v>
      </c>
      <c r="B143" s="36">
        <v>4</v>
      </c>
      <c r="C143" s="45" t="str">
        <f t="shared" si="39"/>
        <v>Aidan Gallagher</v>
      </c>
      <c r="D143" s="45">
        <f>IF(A143="","",VLOOKUP($A139,IF(LEN(A143)=2,FSB,FSA),VLOOKUP(LEFT(A143,1),Fteams,7,FALSE),FALSE))</f>
        <v>0</v>
      </c>
      <c r="E143" s="45" t="str">
        <f t="shared" si="40"/>
        <v>East Grinstead</v>
      </c>
      <c r="F143" s="96" t="s">
        <v>634</v>
      </c>
      <c r="G143" s="97">
        <f>IF(Dec!$G$2-3&lt;0,0,Dec!$G$2-3)</f>
        <v>9</v>
      </c>
      <c r="H143" s="99"/>
      <c r="I143" s="8" t="str">
        <f t="shared" si="41"/>
        <v/>
      </c>
      <c r="J143" s="8" t="str">
        <f t="shared" si="41"/>
        <v/>
      </c>
      <c r="K143" s="8" t="str">
        <f t="shared" si="41"/>
        <v/>
      </c>
      <c r="L143" s="8" t="str">
        <f t="shared" si="41"/>
        <v/>
      </c>
      <c r="M143" s="8" t="str">
        <f t="shared" si="41"/>
        <v/>
      </c>
      <c r="N143" s="8">
        <f t="shared" si="41"/>
        <v>9</v>
      </c>
      <c r="O143" s="8" t="str">
        <f t="shared" si="41"/>
        <v/>
      </c>
      <c r="P143" s="8" t="str">
        <f t="shared" si="41"/>
        <v/>
      </c>
      <c r="Q143" s="8" t="str">
        <f t="shared" si="41"/>
        <v/>
      </c>
      <c r="R143" s="8" t="str">
        <f t="shared" si="41"/>
        <v/>
      </c>
      <c r="S143" s="8" t="str">
        <f t="shared" si="41"/>
        <v/>
      </c>
      <c r="T143" s="8" t="str">
        <f t="shared" si="41"/>
        <v/>
      </c>
      <c r="U143" s="8" t="str">
        <f t="shared" si="41"/>
        <v/>
      </c>
      <c r="V143" s="8" t="str">
        <f t="shared" si="32"/>
        <v/>
      </c>
      <c r="W143" s="8"/>
      <c r="X143" s="2"/>
      <c r="Y143" s="13" t="e">
        <f>IF(F143="","",IF(F143-VLOOKUP($A139,AWstandards,VLOOKUP(D143,Age,2,FALSE),FALSE)&lt;0,"","aw"))</f>
        <v>#N/A</v>
      </c>
    </row>
    <row r="144" spans="1:25" x14ac:dyDescent="0.25">
      <c r="A144" s="16" t="s">
        <v>388</v>
      </c>
      <c r="B144" s="36">
        <v>5</v>
      </c>
      <c r="C144" s="45" t="str">
        <f t="shared" si="39"/>
        <v>Fletcher Howcroft</v>
      </c>
      <c r="D144" s="45">
        <f>IF(A144="","",VLOOKUP($A139,IF(LEN(A144)=2,FSB,FSA),VLOOKUP(LEFT(A144,1),Fteams,7,FALSE),FALSE))</f>
        <v>0</v>
      </c>
      <c r="E144" s="45" t="str">
        <f t="shared" si="40"/>
        <v>Eastbourne</v>
      </c>
      <c r="F144" s="96" t="s">
        <v>635</v>
      </c>
      <c r="G144" s="97">
        <f>IF(Dec!$G$2-4&lt;0,0,Dec!$G$2-4)</f>
        <v>8</v>
      </c>
      <c r="H144" s="99"/>
      <c r="I144" s="8" t="str">
        <f t="shared" si="41"/>
        <v/>
      </c>
      <c r="J144" s="8" t="str">
        <f t="shared" si="41"/>
        <v/>
      </c>
      <c r="K144" s="8" t="str">
        <f t="shared" si="41"/>
        <v/>
      </c>
      <c r="L144" s="8">
        <f t="shared" si="41"/>
        <v>8</v>
      </c>
      <c r="M144" s="8" t="str">
        <f t="shared" si="41"/>
        <v/>
      </c>
      <c r="N144" s="8" t="str">
        <f t="shared" si="41"/>
        <v/>
      </c>
      <c r="O144" s="8" t="str">
        <f t="shared" si="41"/>
        <v/>
      </c>
      <c r="P144" s="8" t="str">
        <f t="shared" si="41"/>
        <v/>
      </c>
      <c r="Q144" s="8" t="str">
        <f t="shared" si="41"/>
        <v/>
      </c>
      <c r="R144" s="8" t="str">
        <f t="shared" si="41"/>
        <v/>
      </c>
      <c r="S144" s="8" t="str">
        <f t="shared" si="41"/>
        <v/>
      </c>
      <c r="T144" s="8" t="str">
        <f t="shared" si="41"/>
        <v/>
      </c>
      <c r="U144" s="8" t="str">
        <f t="shared" si="41"/>
        <v/>
      </c>
      <c r="V144" s="8" t="str">
        <f t="shared" si="32"/>
        <v/>
      </c>
      <c r="W144" s="8"/>
      <c r="X144" s="2"/>
      <c r="Y144" s="13" t="e">
        <f>IF(F144="","",IF(F144-VLOOKUP($A139,AWstandards,VLOOKUP(D144,Age,2,FALSE),FALSE)&lt;0,"","aw"))</f>
        <v>#N/A</v>
      </c>
    </row>
    <row r="145" spans="1:25" x14ac:dyDescent="0.25">
      <c r="A145" s="16" t="s">
        <v>389</v>
      </c>
      <c r="B145" s="36">
        <v>6</v>
      </c>
      <c r="C145" s="45" t="str">
        <f t="shared" si="39"/>
        <v>Jake Tonge</v>
      </c>
      <c r="D145" s="45">
        <f>IF(A145="","",VLOOKUP($A139,IF(LEN(A145)=2,FSB,FSA),VLOOKUP(LEFT(A145,1),Fteams,7,FALSE),FALSE))</f>
        <v>0</v>
      </c>
      <c r="E145" s="45" t="str">
        <f t="shared" si="40"/>
        <v>Horsham BS</v>
      </c>
      <c r="F145" s="96" t="s">
        <v>636</v>
      </c>
      <c r="G145" s="97">
        <f>IF(Dec!$G$2-5&lt;0,0,Dec!$G$2-5)</f>
        <v>7</v>
      </c>
      <c r="H145" s="99"/>
      <c r="I145" s="8" t="str">
        <f t="shared" si="41"/>
        <v/>
      </c>
      <c r="J145" s="8" t="str">
        <f t="shared" si="41"/>
        <v/>
      </c>
      <c r="K145" s="8" t="str">
        <f t="shared" si="41"/>
        <v/>
      </c>
      <c r="L145" s="8" t="str">
        <f t="shared" si="41"/>
        <v/>
      </c>
      <c r="M145" s="8">
        <f t="shared" si="41"/>
        <v>7</v>
      </c>
      <c r="N145" s="8" t="str">
        <f t="shared" si="41"/>
        <v/>
      </c>
      <c r="O145" s="8" t="str">
        <f t="shared" si="41"/>
        <v/>
      </c>
      <c r="P145" s="8" t="str">
        <f t="shared" si="41"/>
        <v/>
      </c>
      <c r="Q145" s="8" t="str">
        <f t="shared" si="41"/>
        <v/>
      </c>
      <c r="R145" s="8" t="str">
        <f t="shared" si="41"/>
        <v/>
      </c>
      <c r="S145" s="8" t="str">
        <f t="shared" si="41"/>
        <v/>
      </c>
      <c r="T145" s="8" t="str">
        <f t="shared" si="41"/>
        <v/>
      </c>
      <c r="U145" s="8" t="str">
        <f t="shared" si="41"/>
        <v/>
      </c>
      <c r="V145" s="8" t="str">
        <f t="shared" si="32"/>
        <v/>
      </c>
      <c r="W145" s="8"/>
      <c r="X145" s="2"/>
      <c r="Y145" s="13" t="e">
        <f>IF(F145="","",IF(F145-VLOOKUP($A139,AWstandards,VLOOKUP(D145,Age,2,FALSE),FALSE)&lt;0,"","aw"))</f>
        <v>#N/A</v>
      </c>
    </row>
    <row r="146" spans="1:25" x14ac:dyDescent="0.25">
      <c r="A146" s="16" t="s">
        <v>393</v>
      </c>
      <c r="B146" s="36">
        <v>7</v>
      </c>
      <c r="C146" s="45" t="str">
        <f t="shared" si="39"/>
        <v>Maxwell Steadman</v>
      </c>
      <c r="D146" s="45">
        <f>IF(A146="","",VLOOKUP($A139,IF(LEN(A146)=2,FSB,FSA),VLOOKUP(LEFT(A146,1),Fteams,7,FALSE),FALSE))</f>
        <v>0</v>
      </c>
      <c r="E146" s="45" t="str">
        <f t="shared" si="40"/>
        <v>Worthing</v>
      </c>
      <c r="F146" s="96" t="s">
        <v>637</v>
      </c>
      <c r="G146" s="97">
        <f>IF(Dec!$G$2-6&lt;0,0,Dec!$G$2-6)</f>
        <v>6</v>
      </c>
      <c r="H146" s="99"/>
      <c r="I146" s="8" t="str">
        <f t="shared" si="41"/>
        <v/>
      </c>
      <c r="J146" s="8" t="str">
        <f t="shared" si="41"/>
        <v/>
      </c>
      <c r="K146" s="8" t="str">
        <f t="shared" si="41"/>
        <v/>
      </c>
      <c r="L146" s="8" t="str">
        <f t="shared" si="41"/>
        <v/>
      </c>
      <c r="M146" s="8" t="str">
        <f t="shared" si="41"/>
        <v/>
      </c>
      <c r="N146" s="8" t="str">
        <f t="shared" si="41"/>
        <v/>
      </c>
      <c r="O146" s="8" t="str">
        <f t="shared" si="41"/>
        <v/>
      </c>
      <c r="P146" s="8" t="str">
        <f t="shared" si="41"/>
        <v/>
      </c>
      <c r="Q146" s="8">
        <f t="shared" si="41"/>
        <v>6</v>
      </c>
      <c r="R146" s="8" t="str">
        <f t="shared" si="41"/>
        <v/>
      </c>
      <c r="S146" s="8" t="str">
        <f t="shared" si="41"/>
        <v/>
      </c>
      <c r="T146" s="8" t="str">
        <f t="shared" si="41"/>
        <v/>
      </c>
      <c r="U146" s="8" t="str">
        <f t="shared" si="41"/>
        <v/>
      </c>
      <c r="V146" s="8" t="str">
        <f t="shared" si="32"/>
        <v/>
      </c>
      <c r="W146" s="8"/>
      <c r="X146" s="2"/>
      <c r="Y146" s="13" t="e">
        <f>IF(F146="","",IF(F146-VLOOKUP($A139,AWstandards,VLOOKUP(D146,Age,2,FALSE),FALSE)&lt;0,"","aw"))</f>
        <v>#N/A</v>
      </c>
    </row>
    <row r="147" spans="1:25" x14ac:dyDescent="0.25">
      <c r="A147" s="16" t="s">
        <v>390</v>
      </c>
      <c r="B147" s="36">
        <v>8</v>
      </c>
      <c r="C147" s="45" t="str">
        <f t="shared" si="39"/>
        <v>Rainbow Love</v>
      </c>
      <c r="D147" s="45">
        <f>IF(A147="","",VLOOKUP($A139,IF(LEN(A147)=2,FSB,FSA),VLOOKUP(LEFT(A147,1),Fteams,7,FALSE),FALSE))</f>
        <v>0</v>
      </c>
      <c r="E147" s="45" t="str">
        <f t="shared" si="40"/>
        <v>Lewes</v>
      </c>
      <c r="F147" s="96" t="s">
        <v>617</v>
      </c>
      <c r="G147" s="97">
        <f>IF(Dec!$G$2-7&lt;0,0,Dec!$G$2-7)</f>
        <v>5</v>
      </c>
      <c r="H147" s="99"/>
      <c r="I147" s="8" t="str">
        <f t="shared" si="41"/>
        <v/>
      </c>
      <c r="J147" s="8" t="str">
        <f t="shared" si="41"/>
        <v/>
      </c>
      <c r="K147" s="8" t="str">
        <f t="shared" si="41"/>
        <v/>
      </c>
      <c r="L147" s="8" t="str">
        <f t="shared" si="41"/>
        <v/>
      </c>
      <c r="M147" s="8" t="str">
        <f t="shared" si="41"/>
        <v/>
      </c>
      <c r="N147" s="8" t="str">
        <f t="shared" si="41"/>
        <v/>
      </c>
      <c r="O147" s="8" t="str">
        <f t="shared" si="41"/>
        <v/>
      </c>
      <c r="P147" s="8" t="str">
        <f t="shared" si="41"/>
        <v/>
      </c>
      <c r="Q147" s="8" t="str">
        <f t="shared" si="41"/>
        <v/>
      </c>
      <c r="R147" s="8" t="str">
        <f t="shared" si="41"/>
        <v/>
      </c>
      <c r="S147" s="8">
        <f t="shared" si="41"/>
        <v>5</v>
      </c>
      <c r="T147" s="8" t="str">
        <f t="shared" si="41"/>
        <v/>
      </c>
      <c r="U147" s="8">
        <f t="shared" si="41"/>
        <v>5</v>
      </c>
      <c r="V147" s="8" t="str">
        <f t="shared" si="32"/>
        <v/>
      </c>
      <c r="W147" s="8"/>
      <c r="X147" s="2"/>
      <c r="Y147" s="13" t="e">
        <f>IF(F147="","",IF(F147-VLOOKUP($A139,AWstandards,VLOOKUP(D147,Age,2,FALSE),FALSE)&lt;0,"","aw"))</f>
        <v>#N/A</v>
      </c>
    </row>
    <row r="148" spans="1:25" x14ac:dyDescent="0.25">
      <c r="A148" s="16" t="s">
        <v>394</v>
      </c>
      <c r="B148" s="36" t="s">
        <v>249</v>
      </c>
      <c r="C148" s="45" t="str">
        <f t="shared" si="39"/>
        <v>Jack Diack</v>
      </c>
      <c r="D148" s="45" t="e">
        <f>IF(A148="","",VLOOKUP($A141,IF(LEN(A148)=2,FSB,FSA),VLOOKUP(LEFT(A148,1),Fteams,7,FALSE),FALSE))</f>
        <v>#N/A</v>
      </c>
      <c r="E148" s="45" t="str">
        <f t="shared" si="40"/>
        <v>Haywards Heath</v>
      </c>
      <c r="F148" s="96" t="s">
        <v>638</v>
      </c>
      <c r="G148" s="97">
        <f>IF(Dec!$G$2-8&lt;0,0,Dec!$G$2-8)</f>
        <v>4</v>
      </c>
      <c r="H148" s="99"/>
      <c r="I148" s="8" t="str">
        <f t="shared" si="41"/>
        <v/>
      </c>
      <c r="J148" s="8" t="str">
        <f t="shared" si="41"/>
        <v/>
      </c>
      <c r="K148" s="8" t="str">
        <f t="shared" si="41"/>
        <v/>
      </c>
      <c r="L148" s="8" t="str">
        <f t="shared" si="41"/>
        <v/>
      </c>
      <c r="M148" s="8" t="str">
        <f t="shared" si="41"/>
        <v/>
      </c>
      <c r="N148" s="8" t="str">
        <f t="shared" si="41"/>
        <v/>
      </c>
      <c r="O148" s="8" t="str">
        <f t="shared" si="41"/>
        <v/>
      </c>
      <c r="P148" s="8" t="str">
        <f t="shared" si="41"/>
        <v/>
      </c>
      <c r="Q148" s="8" t="str">
        <f t="shared" si="41"/>
        <v/>
      </c>
      <c r="R148" s="8">
        <f t="shared" si="41"/>
        <v>4</v>
      </c>
      <c r="S148" s="8" t="str">
        <f t="shared" si="41"/>
        <v/>
      </c>
      <c r="T148" s="8" t="str">
        <f t="shared" si="41"/>
        <v/>
      </c>
      <c r="U148" s="8" t="str">
        <f t="shared" si="41"/>
        <v/>
      </c>
      <c r="V148" s="8" t="str">
        <f t="shared" si="32"/>
        <v/>
      </c>
      <c r="W148" s="8"/>
      <c r="X148" s="2"/>
      <c r="Y148" s="13"/>
    </row>
    <row r="149" spans="1:25" x14ac:dyDescent="0.25">
      <c r="A149" s="15" t="s">
        <v>3</v>
      </c>
      <c r="B149" s="29"/>
      <c r="C149" s="46" t="s">
        <v>206</v>
      </c>
      <c r="D149" s="47"/>
      <c r="E149" s="48"/>
      <c r="F149" s="102"/>
      <c r="G149" s="101"/>
      <c r="H149" s="99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 t="str">
        <f t="shared" si="41"/>
        <v/>
      </c>
      <c r="V149" s="8" t="str">
        <f t="shared" si="32"/>
        <v/>
      </c>
      <c r="W149" s="8"/>
      <c r="X149" s="2" t="s">
        <v>22</v>
      </c>
      <c r="Y149" s="2"/>
    </row>
    <row r="150" spans="1:25" x14ac:dyDescent="0.25">
      <c r="A150" s="16" t="s">
        <v>398</v>
      </c>
      <c r="B150" s="36">
        <v>1</v>
      </c>
      <c r="C150" s="45" t="str">
        <f t="shared" ref="C150:C155" si="42">IF(A150="","",VLOOKUP($A$149,IF(LEN(A150)=2,FSB,FSA),VLOOKUP(LEFT(A150,1),Fteams,6,FALSE),FALSE))</f>
        <v>Sherlock Roberts</v>
      </c>
      <c r="D150" s="45">
        <f>IF(A150="","",VLOOKUP($A149,IF(LEN(A150)=2,FSB,FSA),VLOOKUP(LEFT(A150,1),Fteams,7,FALSE),FALSE))</f>
        <v>0</v>
      </c>
      <c r="E150" s="45" t="str">
        <f t="shared" ref="E150:E155" si="43">IF(A150="","",VLOOKUP(LEFT(A150,1),Fteams,2,FALSE))</f>
        <v>Brighton &amp; Hove</v>
      </c>
      <c r="F150" s="96" t="s">
        <v>639</v>
      </c>
      <c r="G150" s="97">
        <f>Dec!$G$2</f>
        <v>12</v>
      </c>
      <c r="H150" s="99"/>
      <c r="I150" s="8">
        <f t="shared" ref="I150:U159" si="44">IF($A150="","",IF(LEFT($A150,1)=I$20,$G150,""))</f>
        <v>12</v>
      </c>
      <c r="J150" s="8" t="str">
        <f t="shared" si="44"/>
        <v/>
      </c>
      <c r="K150" s="8" t="str">
        <f t="shared" si="44"/>
        <v/>
      </c>
      <c r="L150" s="8" t="str">
        <f t="shared" si="44"/>
        <v/>
      </c>
      <c r="M150" s="8" t="str">
        <f t="shared" si="44"/>
        <v/>
      </c>
      <c r="N150" s="8" t="str">
        <f t="shared" si="44"/>
        <v/>
      </c>
      <c r="O150" s="8" t="str">
        <f t="shared" si="44"/>
        <v/>
      </c>
      <c r="P150" s="8" t="str">
        <f t="shared" si="44"/>
        <v/>
      </c>
      <c r="Q150" s="8" t="str">
        <f t="shared" si="44"/>
        <v/>
      </c>
      <c r="R150" s="8" t="str">
        <f t="shared" si="44"/>
        <v/>
      </c>
      <c r="S150" s="8" t="str">
        <f t="shared" si="44"/>
        <v/>
      </c>
      <c r="T150" s="8" t="str">
        <f t="shared" si="44"/>
        <v/>
      </c>
      <c r="U150" s="8" t="str">
        <f t="shared" si="41"/>
        <v/>
      </c>
      <c r="V150" s="8" t="str">
        <f t="shared" si="32"/>
        <v/>
      </c>
      <c r="W150" s="8"/>
      <c r="X150" s="2"/>
      <c r="Y150" s="13" t="e">
        <f>IF(F150="","",IF(F150-VLOOKUP($A149,AWstandards,VLOOKUP(D150,Age,2,FALSE),FALSE)&lt;0,"","aw"))</f>
        <v>#N/A</v>
      </c>
    </row>
    <row r="151" spans="1:25" x14ac:dyDescent="0.25">
      <c r="A151" s="16" t="s">
        <v>399</v>
      </c>
      <c r="B151" s="36">
        <v>2</v>
      </c>
      <c r="C151" s="45" t="str">
        <f t="shared" si="42"/>
        <v>Rafael Selby</v>
      </c>
      <c r="D151" s="45">
        <f>IF(A151="","",VLOOKUP($A149,IF(LEN(A151)=2,FSB,FSA),VLOOKUP(LEFT(A151,1),Fteams,7,FALSE),FALSE))</f>
        <v>0</v>
      </c>
      <c r="E151" s="45" t="str">
        <f t="shared" si="43"/>
        <v>Crawley</v>
      </c>
      <c r="F151" s="96" t="s">
        <v>580</v>
      </c>
      <c r="G151" s="97">
        <f>IF(Dec!$G$2-1&lt;0,0,Dec!$G$2-1)</f>
        <v>11</v>
      </c>
      <c r="H151" s="99"/>
      <c r="I151" s="8" t="str">
        <f t="shared" si="44"/>
        <v/>
      </c>
      <c r="J151" s="8">
        <f t="shared" si="44"/>
        <v>11</v>
      </c>
      <c r="K151" s="8" t="str">
        <f t="shared" si="44"/>
        <v/>
      </c>
      <c r="L151" s="8" t="str">
        <f t="shared" si="44"/>
        <v/>
      </c>
      <c r="M151" s="8" t="str">
        <f t="shared" si="44"/>
        <v/>
      </c>
      <c r="N151" s="8" t="str">
        <f t="shared" si="44"/>
        <v/>
      </c>
      <c r="O151" s="8" t="str">
        <f t="shared" si="44"/>
        <v/>
      </c>
      <c r="P151" s="8" t="str">
        <f t="shared" si="44"/>
        <v/>
      </c>
      <c r="Q151" s="8" t="str">
        <f t="shared" si="44"/>
        <v/>
      </c>
      <c r="R151" s="8" t="str">
        <f t="shared" si="44"/>
        <v/>
      </c>
      <c r="S151" s="8" t="str">
        <f t="shared" si="44"/>
        <v/>
      </c>
      <c r="T151" s="8" t="str">
        <f t="shared" si="44"/>
        <v/>
      </c>
      <c r="U151" s="8" t="str">
        <f t="shared" si="41"/>
        <v/>
      </c>
      <c r="V151" s="8" t="str">
        <f t="shared" si="32"/>
        <v/>
      </c>
      <c r="W151" s="8"/>
      <c r="X151" s="2"/>
      <c r="Y151" s="13" t="e">
        <f>IF(F151="","",IF(F151-VLOOKUP($A149,AWstandards,VLOOKUP(D151,Age,2,FALSE),FALSE)&lt;0,"","aw"))</f>
        <v>#N/A</v>
      </c>
    </row>
    <row r="152" spans="1:25" x14ac:dyDescent="0.25">
      <c r="A152" s="16" t="s">
        <v>403</v>
      </c>
      <c r="B152" s="36">
        <v>3</v>
      </c>
      <c r="C152" s="45" t="str">
        <f t="shared" si="42"/>
        <v>George Brewer</v>
      </c>
      <c r="D152" s="45">
        <f>IF(A152="","",VLOOKUP($A149,IF(LEN(A152)=2,FSB,FSA),VLOOKUP(LEFT(A152,1),Fteams,7,FALSE),FALSE))</f>
        <v>0</v>
      </c>
      <c r="E152" s="45" t="str">
        <f t="shared" si="43"/>
        <v>East Grinstead</v>
      </c>
      <c r="F152" s="96" t="s">
        <v>641</v>
      </c>
      <c r="G152" s="97">
        <f>IF(Dec!$G$2-2&lt;0,0,Dec!$G$2-2)</f>
        <v>10</v>
      </c>
      <c r="H152" s="99"/>
      <c r="I152" s="8" t="str">
        <f t="shared" si="44"/>
        <v/>
      </c>
      <c r="J152" s="8" t="str">
        <f t="shared" si="44"/>
        <v/>
      </c>
      <c r="K152" s="8" t="str">
        <f t="shared" si="44"/>
        <v/>
      </c>
      <c r="L152" s="8" t="str">
        <f t="shared" si="44"/>
        <v/>
      </c>
      <c r="M152" s="8" t="str">
        <f t="shared" si="44"/>
        <v/>
      </c>
      <c r="N152" s="8">
        <f t="shared" si="44"/>
        <v>10</v>
      </c>
      <c r="O152" s="8" t="str">
        <f t="shared" si="44"/>
        <v/>
      </c>
      <c r="P152" s="8" t="str">
        <f t="shared" si="44"/>
        <v/>
      </c>
      <c r="Q152" s="8" t="str">
        <f t="shared" si="44"/>
        <v/>
      </c>
      <c r="R152" s="8" t="str">
        <f t="shared" si="44"/>
        <v/>
      </c>
      <c r="S152" s="8" t="str">
        <f t="shared" si="44"/>
        <v/>
      </c>
      <c r="T152" s="8" t="str">
        <f t="shared" si="44"/>
        <v/>
      </c>
      <c r="U152" s="8" t="str">
        <f t="shared" si="41"/>
        <v/>
      </c>
      <c r="V152" s="8" t="str">
        <f t="shared" si="32"/>
        <v/>
      </c>
      <c r="W152" s="8"/>
      <c r="X152" s="2"/>
      <c r="Y152" s="13" t="e">
        <f>IF(F152="","",IF(F152-VLOOKUP($A149,AWstandards,VLOOKUP(D152,Age,2,FALSE),FALSE)&lt;0,"","aw"))</f>
        <v>#N/A</v>
      </c>
    </row>
    <row r="153" spans="1:25" x14ac:dyDescent="0.25">
      <c r="A153" s="16" t="s">
        <v>400</v>
      </c>
      <c r="B153" s="36">
        <v>4</v>
      </c>
      <c r="C153" s="45" t="str">
        <f t="shared" si="42"/>
        <v>Joe Stewart</v>
      </c>
      <c r="D153" s="45">
        <f>IF(A153="","",VLOOKUP($A149,IF(LEN(A153)=2,FSB,FSA),VLOOKUP(LEFT(A153,1),Fteams,7,FALSE),FALSE))</f>
        <v>0</v>
      </c>
      <c r="E153" s="45" t="str">
        <f t="shared" si="43"/>
        <v>Chichester</v>
      </c>
      <c r="F153" s="96" t="s">
        <v>636</v>
      </c>
      <c r="G153" s="97">
        <f>IF(Dec!$G$2-3&lt;0,0,Dec!$G$2-3)</f>
        <v>9</v>
      </c>
      <c r="H153" s="99"/>
      <c r="I153" s="8" t="str">
        <f t="shared" si="44"/>
        <v/>
      </c>
      <c r="J153" s="8" t="str">
        <f t="shared" si="44"/>
        <v/>
      </c>
      <c r="K153" s="8">
        <f t="shared" si="44"/>
        <v>9</v>
      </c>
      <c r="L153" s="8" t="str">
        <f t="shared" si="44"/>
        <v/>
      </c>
      <c r="M153" s="8" t="str">
        <f t="shared" si="44"/>
        <v/>
      </c>
      <c r="N153" s="8" t="str">
        <f t="shared" si="44"/>
        <v/>
      </c>
      <c r="O153" s="8" t="str">
        <f t="shared" si="44"/>
        <v/>
      </c>
      <c r="P153" s="8" t="str">
        <f t="shared" si="44"/>
        <v/>
      </c>
      <c r="Q153" s="8" t="str">
        <f t="shared" si="44"/>
        <v/>
      </c>
      <c r="R153" s="8" t="str">
        <f t="shared" si="44"/>
        <v/>
      </c>
      <c r="S153" s="8" t="str">
        <f t="shared" si="44"/>
        <v/>
      </c>
      <c r="T153" s="8" t="str">
        <f t="shared" si="44"/>
        <v/>
      </c>
      <c r="U153" s="8" t="str">
        <f t="shared" si="44"/>
        <v/>
      </c>
      <c r="V153" s="8" t="str">
        <f t="shared" si="32"/>
        <v/>
      </c>
      <c r="W153" s="8"/>
      <c r="X153" s="2"/>
      <c r="Y153" s="13" t="e">
        <f>IF(F153="","",IF(F153-VLOOKUP($A149,AWstandards,VLOOKUP(D153,Age,2,FALSE),FALSE)&lt;0,"","aw"))</f>
        <v>#N/A</v>
      </c>
    </row>
    <row r="154" spans="1:25" x14ac:dyDescent="0.25">
      <c r="A154" s="16" t="s">
        <v>405</v>
      </c>
      <c r="B154" s="36">
        <v>5</v>
      </c>
      <c r="C154" s="45" t="str">
        <f t="shared" si="42"/>
        <v>Seth Muddle</v>
      </c>
      <c r="D154" s="45">
        <f>IF(A154="","",VLOOKUP($A149,IF(LEN(A154)=2,FSB,FSA),VLOOKUP(LEFT(A154,1),Fteams,7,FALSE),FALSE))</f>
        <v>0</v>
      </c>
      <c r="E154" s="45" t="str">
        <f t="shared" si="43"/>
        <v>Lewes</v>
      </c>
      <c r="F154" s="96" t="s">
        <v>581</v>
      </c>
      <c r="G154" s="97">
        <f>IF(Dec!$G$2-4&lt;0,0,Dec!$G$2-4)</f>
        <v>8</v>
      </c>
      <c r="H154" s="99"/>
      <c r="I154" s="8" t="str">
        <f t="shared" si="44"/>
        <v/>
      </c>
      <c r="J154" s="8" t="str">
        <f t="shared" si="44"/>
        <v/>
      </c>
      <c r="K154" s="8" t="str">
        <f t="shared" si="44"/>
        <v/>
      </c>
      <c r="L154" s="8" t="str">
        <f t="shared" si="44"/>
        <v/>
      </c>
      <c r="M154" s="8" t="str">
        <f t="shared" si="44"/>
        <v/>
      </c>
      <c r="N154" s="8" t="str">
        <f t="shared" si="44"/>
        <v/>
      </c>
      <c r="O154" s="8" t="str">
        <f t="shared" si="44"/>
        <v/>
      </c>
      <c r="P154" s="8" t="str">
        <f t="shared" si="44"/>
        <v/>
      </c>
      <c r="Q154" s="8" t="str">
        <f t="shared" si="44"/>
        <v/>
      </c>
      <c r="R154" s="8" t="str">
        <f t="shared" si="44"/>
        <v/>
      </c>
      <c r="S154" s="8">
        <f t="shared" si="44"/>
        <v>8</v>
      </c>
      <c r="T154" s="8" t="str">
        <f t="shared" si="44"/>
        <v/>
      </c>
      <c r="U154" s="8">
        <f t="shared" si="44"/>
        <v>8</v>
      </c>
      <c r="V154" s="8" t="str">
        <f t="shared" si="32"/>
        <v/>
      </c>
      <c r="W154" s="8"/>
      <c r="X154" s="2"/>
      <c r="Y154" s="13" t="e">
        <f>IF(F154="","",IF(F154-VLOOKUP($A149,AWstandards,VLOOKUP(D154,Age,2,FALSE),FALSE)&lt;0,"","aw"))</f>
        <v>#N/A</v>
      </c>
    </row>
    <row r="155" spans="1:25" x14ac:dyDescent="0.25">
      <c r="A155" s="16" t="s">
        <v>401</v>
      </c>
      <c r="B155" s="36">
        <v>6</v>
      </c>
      <c r="C155" s="45" t="str">
        <f t="shared" si="42"/>
        <v>Archie Franklin</v>
      </c>
      <c r="D155" s="45">
        <f>IF(A155="","",VLOOKUP($A149,IF(LEN(A155)=2,FSB,FSA),VLOOKUP(LEFT(A155,1),Fteams,7,FALSE),FALSE))</f>
        <v>0</v>
      </c>
      <c r="E155" s="45" t="str">
        <f t="shared" si="43"/>
        <v>Eastbourne</v>
      </c>
      <c r="F155" s="96" t="s">
        <v>642</v>
      </c>
      <c r="G155" s="97">
        <f>IF(Dec!$G$2-5&lt;0,0,Dec!$G$2-5)</f>
        <v>7</v>
      </c>
      <c r="H155" s="99"/>
      <c r="I155" s="8" t="str">
        <f t="shared" si="44"/>
        <v/>
      </c>
      <c r="J155" s="8" t="str">
        <f t="shared" si="44"/>
        <v/>
      </c>
      <c r="K155" s="8" t="str">
        <f t="shared" si="44"/>
        <v/>
      </c>
      <c r="L155" s="8">
        <f t="shared" si="44"/>
        <v>7</v>
      </c>
      <c r="M155" s="8" t="str">
        <f t="shared" si="44"/>
        <v/>
      </c>
      <c r="N155" s="8" t="str">
        <f t="shared" si="44"/>
        <v/>
      </c>
      <c r="O155" s="8" t="str">
        <f t="shared" si="44"/>
        <v/>
      </c>
      <c r="P155" s="8" t="str">
        <f t="shared" si="44"/>
        <v/>
      </c>
      <c r="Q155" s="8" t="str">
        <f t="shared" si="44"/>
        <v/>
      </c>
      <c r="R155" s="8" t="str">
        <f t="shared" si="44"/>
        <v/>
      </c>
      <c r="S155" s="8" t="str">
        <f t="shared" si="44"/>
        <v/>
      </c>
      <c r="T155" s="8" t="str">
        <f t="shared" si="44"/>
        <v/>
      </c>
      <c r="U155" s="8" t="str">
        <f t="shared" si="44"/>
        <v/>
      </c>
      <c r="V155" s="8" t="str">
        <f t="shared" si="32"/>
        <v/>
      </c>
      <c r="W155" s="8"/>
      <c r="X155" s="2"/>
      <c r="Y155" s="13" t="e">
        <f>IF(F155="","",IF(F155-VLOOKUP($A149,AWstandards,VLOOKUP(D155,Age,2,FALSE),FALSE)&lt;0,"","aw"))</f>
        <v>#N/A</v>
      </c>
    </row>
    <row r="156" spans="1:25" x14ac:dyDescent="0.25">
      <c r="A156" s="15" t="s">
        <v>4</v>
      </c>
      <c r="B156" s="29"/>
      <c r="C156" s="46" t="s">
        <v>207</v>
      </c>
      <c r="D156" s="47"/>
      <c r="E156" s="48"/>
      <c r="F156" s="102"/>
      <c r="G156" s="101"/>
      <c r="H156" s="99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 t="str">
        <f t="shared" si="44"/>
        <v/>
      </c>
      <c r="V156" s="8" t="str">
        <f t="shared" si="32"/>
        <v/>
      </c>
      <c r="W156" s="8"/>
      <c r="X156" s="2" t="s">
        <v>23</v>
      </c>
      <c r="Y156" s="2"/>
    </row>
    <row r="157" spans="1:25" x14ac:dyDescent="0.25">
      <c r="A157" s="16" t="s">
        <v>386</v>
      </c>
      <c r="B157" s="36">
        <v>1</v>
      </c>
      <c r="C157" s="45" t="str">
        <f t="shared" ref="C157:C164" si="45">IF(A157="","",VLOOKUP($A$156,IF(LEN(A157)=2,FSB,FSA),VLOOKUP(LEFT(A157,1),Fteams,6,FALSE),FALSE))</f>
        <v>Archie Oates</v>
      </c>
      <c r="D157" s="45">
        <f>IF(A157="","",VLOOKUP($A156,IF(LEN(A157)=2,FSB,FSA),VLOOKUP(LEFT(A157,1),Fteams,7,FALSE),FALSE))</f>
        <v>0</v>
      </c>
      <c r="E157" s="45" t="str">
        <f t="shared" ref="E157:E164" si="46">IF(A157="","",VLOOKUP(LEFT(A157,1),Fteams,2,FALSE))</f>
        <v>Crawley</v>
      </c>
      <c r="F157" s="96" t="s">
        <v>723</v>
      </c>
      <c r="G157" s="97">
        <f>Dec!$G$2</f>
        <v>12</v>
      </c>
      <c r="H157" s="99"/>
      <c r="I157" s="8" t="str">
        <f t="shared" ref="I157:V168" si="47">IF($A157="","",IF(LEFT($A157,1)=I$20,$G157,""))</f>
        <v/>
      </c>
      <c r="J157" s="8">
        <f t="shared" si="47"/>
        <v>12</v>
      </c>
      <c r="K157" s="8" t="str">
        <f t="shared" si="47"/>
        <v/>
      </c>
      <c r="L157" s="8" t="str">
        <f t="shared" si="47"/>
        <v/>
      </c>
      <c r="M157" s="8" t="str">
        <f t="shared" si="47"/>
        <v/>
      </c>
      <c r="N157" s="8" t="str">
        <f t="shared" si="47"/>
        <v/>
      </c>
      <c r="O157" s="8" t="str">
        <f t="shared" si="47"/>
        <v/>
      </c>
      <c r="P157" s="8" t="str">
        <f t="shared" si="47"/>
        <v/>
      </c>
      <c r="Q157" s="8" t="str">
        <f t="shared" si="47"/>
        <v/>
      </c>
      <c r="R157" s="8" t="str">
        <f t="shared" si="47"/>
        <v/>
      </c>
      <c r="S157" s="8" t="str">
        <f t="shared" si="47"/>
        <v/>
      </c>
      <c r="T157" s="8" t="str">
        <f t="shared" si="47"/>
        <v/>
      </c>
      <c r="U157" s="8" t="str">
        <f t="shared" si="44"/>
        <v/>
      </c>
      <c r="V157" s="8" t="str">
        <f t="shared" si="47"/>
        <v/>
      </c>
      <c r="W157" s="8"/>
      <c r="X157" s="2"/>
      <c r="Y157" s="13" t="e">
        <f>IF(F157="","",IF(F157-VLOOKUP($A156,AWstandards,VLOOKUP(D157,Age,2,FALSE),FALSE)&lt;0,"","aw"))</f>
        <v>#N/A</v>
      </c>
    </row>
    <row r="158" spans="1:25" x14ac:dyDescent="0.25">
      <c r="A158" s="16" t="s">
        <v>395</v>
      </c>
      <c r="B158" s="36">
        <v>2</v>
      </c>
      <c r="C158" s="45" t="str">
        <f t="shared" si="45"/>
        <v>Aidan Gallagher</v>
      </c>
      <c r="D158" s="45">
        <f>IF(A158="","",VLOOKUP($A156,IF(LEN(A158)=2,FSB,FSA),VLOOKUP(LEFT(A158,1),Fteams,7,FALSE),FALSE))</f>
        <v>0</v>
      </c>
      <c r="E158" s="45" t="str">
        <f t="shared" si="46"/>
        <v>East Grinstead</v>
      </c>
      <c r="F158" s="96" t="s">
        <v>724</v>
      </c>
      <c r="G158" s="97">
        <f>IF(Dec!$G$2-1&lt;0,0,Dec!$G$2-1)</f>
        <v>11</v>
      </c>
      <c r="H158" s="99"/>
      <c r="I158" s="8" t="str">
        <f t="shared" si="47"/>
        <v/>
      </c>
      <c r="J158" s="8" t="str">
        <f t="shared" si="47"/>
        <v/>
      </c>
      <c r="K158" s="8" t="str">
        <f t="shared" si="47"/>
        <v/>
      </c>
      <c r="L158" s="8" t="str">
        <f t="shared" si="47"/>
        <v/>
      </c>
      <c r="M158" s="8" t="str">
        <f t="shared" si="47"/>
        <v/>
      </c>
      <c r="N158" s="8">
        <f t="shared" si="47"/>
        <v>11</v>
      </c>
      <c r="O158" s="8" t="str">
        <f t="shared" si="47"/>
        <v/>
      </c>
      <c r="P158" s="8" t="str">
        <f t="shared" si="47"/>
        <v/>
      </c>
      <c r="Q158" s="8" t="str">
        <f t="shared" si="47"/>
        <v/>
      </c>
      <c r="R158" s="8" t="str">
        <f t="shared" si="47"/>
        <v/>
      </c>
      <c r="S158" s="8" t="str">
        <f t="shared" si="47"/>
        <v/>
      </c>
      <c r="T158" s="8" t="str">
        <f t="shared" si="47"/>
        <v/>
      </c>
      <c r="U158" s="8" t="str">
        <f t="shared" si="44"/>
        <v/>
      </c>
      <c r="V158" s="8" t="str">
        <f t="shared" si="47"/>
        <v/>
      </c>
      <c r="W158" s="8"/>
      <c r="X158" s="2"/>
      <c r="Y158" s="13" t="e">
        <f>IF(F158="","",IF(F158-VLOOKUP($A156,AWstandards,VLOOKUP(D158,Age,2,FALSE),FALSE)&lt;0,"","aw"))</f>
        <v>#N/A</v>
      </c>
    </row>
    <row r="159" spans="1:25" x14ac:dyDescent="0.25">
      <c r="A159" s="16" t="s">
        <v>387</v>
      </c>
      <c r="B159" s="36">
        <v>3</v>
      </c>
      <c r="C159" s="45" t="str">
        <f t="shared" si="45"/>
        <v>Frank James</v>
      </c>
      <c r="D159" s="45">
        <f>IF(A159="","",VLOOKUP($A156,IF(LEN(A159)=2,FSB,FSA),VLOOKUP(LEFT(A159,1),Fteams,7,FALSE),FALSE))</f>
        <v>0</v>
      </c>
      <c r="E159" s="45" t="str">
        <f t="shared" si="46"/>
        <v>Chichester</v>
      </c>
      <c r="F159" s="96" t="s">
        <v>725</v>
      </c>
      <c r="G159" s="97">
        <f>IF(Dec!$G$2-2&lt;0,0,Dec!$G$2-2)</f>
        <v>10</v>
      </c>
      <c r="H159" s="99"/>
      <c r="I159" s="8" t="str">
        <f t="shared" si="47"/>
        <v/>
      </c>
      <c r="J159" s="8" t="str">
        <f t="shared" si="47"/>
        <v/>
      </c>
      <c r="K159" s="8">
        <f t="shared" si="47"/>
        <v>10</v>
      </c>
      <c r="L159" s="8" t="str">
        <f t="shared" si="47"/>
        <v/>
      </c>
      <c r="M159" s="8" t="str">
        <f t="shared" si="47"/>
        <v/>
      </c>
      <c r="N159" s="8" t="str">
        <f t="shared" si="47"/>
        <v/>
      </c>
      <c r="O159" s="8" t="str">
        <f t="shared" si="47"/>
        <v/>
      </c>
      <c r="P159" s="8" t="str">
        <f t="shared" si="47"/>
        <v/>
      </c>
      <c r="Q159" s="8" t="str">
        <f t="shared" si="47"/>
        <v/>
      </c>
      <c r="R159" s="8" t="str">
        <f t="shared" si="47"/>
        <v/>
      </c>
      <c r="S159" s="8" t="str">
        <f t="shared" si="47"/>
        <v/>
      </c>
      <c r="T159" s="8" t="str">
        <f t="shared" si="47"/>
        <v/>
      </c>
      <c r="U159" s="8" t="str">
        <f t="shared" si="44"/>
        <v/>
      </c>
      <c r="V159" s="8" t="str">
        <f t="shared" si="47"/>
        <v/>
      </c>
      <c r="W159" s="8"/>
      <c r="X159" s="2"/>
      <c r="Y159" s="13" t="e">
        <f>IF(F159="","",IF(F159-VLOOKUP($A156,AWstandards,VLOOKUP(D159,Age,2,FALSE),FALSE)&lt;0,"","aw"))</f>
        <v>#N/A</v>
      </c>
    </row>
    <row r="160" spans="1:25" x14ac:dyDescent="0.25">
      <c r="A160" s="16" t="s">
        <v>405</v>
      </c>
      <c r="B160" s="36">
        <v>4</v>
      </c>
      <c r="C160" s="45" t="str">
        <f t="shared" si="45"/>
        <v>Bill Scott</v>
      </c>
      <c r="D160" s="45">
        <f>IF(A160="","",VLOOKUP($A156,IF(LEN(A160)=2,FSB,FSA),VLOOKUP(LEFT(A160,1),Fteams,7,FALSE),FALSE))</f>
        <v>0</v>
      </c>
      <c r="E160" s="45" t="str">
        <f t="shared" si="46"/>
        <v>Lewes</v>
      </c>
      <c r="F160" s="96" t="s">
        <v>726</v>
      </c>
      <c r="G160" s="97">
        <f>IF(Dec!$G$2-3&lt;0,0,Dec!$G$2-3)</f>
        <v>9</v>
      </c>
      <c r="H160" s="99"/>
      <c r="I160" s="8" t="str">
        <f t="shared" si="47"/>
        <v/>
      </c>
      <c r="J160" s="8" t="str">
        <f t="shared" si="47"/>
        <v/>
      </c>
      <c r="K160" s="8" t="str">
        <f t="shared" si="47"/>
        <v/>
      </c>
      <c r="L160" s="8" t="str">
        <f t="shared" si="47"/>
        <v/>
      </c>
      <c r="M160" s="8" t="str">
        <f t="shared" si="47"/>
        <v/>
      </c>
      <c r="N160" s="8" t="str">
        <f t="shared" si="47"/>
        <v/>
      </c>
      <c r="O160" s="8" t="str">
        <f t="shared" si="47"/>
        <v/>
      </c>
      <c r="P160" s="8" t="str">
        <f t="shared" si="47"/>
        <v/>
      </c>
      <c r="Q160" s="8" t="str">
        <f t="shared" si="47"/>
        <v/>
      </c>
      <c r="R160" s="8" t="str">
        <f t="shared" si="47"/>
        <v/>
      </c>
      <c r="S160" s="8">
        <f t="shared" si="47"/>
        <v>9</v>
      </c>
      <c r="T160" s="8" t="str">
        <f t="shared" si="47"/>
        <v/>
      </c>
      <c r="U160" s="8">
        <f t="shared" si="47"/>
        <v>9</v>
      </c>
      <c r="V160" s="8" t="str">
        <f t="shared" si="47"/>
        <v/>
      </c>
      <c r="W160" s="8"/>
      <c r="X160" s="2"/>
      <c r="Y160" s="13" t="e">
        <f>IF(F160="","",IF(F160-VLOOKUP($A156,AWstandards,VLOOKUP(D160,Age,2,FALSE),FALSE)&lt;0,"","aw"))</f>
        <v>#N/A</v>
      </c>
    </row>
    <row r="161" spans="1:25" x14ac:dyDescent="0.25">
      <c r="A161" s="16" t="s">
        <v>385</v>
      </c>
      <c r="B161" s="36">
        <v>5</v>
      </c>
      <c r="C161" s="45" t="str">
        <f t="shared" si="45"/>
        <v>James Kane</v>
      </c>
      <c r="D161" s="45">
        <f>IF(A161="","",VLOOKUP($A156,IF(LEN(A161)=2,FSB,FSA),VLOOKUP(LEFT(A161,1),Fteams,7,FALSE),FALSE))</f>
        <v>0</v>
      </c>
      <c r="E161" s="45" t="str">
        <f t="shared" si="46"/>
        <v>Brighton &amp; Hove</v>
      </c>
      <c r="F161" s="96" t="s">
        <v>727</v>
      </c>
      <c r="G161" s="97">
        <f>IF(Dec!$G$2-4&lt;0,0,Dec!$G$2-4)</f>
        <v>8</v>
      </c>
      <c r="H161" s="99"/>
      <c r="I161" s="8">
        <f t="shared" si="47"/>
        <v>8</v>
      </c>
      <c r="J161" s="8" t="str">
        <f t="shared" si="47"/>
        <v/>
      </c>
      <c r="K161" s="8" t="str">
        <f t="shared" si="47"/>
        <v/>
      </c>
      <c r="L161" s="8" t="str">
        <f t="shared" si="47"/>
        <v/>
      </c>
      <c r="M161" s="8" t="str">
        <f t="shared" si="47"/>
        <v/>
      </c>
      <c r="N161" s="8" t="str">
        <f t="shared" si="47"/>
        <v/>
      </c>
      <c r="O161" s="8" t="str">
        <f t="shared" si="47"/>
        <v/>
      </c>
      <c r="P161" s="8" t="str">
        <f t="shared" si="47"/>
        <v/>
      </c>
      <c r="Q161" s="8" t="str">
        <f t="shared" si="47"/>
        <v/>
      </c>
      <c r="R161" s="8" t="str">
        <f t="shared" si="47"/>
        <v/>
      </c>
      <c r="S161" s="8" t="str">
        <f t="shared" si="47"/>
        <v/>
      </c>
      <c r="T161" s="8" t="str">
        <f t="shared" si="47"/>
        <v/>
      </c>
      <c r="U161" s="8" t="str">
        <f t="shared" si="47"/>
        <v/>
      </c>
      <c r="V161" s="8" t="str">
        <f t="shared" si="47"/>
        <v/>
      </c>
      <c r="W161" s="8"/>
      <c r="X161" s="2"/>
      <c r="Y161" s="13" t="e">
        <f>IF(F161="","",IF(F161-VLOOKUP($A156,AWstandards,VLOOKUP(D161,Age,2,FALSE),FALSE)&lt;0,"","aw"))</f>
        <v>#N/A</v>
      </c>
    </row>
    <row r="162" spans="1:25" x14ac:dyDescent="0.25">
      <c r="A162" s="16" t="s">
        <v>393</v>
      </c>
      <c r="B162" s="36">
        <v>6</v>
      </c>
      <c r="C162" s="45" t="str">
        <f t="shared" si="45"/>
        <v>Zeki Ruso</v>
      </c>
      <c r="D162" s="45">
        <f>IF(A162="","",VLOOKUP($A156,IF(LEN(A162)=2,FSB,FSA),VLOOKUP(LEFT(A162,1),Fteams,7,FALSE),FALSE))</f>
        <v>0</v>
      </c>
      <c r="E162" s="45" t="str">
        <f t="shared" si="46"/>
        <v>Worthing</v>
      </c>
      <c r="F162" s="96" t="s">
        <v>728</v>
      </c>
      <c r="G162" s="97">
        <f>IF(Dec!$G$2-5&lt;0,0,Dec!$G$2-5)</f>
        <v>7</v>
      </c>
      <c r="H162" s="99"/>
      <c r="I162" s="8" t="str">
        <f t="shared" si="47"/>
        <v/>
      </c>
      <c r="J162" s="8" t="str">
        <f t="shared" si="47"/>
        <v/>
      </c>
      <c r="K162" s="8" t="str">
        <f t="shared" si="47"/>
        <v/>
      </c>
      <c r="L162" s="8" t="str">
        <f t="shared" si="47"/>
        <v/>
      </c>
      <c r="M162" s="8" t="str">
        <f t="shared" si="47"/>
        <v/>
      </c>
      <c r="N162" s="8" t="str">
        <f t="shared" si="47"/>
        <v/>
      </c>
      <c r="O162" s="8" t="str">
        <f t="shared" si="47"/>
        <v/>
      </c>
      <c r="P162" s="8" t="str">
        <f t="shared" si="47"/>
        <v/>
      </c>
      <c r="Q162" s="8">
        <f t="shared" si="47"/>
        <v>7</v>
      </c>
      <c r="R162" s="8" t="str">
        <f t="shared" si="47"/>
        <v/>
      </c>
      <c r="S162" s="8" t="str">
        <f t="shared" si="47"/>
        <v/>
      </c>
      <c r="T162" s="8" t="str">
        <f t="shared" si="47"/>
        <v/>
      </c>
      <c r="U162" s="8" t="str">
        <f t="shared" si="47"/>
        <v/>
      </c>
      <c r="V162" s="8" t="str">
        <f t="shared" si="47"/>
        <v/>
      </c>
      <c r="W162" s="8"/>
      <c r="X162" s="2"/>
      <c r="Y162" s="13" t="e">
        <f>IF(F162="","",IF(F162-VLOOKUP($A156,AWstandards,VLOOKUP(D162,Age,2,FALSE),FALSE)&lt;0,"","aw"))</f>
        <v>#N/A</v>
      </c>
    </row>
    <row r="163" spans="1:25" x14ac:dyDescent="0.25">
      <c r="A163" s="16" t="s">
        <v>388</v>
      </c>
      <c r="B163" s="36">
        <v>7</v>
      </c>
      <c r="C163" s="45" t="str">
        <f t="shared" si="45"/>
        <v>Fletcher Howcroft</v>
      </c>
      <c r="D163" s="45">
        <f>IF(A163="","",VLOOKUP($A156,IF(LEN(A163)=2,FSB,FSA),VLOOKUP(LEFT(A163,1),Fteams,7,FALSE),FALSE))</f>
        <v>0</v>
      </c>
      <c r="E163" s="45" t="str">
        <f t="shared" si="46"/>
        <v>Eastbourne</v>
      </c>
      <c r="F163" s="96" t="s">
        <v>578</v>
      </c>
      <c r="G163" s="97">
        <f>IF(Dec!$G$2-6&lt;0,0,Dec!$G$2-6)</f>
        <v>6</v>
      </c>
      <c r="H163" s="99"/>
      <c r="I163" s="8" t="str">
        <f t="shared" si="47"/>
        <v/>
      </c>
      <c r="J163" s="8" t="str">
        <f t="shared" si="47"/>
        <v/>
      </c>
      <c r="K163" s="8" t="str">
        <f t="shared" si="47"/>
        <v/>
      </c>
      <c r="L163" s="8">
        <f t="shared" si="47"/>
        <v>6</v>
      </c>
      <c r="M163" s="8" t="str">
        <f t="shared" si="47"/>
        <v/>
      </c>
      <c r="N163" s="8" t="str">
        <f t="shared" si="47"/>
        <v/>
      </c>
      <c r="O163" s="8" t="str">
        <f t="shared" si="47"/>
        <v/>
      </c>
      <c r="P163" s="8" t="str">
        <f t="shared" si="47"/>
        <v/>
      </c>
      <c r="Q163" s="8" t="str">
        <f t="shared" si="47"/>
        <v/>
      </c>
      <c r="R163" s="8" t="str">
        <f t="shared" si="47"/>
        <v/>
      </c>
      <c r="S163" s="8" t="str">
        <f t="shared" si="47"/>
        <v/>
      </c>
      <c r="T163" s="8" t="str">
        <f t="shared" si="47"/>
        <v/>
      </c>
      <c r="U163" s="8" t="str">
        <f t="shared" si="47"/>
        <v/>
      </c>
      <c r="V163" s="8" t="str">
        <f t="shared" si="47"/>
        <v/>
      </c>
      <c r="W163" s="8"/>
      <c r="X163" s="2"/>
      <c r="Y163" s="13" t="e">
        <f>IF(F163="","",IF(F163-VLOOKUP($A156,AWstandards,VLOOKUP(D163,Age,2,FALSE),FALSE)&lt;0,"","aw"))</f>
        <v>#N/A</v>
      </c>
    </row>
    <row r="164" spans="1:25" x14ac:dyDescent="0.25">
      <c r="A164" s="16" t="s">
        <v>408</v>
      </c>
      <c r="B164" s="36">
        <v>8</v>
      </c>
      <c r="C164" s="45" t="str">
        <f t="shared" si="45"/>
        <v>Daniel Carter</v>
      </c>
      <c r="D164" s="45">
        <f>IF(A164="","",VLOOKUP($A156,IF(LEN(A164)=2,FSB,FSA),VLOOKUP(LEFT(A164,1),Fteams,7,FALSE),FALSE))</f>
        <v>0</v>
      </c>
      <c r="E164" s="45" t="str">
        <f t="shared" si="46"/>
        <v>Haywards Heath</v>
      </c>
      <c r="F164" s="96" t="s">
        <v>477</v>
      </c>
      <c r="G164" s="97">
        <f>IF(Dec!$G$2-7&lt;0,0,Dec!$G$2-7)</f>
        <v>5</v>
      </c>
      <c r="H164" s="99"/>
      <c r="I164" s="8" t="str">
        <f t="shared" si="47"/>
        <v/>
      </c>
      <c r="J164" s="8" t="str">
        <f t="shared" si="47"/>
        <v/>
      </c>
      <c r="K164" s="8" t="str">
        <f t="shared" si="47"/>
        <v/>
      </c>
      <c r="L164" s="8" t="str">
        <f t="shared" si="47"/>
        <v/>
      </c>
      <c r="M164" s="8" t="str">
        <f t="shared" si="47"/>
        <v/>
      </c>
      <c r="N164" s="8" t="str">
        <f t="shared" si="47"/>
        <v/>
      </c>
      <c r="O164" s="8" t="str">
        <f t="shared" si="47"/>
        <v/>
      </c>
      <c r="P164" s="8" t="str">
        <f t="shared" si="47"/>
        <v/>
      </c>
      <c r="Q164" s="8" t="str">
        <f t="shared" si="47"/>
        <v/>
      </c>
      <c r="R164" s="8">
        <f t="shared" si="47"/>
        <v>5</v>
      </c>
      <c r="S164" s="8" t="str">
        <f t="shared" si="47"/>
        <v/>
      </c>
      <c r="T164" s="8" t="str">
        <f t="shared" si="47"/>
        <v/>
      </c>
      <c r="U164" s="8" t="str">
        <f t="shared" si="47"/>
        <v/>
      </c>
      <c r="V164" s="8" t="str">
        <f t="shared" si="47"/>
        <v/>
      </c>
      <c r="W164" s="8"/>
      <c r="X164" s="2"/>
      <c r="Y164" s="13" t="e">
        <f>IF(F164="","",IF(F164-VLOOKUP($A156,AWstandards,VLOOKUP(D164,Age,2,FALSE),FALSE)&lt;0,"","aw"))</f>
        <v>#N/A</v>
      </c>
    </row>
    <row r="165" spans="1:25" x14ac:dyDescent="0.25">
      <c r="A165" s="15" t="s">
        <v>4</v>
      </c>
      <c r="B165" s="29"/>
      <c r="C165" s="46" t="s">
        <v>208</v>
      </c>
      <c r="D165" s="47"/>
      <c r="E165" s="48"/>
      <c r="F165" s="102"/>
      <c r="G165" s="101"/>
      <c r="H165" s="99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 t="str">
        <f t="shared" si="47"/>
        <v/>
      </c>
      <c r="V165" s="8" t="str">
        <f t="shared" si="47"/>
        <v/>
      </c>
      <c r="W165" s="8"/>
      <c r="X165" s="2" t="s">
        <v>24</v>
      </c>
      <c r="Y165" s="2"/>
    </row>
    <row r="166" spans="1:25" x14ac:dyDescent="0.25">
      <c r="A166" s="16" t="s">
        <v>400</v>
      </c>
      <c r="B166" s="36">
        <v>1</v>
      </c>
      <c r="C166" s="45" t="str">
        <f t="shared" ref="C166:C171" si="48">IF(A166="","",VLOOKUP($A$165,IF(LEN(A166)=2,FSB,FSA),VLOOKUP(LEFT(A166,1),Fteams,6,FALSE),FALSE))</f>
        <v>Freddie Gay</v>
      </c>
      <c r="D166" s="45">
        <f>IF(A166="","",VLOOKUP($A165,IF(LEN(A166)=2,FSB,FSA),VLOOKUP(LEFT(A166,1),Fteams,7,FALSE),FALSE))</f>
        <v>0</v>
      </c>
      <c r="E166" s="45" t="str">
        <f t="shared" ref="E166:E171" si="49">IF(A166="","",VLOOKUP(LEFT(A166,1),Fteams,2,FALSE))</f>
        <v>Chichester</v>
      </c>
      <c r="F166" s="96" t="s">
        <v>730</v>
      </c>
      <c r="G166" s="97">
        <f>Dec!$G$2</f>
        <v>12</v>
      </c>
      <c r="H166" s="99"/>
      <c r="I166" s="8" t="str">
        <f t="shared" ref="I166:U175" si="50">IF($A166="","",IF(LEFT($A166,1)=I$20,$G166,""))</f>
        <v/>
      </c>
      <c r="J166" s="8" t="str">
        <f t="shared" si="50"/>
        <v/>
      </c>
      <c r="K166" s="8">
        <f t="shared" si="50"/>
        <v>12</v>
      </c>
      <c r="L166" s="8" t="str">
        <f t="shared" si="50"/>
        <v/>
      </c>
      <c r="M166" s="8" t="str">
        <f t="shared" si="50"/>
        <v/>
      </c>
      <c r="N166" s="8" t="str">
        <f t="shared" si="50"/>
        <v/>
      </c>
      <c r="O166" s="8" t="str">
        <f t="shared" si="50"/>
        <v/>
      </c>
      <c r="P166" s="8" t="str">
        <f t="shared" si="50"/>
        <v/>
      </c>
      <c r="Q166" s="8" t="str">
        <f t="shared" si="50"/>
        <v/>
      </c>
      <c r="R166" s="8" t="str">
        <f t="shared" si="50"/>
        <v/>
      </c>
      <c r="S166" s="8" t="str">
        <f t="shared" si="50"/>
        <v/>
      </c>
      <c r="T166" s="8" t="str">
        <f t="shared" si="50"/>
        <v/>
      </c>
      <c r="U166" s="8" t="str">
        <f t="shared" si="47"/>
        <v/>
      </c>
      <c r="V166" s="8" t="str">
        <f t="shared" si="47"/>
        <v/>
      </c>
      <c r="W166" s="8"/>
      <c r="X166" s="2"/>
      <c r="Y166" s="13" t="e">
        <f>IF(F166="","",IF(F166-VLOOKUP($A165,AWstandards,VLOOKUP(D166,Age,2,FALSE),FALSE)&lt;0,"","aw"))</f>
        <v>#N/A</v>
      </c>
    </row>
    <row r="167" spans="1:25" x14ac:dyDescent="0.25">
      <c r="A167" s="16" t="s">
        <v>407</v>
      </c>
      <c r="B167" s="36">
        <v>2</v>
      </c>
      <c r="C167" s="45" t="str">
        <f t="shared" si="48"/>
        <v>Lewis Lockyer</v>
      </c>
      <c r="D167" s="45">
        <f>IF(A167="","",VLOOKUP($A165,IF(LEN(A167)=2,FSB,FSA),VLOOKUP(LEFT(A167,1),Fteams,7,FALSE),FALSE))</f>
        <v>0</v>
      </c>
      <c r="E167" s="45" t="str">
        <f t="shared" si="49"/>
        <v>Worthing</v>
      </c>
      <c r="F167" s="96" t="s">
        <v>731</v>
      </c>
      <c r="G167" s="97">
        <f>IF(Dec!$G$2-1&lt;0,0,Dec!$G$2-1)</f>
        <v>11</v>
      </c>
      <c r="H167" s="99"/>
      <c r="I167" s="8" t="str">
        <f t="shared" si="50"/>
        <v/>
      </c>
      <c r="J167" s="8" t="str">
        <f t="shared" si="50"/>
        <v/>
      </c>
      <c r="K167" s="8" t="str">
        <f t="shared" si="50"/>
        <v/>
      </c>
      <c r="L167" s="8" t="str">
        <f t="shared" si="50"/>
        <v/>
      </c>
      <c r="M167" s="8" t="str">
        <f t="shared" si="50"/>
        <v/>
      </c>
      <c r="N167" s="8" t="str">
        <f t="shared" si="50"/>
        <v/>
      </c>
      <c r="O167" s="8" t="str">
        <f t="shared" si="50"/>
        <v/>
      </c>
      <c r="P167" s="8" t="str">
        <f t="shared" si="50"/>
        <v/>
      </c>
      <c r="Q167" s="8">
        <f t="shared" si="50"/>
        <v>11</v>
      </c>
      <c r="R167" s="8" t="str">
        <f t="shared" si="50"/>
        <v/>
      </c>
      <c r="S167" s="8" t="str">
        <f t="shared" si="50"/>
        <v/>
      </c>
      <c r="T167" s="8" t="str">
        <f t="shared" si="50"/>
        <v/>
      </c>
      <c r="U167" s="8" t="str">
        <f t="shared" si="47"/>
        <v/>
      </c>
      <c r="V167" s="8" t="str">
        <f t="shared" si="47"/>
        <v/>
      </c>
      <c r="W167" s="8"/>
      <c r="X167" s="2"/>
      <c r="Y167" s="13" t="e">
        <f>IF(F167="","",IF(F167-VLOOKUP($A165,AWstandards,VLOOKUP(D167,Age,2,FALSE),FALSE)&lt;0,"","aw"))</f>
        <v>#N/A</v>
      </c>
    </row>
    <row r="168" spans="1:25" x14ac:dyDescent="0.25">
      <c r="A168" s="16" t="s">
        <v>399</v>
      </c>
      <c r="B168" s="36">
        <v>3</v>
      </c>
      <c r="C168" s="45" t="str">
        <f t="shared" si="48"/>
        <v>Jude O'Neill</v>
      </c>
      <c r="D168" s="45">
        <f>IF(A168="","",VLOOKUP($A165,IF(LEN(A168)=2,FSB,FSA),VLOOKUP(LEFT(A168,1),Fteams,7,FALSE),FALSE))</f>
        <v>0</v>
      </c>
      <c r="E168" s="45" t="str">
        <f t="shared" si="49"/>
        <v>Crawley</v>
      </c>
      <c r="F168" s="96" t="s">
        <v>732</v>
      </c>
      <c r="G168" s="97">
        <f>IF(Dec!$G$2-2&lt;0,0,Dec!$G$2-2)</f>
        <v>10</v>
      </c>
      <c r="H168" s="99"/>
      <c r="I168" s="8" t="str">
        <f t="shared" si="50"/>
        <v/>
      </c>
      <c r="J168" s="8">
        <f t="shared" si="50"/>
        <v>10</v>
      </c>
      <c r="K168" s="8" t="str">
        <f t="shared" si="50"/>
        <v/>
      </c>
      <c r="L168" s="8" t="str">
        <f t="shared" si="50"/>
        <v/>
      </c>
      <c r="M168" s="8" t="str">
        <f t="shared" si="50"/>
        <v/>
      </c>
      <c r="N168" s="8" t="str">
        <f t="shared" si="50"/>
        <v/>
      </c>
      <c r="O168" s="8" t="str">
        <f t="shared" si="50"/>
        <v/>
      </c>
      <c r="P168" s="8" t="str">
        <f t="shared" si="50"/>
        <v/>
      </c>
      <c r="Q168" s="8" t="str">
        <f t="shared" si="50"/>
        <v/>
      </c>
      <c r="R168" s="8" t="str">
        <f t="shared" si="50"/>
        <v/>
      </c>
      <c r="S168" s="8" t="str">
        <f t="shared" si="50"/>
        <v/>
      </c>
      <c r="T168" s="8" t="str">
        <f t="shared" si="50"/>
        <v/>
      </c>
      <c r="U168" s="8" t="str">
        <f t="shared" si="47"/>
        <v/>
      </c>
      <c r="V168" s="8" t="str">
        <f t="shared" si="47"/>
        <v/>
      </c>
      <c r="W168" s="8"/>
      <c r="X168" s="2"/>
      <c r="Y168" s="13" t="e">
        <f>IF(F168="","",IF(F168-VLOOKUP($A165,AWstandards,VLOOKUP(D168,Age,2,FALSE),FALSE)&lt;0,"","aw"))</f>
        <v>#N/A</v>
      </c>
    </row>
    <row r="169" spans="1:25" x14ac:dyDescent="0.25">
      <c r="A169" s="16" t="s">
        <v>390</v>
      </c>
      <c r="B169" s="36">
        <v>4</v>
      </c>
      <c r="C169" s="45" t="str">
        <f t="shared" si="48"/>
        <v>Roscoe Harris</v>
      </c>
      <c r="D169" s="45">
        <f>IF(A169="","",VLOOKUP($A165,IF(LEN(A169)=2,FSB,FSA),VLOOKUP(LEFT(A169,1),Fteams,7,FALSE),FALSE))</f>
        <v>0</v>
      </c>
      <c r="E169" s="45" t="str">
        <f t="shared" si="49"/>
        <v>Lewes</v>
      </c>
      <c r="F169" s="96" t="s">
        <v>733</v>
      </c>
      <c r="G169" s="97">
        <f>IF(Dec!$G$2-3&lt;0,0,Dec!$G$2-3)</f>
        <v>9</v>
      </c>
      <c r="H169" s="99"/>
      <c r="I169" s="8" t="str">
        <f t="shared" si="50"/>
        <v/>
      </c>
      <c r="J169" s="8" t="str">
        <f t="shared" si="50"/>
        <v/>
      </c>
      <c r="K169" s="8" t="str">
        <f t="shared" si="50"/>
        <v/>
      </c>
      <c r="L169" s="8" t="str">
        <f t="shared" si="50"/>
        <v/>
      </c>
      <c r="M169" s="8" t="str">
        <f t="shared" si="50"/>
        <v/>
      </c>
      <c r="N169" s="8" t="str">
        <f t="shared" si="50"/>
        <v/>
      </c>
      <c r="O169" s="8" t="str">
        <f t="shared" si="50"/>
        <v/>
      </c>
      <c r="P169" s="8" t="str">
        <f t="shared" si="50"/>
        <v/>
      </c>
      <c r="Q169" s="8" t="str">
        <f t="shared" si="50"/>
        <v/>
      </c>
      <c r="R169" s="8" t="str">
        <f t="shared" si="50"/>
        <v/>
      </c>
      <c r="S169" s="8">
        <f t="shared" si="50"/>
        <v>9</v>
      </c>
      <c r="T169" s="8" t="str">
        <f t="shared" si="50"/>
        <v/>
      </c>
      <c r="U169" s="8">
        <f t="shared" si="50"/>
        <v>9</v>
      </c>
      <c r="V169" s="8" t="str">
        <f t="shared" ref="V169:V207" si="51">IF($A169="","",IF(LEFT($A169,1)=V$20,$G169,""))</f>
        <v/>
      </c>
      <c r="W169" s="8"/>
      <c r="X169" s="2"/>
      <c r="Y169" s="13" t="e">
        <f>IF(F169="","",IF(F169-VLOOKUP($A165,AWstandards,VLOOKUP(D169,Age,2,FALSE),FALSE)&lt;0,"","aw"))</f>
        <v>#N/A</v>
      </c>
    </row>
    <row r="170" spans="1:25" x14ac:dyDescent="0.25">
      <c r="A170" s="16" t="s">
        <v>398</v>
      </c>
      <c r="B170" s="36">
        <v>5</v>
      </c>
      <c r="C170" s="45" t="str">
        <f t="shared" si="48"/>
        <v>Eddie Sullivan</v>
      </c>
      <c r="D170" s="45">
        <f>IF(A170="","",VLOOKUP($A165,IF(LEN(A170)=2,FSB,FSA),VLOOKUP(LEFT(A170,1),Fteams,7,FALSE),FALSE))</f>
        <v>0</v>
      </c>
      <c r="E170" s="45" t="str">
        <f t="shared" si="49"/>
        <v>Brighton &amp; Hove</v>
      </c>
      <c r="F170" s="96" t="s">
        <v>734</v>
      </c>
      <c r="G170" s="97">
        <f>IF(Dec!$G$2-4&lt;0,0,Dec!$G$2-4)</f>
        <v>8</v>
      </c>
      <c r="H170" s="99"/>
      <c r="I170" s="8">
        <f t="shared" si="50"/>
        <v>8</v>
      </c>
      <c r="J170" s="8" t="str">
        <f t="shared" si="50"/>
        <v/>
      </c>
      <c r="K170" s="8" t="str">
        <f t="shared" si="50"/>
        <v/>
      </c>
      <c r="L170" s="8" t="str">
        <f t="shared" si="50"/>
        <v/>
      </c>
      <c r="M170" s="8" t="str">
        <f t="shared" si="50"/>
        <v/>
      </c>
      <c r="N170" s="8" t="str">
        <f t="shared" si="50"/>
        <v/>
      </c>
      <c r="O170" s="8" t="str">
        <f t="shared" si="50"/>
        <v/>
      </c>
      <c r="P170" s="8" t="str">
        <f t="shared" si="50"/>
        <v/>
      </c>
      <c r="Q170" s="8" t="str">
        <f t="shared" si="50"/>
        <v/>
      </c>
      <c r="R170" s="8" t="str">
        <f t="shared" si="50"/>
        <v/>
      </c>
      <c r="S170" s="8" t="str">
        <f t="shared" si="50"/>
        <v/>
      </c>
      <c r="T170" s="8" t="str">
        <f t="shared" si="50"/>
        <v/>
      </c>
      <c r="U170" s="8" t="str">
        <f t="shared" si="50"/>
        <v/>
      </c>
      <c r="V170" s="8" t="str">
        <f t="shared" si="51"/>
        <v/>
      </c>
      <c r="W170" s="8"/>
      <c r="X170" s="2"/>
      <c r="Y170" s="13" t="e">
        <f>IF(F170="","",IF(F170-VLOOKUP($A165,AWstandards,VLOOKUP(D170,Age,2,FALSE),FALSE)&lt;0,"","aw"))</f>
        <v>#N/A</v>
      </c>
    </row>
    <row r="171" spans="1:25" x14ac:dyDescent="0.25">
      <c r="A171" s="16" t="s">
        <v>394</v>
      </c>
      <c r="B171" s="36">
        <v>6</v>
      </c>
      <c r="C171" s="45" t="str">
        <f t="shared" si="48"/>
        <v>Jack Diack</v>
      </c>
      <c r="D171" s="45">
        <f>IF(A171="","",VLOOKUP($A165,IF(LEN(A171)=2,FSB,FSA),VLOOKUP(LEFT(A171,1),Fteams,7,FALSE),FALSE))</f>
        <v>0</v>
      </c>
      <c r="E171" s="45" t="str">
        <f t="shared" si="49"/>
        <v>Haywards Heath</v>
      </c>
      <c r="F171" s="96" t="s">
        <v>640</v>
      </c>
      <c r="G171" s="97">
        <f>IF(Dec!$G$2-5&lt;0,0,Dec!$G$2-5)</f>
        <v>7</v>
      </c>
      <c r="H171" s="99"/>
      <c r="I171" s="8" t="str">
        <f t="shared" si="50"/>
        <v/>
      </c>
      <c r="J171" s="8" t="str">
        <f t="shared" si="50"/>
        <v/>
      </c>
      <c r="K171" s="8" t="str">
        <f t="shared" si="50"/>
        <v/>
      </c>
      <c r="L171" s="8" t="str">
        <f t="shared" si="50"/>
        <v/>
      </c>
      <c r="M171" s="8" t="str">
        <f t="shared" si="50"/>
        <v/>
      </c>
      <c r="N171" s="8" t="str">
        <f t="shared" si="50"/>
        <v/>
      </c>
      <c r="O171" s="8" t="str">
        <f t="shared" si="50"/>
        <v/>
      </c>
      <c r="P171" s="8" t="str">
        <f t="shared" si="50"/>
        <v/>
      </c>
      <c r="Q171" s="8" t="str">
        <f t="shared" si="50"/>
        <v/>
      </c>
      <c r="R171" s="8">
        <f t="shared" si="50"/>
        <v>7</v>
      </c>
      <c r="S171" s="8" t="str">
        <f t="shared" si="50"/>
        <v/>
      </c>
      <c r="T171" s="8" t="str">
        <f t="shared" si="50"/>
        <v/>
      </c>
      <c r="U171" s="8" t="str">
        <f t="shared" si="50"/>
        <v/>
      </c>
      <c r="V171" s="8" t="str">
        <f t="shared" si="51"/>
        <v/>
      </c>
      <c r="W171" s="8"/>
      <c r="X171" s="2"/>
      <c r="Y171" s="13" t="e">
        <f>IF(F171="","",IF(F171-VLOOKUP($A165,AWstandards,VLOOKUP(D171,Age,2,FALSE),FALSE)&lt;0,"","aw"))</f>
        <v>#N/A</v>
      </c>
    </row>
    <row r="172" spans="1:25" x14ac:dyDescent="0.25">
      <c r="A172" s="15" t="s">
        <v>5</v>
      </c>
      <c r="B172" s="29"/>
      <c r="C172" s="46" t="s">
        <v>209</v>
      </c>
      <c r="D172" s="47"/>
      <c r="E172" s="48"/>
      <c r="F172" s="102"/>
      <c r="G172" s="101"/>
      <c r="H172" s="99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 t="str">
        <f t="shared" si="50"/>
        <v/>
      </c>
      <c r="V172" s="8" t="str">
        <f t="shared" si="51"/>
        <v/>
      </c>
      <c r="W172" s="8"/>
      <c r="X172" s="2" t="s">
        <v>25</v>
      </c>
      <c r="Y172" s="2"/>
    </row>
    <row r="173" spans="1:25" x14ac:dyDescent="0.25">
      <c r="A173" s="16" t="s">
        <v>385</v>
      </c>
      <c r="B173" s="36">
        <v>1</v>
      </c>
      <c r="C173" s="45" t="str">
        <f t="shared" ref="C173:C182" si="52">IF(A173="","",VLOOKUP($A$172,IF(LEN(A173)=2,FSB,FSA),VLOOKUP(LEFT(A173,1),Fteams,6,FALSE),FALSE))</f>
        <v>Arthur Rogers</v>
      </c>
      <c r="D173" s="45">
        <f>IF(A173="","",VLOOKUP($A172,IF(LEN(A173)=2,FSB,FSA),VLOOKUP(LEFT(A173,1),Fteams,7,FALSE),FALSE))</f>
        <v>0</v>
      </c>
      <c r="E173" s="45" t="str">
        <f t="shared" ref="E173:E182" si="53">IF(A173="","",VLOOKUP(LEFT(A173,1),Fteams,2,FALSE))</f>
        <v>Brighton &amp; Hove</v>
      </c>
      <c r="F173" s="96" t="s">
        <v>656</v>
      </c>
      <c r="G173" s="97">
        <f>Dec!$G$2</f>
        <v>12</v>
      </c>
      <c r="H173" s="99"/>
      <c r="I173" s="8">
        <f t="shared" ref="I173:U186" si="54">IF($A173="","",IF(LEFT($A173,1)=I$20,$G173,""))</f>
        <v>12</v>
      </c>
      <c r="J173" s="8" t="str">
        <f t="shared" si="54"/>
        <v/>
      </c>
      <c r="K173" s="8" t="str">
        <f t="shared" si="54"/>
        <v/>
      </c>
      <c r="L173" s="8" t="str">
        <f t="shared" si="54"/>
        <v/>
      </c>
      <c r="M173" s="8" t="str">
        <f t="shared" si="54"/>
        <v/>
      </c>
      <c r="N173" s="8" t="str">
        <f t="shared" si="54"/>
        <v/>
      </c>
      <c r="O173" s="8" t="str">
        <f t="shared" si="54"/>
        <v/>
      </c>
      <c r="P173" s="8" t="str">
        <f t="shared" si="54"/>
        <v/>
      </c>
      <c r="Q173" s="8" t="str">
        <f t="shared" si="54"/>
        <v/>
      </c>
      <c r="R173" s="8" t="str">
        <f t="shared" si="54"/>
        <v/>
      </c>
      <c r="S173" s="8" t="str">
        <f t="shared" si="54"/>
        <v/>
      </c>
      <c r="T173" s="8" t="str">
        <f t="shared" si="54"/>
        <v/>
      </c>
      <c r="U173" s="8" t="str">
        <f t="shared" si="50"/>
        <v/>
      </c>
      <c r="V173" s="8" t="str">
        <f t="shared" si="51"/>
        <v/>
      </c>
      <c r="W173" s="8"/>
      <c r="X173" s="2"/>
      <c r="Y173" s="13" t="e">
        <f>IF(F173="","",IF(F173-VLOOKUP($A172,AWstandards,VLOOKUP(D173,Age,2,FALSE),FALSE)&lt;0,"","aw"))</f>
        <v>#N/A</v>
      </c>
    </row>
    <row r="174" spans="1:25" x14ac:dyDescent="0.25">
      <c r="A174" s="16" t="s">
        <v>395</v>
      </c>
      <c r="B174" s="36">
        <v>2</v>
      </c>
      <c r="C174" s="45" t="str">
        <f t="shared" si="52"/>
        <v>Eddie Rew</v>
      </c>
      <c r="D174" s="45">
        <f>IF(A174="","",VLOOKUP($A172,IF(LEN(A174)=2,FSB,FSA),VLOOKUP(LEFT(A174,1),Fteams,7,FALSE),FALSE))</f>
        <v>0</v>
      </c>
      <c r="E174" s="45" t="str">
        <f t="shared" si="53"/>
        <v>East Grinstead</v>
      </c>
      <c r="F174" s="96" t="s">
        <v>657</v>
      </c>
      <c r="G174" s="97">
        <f>IF(Dec!$G$2-1&lt;0,0,Dec!$G$2-1)</f>
        <v>11</v>
      </c>
      <c r="H174" s="99"/>
      <c r="I174" s="8" t="str">
        <f t="shared" si="54"/>
        <v/>
      </c>
      <c r="J174" s="8" t="str">
        <f t="shared" si="54"/>
        <v/>
      </c>
      <c r="K174" s="8" t="str">
        <f t="shared" si="54"/>
        <v/>
      </c>
      <c r="L174" s="8" t="str">
        <f t="shared" si="54"/>
        <v/>
      </c>
      <c r="M174" s="8" t="str">
        <f t="shared" si="54"/>
        <v/>
      </c>
      <c r="N174" s="8">
        <f t="shared" si="54"/>
        <v>11</v>
      </c>
      <c r="O174" s="8" t="str">
        <f t="shared" si="54"/>
        <v/>
      </c>
      <c r="P174" s="8" t="str">
        <f t="shared" si="54"/>
        <v/>
      </c>
      <c r="Q174" s="8" t="str">
        <f t="shared" si="54"/>
        <v/>
      </c>
      <c r="R174" s="8" t="str">
        <f t="shared" si="54"/>
        <v/>
      </c>
      <c r="S174" s="8" t="str">
        <f t="shared" si="54"/>
        <v/>
      </c>
      <c r="T174" s="8" t="str">
        <f t="shared" si="54"/>
        <v/>
      </c>
      <c r="U174" s="8" t="str">
        <f t="shared" si="50"/>
        <v/>
      </c>
      <c r="V174" s="8" t="str">
        <f t="shared" si="51"/>
        <v/>
      </c>
      <c r="W174" s="8"/>
      <c r="X174" s="2"/>
      <c r="Y174" s="13" t="e">
        <f>IF(F174="","",IF(F174-VLOOKUP($A172,AWstandards,VLOOKUP(D174,Age,2,FALSE),FALSE)&lt;0,"","aw"))</f>
        <v>#N/A</v>
      </c>
    </row>
    <row r="175" spans="1:25" x14ac:dyDescent="0.25">
      <c r="A175" s="16" t="s">
        <v>394</v>
      </c>
      <c r="B175" s="36">
        <v>3</v>
      </c>
      <c r="C175" s="45" t="str">
        <f t="shared" si="52"/>
        <v>William Kean</v>
      </c>
      <c r="D175" s="45">
        <f>IF(A175="","",VLOOKUP($A172,IF(LEN(A175)=2,FSB,FSA),VLOOKUP(LEFT(A175,1),Fteams,7,FALSE),FALSE))</f>
        <v>0</v>
      </c>
      <c r="E175" s="45" t="str">
        <f t="shared" si="53"/>
        <v>Haywards Heath</v>
      </c>
      <c r="F175" s="96" t="s">
        <v>658</v>
      </c>
      <c r="G175" s="97">
        <f>IF(Dec!$G$2-2&lt;0,0,Dec!$G$2-2)</f>
        <v>10</v>
      </c>
      <c r="H175" s="99"/>
      <c r="I175" s="8" t="str">
        <f t="shared" si="54"/>
        <v/>
      </c>
      <c r="J175" s="8" t="str">
        <f t="shared" si="54"/>
        <v/>
      </c>
      <c r="K175" s="8" t="str">
        <f t="shared" si="54"/>
        <v/>
      </c>
      <c r="L175" s="8" t="str">
        <f t="shared" si="54"/>
        <v/>
      </c>
      <c r="M175" s="8" t="str">
        <f t="shared" si="54"/>
        <v/>
      </c>
      <c r="N175" s="8" t="str">
        <f t="shared" si="54"/>
        <v/>
      </c>
      <c r="O175" s="8" t="str">
        <f t="shared" si="54"/>
        <v/>
      </c>
      <c r="P175" s="8" t="str">
        <f t="shared" si="54"/>
        <v/>
      </c>
      <c r="Q175" s="8" t="str">
        <f t="shared" si="54"/>
        <v/>
      </c>
      <c r="R175" s="8">
        <f t="shared" si="54"/>
        <v>10</v>
      </c>
      <c r="S175" s="8" t="str">
        <f t="shared" si="54"/>
        <v/>
      </c>
      <c r="T175" s="8" t="str">
        <f t="shared" si="54"/>
        <v/>
      </c>
      <c r="U175" s="8" t="str">
        <f t="shared" si="50"/>
        <v/>
      </c>
      <c r="V175" s="8" t="str">
        <f t="shared" si="51"/>
        <v/>
      </c>
      <c r="W175" s="8"/>
      <c r="X175" s="2"/>
      <c r="Y175" s="13" t="e">
        <f>IF(F175="","",IF(F175-VLOOKUP($A172,AWstandards,VLOOKUP(D175,Age,2,FALSE),FALSE)&lt;0,"","aw"))</f>
        <v>#N/A</v>
      </c>
    </row>
    <row r="176" spans="1:25" x14ac:dyDescent="0.25">
      <c r="A176" s="16" t="s">
        <v>388</v>
      </c>
      <c r="B176" s="36">
        <v>4</v>
      </c>
      <c r="C176" s="45" t="str">
        <f t="shared" si="52"/>
        <v>Jack Shires</v>
      </c>
      <c r="D176" s="45">
        <f>IF(A176="","",VLOOKUP($A172,IF(LEN(A176)=2,FSB,FSA),VLOOKUP(LEFT(A176,1),Fteams,7,FALSE),FALSE))</f>
        <v>0</v>
      </c>
      <c r="E176" s="45" t="str">
        <f t="shared" si="53"/>
        <v>Eastbourne</v>
      </c>
      <c r="F176" s="96" t="s">
        <v>659</v>
      </c>
      <c r="G176" s="97">
        <f>IF(Dec!$G$2-3&lt;0,0,Dec!$G$2-3)</f>
        <v>9</v>
      </c>
      <c r="H176" s="99"/>
      <c r="I176" s="8" t="str">
        <f t="shared" si="54"/>
        <v/>
      </c>
      <c r="J176" s="8" t="str">
        <f t="shared" si="54"/>
        <v/>
      </c>
      <c r="K176" s="8" t="str">
        <f t="shared" si="54"/>
        <v/>
      </c>
      <c r="L176" s="8">
        <f t="shared" si="54"/>
        <v>9</v>
      </c>
      <c r="M176" s="8" t="str">
        <f t="shared" si="54"/>
        <v/>
      </c>
      <c r="N176" s="8" t="str">
        <f t="shared" si="54"/>
        <v/>
      </c>
      <c r="O176" s="8" t="str">
        <f t="shared" si="54"/>
        <v/>
      </c>
      <c r="P176" s="8" t="str">
        <f t="shared" si="54"/>
        <v/>
      </c>
      <c r="Q176" s="8" t="str">
        <f t="shared" si="54"/>
        <v/>
      </c>
      <c r="R176" s="8" t="str">
        <f t="shared" si="54"/>
        <v/>
      </c>
      <c r="S176" s="8" t="str">
        <f t="shared" si="54"/>
        <v/>
      </c>
      <c r="T176" s="8" t="str">
        <f t="shared" si="54"/>
        <v/>
      </c>
      <c r="U176" s="8" t="str">
        <f t="shared" si="54"/>
        <v/>
      </c>
      <c r="V176" s="8" t="str">
        <f t="shared" si="51"/>
        <v/>
      </c>
      <c r="W176" s="8"/>
      <c r="X176" s="2"/>
      <c r="Y176" s="13" t="e">
        <f>IF(F176="","",IF(F176-VLOOKUP($A172,AWstandards,VLOOKUP(D176,Age,2,FALSE),FALSE)&lt;0,"","aw"))</f>
        <v>#N/A</v>
      </c>
    </row>
    <row r="177" spans="1:25" x14ac:dyDescent="0.25">
      <c r="A177" s="16" t="s">
        <v>393</v>
      </c>
      <c r="B177" s="36">
        <v>5</v>
      </c>
      <c r="C177" s="45" t="str">
        <f t="shared" si="52"/>
        <v>Zeki Ruso</v>
      </c>
      <c r="D177" s="45">
        <f>IF(A177="","",VLOOKUP($A172,IF(LEN(A177)=2,FSB,FSA),VLOOKUP(LEFT(A177,1),Fteams,7,FALSE),FALSE))</f>
        <v>0</v>
      </c>
      <c r="E177" s="45" t="str">
        <f t="shared" si="53"/>
        <v>Worthing</v>
      </c>
      <c r="F177" s="96" t="s">
        <v>660</v>
      </c>
      <c r="G177" s="97">
        <f>IF(Dec!$G$2-4&lt;0,0,Dec!$G$2-4)</f>
        <v>8</v>
      </c>
      <c r="H177" s="99"/>
      <c r="I177" s="8" t="str">
        <f t="shared" si="54"/>
        <v/>
      </c>
      <c r="J177" s="8" t="str">
        <f t="shared" si="54"/>
        <v/>
      </c>
      <c r="K177" s="8" t="str">
        <f t="shared" si="54"/>
        <v/>
      </c>
      <c r="L177" s="8" t="str">
        <f t="shared" si="54"/>
        <v/>
      </c>
      <c r="M177" s="8" t="str">
        <f t="shared" si="54"/>
        <v/>
      </c>
      <c r="N177" s="8" t="str">
        <f t="shared" si="54"/>
        <v/>
      </c>
      <c r="O177" s="8" t="str">
        <f t="shared" si="54"/>
        <v/>
      </c>
      <c r="P177" s="8" t="str">
        <f t="shared" si="54"/>
        <v/>
      </c>
      <c r="Q177" s="8">
        <f t="shared" si="54"/>
        <v>8</v>
      </c>
      <c r="R177" s="8" t="str">
        <f t="shared" si="54"/>
        <v/>
      </c>
      <c r="S177" s="8" t="str">
        <f t="shared" si="54"/>
        <v/>
      </c>
      <c r="T177" s="8" t="str">
        <f t="shared" si="54"/>
        <v/>
      </c>
      <c r="U177" s="8" t="str">
        <f t="shared" si="54"/>
        <v/>
      </c>
      <c r="V177" s="8" t="str">
        <f t="shared" si="51"/>
        <v/>
      </c>
      <c r="W177" s="8"/>
      <c r="X177" s="2"/>
      <c r="Y177" s="13" t="e">
        <f>IF(F177="","",IF(F177-VLOOKUP($A172,AWstandards,VLOOKUP(D177,Age,2,FALSE),FALSE)&lt;0,"","aw"))</f>
        <v>#N/A</v>
      </c>
    </row>
    <row r="178" spans="1:25" x14ac:dyDescent="0.25">
      <c r="A178" s="16" t="s">
        <v>405</v>
      </c>
      <c r="B178" s="36">
        <v>6</v>
      </c>
      <c r="C178" s="45" t="str">
        <f t="shared" si="52"/>
        <v>Roscoe Harris</v>
      </c>
      <c r="D178" s="45">
        <f>IF(A178="","",VLOOKUP($A172,IF(LEN(A178)=2,FSB,FSA),VLOOKUP(LEFT(A178,1),Fteams,7,FALSE),FALSE))</f>
        <v>0</v>
      </c>
      <c r="E178" s="45" t="str">
        <f t="shared" si="53"/>
        <v>Lewes</v>
      </c>
      <c r="F178" s="96" t="s">
        <v>661</v>
      </c>
      <c r="G178" s="97">
        <f>IF(Dec!$G$2-5&lt;0,0,Dec!$G$2-5)</f>
        <v>7</v>
      </c>
      <c r="H178" s="99"/>
      <c r="I178" s="8" t="str">
        <f t="shared" si="54"/>
        <v/>
      </c>
      <c r="J178" s="8" t="str">
        <f t="shared" si="54"/>
        <v/>
      </c>
      <c r="K178" s="8" t="str">
        <f t="shared" si="54"/>
        <v/>
      </c>
      <c r="L178" s="8" t="str">
        <f t="shared" si="54"/>
        <v/>
      </c>
      <c r="M178" s="8" t="str">
        <f t="shared" si="54"/>
        <v/>
      </c>
      <c r="N178" s="8" t="str">
        <f t="shared" si="54"/>
        <v/>
      </c>
      <c r="O178" s="8" t="str">
        <f t="shared" si="54"/>
        <v/>
      </c>
      <c r="P178" s="8" t="str">
        <f t="shared" si="54"/>
        <v/>
      </c>
      <c r="Q178" s="8" t="str">
        <f t="shared" si="54"/>
        <v/>
      </c>
      <c r="R178" s="8" t="str">
        <f t="shared" si="54"/>
        <v/>
      </c>
      <c r="S178" s="8">
        <f t="shared" si="54"/>
        <v>7</v>
      </c>
      <c r="T178" s="8" t="str">
        <f t="shared" si="54"/>
        <v/>
      </c>
      <c r="U178" s="8">
        <f t="shared" si="54"/>
        <v>7</v>
      </c>
      <c r="V178" s="8" t="str">
        <f t="shared" si="51"/>
        <v/>
      </c>
      <c r="W178" s="8"/>
      <c r="X178" s="2"/>
      <c r="Y178" s="13" t="e">
        <f>IF(F178="","",IF(F178-VLOOKUP($A172,AWstandards,VLOOKUP(D178,Age,2,FALSE),FALSE)&lt;0,"","aw"))</f>
        <v>#N/A</v>
      </c>
    </row>
    <row r="179" spans="1:25" x14ac:dyDescent="0.25">
      <c r="A179" s="16" t="s">
        <v>384</v>
      </c>
      <c r="B179" s="36">
        <v>7</v>
      </c>
      <c r="C179" s="45" t="str">
        <f t="shared" si="52"/>
        <v>Cobey Buckley</v>
      </c>
      <c r="D179" s="45">
        <f>IF(A179="","",VLOOKUP($A172,IF(LEN(A179)=2,FSB,FSA),VLOOKUP(LEFT(A179,1),Fteams,7,FALSE),FALSE))</f>
        <v>0</v>
      </c>
      <c r="E179" s="45" t="str">
        <f t="shared" si="53"/>
        <v>Hastings</v>
      </c>
      <c r="F179" s="96" t="s">
        <v>662</v>
      </c>
      <c r="G179" s="97">
        <f>IF(Dec!$G$2-6&lt;0,0,Dec!$G$2-6)</f>
        <v>6</v>
      </c>
      <c r="H179" s="99"/>
      <c r="I179" s="8" t="str">
        <f t="shared" si="54"/>
        <v/>
      </c>
      <c r="J179" s="8" t="str">
        <f t="shared" si="54"/>
        <v/>
      </c>
      <c r="K179" s="8" t="str">
        <f t="shared" si="54"/>
        <v/>
      </c>
      <c r="L179" s="8" t="str">
        <f t="shared" si="54"/>
        <v/>
      </c>
      <c r="M179" s="8" t="str">
        <f t="shared" si="54"/>
        <v/>
      </c>
      <c r="N179" s="8" t="str">
        <f t="shared" si="54"/>
        <v/>
      </c>
      <c r="O179" s="8">
        <f t="shared" si="54"/>
        <v>6</v>
      </c>
      <c r="P179" s="8" t="str">
        <f t="shared" si="54"/>
        <v/>
      </c>
      <c r="Q179" s="8" t="str">
        <f t="shared" si="54"/>
        <v/>
      </c>
      <c r="R179" s="8" t="str">
        <f t="shared" si="54"/>
        <v/>
      </c>
      <c r="S179" s="8" t="str">
        <f t="shared" si="54"/>
        <v/>
      </c>
      <c r="T179" s="8" t="str">
        <f t="shared" si="54"/>
        <v/>
      </c>
      <c r="U179" s="8" t="str">
        <f t="shared" si="54"/>
        <v/>
      </c>
      <c r="V179" s="8" t="str">
        <f t="shared" si="51"/>
        <v/>
      </c>
      <c r="W179" s="8"/>
      <c r="X179" s="2"/>
      <c r="Y179" s="13" t="e">
        <f>IF(F179="","",IF(F179-VLOOKUP($A172,AWstandards,VLOOKUP(D179,Age,2,FALSE),FALSE)&lt;0,"","aw"))</f>
        <v>#N/A</v>
      </c>
    </row>
    <row r="180" spans="1:25" x14ac:dyDescent="0.25">
      <c r="A180" s="16" t="s">
        <v>386</v>
      </c>
      <c r="B180" s="36">
        <v>8</v>
      </c>
      <c r="C180" s="45" t="str">
        <f t="shared" si="52"/>
        <v>Dylan Walker</v>
      </c>
      <c r="D180" s="45">
        <f>IF(A180="","",VLOOKUP($A172,IF(LEN(A180)=2,FSB,FSA),VLOOKUP(LEFT(A180,1),Fteams,7,FALSE),FALSE))</f>
        <v>0</v>
      </c>
      <c r="E180" s="45" t="str">
        <f t="shared" si="53"/>
        <v>Crawley</v>
      </c>
      <c r="F180" s="96" t="s">
        <v>663</v>
      </c>
      <c r="G180" s="97">
        <f>IF(Dec!$G$2-7&lt;0,0,Dec!$G$2-7)</f>
        <v>5</v>
      </c>
      <c r="H180" s="99"/>
      <c r="I180" s="8" t="str">
        <f t="shared" si="54"/>
        <v/>
      </c>
      <c r="J180" s="8">
        <f t="shared" si="54"/>
        <v>5</v>
      </c>
      <c r="K180" s="8" t="str">
        <f t="shared" si="54"/>
        <v/>
      </c>
      <c r="L180" s="8" t="str">
        <f t="shared" si="54"/>
        <v/>
      </c>
      <c r="M180" s="8" t="str">
        <f t="shared" si="54"/>
        <v/>
      </c>
      <c r="N180" s="8" t="str">
        <f t="shared" si="54"/>
        <v/>
      </c>
      <c r="O180" s="8" t="str">
        <f t="shared" si="54"/>
        <v/>
      </c>
      <c r="P180" s="8" t="str">
        <f t="shared" si="54"/>
        <v/>
      </c>
      <c r="Q180" s="8" t="str">
        <f t="shared" si="54"/>
        <v/>
      </c>
      <c r="R180" s="8" t="str">
        <f t="shared" si="54"/>
        <v/>
      </c>
      <c r="S180" s="8" t="str">
        <f t="shared" si="54"/>
        <v/>
      </c>
      <c r="T180" s="8" t="str">
        <f t="shared" si="54"/>
        <v/>
      </c>
      <c r="U180" s="8" t="str">
        <f t="shared" si="54"/>
        <v/>
      </c>
      <c r="V180" s="8" t="str">
        <f t="shared" si="51"/>
        <v/>
      </c>
      <c r="W180" s="8"/>
      <c r="X180" s="2"/>
      <c r="Y180" s="13" t="e">
        <f>IF(F180="","",IF(F180-VLOOKUP($A172,AWstandards,VLOOKUP(D180,Age,2,FALSE),FALSE)&lt;0,"","aw"))</f>
        <v>#N/A</v>
      </c>
    </row>
    <row r="181" spans="1:25" x14ac:dyDescent="0.25">
      <c r="A181" s="16" t="s">
        <v>400</v>
      </c>
      <c r="B181" s="36" t="s">
        <v>249</v>
      </c>
      <c r="C181" s="45" t="str">
        <f t="shared" si="52"/>
        <v>Ivo Edgar</v>
      </c>
      <c r="D181" s="45" t="e">
        <f>IF(A181="","",VLOOKUP($A174,IF(LEN(A181)=2,FSB,FSA),VLOOKUP(LEFT(A181,1),Fteams,7,FALSE),FALSE))</f>
        <v>#N/A</v>
      </c>
      <c r="E181" s="45" t="str">
        <f t="shared" si="53"/>
        <v>Chichester</v>
      </c>
      <c r="F181" s="96" t="s">
        <v>444</v>
      </c>
      <c r="G181" s="97">
        <f>IF(Dec!$G$2-8&lt;0,0,Dec!$G$2-8)</f>
        <v>4</v>
      </c>
      <c r="H181" s="99"/>
      <c r="I181" s="8" t="str">
        <f t="shared" si="54"/>
        <v/>
      </c>
      <c r="J181" s="8" t="str">
        <f t="shared" si="54"/>
        <v/>
      </c>
      <c r="K181" s="8">
        <f t="shared" si="54"/>
        <v>4</v>
      </c>
      <c r="L181" s="8" t="str">
        <f t="shared" si="54"/>
        <v/>
      </c>
      <c r="M181" s="8" t="str">
        <f t="shared" si="54"/>
        <v/>
      </c>
      <c r="N181" s="8" t="str">
        <f t="shared" si="54"/>
        <v/>
      </c>
      <c r="O181" s="8" t="str">
        <f t="shared" si="54"/>
        <v/>
      </c>
      <c r="P181" s="8" t="str">
        <f t="shared" si="54"/>
        <v/>
      </c>
      <c r="Q181" s="8" t="str">
        <f t="shared" si="54"/>
        <v/>
      </c>
      <c r="R181" s="8" t="str">
        <f t="shared" si="54"/>
        <v/>
      </c>
      <c r="S181" s="8" t="str">
        <f t="shared" si="54"/>
        <v/>
      </c>
      <c r="T181" s="8" t="str">
        <f t="shared" si="54"/>
        <v/>
      </c>
      <c r="U181" s="8" t="str">
        <f t="shared" si="54"/>
        <v/>
      </c>
      <c r="V181" s="8" t="str">
        <f t="shared" si="51"/>
        <v/>
      </c>
      <c r="W181" s="8"/>
      <c r="X181" s="2"/>
      <c r="Y181" s="13"/>
    </row>
    <row r="182" spans="1:25" x14ac:dyDescent="0.25">
      <c r="A182" s="16" t="s">
        <v>389</v>
      </c>
      <c r="B182" s="36" t="s">
        <v>246</v>
      </c>
      <c r="C182" s="45" t="str">
        <f t="shared" si="52"/>
        <v>Jacob Carey</v>
      </c>
      <c r="D182" s="45" t="e">
        <f>IF(A182="","",VLOOKUP($A175,IF(LEN(A182)=2,FSB,FSA),VLOOKUP(LEFT(A182,1),Fteams,7,FALSE),FALSE))</f>
        <v>#N/A</v>
      </c>
      <c r="E182" s="45" t="str">
        <f t="shared" si="53"/>
        <v>Horsham BS</v>
      </c>
      <c r="F182" s="96" t="s">
        <v>664</v>
      </c>
      <c r="G182" s="97">
        <f>IF(Dec!$G$2-9&lt;0,0,Dec!$G$2-9)</f>
        <v>3</v>
      </c>
      <c r="H182" s="99"/>
      <c r="I182" s="8" t="str">
        <f t="shared" si="54"/>
        <v/>
      </c>
      <c r="J182" s="8" t="str">
        <f t="shared" si="54"/>
        <v/>
      </c>
      <c r="K182" s="8" t="str">
        <f t="shared" si="54"/>
        <v/>
      </c>
      <c r="L182" s="8" t="str">
        <f t="shared" si="54"/>
        <v/>
      </c>
      <c r="M182" s="8">
        <f t="shared" si="54"/>
        <v>3</v>
      </c>
      <c r="N182" s="8" t="str">
        <f t="shared" si="54"/>
        <v/>
      </c>
      <c r="O182" s="8" t="str">
        <f t="shared" si="54"/>
        <v/>
      </c>
      <c r="P182" s="8" t="str">
        <f t="shared" si="54"/>
        <v/>
      </c>
      <c r="Q182" s="8" t="str">
        <f t="shared" si="54"/>
        <v/>
      </c>
      <c r="R182" s="8" t="str">
        <f t="shared" si="54"/>
        <v/>
      </c>
      <c r="S182" s="8" t="str">
        <f t="shared" si="54"/>
        <v/>
      </c>
      <c r="T182" s="8" t="str">
        <f t="shared" si="54"/>
        <v/>
      </c>
      <c r="U182" s="8" t="str">
        <f t="shared" si="54"/>
        <v/>
      </c>
      <c r="V182" s="8" t="str">
        <f t="shared" si="51"/>
        <v/>
      </c>
      <c r="W182" s="8"/>
      <c r="X182" s="2"/>
      <c r="Y182" s="13"/>
    </row>
    <row r="183" spans="1:25" x14ac:dyDescent="0.25">
      <c r="A183" s="15" t="s">
        <v>5</v>
      </c>
      <c r="B183" s="29"/>
      <c r="C183" s="46" t="s">
        <v>210</v>
      </c>
      <c r="D183" s="47"/>
      <c r="E183" s="48"/>
      <c r="F183" s="102"/>
      <c r="G183" s="101"/>
      <c r="H183" s="99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 t="str">
        <f t="shared" si="54"/>
        <v/>
      </c>
      <c r="V183" s="8" t="str">
        <f t="shared" si="51"/>
        <v/>
      </c>
      <c r="W183" s="8"/>
      <c r="X183" s="2" t="s">
        <v>26</v>
      </c>
      <c r="Y183" s="2"/>
    </row>
    <row r="184" spans="1:25" x14ac:dyDescent="0.25">
      <c r="A184" s="16" t="s">
        <v>408</v>
      </c>
      <c r="B184" s="36">
        <v>1</v>
      </c>
      <c r="C184" s="45" t="str">
        <f>IF(A184="","",VLOOKUP($A$183,IF(LEN(A184)=2,FSB,FSA),VLOOKUP(LEFT(A184,1),Fteams,6,FALSE),FALSE))</f>
        <v>Ethan Rowen</v>
      </c>
      <c r="D184" s="45">
        <f>IF(A184="","",VLOOKUP($A183,IF(LEN(A184)=2,FSB,FSA),VLOOKUP(LEFT(A184,1),Fteams,7,FALSE),FALSE))</f>
        <v>0</v>
      </c>
      <c r="E184" s="45" t="str">
        <f>IF(A184="","",VLOOKUP(LEFT(A184,1),Fteams,2,FALSE))</f>
        <v>Haywards Heath</v>
      </c>
      <c r="F184" s="96" t="s">
        <v>665</v>
      </c>
      <c r="G184" s="97">
        <f>Dec!$G$2</f>
        <v>12</v>
      </c>
      <c r="H184" s="99"/>
      <c r="I184" s="8" t="str">
        <f t="shared" ref="I184:U192" si="55">IF($A184="","",IF(LEFT($A184,1)=I$20,$G184,""))</f>
        <v/>
      </c>
      <c r="J184" s="8" t="str">
        <f t="shared" si="55"/>
        <v/>
      </c>
      <c r="K184" s="8" t="str">
        <f t="shared" si="55"/>
        <v/>
      </c>
      <c r="L184" s="8" t="str">
        <f t="shared" si="55"/>
        <v/>
      </c>
      <c r="M184" s="8" t="str">
        <f t="shared" si="55"/>
        <v/>
      </c>
      <c r="N184" s="8" t="str">
        <f t="shared" si="55"/>
        <v/>
      </c>
      <c r="O184" s="8" t="str">
        <f t="shared" si="55"/>
        <v/>
      </c>
      <c r="P184" s="8" t="str">
        <f t="shared" si="55"/>
        <v/>
      </c>
      <c r="Q184" s="8" t="str">
        <f t="shared" si="55"/>
        <v/>
      </c>
      <c r="R184" s="8">
        <f t="shared" si="55"/>
        <v>12</v>
      </c>
      <c r="S184" s="8" t="str">
        <f t="shared" si="55"/>
        <v/>
      </c>
      <c r="T184" s="8" t="str">
        <f t="shared" si="55"/>
        <v/>
      </c>
      <c r="U184" s="8" t="str">
        <f t="shared" si="54"/>
        <v/>
      </c>
      <c r="V184" s="8" t="str">
        <f t="shared" si="51"/>
        <v/>
      </c>
      <c r="W184" s="8"/>
      <c r="X184" s="2"/>
      <c r="Y184" s="13" t="e">
        <f>IF(F184="","",IF(F184-VLOOKUP($A183,AWstandards,VLOOKUP(D184,Age,2,FALSE),FALSE)&lt;0,"","aw"))</f>
        <v>#N/A</v>
      </c>
    </row>
    <row r="185" spans="1:25" x14ac:dyDescent="0.25">
      <c r="A185" s="16" t="s">
        <v>401</v>
      </c>
      <c r="B185" s="36">
        <v>2</v>
      </c>
      <c r="C185" s="45" t="str">
        <f>IF(A185="","",VLOOKUP($A$183,IF(LEN(A185)=2,FSB,FSA),VLOOKUP(LEFT(A185,1),Fteams,6,FALSE),FALSE))</f>
        <v>Charlie Davey</v>
      </c>
      <c r="D185" s="45">
        <f>IF(A185="","",VLOOKUP($A183,IF(LEN(A185)=2,FSB,FSA),VLOOKUP(LEFT(A185,1),Fteams,7,FALSE),FALSE))</f>
        <v>0</v>
      </c>
      <c r="E185" s="45" t="str">
        <f>IF(A185="","",VLOOKUP(LEFT(A185,1),Fteams,2,FALSE))</f>
        <v>Eastbourne</v>
      </c>
      <c r="F185" s="96" t="s">
        <v>666</v>
      </c>
      <c r="G185" s="97">
        <f>IF(Dec!$G$2-1&lt;0,0,Dec!$G$2-1)</f>
        <v>11</v>
      </c>
      <c r="H185" s="99"/>
      <c r="I185" s="8" t="str">
        <f t="shared" si="55"/>
        <v/>
      </c>
      <c r="J185" s="8" t="str">
        <f t="shared" si="55"/>
        <v/>
      </c>
      <c r="K185" s="8" t="str">
        <f t="shared" si="55"/>
        <v/>
      </c>
      <c r="L185" s="8">
        <f t="shared" si="55"/>
        <v>11</v>
      </c>
      <c r="M185" s="8" t="str">
        <f t="shared" si="55"/>
        <v/>
      </c>
      <c r="N185" s="8" t="str">
        <f t="shared" si="55"/>
        <v/>
      </c>
      <c r="O185" s="8" t="str">
        <f t="shared" si="55"/>
        <v/>
      </c>
      <c r="P185" s="8" t="str">
        <f t="shared" si="55"/>
        <v/>
      </c>
      <c r="Q185" s="8" t="str">
        <f t="shared" si="55"/>
        <v/>
      </c>
      <c r="R185" s="8" t="str">
        <f t="shared" si="55"/>
        <v/>
      </c>
      <c r="S185" s="8" t="str">
        <f t="shared" si="55"/>
        <v/>
      </c>
      <c r="T185" s="8" t="str">
        <f t="shared" si="55"/>
        <v/>
      </c>
      <c r="U185" s="8" t="str">
        <f t="shared" si="54"/>
        <v/>
      </c>
      <c r="V185" s="8" t="str">
        <f t="shared" si="51"/>
        <v/>
      </c>
      <c r="W185" s="8"/>
      <c r="X185" s="2"/>
      <c r="Y185" s="13" t="e">
        <f>IF(F185="","",IF(F185-VLOOKUP($A183,AWstandards,VLOOKUP(D185,Age,2,FALSE),FALSE)&lt;0,"","aw"))</f>
        <v>#N/A</v>
      </c>
    </row>
    <row r="186" spans="1:25" x14ac:dyDescent="0.25">
      <c r="A186" s="16" t="s">
        <v>398</v>
      </c>
      <c r="B186" s="36">
        <v>3</v>
      </c>
      <c r="C186" s="45" t="str">
        <f>IF(A186="","",VLOOKUP($A$183,IF(LEN(A186)=2,FSB,FSA),VLOOKUP(LEFT(A186,1),Fteams,6,FALSE),FALSE))</f>
        <v>Elliot James</v>
      </c>
      <c r="D186" s="45">
        <f>IF(A186="","",VLOOKUP($A183,IF(LEN(A186)=2,FSB,FSA),VLOOKUP(LEFT(A186,1),Fteams,7,FALSE),FALSE))</f>
        <v>0</v>
      </c>
      <c r="E186" s="45" t="str">
        <f>IF(A186="","",VLOOKUP(LEFT(A186,1),Fteams,2,FALSE))</f>
        <v>Brighton &amp; Hove</v>
      </c>
      <c r="F186" s="96" t="s">
        <v>667</v>
      </c>
      <c r="G186" s="97">
        <f>IF(Dec!$G$2-2&lt;0,0,Dec!$G$2-2)</f>
        <v>10</v>
      </c>
      <c r="H186" s="99"/>
      <c r="I186" s="8">
        <f t="shared" si="55"/>
        <v>10</v>
      </c>
      <c r="J186" s="8" t="str">
        <f t="shared" si="55"/>
        <v/>
      </c>
      <c r="K186" s="8" t="str">
        <f t="shared" si="55"/>
        <v/>
      </c>
      <c r="L186" s="8" t="str">
        <f t="shared" si="55"/>
        <v/>
      </c>
      <c r="M186" s="8" t="str">
        <f t="shared" si="55"/>
        <v/>
      </c>
      <c r="N186" s="8" t="str">
        <f t="shared" si="55"/>
        <v/>
      </c>
      <c r="O186" s="8" t="str">
        <f t="shared" si="55"/>
        <v/>
      </c>
      <c r="P186" s="8" t="str">
        <f t="shared" si="55"/>
        <v/>
      </c>
      <c r="Q186" s="8" t="str">
        <f t="shared" si="55"/>
        <v/>
      </c>
      <c r="R186" s="8" t="str">
        <f t="shared" si="55"/>
        <v/>
      </c>
      <c r="S186" s="8" t="str">
        <f t="shared" si="55"/>
        <v/>
      </c>
      <c r="T186" s="8" t="str">
        <f t="shared" si="55"/>
        <v/>
      </c>
      <c r="U186" s="8" t="str">
        <f t="shared" si="54"/>
        <v/>
      </c>
      <c r="V186" s="8" t="str">
        <f t="shared" si="51"/>
        <v/>
      </c>
      <c r="W186" s="8"/>
      <c r="X186" s="2"/>
      <c r="Y186" s="13" t="e">
        <f>IF(F186="","",IF(F186-VLOOKUP($A183,AWstandards,VLOOKUP(D186,Age,2,FALSE),FALSE)&lt;0,"","aw"))</f>
        <v>#N/A</v>
      </c>
    </row>
    <row r="187" spans="1:25" x14ac:dyDescent="0.25">
      <c r="A187" s="16" t="s">
        <v>407</v>
      </c>
      <c r="B187" s="36">
        <v>4</v>
      </c>
      <c r="C187" s="45" t="str">
        <f>IF(A187="","",VLOOKUP($A$183,IF(LEN(A187)=2,FSB,FSA),VLOOKUP(LEFT(A187,1),Fteams,6,FALSE),FALSE))</f>
        <v>Lewis Lockyer</v>
      </c>
      <c r="D187" s="45">
        <f>IF(A187="","",VLOOKUP($A183,IF(LEN(A187)=2,FSB,FSA),VLOOKUP(LEFT(A187,1),Fteams,7,FALSE),FALSE))</f>
        <v>0</v>
      </c>
      <c r="E187" s="45" t="str">
        <f>IF(A187="","",VLOOKUP(LEFT(A187,1),Fteams,2,FALSE))</f>
        <v>Worthing</v>
      </c>
      <c r="F187" s="96" t="s">
        <v>668</v>
      </c>
      <c r="G187" s="97">
        <f>IF(Dec!$G$2-3&lt;0,0,Dec!$G$2-3)</f>
        <v>9</v>
      </c>
      <c r="H187" s="99"/>
      <c r="I187" s="8" t="str">
        <f t="shared" si="55"/>
        <v/>
      </c>
      <c r="J187" s="8" t="str">
        <f t="shared" si="55"/>
        <v/>
      </c>
      <c r="K187" s="8" t="str">
        <f t="shared" si="55"/>
        <v/>
      </c>
      <c r="L187" s="8" t="str">
        <f t="shared" si="55"/>
        <v/>
      </c>
      <c r="M187" s="8" t="str">
        <f t="shared" si="55"/>
        <v/>
      </c>
      <c r="N187" s="8" t="str">
        <f t="shared" si="55"/>
        <v/>
      </c>
      <c r="O187" s="8" t="str">
        <f t="shared" si="55"/>
        <v/>
      </c>
      <c r="P187" s="8" t="str">
        <f t="shared" si="55"/>
        <v/>
      </c>
      <c r="Q187" s="8">
        <f t="shared" si="55"/>
        <v>9</v>
      </c>
      <c r="R187" s="8" t="str">
        <f t="shared" si="55"/>
        <v/>
      </c>
      <c r="S187" s="8" t="str">
        <f t="shared" si="55"/>
        <v/>
      </c>
      <c r="T187" s="8" t="str">
        <f t="shared" si="55"/>
        <v/>
      </c>
      <c r="U187" s="8" t="str">
        <f t="shared" si="55"/>
        <v/>
      </c>
      <c r="V187" s="8" t="str">
        <f t="shared" si="51"/>
        <v/>
      </c>
      <c r="W187" s="8"/>
      <c r="X187" s="2"/>
      <c r="Y187" s="13" t="e">
        <f>IF(F187="","",IF(F187-VLOOKUP($A183,AWstandards,VLOOKUP(D187,Age,2,FALSE),FALSE)&lt;0,"","aw"))</f>
        <v>#N/A</v>
      </c>
    </row>
    <row r="188" spans="1:25" x14ac:dyDescent="0.25">
      <c r="A188" s="16" t="s">
        <v>387</v>
      </c>
      <c r="B188" s="36">
        <v>5</v>
      </c>
      <c r="C188" s="45" t="str">
        <f>IF(A188="","",VLOOKUP($A$183,IF(LEN(A188)=2,FSB,FSA),VLOOKUP(LEFT(A188,1),Fteams,6,FALSE),FALSE))</f>
        <v>Freddie Gay</v>
      </c>
      <c r="D188" s="45">
        <f>IF(A188="","",VLOOKUP($A183,IF(LEN(A188)=2,FSB,FSA),VLOOKUP(LEFT(A188,1),Fteams,7,FALSE),FALSE))</f>
        <v>0</v>
      </c>
      <c r="E188" s="45" t="str">
        <f>IF(A188="","",VLOOKUP(LEFT(A188,1),Fteams,2,FALSE))</f>
        <v>Chichester</v>
      </c>
      <c r="F188" s="96" t="s">
        <v>669</v>
      </c>
      <c r="G188" s="97">
        <f>IF(Dec!$G$2-4&lt;0,0,Dec!$G$2-4)</f>
        <v>8</v>
      </c>
      <c r="H188" s="99"/>
      <c r="I188" s="8" t="str">
        <f t="shared" si="55"/>
        <v/>
      </c>
      <c r="J188" s="8" t="str">
        <f t="shared" si="55"/>
        <v/>
      </c>
      <c r="K188" s="8">
        <f t="shared" si="55"/>
        <v>8</v>
      </c>
      <c r="L188" s="8" t="str">
        <f t="shared" si="55"/>
        <v/>
      </c>
      <c r="M188" s="8" t="str">
        <f t="shared" si="55"/>
        <v/>
      </c>
      <c r="N188" s="8" t="str">
        <f t="shared" si="55"/>
        <v/>
      </c>
      <c r="O188" s="8" t="str">
        <f t="shared" si="55"/>
        <v/>
      </c>
      <c r="P188" s="8" t="str">
        <f t="shared" si="55"/>
        <v/>
      </c>
      <c r="Q188" s="8" t="str">
        <f t="shared" si="55"/>
        <v/>
      </c>
      <c r="R188" s="8" t="str">
        <f t="shared" si="55"/>
        <v/>
      </c>
      <c r="S188" s="8" t="str">
        <f t="shared" si="55"/>
        <v/>
      </c>
      <c r="T188" s="8" t="str">
        <f t="shared" si="55"/>
        <v/>
      </c>
      <c r="U188" s="8" t="str">
        <f t="shared" si="55"/>
        <v/>
      </c>
      <c r="V188" s="8" t="str">
        <f t="shared" si="51"/>
        <v/>
      </c>
      <c r="W188" s="8"/>
      <c r="X188" s="2"/>
      <c r="Y188" s="13" t="e">
        <f>IF(F188="","",IF(F188-VLOOKUP($A183,AWstandards,VLOOKUP(D188,Age,2,FALSE),FALSE)&lt;0,"","aw"))</f>
        <v>#N/A</v>
      </c>
    </row>
    <row r="189" spans="1:25" x14ac:dyDescent="0.25">
      <c r="A189" s="15" t="s">
        <v>15</v>
      </c>
      <c r="B189" s="29"/>
      <c r="C189" s="46" t="s">
        <v>212</v>
      </c>
      <c r="D189" s="47"/>
      <c r="E189" s="48"/>
      <c r="F189" s="102"/>
      <c r="G189" s="101"/>
      <c r="H189" s="99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 t="str">
        <f t="shared" si="55"/>
        <v/>
      </c>
      <c r="V189" s="8" t="str">
        <f t="shared" si="51"/>
        <v/>
      </c>
      <c r="W189" s="8"/>
      <c r="X189" s="2" t="s">
        <v>15</v>
      </c>
      <c r="Y189" s="3"/>
    </row>
    <row r="190" spans="1:25" x14ac:dyDescent="0.25">
      <c r="A190" s="16" t="s">
        <v>385</v>
      </c>
      <c r="B190" s="36">
        <v>1</v>
      </c>
      <c r="C190" s="45" t="str">
        <f>IF(A190="","",VLOOKUP($A189,IF(LEN(A190)=2,FSB,FSA),VLOOKUP(LEFT(A190,1),Fteams,6,FALSE),FALSE))</f>
        <v>Brighton &amp; Hove</v>
      </c>
      <c r="D190" s="45">
        <f>IF(A190="","",VLOOKUP($A189,IF(LEN(A190)=2,FSB,FSA),VLOOKUP(LEFT(A190,1),Fteams,7,FALSE),FALSE))</f>
        <v>0</v>
      </c>
      <c r="E190" s="45" t="str">
        <f t="shared" ref="E190:E199" si="56">IF(A190="","",VLOOKUP(LEFT(A190,1),Fteams,2,FALSE))</f>
        <v>Brighton &amp; Hove</v>
      </c>
      <c r="F190" s="96" t="s">
        <v>735</v>
      </c>
      <c r="G190" s="97">
        <f>Dec!$G$2</f>
        <v>12</v>
      </c>
      <c r="H190" s="99"/>
      <c r="I190" s="8">
        <f t="shared" ref="I190:U203" si="57">IF($A190="","",IF(LEFT($A190,1)=I$20,$G190,""))</f>
        <v>12</v>
      </c>
      <c r="J190" s="8" t="str">
        <f t="shared" si="57"/>
        <v/>
      </c>
      <c r="K190" s="8" t="str">
        <f t="shared" si="57"/>
        <v/>
      </c>
      <c r="L190" s="8" t="str">
        <f t="shared" si="57"/>
        <v/>
      </c>
      <c r="M190" s="8" t="str">
        <f t="shared" si="57"/>
        <v/>
      </c>
      <c r="N190" s="8" t="str">
        <f t="shared" si="57"/>
        <v/>
      </c>
      <c r="O190" s="8" t="str">
        <f t="shared" si="57"/>
        <v/>
      </c>
      <c r="P190" s="8" t="str">
        <f t="shared" si="57"/>
        <v/>
      </c>
      <c r="Q190" s="8" t="str">
        <f t="shared" si="57"/>
        <v/>
      </c>
      <c r="R190" s="8" t="str">
        <f t="shared" si="57"/>
        <v/>
      </c>
      <c r="S190" s="8" t="str">
        <f t="shared" si="57"/>
        <v/>
      </c>
      <c r="T190" s="8" t="str">
        <f t="shared" si="57"/>
        <v/>
      </c>
      <c r="U190" s="8" t="str">
        <f t="shared" si="55"/>
        <v/>
      </c>
      <c r="V190" s="8" t="str">
        <f t="shared" si="51"/>
        <v/>
      </c>
      <c r="W190" s="8"/>
      <c r="X190" s="2"/>
      <c r="Y190" s="13" t="e">
        <f>IF(F190="","",IF(F190-VLOOKUP($A189,AWstandards,VLOOKUP(D190,Age,2,FALSE),FALSE)&gt;0,"","aw"))</f>
        <v>#N/A</v>
      </c>
    </row>
    <row r="191" spans="1:25" x14ac:dyDescent="0.25">
      <c r="A191" s="16" t="s">
        <v>386</v>
      </c>
      <c r="B191" s="36">
        <v>2</v>
      </c>
      <c r="C191" s="45" t="str">
        <f>IF(A191="","",VLOOKUP($A189,IF(LEN(A191)=2,FSB,FSA),VLOOKUP(LEFT(A191,1),Fteams,6,FALSE),FALSE))</f>
        <v>Crawley</v>
      </c>
      <c r="D191" s="45">
        <f>IF(A191="","",VLOOKUP($A189,IF(LEN(A191)=2,FSB,FSA),VLOOKUP(LEFT(A191,1),Fteams,7,FALSE),FALSE))</f>
        <v>0</v>
      </c>
      <c r="E191" s="45" t="str">
        <f t="shared" si="56"/>
        <v>Crawley</v>
      </c>
      <c r="F191" s="96" t="s">
        <v>736</v>
      </c>
      <c r="G191" s="97">
        <f>IF(Dec!$G$2-1&lt;0,0,Dec!$G$2-1)</f>
        <v>11</v>
      </c>
      <c r="H191" s="99"/>
      <c r="I191" s="8" t="str">
        <f t="shared" si="57"/>
        <v/>
      </c>
      <c r="J191" s="8">
        <f t="shared" si="57"/>
        <v>11</v>
      </c>
      <c r="K191" s="8" t="str">
        <f t="shared" si="57"/>
        <v/>
      </c>
      <c r="L191" s="8" t="str">
        <f t="shared" si="57"/>
        <v/>
      </c>
      <c r="M191" s="8" t="str">
        <f t="shared" si="57"/>
        <v/>
      </c>
      <c r="N191" s="8" t="str">
        <f t="shared" si="57"/>
        <v/>
      </c>
      <c r="O191" s="8" t="str">
        <f t="shared" si="57"/>
        <v/>
      </c>
      <c r="P191" s="8" t="str">
        <f t="shared" si="57"/>
        <v/>
      </c>
      <c r="Q191" s="8" t="str">
        <f t="shared" si="57"/>
        <v/>
      </c>
      <c r="R191" s="8" t="str">
        <f t="shared" si="57"/>
        <v/>
      </c>
      <c r="S191" s="8" t="str">
        <f t="shared" si="57"/>
        <v/>
      </c>
      <c r="T191" s="8" t="str">
        <f t="shared" si="57"/>
        <v/>
      </c>
      <c r="U191" s="8" t="str">
        <f t="shared" si="55"/>
        <v/>
      </c>
      <c r="V191" s="8" t="str">
        <f t="shared" si="51"/>
        <v/>
      </c>
      <c r="W191" s="8"/>
      <c r="X191" s="2"/>
      <c r="Y191" s="13" t="e">
        <f>IF(F191="","",IF(F191-VLOOKUP($A189,AWstandards,VLOOKUP(D191,Age,2,FALSE),FALSE)&gt;0,"","aw"))</f>
        <v>#N/A</v>
      </c>
    </row>
    <row r="192" spans="1:25" x14ac:dyDescent="0.25">
      <c r="A192" s="16" t="s">
        <v>387</v>
      </c>
      <c r="B192" s="36">
        <v>3</v>
      </c>
      <c r="C192" s="45" t="str">
        <f>IF(A192="","",VLOOKUP($A189,IF(LEN(A192)=2,FSB,FSA),VLOOKUP(LEFT(A192,1),Fteams,6,FALSE),FALSE))</f>
        <v>Chichester</v>
      </c>
      <c r="D192" s="45">
        <f>IF(A192="","",VLOOKUP($A189,IF(LEN(A192)=2,FSB,FSA),VLOOKUP(LEFT(A192,1),Fteams,7,FALSE),FALSE))</f>
        <v>0</v>
      </c>
      <c r="E192" s="45" t="str">
        <f t="shared" si="56"/>
        <v>Chichester</v>
      </c>
      <c r="F192" s="96" t="s">
        <v>737</v>
      </c>
      <c r="G192" s="97">
        <f>IF(Dec!$G$2-2&lt;0,0,Dec!$G$2-2)</f>
        <v>10</v>
      </c>
      <c r="H192" s="99"/>
      <c r="I192" s="8" t="str">
        <f t="shared" si="57"/>
        <v/>
      </c>
      <c r="J192" s="8" t="str">
        <f t="shared" si="57"/>
        <v/>
      </c>
      <c r="K192" s="8">
        <f t="shared" si="57"/>
        <v>10</v>
      </c>
      <c r="L192" s="8" t="str">
        <f t="shared" si="57"/>
        <v/>
      </c>
      <c r="M192" s="8" t="str">
        <f t="shared" si="57"/>
        <v/>
      </c>
      <c r="N192" s="8" t="str">
        <f t="shared" si="57"/>
        <v/>
      </c>
      <c r="O192" s="8" t="str">
        <f t="shared" si="57"/>
        <v/>
      </c>
      <c r="P192" s="8" t="str">
        <f t="shared" si="57"/>
        <v/>
      </c>
      <c r="Q192" s="8" t="str">
        <f t="shared" si="57"/>
        <v/>
      </c>
      <c r="R192" s="8" t="str">
        <f t="shared" si="57"/>
        <v/>
      </c>
      <c r="S192" s="8" t="str">
        <f t="shared" si="57"/>
        <v/>
      </c>
      <c r="T192" s="8" t="str">
        <f t="shared" si="57"/>
        <v/>
      </c>
      <c r="U192" s="8" t="str">
        <f t="shared" si="55"/>
        <v/>
      </c>
      <c r="V192" s="8" t="str">
        <f t="shared" si="51"/>
        <v/>
      </c>
      <c r="W192" s="8"/>
      <c r="X192" s="2"/>
      <c r="Y192" s="13" t="e">
        <f>IF(F192="","",IF(F192-VLOOKUP($A189,AWstandards,VLOOKUP(D192,Age,2,FALSE),FALSE)&gt;0,"","aw"))</f>
        <v>#N/A</v>
      </c>
    </row>
    <row r="193" spans="1:25" x14ac:dyDescent="0.25">
      <c r="A193" s="16" t="s">
        <v>395</v>
      </c>
      <c r="B193" s="36">
        <v>4</v>
      </c>
      <c r="C193" s="45" t="str">
        <f>IF(A193="","",VLOOKUP($A189,IF(LEN(A193)=2,FSB,FSA),VLOOKUP(LEFT(A193,1),Fteams,6,FALSE),FALSE))</f>
        <v>East Grinstead</v>
      </c>
      <c r="D193" s="45">
        <f>IF(A193="","",VLOOKUP($A189,IF(LEN(A193)=2,FSB,FSA),VLOOKUP(LEFT(A193,1),Fteams,7,FALSE),FALSE))</f>
        <v>0</v>
      </c>
      <c r="E193" s="45" t="str">
        <f t="shared" si="56"/>
        <v>East Grinstead</v>
      </c>
      <c r="F193" s="96" t="s">
        <v>738</v>
      </c>
      <c r="G193" s="97">
        <f>IF(Dec!$G$2-3&lt;0,0,Dec!$G$2-3)</f>
        <v>9</v>
      </c>
      <c r="H193" s="99"/>
      <c r="I193" s="8" t="str">
        <f t="shared" si="57"/>
        <v/>
      </c>
      <c r="J193" s="8" t="str">
        <f t="shared" si="57"/>
        <v/>
      </c>
      <c r="K193" s="8" t="str">
        <f t="shared" si="57"/>
        <v/>
      </c>
      <c r="L193" s="8" t="str">
        <f t="shared" si="57"/>
        <v/>
      </c>
      <c r="M193" s="8" t="str">
        <f t="shared" si="57"/>
        <v/>
      </c>
      <c r="N193" s="8">
        <f t="shared" si="57"/>
        <v>9</v>
      </c>
      <c r="O193" s="8" t="str">
        <f t="shared" si="57"/>
        <v/>
      </c>
      <c r="P193" s="8" t="str">
        <f t="shared" si="57"/>
        <v/>
      </c>
      <c r="Q193" s="8" t="str">
        <f t="shared" si="57"/>
        <v/>
      </c>
      <c r="R193" s="8" t="str">
        <f t="shared" si="57"/>
        <v/>
      </c>
      <c r="S193" s="8" t="str">
        <f t="shared" si="57"/>
        <v/>
      </c>
      <c r="T193" s="8" t="str">
        <f t="shared" si="57"/>
        <v/>
      </c>
      <c r="U193" s="8" t="str">
        <f t="shared" si="57"/>
        <v/>
      </c>
      <c r="V193" s="8" t="str">
        <f t="shared" si="51"/>
        <v/>
      </c>
      <c r="W193" s="8"/>
      <c r="X193" s="2"/>
      <c r="Y193" s="13" t="e">
        <f>IF(F193="","",IF(F193-VLOOKUP($A189,AWstandards,VLOOKUP(D193,Age,2,FALSE),FALSE)&gt;0,"","aw"))</f>
        <v>#N/A</v>
      </c>
    </row>
    <row r="194" spans="1:25" x14ac:dyDescent="0.25">
      <c r="A194" s="16" t="s">
        <v>388</v>
      </c>
      <c r="B194" s="36">
        <v>5</v>
      </c>
      <c r="C194" s="45" t="str">
        <f>IF(A194="","",VLOOKUP($A189,IF(LEN(A194)=2,FSB,FSA),VLOOKUP(LEFT(A194,1),Fteams,6,FALSE),FALSE))</f>
        <v>Eastbourne</v>
      </c>
      <c r="D194" s="45">
        <f>IF(A194="","",VLOOKUP($A189,IF(LEN(A194)=2,FSB,FSA),VLOOKUP(LEFT(A194,1),Fteams,7,FALSE),FALSE))</f>
        <v>0</v>
      </c>
      <c r="E194" s="45" t="str">
        <f t="shared" si="56"/>
        <v>Eastbourne</v>
      </c>
      <c r="F194" s="96" t="s">
        <v>739</v>
      </c>
      <c r="G194" s="97">
        <f>IF(Dec!$G$2-4&lt;0,0,Dec!$G$2-4)</f>
        <v>8</v>
      </c>
      <c r="H194" s="99"/>
      <c r="I194" s="8" t="str">
        <f t="shared" si="57"/>
        <v/>
      </c>
      <c r="J194" s="8" t="str">
        <f t="shared" si="57"/>
        <v/>
      </c>
      <c r="K194" s="8" t="str">
        <f t="shared" si="57"/>
        <v/>
      </c>
      <c r="L194" s="8">
        <f t="shared" si="57"/>
        <v>8</v>
      </c>
      <c r="M194" s="8" t="str">
        <f t="shared" si="57"/>
        <v/>
      </c>
      <c r="N194" s="8" t="str">
        <f t="shared" si="57"/>
        <v/>
      </c>
      <c r="O194" s="8" t="str">
        <f t="shared" si="57"/>
        <v/>
      </c>
      <c r="P194" s="8" t="str">
        <f t="shared" si="57"/>
        <v/>
      </c>
      <c r="Q194" s="8" t="str">
        <f t="shared" si="57"/>
        <v/>
      </c>
      <c r="R194" s="8" t="str">
        <f t="shared" si="57"/>
        <v/>
      </c>
      <c r="S194" s="8" t="str">
        <f t="shared" si="57"/>
        <v/>
      </c>
      <c r="T194" s="8" t="str">
        <f t="shared" si="57"/>
        <v/>
      </c>
      <c r="U194" s="8" t="str">
        <f t="shared" si="57"/>
        <v/>
      </c>
      <c r="V194" s="8" t="str">
        <f t="shared" si="51"/>
        <v/>
      </c>
      <c r="W194" s="8"/>
      <c r="X194" s="2"/>
      <c r="Y194" s="13" t="e">
        <f>IF(F194="","",IF(F194-VLOOKUP($A189,AWstandards,VLOOKUP(D194,Age,2,FALSE),FALSE)&gt;0,"","aw"))</f>
        <v>#N/A</v>
      </c>
    </row>
    <row r="195" spans="1:25" x14ac:dyDescent="0.25">
      <c r="A195" s="16" t="s">
        <v>389</v>
      </c>
      <c r="B195" s="36">
        <v>6</v>
      </c>
      <c r="C195" s="45" t="str">
        <f>IF(A195="","",VLOOKUP($A189,IF(LEN(A195)=2,FSB,FSA),VLOOKUP(LEFT(A195,1),Fteams,6,FALSE),FALSE))</f>
        <v>Horsham BS</v>
      </c>
      <c r="D195" s="45">
        <f>IF(A195="","",VLOOKUP($A189,IF(LEN(A195)=2,FSB,FSA),VLOOKUP(LEFT(A195,1),Fteams,7,FALSE),FALSE))</f>
        <v>0</v>
      </c>
      <c r="E195" s="45" t="str">
        <f t="shared" si="56"/>
        <v>Horsham BS</v>
      </c>
      <c r="F195" s="96" t="s">
        <v>740</v>
      </c>
      <c r="G195" s="97">
        <f>IF(Dec!$G$2-5&lt;0,0,Dec!$G$2-5)</f>
        <v>7</v>
      </c>
      <c r="H195" s="99"/>
      <c r="I195" s="8" t="str">
        <f t="shared" si="57"/>
        <v/>
      </c>
      <c r="J195" s="8" t="str">
        <f t="shared" si="57"/>
        <v/>
      </c>
      <c r="K195" s="8" t="str">
        <f t="shared" si="57"/>
        <v/>
      </c>
      <c r="L195" s="8" t="str">
        <f t="shared" si="57"/>
        <v/>
      </c>
      <c r="M195" s="8">
        <f t="shared" si="57"/>
        <v>7</v>
      </c>
      <c r="N195" s="8" t="str">
        <f t="shared" si="57"/>
        <v/>
      </c>
      <c r="O195" s="8" t="str">
        <f t="shared" si="57"/>
        <v/>
      </c>
      <c r="P195" s="8" t="str">
        <f t="shared" si="57"/>
        <v/>
      </c>
      <c r="Q195" s="8" t="str">
        <f t="shared" si="57"/>
        <v/>
      </c>
      <c r="R195" s="8" t="str">
        <f t="shared" si="57"/>
        <v/>
      </c>
      <c r="S195" s="8" t="str">
        <f t="shared" si="57"/>
        <v/>
      </c>
      <c r="T195" s="8" t="str">
        <f t="shared" si="57"/>
        <v/>
      </c>
      <c r="U195" s="8" t="str">
        <f t="shared" si="57"/>
        <v/>
      </c>
      <c r="V195" s="8" t="str">
        <f t="shared" si="51"/>
        <v/>
      </c>
      <c r="W195" s="8"/>
      <c r="X195" s="2"/>
      <c r="Y195" s="13" t="e">
        <f>IF(F195="","",IF(F195-VLOOKUP($A189,AWstandards,VLOOKUP(D195,Age,2,FALSE),FALSE)&gt;0,"","aw"))</f>
        <v>#N/A</v>
      </c>
    </row>
    <row r="196" spans="1:25" x14ac:dyDescent="0.25">
      <c r="A196" s="16" t="s">
        <v>394</v>
      </c>
      <c r="B196" s="36">
        <v>7</v>
      </c>
      <c r="C196" s="45" t="str">
        <f>IF(A196="","",VLOOKUP($A189,IF(LEN(A196)=2,FSB,FSA),VLOOKUP(LEFT(A196,1),Fteams,6,FALSE),FALSE))</f>
        <v>Haywards</v>
      </c>
      <c r="D196" s="45">
        <f>IF(A196="","",VLOOKUP($A189,IF(LEN(A196)=2,FSB,FSA),VLOOKUP(LEFT(A196,1),Fteams,7,FALSE),FALSE))</f>
        <v>0</v>
      </c>
      <c r="E196" s="45" t="str">
        <f t="shared" si="56"/>
        <v>Haywards Heath</v>
      </c>
      <c r="F196" s="96" t="s">
        <v>741</v>
      </c>
      <c r="G196" s="97">
        <f>IF(Dec!$G$2-6&lt;0,0,Dec!$G$2-6)</f>
        <v>6</v>
      </c>
      <c r="H196" s="99"/>
      <c r="I196" s="8" t="str">
        <f t="shared" si="57"/>
        <v/>
      </c>
      <c r="J196" s="8" t="str">
        <f t="shared" si="57"/>
        <v/>
      </c>
      <c r="K196" s="8" t="str">
        <f t="shared" si="57"/>
        <v/>
      </c>
      <c r="L196" s="8" t="str">
        <f t="shared" si="57"/>
        <v/>
      </c>
      <c r="M196" s="8" t="str">
        <f t="shared" si="57"/>
        <v/>
      </c>
      <c r="N196" s="8" t="str">
        <f t="shared" si="57"/>
        <v/>
      </c>
      <c r="O196" s="8" t="str">
        <f t="shared" si="57"/>
        <v/>
      </c>
      <c r="P196" s="8" t="str">
        <f t="shared" si="57"/>
        <v/>
      </c>
      <c r="Q196" s="8" t="str">
        <f t="shared" si="57"/>
        <v/>
      </c>
      <c r="R196" s="8">
        <f t="shared" si="57"/>
        <v>6</v>
      </c>
      <c r="S196" s="8" t="str">
        <f t="shared" si="57"/>
        <v/>
      </c>
      <c r="T196" s="8" t="str">
        <f t="shared" si="57"/>
        <v/>
      </c>
      <c r="U196" s="8" t="str">
        <f t="shared" si="57"/>
        <v/>
      </c>
      <c r="V196" s="8" t="str">
        <f t="shared" si="51"/>
        <v/>
      </c>
      <c r="W196" s="8"/>
      <c r="X196" s="2"/>
      <c r="Y196" s="13" t="e">
        <f>IF(F196="","",IF(F196-VLOOKUP($A189,AWstandards,VLOOKUP(D196,Age,2,FALSE),FALSE)&gt;0,"","aw"))</f>
        <v>#N/A</v>
      </c>
    </row>
    <row r="197" spans="1:25" x14ac:dyDescent="0.25">
      <c r="A197" s="16" t="s">
        <v>391</v>
      </c>
      <c r="B197" s="36">
        <v>8</v>
      </c>
      <c r="C197" s="45" t="str">
        <f>IF(A197="","",VLOOKUP($A189,IF(LEN(A197)=2,FSB,FSA),VLOOKUP(LEFT(A197,1),Fteams,6,FALSE),FALSE))</f>
        <v>Phoenix</v>
      </c>
      <c r="D197" s="45">
        <f>IF(A197="","",VLOOKUP($A189,IF(LEN(A197)=2,FSB,FSA),VLOOKUP(LEFT(A197,1),Fteams,7,FALSE),FALSE))</f>
        <v>0</v>
      </c>
      <c r="E197" s="45" t="str">
        <f t="shared" si="56"/>
        <v>Phoenix</v>
      </c>
      <c r="F197" s="96" t="s">
        <v>742</v>
      </c>
      <c r="G197" s="97">
        <f>IF(Dec!$G$2-7&lt;0,0,Dec!$G$2-7)</f>
        <v>5</v>
      </c>
      <c r="H197" s="99"/>
      <c r="I197" s="8" t="str">
        <f t="shared" si="57"/>
        <v/>
      </c>
      <c r="J197" s="8" t="str">
        <f t="shared" si="57"/>
        <v/>
      </c>
      <c r="K197" s="8" t="str">
        <f t="shared" si="57"/>
        <v/>
      </c>
      <c r="L197" s="8" t="str">
        <f t="shared" si="57"/>
        <v/>
      </c>
      <c r="M197" s="8" t="str">
        <f t="shared" si="57"/>
        <v/>
      </c>
      <c r="N197" s="8" t="str">
        <f t="shared" si="57"/>
        <v/>
      </c>
      <c r="O197" s="8" t="str">
        <f t="shared" si="57"/>
        <v/>
      </c>
      <c r="P197" s="8">
        <f t="shared" si="57"/>
        <v>5</v>
      </c>
      <c r="Q197" s="8" t="str">
        <f t="shared" si="57"/>
        <v/>
      </c>
      <c r="R197" s="8" t="str">
        <f t="shared" si="57"/>
        <v/>
      </c>
      <c r="S197" s="8" t="str">
        <f t="shared" si="57"/>
        <v/>
      </c>
      <c r="T197" s="8" t="str">
        <f t="shared" si="57"/>
        <v/>
      </c>
      <c r="U197" s="8" t="str">
        <f t="shared" si="57"/>
        <v/>
      </c>
      <c r="V197" s="8" t="str">
        <f t="shared" si="51"/>
        <v/>
      </c>
      <c r="W197" s="8"/>
      <c r="X197" s="2"/>
      <c r="Y197" s="13" t="e">
        <f>IF(F197="","",IF(F197-VLOOKUP($A189,AWstandards,VLOOKUP(D197,Age,2,FALSE),FALSE)&gt;0,"","aw"))</f>
        <v>#N/A</v>
      </c>
    </row>
    <row r="198" spans="1:25" x14ac:dyDescent="0.25">
      <c r="A198" s="16" t="s">
        <v>393</v>
      </c>
      <c r="B198" s="36" t="s">
        <v>249</v>
      </c>
      <c r="C198" s="45" t="str">
        <f>IF(A198="","",VLOOKUP($A189,IF(LEN(A198)=2,FSB,FSA),VLOOKUP(LEFT(A198,1),Fteams,6,FALSE),FALSE))</f>
        <v>Worthing</v>
      </c>
      <c r="D198" s="45" t="e">
        <f>IF(A198="","",VLOOKUP($A191,IF(LEN(A198)=2,FSB,FSA),VLOOKUP(LEFT(A198,1),Fteams,7,FALSE),FALSE))</f>
        <v>#N/A</v>
      </c>
      <c r="E198" s="45" t="str">
        <f t="shared" si="56"/>
        <v>Worthing</v>
      </c>
      <c r="F198" s="96" t="s">
        <v>743</v>
      </c>
      <c r="G198" s="97">
        <f>IF(Dec!$G$2-8&lt;0,0,Dec!$G$2-8)</f>
        <v>4</v>
      </c>
      <c r="H198" s="99"/>
      <c r="I198" s="8" t="str">
        <f t="shared" si="57"/>
        <v/>
      </c>
      <c r="J198" s="8" t="str">
        <f t="shared" si="57"/>
        <v/>
      </c>
      <c r="K198" s="8" t="str">
        <f t="shared" si="57"/>
        <v/>
      </c>
      <c r="L198" s="8" t="str">
        <f t="shared" si="57"/>
        <v/>
      </c>
      <c r="M198" s="8" t="str">
        <f t="shared" si="57"/>
        <v/>
      </c>
      <c r="N198" s="8" t="str">
        <f t="shared" si="57"/>
        <v/>
      </c>
      <c r="O198" s="8" t="str">
        <f t="shared" si="57"/>
        <v/>
      </c>
      <c r="P198" s="8" t="str">
        <f t="shared" si="57"/>
        <v/>
      </c>
      <c r="Q198" s="8">
        <f t="shared" si="57"/>
        <v>4</v>
      </c>
      <c r="R198" s="8" t="str">
        <f t="shared" si="57"/>
        <v/>
      </c>
      <c r="S198" s="8" t="str">
        <f t="shared" si="57"/>
        <v/>
      </c>
      <c r="T198" s="8" t="str">
        <f t="shared" si="57"/>
        <v/>
      </c>
      <c r="U198" s="8" t="str">
        <f t="shared" si="57"/>
        <v/>
      </c>
      <c r="V198" s="8" t="str">
        <f t="shared" si="51"/>
        <v/>
      </c>
      <c r="W198" s="8"/>
      <c r="X198" s="2"/>
      <c r="Y198" s="13"/>
    </row>
    <row r="199" spans="1:25" x14ac:dyDescent="0.25">
      <c r="A199" s="16" t="s">
        <v>390</v>
      </c>
      <c r="B199" s="36" t="s">
        <v>246</v>
      </c>
      <c r="C199" s="45" t="str">
        <f>IF(A199="","",VLOOKUP($A189,IF(LEN(A199)=2,FSB,FSA),VLOOKUP(LEFT(A199,1),Fteams,6,FALSE),FALSE))</f>
        <v>Lewes</v>
      </c>
      <c r="D199" s="45" t="e">
        <f>IF(A199="","",VLOOKUP($A192,IF(LEN(A199)=2,FSB,FSA),VLOOKUP(LEFT(A199,1),Fteams,7,FALSE),FALSE))</f>
        <v>#N/A</v>
      </c>
      <c r="E199" s="45" t="str">
        <f t="shared" si="56"/>
        <v>Lewes</v>
      </c>
      <c r="F199" s="96" t="s">
        <v>744</v>
      </c>
      <c r="G199" s="97">
        <f>IF(Dec!$G$2-9&lt;0,0,Dec!$G$2-9)</f>
        <v>3</v>
      </c>
      <c r="H199" s="99"/>
      <c r="I199" s="8" t="str">
        <f t="shared" si="57"/>
        <v/>
      </c>
      <c r="J199" s="8" t="str">
        <f t="shared" si="57"/>
        <v/>
      </c>
      <c r="K199" s="8" t="str">
        <f t="shared" si="57"/>
        <v/>
      </c>
      <c r="L199" s="8" t="str">
        <f t="shared" si="57"/>
        <v/>
      </c>
      <c r="M199" s="8" t="str">
        <f t="shared" si="57"/>
        <v/>
      </c>
      <c r="N199" s="8" t="str">
        <f t="shared" si="57"/>
        <v/>
      </c>
      <c r="O199" s="8" t="str">
        <f t="shared" si="57"/>
        <v/>
      </c>
      <c r="P199" s="8" t="str">
        <f t="shared" si="57"/>
        <v/>
      </c>
      <c r="Q199" s="8" t="str">
        <f t="shared" si="57"/>
        <v/>
      </c>
      <c r="R199" s="8" t="str">
        <f t="shared" si="57"/>
        <v/>
      </c>
      <c r="S199" s="8">
        <f t="shared" si="57"/>
        <v>3</v>
      </c>
      <c r="T199" s="8" t="str">
        <f t="shared" si="57"/>
        <v/>
      </c>
      <c r="U199" s="8">
        <f t="shared" si="57"/>
        <v>3</v>
      </c>
      <c r="V199" s="8" t="str">
        <f t="shared" si="51"/>
        <v/>
      </c>
      <c r="W199" s="8"/>
      <c r="X199" s="2"/>
      <c r="Y199" s="13"/>
    </row>
    <row r="200" spans="1:25" x14ac:dyDescent="0.25">
      <c r="A200" s="15" t="s">
        <v>15</v>
      </c>
      <c r="B200" s="29"/>
      <c r="C200" s="46" t="s">
        <v>211</v>
      </c>
      <c r="D200" s="47"/>
      <c r="E200" s="48"/>
      <c r="F200" s="102"/>
      <c r="G200" s="101"/>
      <c r="H200" s="99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 t="str">
        <f t="shared" si="57"/>
        <v/>
      </c>
      <c r="V200" s="8" t="str">
        <f t="shared" si="51"/>
        <v/>
      </c>
      <c r="W200" s="8"/>
      <c r="X200" s="2" t="s">
        <v>15</v>
      </c>
      <c r="Y200" s="3"/>
    </row>
    <row r="201" spans="1:25" x14ac:dyDescent="0.25">
      <c r="A201" s="16" t="s">
        <v>398</v>
      </c>
      <c r="B201" s="36">
        <v>1</v>
      </c>
      <c r="C201" s="45"/>
      <c r="D201" s="45" t="e">
        <f>IF(A201="","",VLOOKUP($A200,IF(LEN(A201)=2,FSB,FSA),VLOOKUP(LEFT(A201,1),Fteams,7,FALSE),FALSE))</f>
        <v>#N/A</v>
      </c>
      <c r="E201" s="45" t="str">
        <f>IF(A201="","",VLOOKUP(LEFT(A201,1),Fteams,2,FALSE))</f>
        <v>Brighton &amp; Hove</v>
      </c>
      <c r="F201" s="96" t="s">
        <v>745</v>
      </c>
      <c r="G201" s="97">
        <f>Dec!$G$2</f>
        <v>12</v>
      </c>
      <c r="H201" s="99"/>
      <c r="I201" s="8">
        <f t="shared" ref="I201:U208" si="58">IF($A201="","",IF(LEFT($A201,1)=I$20,$G201,""))</f>
        <v>12</v>
      </c>
      <c r="J201" s="8" t="str">
        <f t="shared" si="58"/>
        <v/>
      </c>
      <c r="K201" s="8" t="str">
        <f t="shared" si="58"/>
        <v/>
      </c>
      <c r="L201" s="8" t="str">
        <f t="shared" si="58"/>
        <v/>
      </c>
      <c r="M201" s="8" t="str">
        <f t="shared" si="58"/>
        <v/>
      </c>
      <c r="N201" s="8" t="str">
        <f t="shared" si="58"/>
        <v/>
      </c>
      <c r="O201" s="8" t="str">
        <f t="shared" si="58"/>
        <v/>
      </c>
      <c r="P201" s="8" t="str">
        <f t="shared" si="58"/>
        <v/>
      </c>
      <c r="Q201" s="8" t="str">
        <f t="shared" si="58"/>
        <v/>
      </c>
      <c r="R201" s="8" t="str">
        <f t="shared" si="58"/>
        <v/>
      </c>
      <c r="S201" s="8" t="str">
        <f t="shared" si="58"/>
        <v/>
      </c>
      <c r="T201" s="8" t="str">
        <f t="shared" si="58"/>
        <v/>
      </c>
      <c r="U201" s="8" t="str">
        <f t="shared" si="57"/>
        <v/>
      </c>
      <c r="V201" s="8" t="str">
        <f t="shared" si="51"/>
        <v/>
      </c>
      <c r="W201" s="8"/>
      <c r="X201" s="2"/>
      <c r="Y201" s="13" t="e">
        <f>IF(F201="","",IF(F201-VLOOKUP($A200,AWstandards,VLOOKUP(D201,Age,2,FALSE),FALSE)&gt;0,"","aw"))</f>
        <v>#N/A</v>
      </c>
    </row>
    <row r="202" spans="1:25" x14ac:dyDescent="0.25">
      <c r="A202" s="16" t="s">
        <v>400</v>
      </c>
      <c r="B202" s="36">
        <v>2</v>
      </c>
      <c r="C202" s="45"/>
      <c r="D202" s="45" t="e">
        <f>IF(A202="","",VLOOKUP($A200,IF(LEN(A202)=2,FSB,FSA),VLOOKUP(LEFT(A202,1),Fteams,7,FALSE),FALSE))</f>
        <v>#N/A</v>
      </c>
      <c r="E202" s="45" t="str">
        <f>IF(A202="","",VLOOKUP(LEFT(A202,1),Fteams,2,FALSE))</f>
        <v>Chichester</v>
      </c>
      <c r="F202" s="96" t="s">
        <v>746</v>
      </c>
      <c r="G202" s="97">
        <f>IF(Dec!$G$2-1&lt;0,0,Dec!$G$2-1)</f>
        <v>11</v>
      </c>
      <c r="H202" s="99"/>
      <c r="I202" s="8" t="str">
        <f t="shared" si="58"/>
        <v/>
      </c>
      <c r="J202" s="8" t="str">
        <f t="shared" si="58"/>
        <v/>
      </c>
      <c r="K202" s="8">
        <f t="shared" si="58"/>
        <v>11</v>
      </c>
      <c r="L202" s="8" t="str">
        <f t="shared" si="58"/>
        <v/>
      </c>
      <c r="M202" s="8" t="str">
        <f t="shared" si="58"/>
        <v/>
      </c>
      <c r="N202" s="8" t="str">
        <f t="shared" si="58"/>
        <v/>
      </c>
      <c r="O202" s="8" t="str">
        <f t="shared" si="58"/>
        <v/>
      </c>
      <c r="P202" s="8" t="str">
        <f t="shared" si="58"/>
        <v/>
      </c>
      <c r="Q202" s="8" t="str">
        <f t="shared" si="58"/>
        <v/>
      </c>
      <c r="R202" s="8" t="str">
        <f t="shared" si="58"/>
        <v/>
      </c>
      <c r="S202" s="8" t="str">
        <f t="shared" si="58"/>
        <v/>
      </c>
      <c r="T202" s="8" t="str">
        <f t="shared" si="58"/>
        <v/>
      </c>
      <c r="U202" s="8" t="str">
        <f t="shared" si="57"/>
        <v/>
      </c>
      <c r="V202" s="8" t="str">
        <f t="shared" si="51"/>
        <v/>
      </c>
      <c r="W202" s="8"/>
      <c r="X202" s="2"/>
      <c r="Y202" s="13" t="e">
        <f>IF(F202="","",IF(F202-VLOOKUP($A200,AWstandards,VLOOKUP(D202,Age,2,FALSE),FALSE)&gt;0,"","aw"))</f>
        <v>#N/A</v>
      </c>
    </row>
    <row r="203" spans="1:25" x14ac:dyDescent="0.25">
      <c r="A203" s="16" t="s">
        <v>399</v>
      </c>
      <c r="B203" s="36">
        <v>3</v>
      </c>
      <c r="C203" s="45"/>
      <c r="D203" s="45" t="e">
        <f>IF(A203="","",VLOOKUP($A200,IF(LEN(A203)=2,FSB,FSA),VLOOKUP(LEFT(A203,1),Fteams,7,FALSE),FALSE))</f>
        <v>#N/A</v>
      </c>
      <c r="E203" s="45" t="str">
        <f>IF(A203="","",VLOOKUP(LEFT(A203,1),Fteams,2,FALSE))</f>
        <v>Crawley</v>
      </c>
      <c r="F203" s="96" t="s">
        <v>747</v>
      </c>
      <c r="G203" s="97">
        <f>IF(Dec!$G$2-2&lt;0,0,Dec!$G$2-2)</f>
        <v>10</v>
      </c>
      <c r="H203" s="99"/>
      <c r="I203" s="8" t="str">
        <f t="shared" si="58"/>
        <v/>
      </c>
      <c r="J203" s="8">
        <f t="shared" si="58"/>
        <v>10</v>
      </c>
      <c r="K203" s="8" t="str">
        <f t="shared" si="58"/>
        <v/>
      </c>
      <c r="L203" s="8" t="str">
        <f t="shared" si="58"/>
        <v/>
      </c>
      <c r="M203" s="8" t="str">
        <f t="shared" si="58"/>
        <v/>
      </c>
      <c r="N203" s="8" t="str">
        <f t="shared" si="58"/>
        <v/>
      </c>
      <c r="O203" s="8" t="str">
        <f t="shared" si="58"/>
        <v/>
      </c>
      <c r="P203" s="8" t="str">
        <f t="shared" si="58"/>
        <v/>
      </c>
      <c r="Q203" s="8" t="str">
        <f t="shared" si="58"/>
        <v/>
      </c>
      <c r="R203" s="8" t="str">
        <f t="shared" si="58"/>
        <v/>
      </c>
      <c r="S203" s="8" t="str">
        <f t="shared" si="58"/>
        <v/>
      </c>
      <c r="T203" s="8" t="str">
        <f t="shared" si="58"/>
        <v/>
      </c>
      <c r="U203" s="8" t="str">
        <f t="shared" si="57"/>
        <v/>
      </c>
      <c r="V203" s="8" t="str">
        <f t="shared" si="51"/>
        <v/>
      </c>
      <c r="W203" s="8"/>
      <c r="X203" s="2"/>
      <c r="Y203" s="13" t="e">
        <f>IF(F203="","",IF(F203-VLOOKUP($A200,AWstandards,VLOOKUP(D203,Age,2,FALSE),FALSE)&gt;0,"","aw"))</f>
        <v>#N/A</v>
      </c>
    </row>
    <row r="204" spans="1:25" x14ac:dyDescent="0.25">
      <c r="A204" s="16" t="s">
        <v>401</v>
      </c>
      <c r="B204" s="36">
        <v>4</v>
      </c>
      <c r="C204" s="45"/>
      <c r="D204" s="45" t="e">
        <f>IF(A204="","",VLOOKUP($A200,IF(LEN(A204)=2,FSB,FSA),VLOOKUP(LEFT(A204,1),Fteams,7,FALSE),FALSE))</f>
        <v>#N/A</v>
      </c>
      <c r="E204" s="45" t="str">
        <f>IF(A204="","",VLOOKUP(LEFT(A204,1),Fteams,2,FALSE))</f>
        <v>Eastbourne</v>
      </c>
      <c r="F204" s="96" t="s">
        <v>748</v>
      </c>
      <c r="G204" s="97">
        <f>IF(Dec!$G$2-3&lt;0,0,Dec!$G$2-3)</f>
        <v>9</v>
      </c>
      <c r="H204" s="99"/>
      <c r="I204" s="8" t="str">
        <f t="shared" si="58"/>
        <v/>
      </c>
      <c r="J204" s="8" t="str">
        <f t="shared" si="58"/>
        <v/>
      </c>
      <c r="K204" s="8" t="str">
        <f t="shared" si="58"/>
        <v/>
      </c>
      <c r="L204" s="8">
        <f t="shared" si="58"/>
        <v>9</v>
      </c>
      <c r="M204" s="8" t="str">
        <f t="shared" si="58"/>
        <v/>
      </c>
      <c r="N204" s="8" t="str">
        <f t="shared" si="58"/>
        <v/>
      </c>
      <c r="O204" s="8" t="str">
        <f t="shared" si="58"/>
        <v/>
      </c>
      <c r="P204" s="8" t="str">
        <f t="shared" si="58"/>
        <v/>
      </c>
      <c r="Q204" s="8" t="str">
        <f t="shared" si="58"/>
        <v/>
      </c>
      <c r="R204" s="8" t="str">
        <f t="shared" si="58"/>
        <v/>
      </c>
      <c r="S204" s="8" t="str">
        <f t="shared" si="58"/>
        <v/>
      </c>
      <c r="T204" s="8" t="str">
        <f t="shared" si="58"/>
        <v/>
      </c>
      <c r="U204" s="8" t="str">
        <f t="shared" si="58"/>
        <v/>
      </c>
      <c r="V204" s="8" t="str">
        <f t="shared" si="51"/>
        <v/>
      </c>
      <c r="W204" s="8"/>
      <c r="X204" s="2"/>
      <c r="Y204" s="13" t="e">
        <f>IF(F204="","",IF(F204-VLOOKUP($A200,AWstandards,VLOOKUP(D204,Age,2,FALSE),FALSE)&gt;0,"","aw"))</f>
        <v>#N/A</v>
      </c>
    </row>
    <row r="205" spans="1:25" x14ac:dyDescent="0.25">
      <c r="A205" s="15">
        <v>75</v>
      </c>
      <c r="B205" s="29"/>
      <c r="C205" s="38" t="s">
        <v>213</v>
      </c>
      <c r="D205" s="38"/>
      <c r="E205" s="44"/>
      <c r="F205" s="100"/>
      <c r="G205" s="101"/>
      <c r="H205" s="99" t="s">
        <v>141</v>
      </c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 t="str">
        <f t="shared" si="58"/>
        <v/>
      </c>
      <c r="V205" s="8" t="str">
        <f t="shared" si="51"/>
        <v/>
      </c>
      <c r="W205" s="8"/>
      <c r="X205" s="2" t="s">
        <v>184</v>
      </c>
      <c r="Y205" s="2"/>
    </row>
    <row r="206" spans="1:25" x14ac:dyDescent="0.25">
      <c r="A206" s="16" t="s">
        <v>387</v>
      </c>
      <c r="B206" s="36">
        <v>1</v>
      </c>
      <c r="C206" s="45" t="str">
        <f t="shared" ref="C206:C216" si="59">IF(A206="","",VLOOKUP($A$205,IF(LEN(A206)=2,F15B,F15A),VLOOKUP(LEFT(A206,1),Fteams,6,FALSE),FALSE))</f>
        <v>Annie Lock</v>
      </c>
      <c r="D206" s="45">
        <f>IF(A206="","",VLOOKUP($A205,IF(LEN(A206)=2,F15B,F15A),VLOOKUP(LEFT(A206,1),Fteams,7,FALSE),FALSE))</f>
        <v>0</v>
      </c>
      <c r="E206" s="45" t="str">
        <f t="shared" ref="E206:E216" si="60">IF(A206="","",VLOOKUP(LEFT(A206,1),Fteams,2,FALSE))</f>
        <v>Chichester</v>
      </c>
      <c r="F206" s="96" t="s">
        <v>435</v>
      </c>
      <c r="G206" s="97">
        <f>Dec!$G$2</f>
        <v>12</v>
      </c>
      <c r="H206" s="99">
        <v>-1.3</v>
      </c>
      <c r="I206" s="8" t="str">
        <f t="shared" ref="I206:U220" si="61">IF($A206="","",IF(LEFT($A206,1)=I$20,$G206,""))</f>
        <v/>
      </c>
      <c r="J206" s="8" t="str">
        <f t="shared" si="61"/>
        <v/>
      </c>
      <c r="K206" s="8">
        <f t="shared" si="61"/>
        <v>12</v>
      </c>
      <c r="L206" s="8" t="str">
        <f t="shared" si="61"/>
        <v/>
      </c>
      <c r="M206" s="8" t="str">
        <f t="shared" si="61"/>
        <v/>
      </c>
      <c r="N206" s="8" t="str">
        <f t="shared" si="61"/>
        <v/>
      </c>
      <c r="O206" s="8" t="str">
        <f t="shared" si="61"/>
        <v/>
      </c>
      <c r="P206" s="8" t="str">
        <f t="shared" si="61"/>
        <v/>
      </c>
      <c r="Q206" s="8" t="str">
        <f t="shared" si="61"/>
        <v/>
      </c>
      <c r="R206" s="8" t="str">
        <f t="shared" si="61"/>
        <v/>
      </c>
      <c r="S206" s="8" t="str">
        <f t="shared" si="61"/>
        <v/>
      </c>
      <c r="T206" s="8" t="str">
        <f t="shared" si="61"/>
        <v/>
      </c>
      <c r="U206" s="8" t="str">
        <f t="shared" si="58"/>
        <v/>
      </c>
      <c r="V206" s="8" t="str">
        <f t="shared" si="51"/>
        <v/>
      </c>
      <c r="W206" s="8"/>
      <c r="X206" s="2"/>
      <c r="Y206" s="13" t="e">
        <f>IF(F206="","",IF(F206-VLOOKUP($A205,AWstandards,VLOOKUP(D206,Age,2,FALSE),FALSE)&gt;0,"","aw"))</f>
        <v>#N/A</v>
      </c>
    </row>
    <row r="207" spans="1:25" x14ac:dyDescent="0.25">
      <c r="A207" s="16" t="s">
        <v>392</v>
      </c>
      <c r="B207" s="36">
        <v>2</v>
      </c>
      <c r="C207" s="45" t="str">
        <f t="shared" si="59"/>
        <v>Sophie Smith</v>
      </c>
      <c r="D207" s="45">
        <f>IF(A207="","",VLOOKUP($A205,IF(LEN(A207)=2,F15B,F15A),VLOOKUP(LEFT(A207,1),Fteams,7,FALSE),FALSE))</f>
        <v>0</v>
      </c>
      <c r="E207" s="45" t="str">
        <f t="shared" si="60"/>
        <v>Hy Runners</v>
      </c>
      <c r="F207" s="96" t="s">
        <v>437</v>
      </c>
      <c r="G207" s="97">
        <f>IF(Dec!$G$2-1&lt;0,0,Dec!$G$2-1)</f>
        <v>11</v>
      </c>
      <c r="H207" s="99">
        <v>-0.6</v>
      </c>
      <c r="I207" s="8" t="str">
        <f t="shared" si="61"/>
        <v/>
      </c>
      <c r="J207" s="8" t="str">
        <f t="shared" si="61"/>
        <v/>
      </c>
      <c r="K207" s="8" t="str">
        <f t="shared" si="61"/>
        <v/>
      </c>
      <c r="L207" s="8" t="str">
        <f t="shared" si="61"/>
        <v/>
      </c>
      <c r="M207" s="8" t="str">
        <f t="shared" si="61"/>
        <v/>
      </c>
      <c r="N207" s="8" t="str">
        <f t="shared" si="61"/>
        <v/>
      </c>
      <c r="O207" s="8" t="str">
        <f t="shared" si="61"/>
        <v/>
      </c>
      <c r="P207" s="8" t="str">
        <f t="shared" si="61"/>
        <v/>
      </c>
      <c r="Q207" s="8" t="str">
        <f t="shared" si="61"/>
        <v/>
      </c>
      <c r="R207" s="8" t="str">
        <f t="shared" si="61"/>
        <v/>
      </c>
      <c r="S207" s="8" t="str">
        <f t="shared" si="61"/>
        <v/>
      </c>
      <c r="T207" s="8">
        <f t="shared" si="61"/>
        <v>11</v>
      </c>
      <c r="U207" s="8" t="str">
        <f t="shared" si="58"/>
        <v/>
      </c>
      <c r="V207" s="8">
        <f t="shared" si="51"/>
        <v>11</v>
      </c>
      <c r="W207" s="8"/>
      <c r="X207" s="2"/>
      <c r="Y207" s="13" t="e">
        <f>IF(F207="","",IF(F207-VLOOKUP($A205,AWstandards,VLOOKUP(D207,Age,2,FALSE),FALSE)&gt;0,"","aw"))</f>
        <v>#N/A</v>
      </c>
    </row>
    <row r="208" spans="1:25" x14ac:dyDescent="0.25">
      <c r="A208" s="16" t="s">
        <v>386</v>
      </c>
      <c r="B208" s="36">
        <v>3</v>
      </c>
      <c r="C208" s="45" t="str">
        <f t="shared" si="59"/>
        <v>Lucy Bryant</v>
      </c>
      <c r="D208" s="45">
        <f>IF(A208="","",VLOOKUP($A205,IF(LEN(A208)=2,F15B,F15A),VLOOKUP(LEFT(A208,1),Fteams,7,FALSE),FALSE))</f>
        <v>0</v>
      </c>
      <c r="E208" s="45" t="str">
        <f t="shared" si="60"/>
        <v>Crawley</v>
      </c>
      <c r="F208" s="96" t="s">
        <v>438</v>
      </c>
      <c r="G208" s="97">
        <f>IF(Dec!$G$2-2&lt;0,0,Dec!$G$2-2)</f>
        <v>10</v>
      </c>
      <c r="H208" s="99">
        <v>-0.6</v>
      </c>
      <c r="I208" s="8" t="str">
        <f t="shared" si="61"/>
        <v/>
      </c>
      <c r="J208" s="8">
        <f t="shared" si="61"/>
        <v>10</v>
      </c>
      <c r="K208" s="8" t="str">
        <f t="shared" si="61"/>
        <v/>
      </c>
      <c r="L208" s="8" t="str">
        <f t="shared" si="61"/>
        <v/>
      </c>
      <c r="M208" s="8" t="str">
        <f t="shared" si="61"/>
        <v/>
      </c>
      <c r="N208" s="8" t="str">
        <f t="shared" si="61"/>
        <v/>
      </c>
      <c r="O208" s="8" t="str">
        <f t="shared" si="61"/>
        <v/>
      </c>
      <c r="P208" s="8" t="str">
        <f t="shared" si="61"/>
        <v/>
      </c>
      <c r="Q208" s="8" t="str">
        <f t="shared" si="61"/>
        <v/>
      </c>
      <c r="R208" s="8" t="str">
        <f t="shared" si="61"/>
        <v/>
      </c>
      <c r="S208" s="8" t="str">
        <f t="shared" si="61"/>
        <v/>
      </c>
      <c r="T208" s="8" t="str">
        <f t="shared" si="61"/>
        <v/>
      </c>
      <c r="U208" s="8" t="str">
        <f t="shared" si="58"/>
        <v/>
      </c>
      <c r="V208" s="8" t="str">
        <f t="shared" ref="V208:V252" si="62">IF($A208="","",IF(LEFT($A208,1)=V$20,$G208,""))</f>
        <v/>
      </c>
      <c r="W208" s="8"/>
      <c r="X208" s="2"/>
      <c r="Y208" s="13" t="e">
        <f>IF(F208="","",IF(F208-VLOOKUP($A205,AWstandards,VLOOKUP(D208,Age,2,FALSE),FALSE)&gt;0,"","aw"))</f>
        <v>#N/A</v>
      </c>
    </row>
    <row r="209" spans="1:25" x14ac:dyDescent="0.25">
      <c r="A209" s="16" t="s">
        <v>385</v>
      </c>
      <c r="B209" s="36">
        <v>4</v>
      </c>
      <c r="C209" s="45" t="str">
        <f t="shared" si="59"/>
        <v>Freya Mander</v>
      </c>
      <c r="D209" s="45">
        <f>IF(A209="","",VLOOKUP($A205,IF(LEN(A209)=2,F15B,F15A),VLOOKUP(LEFT(A209,1),Fteams,7,FALSE),FALSE))</f>
        <v>0</v>
      </c>
      <c r="E209" s="45" t="str">
        <f t="shared" si="60"/>
        <v>Brighton &amp; Hove</v>
      </c>
      <c r="F209" s="96" t="s">
        <v>439</v>
      </c>
      <c r="G209" s="97">
        <f>IF(Dec!$G$2-3&lt;0,0,Dec!$G$2-3)</f>
        <v>9</v>
      </c>
      <c r="H209" s="99">
        <v>-0.6</v>
      </c>
      <c r="I209" s="8">
        <f t="shared" si="61"/>
        <v>9</v>
      </c>
      <c r="J209" s="8" t="str">
        <f t="shared" si="61"/>
        <v/>
      </c>
      <c r="K209" s="8" t="str">
        <f t="shared" si="61"/>
        <v/>
      </c>
      <c r="L209" s="8" t="str">
        <f t="shared" si="61"/>
        <v/>
      </c>
      <c r="M209" s="8" t="str">
        <f t="shared" si="61"/>
        <v/>
      </c>
      <c r="N209" s="8" t="str">
        <f t="shared" si="61"/>
        <v/>
      </c>
      <c r="O209" s="8" t="str">
        <f t="shared" si="61"/>
        <v/>
      </c>
      <c r="P209" s="8" t="str">
        <f t="shared" si="61"/>
        <v/>
      </c>
      <c r="Q209" s="8" t="str">
        <f t="shared" si="61"/>
        <v/>
      </c>
      <c r="R209" s="8" t="str">
        <f t="shared" si="61"/>
        <v/>
      </c>
      <c r="S209" s="8" t="str">
        <f t="shared" si="61"/>
        <v/>
      </c>
      <c r="T209" s="8" t="str">
        <f t="shared" si="61"/>
        <v/>
      </c>
      <c r="U209" s="8" t="str">
        <f t="shared" si="61"/>
        <v/>
      </c>
      <c r="V209" s="8" t="str">
        <f t="shared" si="62"/>
        <v/>
      </c>
      <c r="W209" s="8"/>
      <c r="X209" s="2"/>
      <c r="Y209" s="13" t="e">
        <f>IF(F209="","",IF(F209-VLOOKUP($A205,AWstandards,VLOOKUP(D209,Age,2,FALSE),FALSE)&gt;0,"","aw"))</f>
        <v>#N/A</v>
      </c>
    </row>
    <row r="210" spans="1:25" x14ac:dyDescent="0.25">
      <c r="A210" s="16" t="s">
        <v>388</v>
      </c>
      <c r="B210" s="36">
        <v>5</v>
      </c>
      <c r="C210" s="45" t="str">
        <f t="shared" si="59"/>
        <v>Lily Holmes</v>
      </c>
      <c r="D210" s="45">
        <f>IF(A210="","",VLOOKUP($A205,IF(LEN(A210)=2,F15B,F15A),VLOOKUP(LEFT(A210,1),Fteams,7,FALSE),FALSE))</f>
        <v>0</v>
      </c>
      <c r="E210" s="45" t="str">
        <f t="shared" si="60"/>
        <v>Eastbourne</v>
      </c>
      <c r="F210" s="96" t="s">
        <v>440</v>
      </c>
      <c r="G210" s="97">
        <f>IF(Dec!$G$2-4&lt;0,0,Dec!$G$2-4)</f>
        <v>8</v>
      </c>
      <c r="H210" s="99">
        <v>-0.6</v>
      </c>
      <c r="I210" s="8" t="str">
        <f t="shared" si="61"/>
        <v/>
      </c>
      <c r="J210" s="8" t="str">
        <f t="shared" si="61"/>
        <v/>
      </c>
      <c r="K210" s="8" t="str">
        <f t="shared" si="61"/>
        <v/>
      </c>
      <c r="L210" s="8">
        <f t="shared" si="61"/>
        <v>8</v>
      </c>
      <c r="M210" s="8" t="str">
        <f t="shared" si="61"/>
        <v/>
      </c>
      <c r="N210" s="8" t="str">
        <f t="shared" si="61"/>
        <v/>
      </c>
      <c r="O210" s="8" t="str">
        <f t="shared" si="61"/>
        <v/>
      </c>
      <c r="P210" s="8" t="str">
        <f t="shared" si="61"/>
        <v/>
      </c>
      <c r="Q210" s="8" t="str">
        <f t="shared" si="61"/>
        <v/>
      </c>
      <c r="R210" s="8" t="str">
        <f t="shared" si="61"/>
        <v/>
      </c>
      <c r="S210" s="8" t="str">
        <f t="shared" si="61"/>
        <v/>
      </c>
      <c r="T210" s="8" t="str">
        <f t="shared" si="61"/>
        <v/>
      </c>
      <c r="U210" s="8" t="str">
        <f t="shared" si="61"/>
        <v/>
      </c>
      <c r="V210" s="8" t="str">
        <f t="shared" si="62"/>
        <v/>
      </c>
      <c r="W210" s="8"/>
      <c r="X210" s="2"/>
      <c r="Y210" s="13" t="e">
        <f>IF(F210="","",IF(F210-VLOOKUP($A205,AWstandards,VLOOKUP(D210,Age,2,FALSE),FALSE)&gt;0,"","aw"))</f>
        <v>#N/A</v>
      </c>
    </row>
    <row r="211" spans="1:25" x14ac:dyDescent="0.25">
      <c r="A211" s="16" t="s">
        <v>384</v>
      </c>
      <c r="B211" s="36">
        <v>6</v>
      </c>
      <c r="C211" s="45" t="str">
        <f t="shared" si="59"/>
        <v>Katie Cole</v>
      </c>
      <c r="D211" s="45">
        <f>IF(A211="","",VLOOKUP($A205,IF(LEN(A211)=2,F15B,F15A),VLOOKUP(LEFT(A211,1),Fteams,7,FALSE),FALSE))</f>
        <v>0</v>
      </c>
      <c r="E211" s="45" t="str">
        <f t="shared" si="60"/>
        <v>Hastings</v>
      </c>
      <c r="F211" s="96" t="s">
        <v>441</v>
      </c>
      <c r="G211" s="97">
        <f>IF(Dec!$G$2-5&lt;0,0,Dec!$G$2-5)</f>
        <v>7</v>
      </c>
      <c r="H211" s="99">
        <v>-1.3</v>
      </c>
      <c r="I211" s="8" t="str">
        <f t="shared" si="61"/>
        <v/>
      </c>
      <c r="J211" s="8" t="str">
        <f t="shared" si="61"/>
        <v/>
      </c>
      <c r="K211" s="8" t="str">
        <f t="shared" si="61"/>
        <v/>
      </c>
      <c r="L211" s="8" t="str">
        <f t="shared" si="61"/>
        <v/>
      </c>
      <c r="M211" s="8" t="str">
        <f t="shared" si="61"/>
        <v/>
      </c>
      <c r="N211" s="8" t="str">
        <f t="shared" si="61"/>
        <v/>
      </c>
      <c r="O211" s="8">
        <f t="shared" si="61"/>
        <v>7</v>
      </c>
      <c r="P211" s="8" t="str">
        <f t="shared" si="61"/>
        <v/>
      </c>
      <c r="Q211" s="8" t="str">
        <f t="shared" si="61"/>
        <v/>
      </c>
      <c r="R211" s="8" t="str">
        <f t="shared" si="61"/>
        <v/>
      </c>
      <c r="S211" s="8" t="str">
        <f t="shared" si="61"/>
        <v/>
      </c>
      <c r="T211" s="8" t="str">
        <f t="shared" si="61"/>
        <v/>
      </c>
      <c r="U211" s="8" t="str">
        <f t="shared" si="61"/>
        <v/>
      </c>
      <c r="V211" s="8" t="str">
        <f t="shared" si="62"/>
        <v/>
      </c>
      <c r="W211" s="8"/>
      <c r="X211" s="2"/>
      <c r="Y211" s="13" t="e">
        <f>IF(F211="","",IF(F211-VLOOKUP($A205,AWstandards,VLOOKUP(D211,Age,2,FALSE),FALSE)&gt;0,"","aw"))</f>
        <v>#N/A</v>
      </c>
    </row>
    <row r="212" spans="1:25" x14ac:dyDescent="0.25">
      <c r="A212" s="16" t="s">
        <v>391</v>
      </c>
      <c r="B212" s="36">
        <v>7</v>
      </c>
      <c r="C212" s="45" t="str">
        <f t="shared" si="59"/>
        <v>Joli Wong</v>
      </c>
      <c r="D212" s="45">
        <f>IF(A212="","",VLOOKUP($A205,IF(LEN(A212)=2,F15B,F15A),VLOOKUP(LEFT(A212,1),Fteams,7,FALSE),FALSE))</f>
        <v>0</v>
      </c>
      <c r="E212" s="45" t="str">
        <f t="shared" si="60"/>
        <v>Phoenix</v>
      </c>
      <c r="F212" s="96" t="s">
        <v>442</v>
      </c>
      <c r="G212" s="97">
        <f>IF(Dec!$G$2-6&lt;0,0,Dec!$G$2-6)</f>
        <v>6</v>
      </c>
      <c r="H212" s="99">
        <v>-1.3</v>
      </c>
      <c r="I212" s="8" t="str">
        <f t="shared" si="61"/>
        <v/>
      </c>
      <c r="J212" s="8" t="str">
        <f t="shared" si="61"/>
        <v/>
      </c>
      <c r="K212" s="8" t="str">
        <f t="shared" si="61"/>
        <v/>
      </c>
      <c r="L212" s="8" t="str">
        <f t="shared" si="61"/>
        <v/>
      </c>
      <c r="M212" s="8" t="str">
        <f t="shared" si="61"/>
        <v/>
      </c>
      <c r="N212" s="8" t="str">
        <f t="shared" si="61"/>
        <v/>
      </c>
      <c r="O212" s="8" t="str">
        <f t="shared" si="61"/>
        <v/>
      </c>
      <c r="P212" s="8">
        <f t="shared" si="61"/>
        <v>6</v>
      </c>
      <c r="Q212" s="8" t="str">
        <f t="shared" si="61"/>
        <v/>
      </c>
      <c r="R212" s="8" t="str">
        <f t="shared" si="61"/>
        <v/>
      </c>
      <c r="S212" s="8" t="str">
        <f t="shared" si="61"/>
        <v/>
      </c>
      <c r="T212" s="8" t="str">
        <f t="shared" si="61"/>
        <v/>
      </c>
      <c r="U212" s="8" t="str">
        <f t="shared" si="61"/>
        <v/>
      </c>
      <c r="V212" s="8" t="str">
        <f t="shared" si="62"/>
        <v/>
      </c>
      <c r="W212" s="8"/>
      <c r="X212" s="2"/>
      <c r="Y212" s="13" t="e">
        <f>IF(F212="","",IF(F212-VLOOKUP($A205,AWstandards,VLOOKUP(D212,Age,2,FALSE),FALSE)&gt;0,"","aw"))</f>
        <v>#N/A</v>
      </c>
    </row>
    <row r="213" spans="1:25" x14ac:dyDescent="0.25">
      <c r="A213" s="16" t="s">
        <v>389</v>
      </c>
      <c r="B213" s="36">
        <v>8</v>
      </c>
      <c r="C213" s="45" t="str">
        <f t="shared" si="59"/>
        <v>Phoebe Gillman-Davis</v>
      </c>
      <c r="D213" s="45">
        <f>IF(A213="","",VLOOKUP($A205,IF(LEN(A213)=2,F15B,F15A),VLOOKUP(LEFT(A213,1),Fteams,7,FALSE),FALSE))</f>
        <v>0</v>
      </c>
      <c r="E213" s="45" t="str">
        <f t="shared" si="60"/>
        <v>Horsham BS</v>
      </c>
      <c r="F213" s="96" t="s">
        <v>443</v>
      </c>
      <c r="G213" s="97">
        <f>IF(Dec!$G$2-7&lt;0,0,Dec!$G$2-7)</f>
        <v>5</v>
      </c>
      <c r="H213" s="99">
        <v>-0.6</v>
      </c>
      <c r="I213" s="8" t="str">
        <f t="shared" si="61"/>
        <v/>
      </c>
      <c r="J213" s="8" t="str">
        <f t="shared" si="61"/>
        <v/>
      </c>
      <c r="K213" s="8" t="str">
        <f t="shared" si="61"/>
        <v/>
      </c>
      <c r="L213" s="8" t="str">
        <f t="shared" si="61"/>
        <v/>
      </c>
      <c r="M213" s="8">
        <f t="shared" si="61"/>
        <v>5</v>
      </c>
      <c r="N213" s="8" t="str">
        <f t="shared" si="61"/>
        <v/>
      </c>
      <c r="O213" s="8" t="str">
        <f t="shared" si="61"/>
        <v/>
      </c>
      <c r="P213" s="8" t="str">
        <f t="shared" si="61"/>
        <v/>
      </c>
      <c r="Q213" s="8" t="str">
        <f t="shared" si="61"/>
        <v/>
      </c>
      <c r="R213" s="8" t="str">
        <f t="shared" si="61"/>
        <v/>
      </c>
      <c r="S213" s="8" t="str">
        <f t="shared" si="61"/>
        <v/>
      </c>
      <c r="T213" s="8" t="str">
        <f t="shared" si="61"/>
        <v/>
      </c>
      <c r="U213" s="8" t="str">
        <f t="shared" si="61"/>
        <v/>
      </c>
      <c r="V213" s="8" t="str">
        <f t="shared" si="62"/>
        <v/>
      </c>
      <c r="W213" s="8"/>
      <c r="X213" s="2"/>
      <c r="Y213" s="13" t="e">
        <f>IF(F213="","",IF(F213-VLOOKUP($A205,AWstandards,VLOOKUP(D213,Age,2,FALSE),FALSE)&gt;0,"","aw"))</f>
        <v>#N/A</v>
      </c>
    </row>
    <row r="214" spans="1:25" x14ac:dyDescent="0.25">
      <c r="A214" s="16" t="s">
        <v>393</v>
      </c>
      <c r="B214" s="36" t="s">
        <v>249</v>
      </c>
      <c r="C214" s="45" t="str">
        <f t="shared" si="59"/>
        <v>Havana Buonassisi</v>
      </c>
      <c r="D214" s="45" t="e">
        <f>IF(A214="","",VLOOKUP($A207,IF(LEN(A214)=2,FSB,FSA),VLOOKUP(LEFT(A214,1),Fteams,7,FALSE),FALSE))</f>
        <v>#N/A</v>
      </c>
      <c r="E214" s="45" t="str">
        <f t="shared" si="60"/>
        <v>Worthing</v>
      </c>
      <c r="F214" s="96" t="s">
        <v>444</v>
      </c>
      <c r="G214" s="97">
        <f>IF(Dec!$G$2-8&lt;0,0,Dec!$G$2-8)</f>
        <v>4</v>
      </c>
      <c r="H214" s="99">
        <v>-0.6</v>
      </c>
      <c r="I214" s="8" t="str">
        <f t="shared" si="61"/>
        <v/>
      </c>
      <c r="J214" s="8" t="str">
        <f t="shared" si="61"/>
        <v/>
      </c>
      <c r="K214" s="8" t="str">
        <f t="shared" si="61"/>
        <v/>
      </c>
      <c r="L214" s="8" t="str">
        <f t="shared" si="61"/>
        <v/>
      </c>
      <c r="M214" s="8" t="str">
        <f t="shared" si="61"/>
        <v/>
      </c>
      <c r="N214" s="8" t="str">
        <f t="shared" si="61"/>
        <v/>
      </c>
      <c r="O214" s="8" t="str">
        <f t="shared" si="61"/>
        <v/>
      </c>
      <c r="P214" s="8" t="str">
        <f t="shared" si="61"/>
        <v/>
      </c>
      <c r="Q214" s="8">
        <f t="shared" si="61"/>
        <v>4</v>
      </c>
      <c r="R214" s="8" t="str">
        <f t="shared" si="61"/>
        <v/>
      </c>
      <c r="S214" s="8" t="str">
        <f t="shared" si="61"/>
        <v/>
      </c>
      <c r="T214" s="8" t="str">
        <f t="shared" si="61"/>
        <v/>
      </c>
      <c r="U214" s="8" t="str">
        <f t="shared" si="61"/>
        <v/>
      </c>
      <c r="V214" s="8" t="str">
        <f t="shared" si="62"/>
        <v/>
      </c>
      <c r="W214" s="8"/>
      <c r="X214" s="2"/>
      <c r="Y214" s="13"/>
    </row>
    <row r="215" spans="1:25" x14ac:dyDescent="0.25">
      <c r="A215" s="16" t="s">
        <v>395</v>
      </c>
      <c r="B215" s="36" t="s">
        <v>246</v>
      </c>
      <c r="C215" s="45" t="str">
        <f t="shared" si="59"/>
        <v>Grace Bleach</v>
      </c>
      <c r="D215" s="45" t="e">
        <f>IF(A215="","",VLOOKUP($A208,IF(LEN(A215)=2,FSB,FSA),VLOOKUP(LEFT(A215,1),Fteams,7,FALSE),FALSE))</f>
        <v>#N/A</v>
      </c>
      <c r="E215" s="45" t="str">
        <f t="shared" si="60"/>
        <v>East Grinstead</v>
      </c>
      <c r="F215" s="96" t="s">
        <v>445</v>
      </c>
      <c r="G215" s="97">
        <f>IF(Dec!$G$2-9&lt;0,0,Dec!$G$2-9)</f>
        <v>3</v>
      </c>
      <c r="H215" s="99">
        <v>-1.3</v>
      </c>
      <c r="I215" s="8" t="str">
        <f t="shared" si="61"/>
        <v/>
      </c>
      <c r="J215" s="8" t="str">
        <f t="shared" si="61"/>
        <v/>
      </c>
      <c r="K215" s="8" t="str">
        <f t="shared" si="61"/>
        <v/>
      </c>
      <c r="L215" s="8" t="str">
        <f t="shared" si="61"/>
        <v/>
      </c>
      <c r="M215" s="8" t="str">
        <f t="shared" si="61"/>
        <v/>
      </c>
      <c r="N215" s="8">
        <f t="shared" si="61"/>
        <v>3</v>
      </c>
      <c r="O215" s="8" t="str">
        <f t="shared" si="61"/>
        <v/>
      </c>
      <c r="P215" s="8" t="str">
        <f t="shared" si="61"/>
        <v/>
      </c>
      <c r="Q215" s="8" t="str">
        <f t="shared" si="61"/>
        <v/>
      </c>
      <c r="R215" s="8" t="str">
        <f t="shared" si="61"/>
        <v/>
      </c>
      <c r="S215" s="8" t="str">
        <f t="shared" si="61"/>
        <v/>
      </c>
      <c r="T215" s="8" t="str">
        <f t="shared" si="61"/>
        <v/>
      </c>
      <c r="U215" s="8" t="str">
        <f t="shared" si="61"/>
        <v/>
      </c>
      <c r="V215" s="8" t="str">
        <f t="shared" si="62"/>
        <v/>
      </c>
      <c r="W215" s="8"/>
      <c r="X215" s="2"/>
      <c r="Y215" s="13"/>
    </row>
    <row r="216" spans="1:25" x14ac:dyDescent="0.25">
      <c r="A216" s="16" t="s">
        <v>394</v>
      </c>
      <c r="B216" s="36" t="s">
        <v>247</v>
      </c>
      <c r="C216" s="45" t="str">
        <f t="shared" si="59"/>
        <v>Lily Frewing</v>
      </c>
      <c r="D216" s="45">
        <f>IF(A216="","",VLOOKUP($A205,IF(LEN(A216)=2,F15B,F15A),VLOOKUP(LEFT(A216,1),Fteams,7,FALSE),FALSE))</f>
        <v>0</v>
      </c>
      <c r="E216" s="45" t="str">
        <f t="shared" si="60"/>
        <v>Haywards Heath</v>
      </c>
      <c r="F216" s="96" t="s">
        <v>446</v>
      </c>
      <c r="G216" s="97">
        <f>IF(Dec!$G$2-10&lt;0,0,Dec!$G$2-10)</f>
        <v>2</v>
      </c>
      <c r="H216" s="99">
        <v>-1.3</v>
      </c>
      <c r="I216" s="8" t="str">
        <f t="shared" si="61"/>
        <v/>
      </c>
      <c r="J216" s="8" t="str">
        <f t="shared" si="61"/>
        <v/>
      </c>
      <c r="K216" s="8" t="str">
        <f t="shared" si="61"/>
        <v/>
      </c>
      <c r="L216" s="8" t="str">
        <f t="shared" si="61"/>
        <v/>
      </c>
      <c r="M216" s="8" t="str">
        <f t="shared" si="61"/>
        <v/>
      </c>
      <c r="N216" s="8" t="str">
        <f t="shared" si="61"/>
        <v/>
      </c>
      <c r="O216" s="8" t="str">
        <f t="shared" si="61"/>
        <v/>
      </c>
      <c r="P216" s="8" t="str">
        <f t="shared" si="61"/>
        <v/>
      </c>
      <c r="Q216" s="8" t="str">
        <f t="shared" si="61"/>
        <v/>
      </c>
      <c r="R216" s="8">
        <f t="shared" si="61"/>
        <v>2</v>
      </c>
      <c r="S216" s="8" t="str">
        <f t="shared" si="61"/>
        <v/>
      </c>
      <c r="T216" s="8" t="str">
        <f t="shared" si="61"/>
        <v/>
      </c>
      <c r="U216" s="8" t="str">
        <f t="shared" si="61"/>
        <v/>
      </c>
      <c r="V216" s="8" t="str">
        <f t="shared" si="62"/>
        <v/>
      </c>
      <c r="W216" s="8"/>
      <c r="X216" s="2"/>
      <c r="Y216" s="13" t="e">
        <f>IF(F216="","",IF(F216-VLOOKUP($A205,AWstandards,VLOOKUP(D216,Age,2,FALSE),FALSE)&gt;0,"","aw"))</f>
        <v>#N/A</v>
      </c>
    </row>
    <row r="217" spans="1:25" x14ac:dyDescent="0.25">
      <c r="A217" s="15">
        <v>75</v>
      </c>
      <c r="B217" s="29"/>
      <c r="C217" s="46" t="s">
        <v>214</v>
      </c>
      <c r="D217" s="47"/>
      <c r="E217" s="44"/>
      <c r="F217" s="100"/>
      <c r="G217" s="101"/>
      <c r="H217" s="99" t="s">
        <v>141</v>
      </c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 t="str">
        <f t="shared" si="61"/>
        <v/>
      </c>
      <c r="V217" s="8" t="str">
        <f t="shared" si="62"/>
        <v/>
      </c>
      <c r="W217" s="8"/>
      <c r="X217" s="2" t="s">
        <v>189</v>
      </c>
      <c r="Y217" s="2"/>
    </row>
    <row r="218" spans="1:25" x14ac:dyDescent="0.25">
      <c r="A218" s="17" t="s">
        <v>399</v>
      </c>
      <c r="B218" s="36">
        <v>1</v>
      </c>
      <c r="C218" s="45" t="str">
        <f t="shared" ref="C218:C225" si="63">IF(A218="","",VLOOKUP($A$217,IF(LEN(A218)=2,F15B,F15A),VLOOKUP(LEFT(A218,1),Fteams,6,FALSE),FALSE))</f>
        <v>Ivy Barbary</v>
      </c>
      <c r="D218" s="45">
        <f>IF(A218="","",VLOOKUP($A217,IF(LEN(A218)=2,F15B,F15A),VLOOKUP(LEFT(A218,1),Fteams,7,FALSE),FALSE))</f>
        <v>0</v>
      </c>
      <c r="E218" s="45" t="str">
        <f t="shared" ref="E218:E225" si="64">IF(A218="","",VLOOKUP(LEFT(A218,1),Fteams,2,FALSE))</f>
        <v>Crawley</v>
      </c>
      <c r="F218" s="96" t="s">
        <v>456</v>
      </c>
      <c r="G218" s="97">
        <f>Dec!$G$2</f>
        <v>12</v>
      </c>
      <c r="H218" s="99">
        <v>-0.3</v>
      </c>
      <c r="I218" s="8" t="str">
        <f t="shared" ref="I218:U229" si="65">IF($A218="","",IF(LEFT($A218,1)=I$20,$G218,""))</f>
        <v/>
      </c>
      <c r="J218" s="8">
        <f t="shared" si="65"/>
        <v>12</v>
      </c>
      <c r="K218" s="8" t="str">
        <f t="shared" si="65"/>
        <v/>
      </c>
      <c r="L218" s="8" t="str">
        <f t="shared" si="65"/>
        <v/>
      </c>
      <c r="M218" s="8" t="str">
        <f t="shared" si="65"/>
        <v/>
      </c>
      <c r="N218" s="8" t="str">
        <f t="shared" si="65"/>
        <v/>
      </c>
      <c r="O218" s="8" t="str">
        <f t="shared" si="65"/>
        <v/>
      </c>
      <c r="P218" s="8" t="str">
        <f t="shared" si="65"/>
        <v/>
      </c>
      <c r="Q218" s="8" t="str">
        <f t="shared" si="65"/>
        <v/>
      </c>
      <c r="R218" s="8" t="str">
        <f t="shared" si="65"/>
        <v/>
      </c>
      <c r="S218" s="8" t="str">
        <f t="shared" si="65"/>
        <v/>
      </c>
      <c r="T218" s="8" t="str">
        <f t="shared" si="65"/>
        <v/>
      </c>
      <c r="U218" s="8" t="str">
        <f t="shared" si="61"/>
        <v/>
      </c>
      <c r="V218" s="8" t="str">
        <f t="shared" si="62"/>
        <v/>
      </c>
      <c r="W218" s="8"/>
      <c r="X218" s="2"/>
      <c r="Y218" s="13" t="e">
        <f>IF(F218="","",IF(F218-VLOOKUP($A217,AWstandards,VLOOKUP(D218,Age,2,FALSE),FALSE)&gt;0,"","aw"))</f>
        <v>#N/A</v>
      </c>
    </row>
    <row r="219" spans="1:25" x14ac:dyDescent="0.25">
      <c r="A219" s="17" t="s">
        <v>401</v>
      </c>
      <c r="B219" s="36">
        <v>2</v>
      </c>
      <c r="C219" s="45" t="str">
        <f t="shared" si="63"/>
        <v>Ayana Reid</v>
      </c>
      <c r="D219" s="45">
        <f>IF(A219="","",VLOOKUP($A217,IF(LEN(A219)=2,F15B,F15A),VLOOKUP(LEFT(A219,1),Fteams,7,FALSE),FALSE))</f>
        <v>0</v>
      </c>
      <c r="E219" s="45" t="str">
        <f t="shared" si="64"/>
        <v>Eastbourne</v>
      </c>
      <c r="F219" s="96" t="s">
        <v>436</v>
      </c>
      <c r="G219" s="97">
        <f>IF(Dec!$G$2-1&lt;0,0,Dec!$G$2-1)</f>
        <v>11</v>
      </c>
      <c r="H219" s="99">
        <v>-0.3</v>
      </c>
      <c r="I219" s="8" t="str">
        <f t="shared" si="65"/>
        <v/>
      </c>
      <c r="J219" s="8" t="str">
        <f t="shared" si="65"/>
        <v/>
      </c>
      <c r="K219" s="8" t="str">
        <f t="shared" si="65"/>
        <v/>
      </c>
      <c r="L219" s="8">
        <f t="shared" si="65"/>
        <v>11</v>
      </c>
      <c r="M219" s="8" t="str">
        <f t="shared" si="65"/>
        <v/>
      </c>
      <c r="N219" s="8" t="str">
        <f t="shared" si="65"/>
        <v/>
      </c>
      <c r="O219" s="8" t="str">
        <f t="shared" si="65"/>
        <v/>
      </c>
      <c r="P219" s="8" t="str">
        <f t="shared" si="65"/>
        <v/>
      </c>
      <c r="Q219" s="8" t="str">
        <f t="shared" si="65"/>
        <v/>
      </c>
      <c r="R219" s="8" t="str">
        <f t="shared" si="65"/>
        <v/>
      </c>
      <c r="S219" s="8" t="str">
        <f t="shared" si="65"/>
        <v/>
      </c>
      <c r="T219" s="8" t="str">
        <f t="shared" si="65"/>
        <v/>
      </c>
      <c r="U219" s="8" t="str">
        <f t="shared" si="61"/>
        <v/>
      </c>
      <c r="V219" s="8" t="str">
        <f t="shared" si="62"/>
        <v/>
      </c>
      <c r="W219" s="8"/>
      <c r="X219" s="2"/>
      <c r="Y219" s="13" t="e">
        <f>IF(F219="","",IF(F219-VLOOKUP($A217,AWstandards,VLOOKUP(D219,Age,2,FALSE),FALSE)&gt;0,"","aw"))</f>
        <v>#N/A</v>
      </c>
    </row>
    <row r="220" spans="1:25" x14ac:dyDescent="0.25">
      <c r="A220" s="17" t="s">
        <v>398</v>
      </c>
      <c r="B220" s="36">
        <v>3</v>
      </c>
      <c r="C220" s="45" t="str">
        <f t="shared" si="63"/>
        <v>Jasmin Sehmi</v>
      </c>
      <c r="D220" s="45">
        <f>IF(A220="","",VLOOKUP($A217,IF(LEN(A220)=2,F15B,F15A),VLOOKUP(LEFT(A220,1),Fteams,7,FALSE),FALSE))</f>
        <v>0</v>
      </c>
      <c r="E220" s="45" t="str">
        <f t="shared" si="64"/>
        <v>Brighton &amp; Hove</v>
      </c>
      <c r="F220" s="96" t="s">
        <v>458</v>
      </c>
      <c r="G220" s="97">
        <f>IF(Dec!$G$2-2&lt;0,0,Dec!$G$2-2)</f>
        <v>10</v>
      </c>
      <c r="H220" s="99">
        <v>-0.3</v>
      </c>
      <c r="I220" s="8">
        <f t="shared" si="65"/>
        <v>10</v>
      </c>
      <c r="J220" s="8" t="str">
        <f t="shared" si="65"/>
        <v/>
      </c>
      <c r="K220" s="8" t="str">
        <f t="shared" si="65"/>
        <v/>
      </c>
      <c r="L220" s="8" t="str">
        <f t="shared" si="65"/>
        <v/>
      </c>
      <c r="M220" s="8" t="str">
        <f t="shared" si="65"/>
        <v/>
      </c>
      <c r="N220" s="8" t="str">
        <f t="shared" si="65"/>
        <v/>
      </c>
      <c r="O220" s="8" t="str">
        <f t="shared" si="65"/>
        <v/>
      </c>
      <c r="P220" s="8" t="str">
        <f t="shared" si="65"/>
        <v/>
      </c>
      <c r="Q220" s="8" t="str">
        <f t="shared" si="65"/>
        <v/>
      </c>
      <c r="R220" s="8" t="str">
        <f t="shared" si="65"/>
        <v/>
      </c>
      <c r="S220" s="8" t="str">
        <f t="shared" si="65"/>
        <v/>
      </c>
      <c r="T220" s="8" t="str">
        <f t="shared" si="65"/>
        <v/>
      </c>
      <c r="U220" s="8" t="str">
        <f t="shared" si="61"/>
        <v/>
      </c>
      <c r="V220" s="8" t="str">
        <f t="shared" si="62"/>
        <v/>
      </c>
      <c r="W220" s="8"/>
      <c r="X220" s="2"/>
      <c r="Y220" s="13" t="e">
        <f>IF(F220="","",IF(F220-VLOOKUP($A217,AWstandards,VLOOKUP(D220,Age,2,FALSE),FALSE)&gt;0,"","aw"))</f>
        <v>#N/A</v>
      </c>
    </row>
    <row r="221" spans="1:25" x14ac:dyDescent="0.25">
      <c r="A221" s="17" t="s">
        <v>404</v>
      </c>
      <c r="B221" s="36">
        <v>4</v>
      </c>
      <c r="C221" s="45" t="str">
        <f t="shared" si="63"/>
        <v>Alyssa Cornford</v>
      </c>
      <c r="D221" s="45">
        <f>IF(A221="","",VLOOKUP($A217,IF(LEN(A221)=2,F15B,F15A),VLOOKUP(LEFT(A221,1),Fteams,7,FALSE),FALSE))</f>
        <v>0</v>
      </c>
      <c r="E221" s="45" t="str">
        <f t="shared" si="64"/>
        <v>Hy Runners</v>
      </c>
      <c r="F221" s="96" t="s">
        <v>459</v>
      </c>
      <c r="G221" s="97">
        <f>IF(Dec!$G$2-3&lt;0,0,Dec!$G$2-3)</f>
        <v>9</v>
      </c>
      <c r="H221" s="99">
        <v>-0.3</v>
      </c>
      <c r="I221" s="8" t="str">
        <f t="shared" si="65"/>
        <v/>
      </c>
      <c r="J221" s="8" t="str">
        <f t="shared" si="65"/>
        <v/>
      </c>
      <c r="K221" s="8" t="str">
        <f t="shared" si="65"/>
        <v/>
      </c>
      <c r="L221" s="8" t="str">
        <f t="shared" si="65"/>
        <v/>
      </c>
      <c r="M221" s="8" t="str">
        <f t="shared" si="65"/>
        <v/>
      </c>
      <c r="N221" s="8" t="str">
        <f t="shared" si="65"/>
        <v/>
      </c>
      <c r="O221" s="8" t="str">
        <f t="shared" si="65"/>
        <v/>
      </c>
      <c r="P221" s="8" t="str">
        <f t="shared" si="65"/>
        <v/>
      </c>
      <c r="Q221" s="8" t="str">
        <f t="shared" si="65"/>
        <v/>
      </c>
      <c r="R221" s="8" t="str">
        <f t="shared" si="65"/>
        <v/>
      </c>
      <c r="S221" s="8" t="str">
        <f t="shared" si="65"/>
        <v/>
      </c>
      <c r="T221" s="8">
        <f t="shared" si="65"/>
        <v>9</v>
      </c>
      <c r="U221" s="8" t="str">
        <f t="shared" si="65"/>
        <v/>
      </c>
      <c r="V221" s="8">
        <f t="shared" si="62"/>
        <v>9</v>
      </c>
      <c r="W221" s="8"/>
      <c r="X221" s="2"/>
      <c r="Y221" s="13" t="e">
        <f>IF(F221="","",IF(F221-VLOOKUP($A217,AWstandards,VLOOKUP(D221,Age,2,FALSE),FALSE)&gt;0,"","aw"))</f>
        <v>#N/A</v>
      </c>
    </row>
    <row r="222" spans="1:25" x14ac:dyDescent="0.25">
      <c r="A222" s="17" t="s">
        <v>402</v>
      </c>
      <c r="B222" s="36">
        <v>5</v>
      </c>
      <c r="C222" s="45" t="str">
        <f t="shared" si="63"/>
        <v>Alisia Krashchevych</v>
      </c>
      <c r="D222" s="45">
        <f>IF(A222="","",VLOOKUP($A217,IF(LEN(A222)=2,F15B,F15A),VLOOKUP(LEFT(A222,1),Fteams,7,FALSE),FALSE))</f>
        <v>0</v>
      </c>
      <c r="E222" s="45" t="str">
        <f t="shared" si="64"/>
        <v>Horsham BS</v>
      </c>
      <c r="F222" s="96" t="s">
        <v>460</v>
      </c>
      <c r="G222" s="97">
        <f>IF(Dec!$G$2-4&lt;0,0,Dec!$G$2-4)</f>
        <v>8</v>
      </c>
      <c r="H222" s="99">
        <v>-0.3</v>
      </c>
      <c r="I222" s="8" t="str">
        <f t="shared" si="65"/>
        <v/>
      </c>
      <c r="J222" s="8" t="str">
        <f t="shared" si="65"/>
        <v/>
      </c>
      <c r="K222" s="8" t="str">
        <f t="shared" si="65"/>
        <v/>
      </c>
      <c r="L222" s="8" t="str">
        <f t="shared" si="65"/>
        <v/>
      </c>
      <c r="M222" s="8">
        <f t="shared" si="65"/>
        <v>8</v>
      </c>
      <c r="N222" s="8" t="str">
        <f t="shared" si="65"/>
        <v/>
      </c>
      <c r="O222" s="8" t="str">
        <f t="shared" si="65"/>
        <v/>
      </c>
      <c r="P222" s="8" t="str">
        <f t="shared" si="65"/>
        <v/>
      </c>
      <c r="Q222" s="8" t="str">
        <f t="shared" si="65"/>
        <v/>
      </c>
      <c r="R222" s="8" t="str">
        <f t="shared" si="65"/>
        <v/>
      </c>
      <c r="S222" s="8" t="str">
        <f t="shared" si="65"/>
        <v/>
      </c>
      <c r="T222" s="8" t="str">
        <f t="shared" si="65"/>
        <v/>
      </c>
      <c r="U222" s="8" t="str">
        <f t="shared" si="65"/>
        <v/>
      </c>
      <c r="V222" s="8" t="str">
        <f t="shared" si="62"/>
        <v/>
      </c>
      <c r="W222" s="8"/>
      <c r="X222" s="2"/>
      <c r="Y222" s="13" t="e">
        <f>IF(F222="","",IF(F222-VLOOKUP($A217,AWstandards,VLOOKUP(D222,Age,2,FALSE),FALSE)&gt;0,"","aw"))</f>
        <v>#N/A</v>
      </c>
    </row>
    <row r="223" spans="1:25" x14ac:dyDescent="0.25">
      <c r="A223" s="17" t="s">
        <v>406</v>
      </c>
      <c r="B223" s="36">
        <v>6</v>
      </c>
      <c r="C223" s="45" t="str">
        <f t="shared" si="63"/>
        <v>Stella Gambie</v>
      </c>
      <c r="D223" s="45">
        <f>IF(A223="","",VLOOKUP($A217,IF(LEN(A223)=2,F15B,F15A),VLOOKUP(LEFT(A223,1),Fteams,7,FALSE),FALSE))</f>
        <v>0</v>
      </c>
      <c r="E223" s="45" t="str">
        <f t="shared" si="64"/>
        <v>Phoenix</v>
      </c>
      <c r="F223" s="96" t="s">
        <v>461</v>
      </c>
      <c r="G223" s="97">
        <f>IF(Dec!$G$2-5&lt;0,0,Dec!$G$2-5)</f>
        <v>7</v>
      </c>
      <c r="H223" s="99">
        <v>-0.3</v>
      </c>
      <c r="I223" s="8" t="str">
        <f t="shared" si="65"/>
        <v/>
      </c>
      <c r="J223" s="8" t="str">
        <f t="shared" si="65"/>
        <v/>
      </c>
      <c r="K223" s="8" t="str">
        <f t="shared" si="65"/>
        <v/>
      </c>
      <c r="L223" s="8" t="str">
        <f t="shared" si="65"/>
        <v/>
      </c>
      <c r="M223" s="8" t="str">
        <f t="shared" si="65"/>
        <v/>
      </c>
      <c r="N223" s="8" t="str">
        <f t="shared" si="65"/>
        <v/>
      </c>
      <c r="O223" s="8" t="str">
        <f t="shared" si="65"/>
        <v/>
      </c>
      <c r="P223" s="8">
        <f t="shared" si="65"/>
        <v>7</v>
      </c>
      <c r="Q223" s="8" t="str">
        <f t="shared" si="65"/>
        <v/>
      </c>
      <c r="R223" s="8" t="str">
        <f t="shared" si="65"/>
        <v/>
      </c>
      <c r="S223" s="8" t="str">
        <f t="shared" si="65"/>
        <v/>
      </c>
      <c r="T223" s="8" t="str">
        <f t="shared" si="65"/>
        <v/>
      </c>
      <c r="U223" s="8" t="str">
        <f t="shared" si="65"/>
        <v/>
      </c>
      <c r="V223" s="8" t="str">
        <f t="shared" si="62"/>
        <v/>
      </c>
      <c r="W223" s="8"/>
      <c r="X223" s="2"/>
      <c r="Y223" s="13" t="e">
        <f>IF(F223="","",IF(F223-VLOOKUP($A217,AWstandards,VLOOKUP(D223,Age,2,FALSE),FALSE)&gt;0,"","aw"))</f>
        <v>#N/A</v>
      </c>
    </row>
    <row r="224" spans="1:25" x14ac:dyDescent="0.25">
      <c r="A224" s="17" t="s">
        <v>400</v>
      </c>
      <c r="B224" s="36">
        <v>7</v>
      </c>
      <c r="C224" s="45" t="str">
        <f t="shared" si="63"/>
        <v>Elsa Nicholson</v>
      </c>
      <c r="D224" s="45">
        <f>IF(A224="","",VLOOKUP($A217,IF(LEN(A224)=2,F15B,F15A),VLOOKUP(LEFT(A224,1),Fteams,7,FALSE),FALSE))</f>
        <v>0</v>
      </c>
      <c r="E224" s="45" t="str">
        <f t="shared" si="64"/>
        <v>Chichester</v>
      </c>
      <c r="F224" s="96" t="s">
        <v>462</v>
      </c>
      <c r="G224" s="97">
        <f>IF(Dec!$G$2-6&lt;0,0,Dec!$G$2-6)</f>
        <v>6</v>
      </c>
      <c r="H224" s="99">
        <v>-0.3</v>
      </c>
      <c r="I224" s="8" t="str">
        <f t="shared" si="65"/>
        <v/>
      </c>
      <c r="J224" s="8" t="str">
        <f t="shared" si="65"/>
        <v/>
      </c>
      <c r="K224" s="8">
        <f t="shared" si="65"/>
        <v>6</v>
      </c>
      <c r="L224" s="8" t="str">
        <f t="shared" si="65"/>
        <v/>
      </c>
      <c r="M224" s="8" t="str">
        <f t="shared" si="65"/>
        <v/>
      </c>
      <c r="N224" s="8" t="str">
        <f t="shared" si="65"/>
        <v/>
      </c>
      <c r="O224" s="8" t="str">
        <f t="shared" si="65"/>
        <v/>
      </c>
      <c r="P224" s="8" t="str">
        <f t="shared" si="65"/>
        <v/>
      </c>
      <c r="Q224" s="8" t="str">
        <f t="shared" si="65"/>
        <v/>
      </c>
      <c r="R224" s="8" t="str">
        <f t="shared" si="65"/>
        <v/>
      </c>
      <c r="S224" s="8" t="str">
        <f t="shared" si="65"/>
        <v/>
      </c>
      <c r="T224" s="8" t="str">
        <f t="shared" si="65"/>
        <v/>
      </c>
      <c r="U224" s="8" t="str">
        <f t="shared" si="65"/>
        <v/>
      </c>
      <c r="V224" s="8" t="str">
        <f t="shared" si="62"/>
        <v/>
      </c>
      <c r="W224" s="8"/>
      <c r="X224" s="2"/>
      <c r="Y224" s="13" t="e">
        <f>IF(F224="","",IF(F224-VLOOKUP($A217,AWstandards,VLOOKUP(D224,Age,2,FALSE),FALSE)&gt;0,"","aw"))</f>
        <v>#N/A</v>
      </c>
    </row>
    <row r="225" spans="1:25" x14ac:dyDescent="0.25">
      <c r="A225" s="17" t="s">
        <v>407</v>
      </c>
      <c r="B225" s="36">
        <v>8</v>
      </c>
      <c r="C225" s="45" t="str">
        <f t="shared" si="63"/>
        <v>Shelby Chan</v>
      </c>
      <c r="D225" s="45">
        <f>IF(A225="","",VLOOKUP($A217,IF(LEN(A225)=2,F15B,F15A),VLOOKUP(LEFT(A225,1),Fteams,7,FALSE),FALSE))</f>
        <v>0</v>
      </c>
      <c r="E225" s="45" t="str">
        <f t="shared" si="64"/>
        <v>Worthing</v>
      </c>
      <c r="F225" s="96" t="s">
        <v>463</v>
      </c>
      <c r="G225" s="97">
        <f>IF(Dec!$G$2-7&lt;0,0,Dec!$G$2-7)</f>
        <v>5</v>
      </c>
      <c r="H225" s="99">
        <v>-0.3</v>
      </c>
      <c r="I225" s="8" t="str">
        <f t="shared" si="65"/>
        <v/>
      </c>
      <c r="J225" s="8" t="str">
        <f t="shared" si="65"/>
        <v/>
      </c>
      <c r="K225" s="8" t="str">
        <f t="shared" si="65"/>
        <v/>
      </c>
      <c r="L225" s="8" t="str">
        <f t="shared" si="65"/>
        <v/>
      </c>
      <c r="M225" s="8" t="str">
        <f t="shared" si="65"/>
        <v/>
      </c>
      <c r="N225" s="8" t="str">
        <f t="shared" si="65"/>
        <v/>
      </c>
      <c r="O225" s="8" t="str">
        <f t="shared" si="65"/>
        <v/>
      </c>
      <c r="P225" s="8" t="str">
        <f t="shared" si="65"/>
        <v/>
      </c>
      <c r="Q225" s="8">
        <f t="shared" si="65"/>
        <v>5</v>
      </c>
      <c r="R225" s="8" t="str">
        <f t="shared" si="65"/>
        <v/>
      </c>
      <c r="S225" s="8" t="str">
        <f t="shared" si="65"/>
        <v/>
      </c>
      <c r="T225" s="8" t="str">
        <f t="shared" si="65"/>
        <v/>
      </c>
      <c r="U225" s="8" t="str">
        <f t="shared" si="65"/>
        <v/>
      </c>
      <c r="V225" s="8" t="str">
        <f t="shared" si="62"/>
        <v/>
      </c>
      <c r="W225" s="8"/>
      <c r="X225" s="2"/>
      <c r="Y225" s="13" t="e">
        <f>IF(F225="","",IF(F225-VLOOKUP($A217,AWstandards,VLOOKUP(D225,Age,2,FALSE),FALSE)&gt;0,"","aw"))</f>
        <v>#N/A</v>
      </c>
    </row>
    <row r="226" spans="1:25" x14ac:dyDescent="0.25">
      <c r="A226" s="15">
        <v>150</v>
      </c>
      <c r="B226" s="29"/>
      <c r="C226" s="47" t="s">
        <v>215</v>
      </c>
      <c r="D226" s="47"/>
      <c r="E226" s="44"/>
      <c r="F226" s="100"/>
      <c r="G226" s="101"/>
      <c r="H226" s="99" t="s">
        <v>141</v>
      </c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 t="str">
        <f t="shared" si="65"/>
        <v/>
      </c>
      <c r="V226" s="8" t="str">
        <f t="shared" si="62"/>
        <v/>
      </c>
      <c r="W226" s="8"/>
      <c r="X226" s="2" t="s">
        <v>190</v>
      </c>
      <c r="Y226" s="2"/>
    </row>
    <row r="227" spans="1:25" x14ac:dyDescent="0.25">
      <c r="A227" s="17" t="s">
        <v>388</v>
      </c>
      <c r="B227" s="36">
        <v>1</v>
      </c>
      <c r="C227" s="45" t="str">
        <f t="shared" ref="C227:C236" si="66">IF(A227="","",VLOOKUP($A$226,IF(LEN(A227)=2,F15B,F15A),VLOOKUP(LEFT(A227,1),Fteams,6,FALSE),FALSE))</f>
        <v>Kristi Prifiti</v>
      </c>
      <c r="D227" s="45">
        <f>IF(A227="","",VLOOKUP($A226,IF(LEN(A227)=2,F15B,F15A),VLOOKUP(LEFT(A227,1),Fteams,7,FALSE),FALSE))</f>
        <v>0</v>
      </c>
      <c r="E227" s="45" t="str">
        <f t="shared" ref="E227:E236" si="67">IF(A227="","",VLOOKUP(LEFT(A227,1),Fteams,2,FALSE))</f>
        <v>Eastbourne</v>
      </c>
      <c r="F227" s="96" t="s">
        <v>600</v>
      </c>
      <c r="G227" s="97">
        <f>Dec!$G$2</f>
        <v>12</v>
      </c>
      <c r="H227" s="99">
        <v>-0.3</v>
      </c>
      <c r="I227" s="8" t="str">
        <f t="shared" ref="I227:U240" si="68">IF($A227="","",IF(LEFT($A227,1)=I$20,$G227,""))</f>
        <v/>
      </c>
      <c r="J227" s="8" t="str">
        <f t="shared" si="68"/>
        <v/>
      </c>
      <c r="K227" s="8" t="str">
        <f t="shared" si="68"/>
        <v/>
      </c>
      <c r="L227" s="8">
        <f t="shared" si="68"/>
        <v>12</v>
      </c>
      <c r="M227" s="8" t="str">
        <f t="shared" si="68"/>
        <v/>
      </c>
      <c r="N227" s="8" t="str">
        <f t="shared" si="68"/>
        <v/>
      </c>
      <c r="O227" s="8" t="str">
        <f t="shared" si="68"/>
        <v/>
      </c>
      <c r="P227" s="8" t="str">
        <f t="shared" si="68"/>
        <v/>
      </c>
      <c r="Q227" s="8" t="str">
        <f t="shared" si="68"/>
        <v/>
      </c>
      <c r="R227" s="8" t="str">
        <f t="shared" si="68"/>
        <v/>
      </c>
      <c r="S227" s="8" t="str">
        <f t="shared" si="68"/>
        <v/>
      </c>
      <c r="T227" s="8" t="str">
        <f t="shared" si="68"/>
        <v/>
      </c>
      <c r="U227" s="8" t="str">
        <f t="shared" si="65"/>
        <v/>
      </c>
      <c r="V227" s="8" t="str">
        <f t="shared" si="62"/>
        <v/>
      </c>
      <c r="W227" s="8"/>
      <c r="X227" s="2"/>
      <c r="Y227" s="13" t="e">
        <f>IF(F227="","",IF(F227-VLOOKUP($A226,AWstandards,VLOOKUP(D227,Age,2,FALSE),FALSE)&gt;0,"","aw"))</f>
        <v>#N/A</v>
      </c>
    </row>
    <row r="228" spans="1:25" x14ac:dyDescent="0.25">
      <c r="A228" s="17" t="s">
        <v>387</v>
      </c>
      <c r="B228" s="36">
        <v>2</v>
      </c>
      <c r="C228" s="45" t="str">
        <f t="shared" si="66"/>
        <v>Annie Lock</v>
      </c>
      <c r="D228" s="45">
        <f>IF(A228="","",VLOOKUP($A226,IF(LEN(A228)=2,F15B,F15A),VLOOKUP(LEFT(A228,1),Fteams,7,FALSE),FALSE))</f>
        <v>0</v>
      </c>
      <c r="E228" s="45" t="str">
        <f t="shared" si="67"/>
        <v>Chichester</v>
      </c>
      <c r="F228" s="96" t="s">
        <v>601</v>
      </c>
      <c r="G228" s="97">
        <f>IF(Dec!$G$2-1&lt;0,0,Dec!$G$2-1)</f>
        <v>11</v>
      </c>
      <c r="H228" s="99">
        <v>-0.3</v>
      </c>
      <c r="I228" s="8" t="str">
        <f t="shared" si="68"/>
        <v/>
      </c>
      <c r="J228" s="8" t="str">
        <f t="shared" si="68"/>
        <v/>
      </c>
      <c r="K228" s="8">
        <f t="shared" si="68"/>
        <v>11</v>
      </c>
      <c r="L228" s="8" t="str">
        <f t="shared" si="68"/>
        <v/>
      </c>
      <c r="M228" s="8" t="str">
        <f t="shared" si="68"/>
        <v/>
      </c>
      <c r="N228" s="8" t="str">
        <f t="shared" si="68"/>
        <v/>
      </c>
      <c r="O228" s="8" t="str">
        <f t="shared" si="68"/>
        <v/>
      </c>
      <c r="P228" s="8" t="str">
        <f t="shared" si="68"/>
        <v/>
      </c>
      <c r="Q228" s="8" t="str">
        <f t="shared" si="68"/>
        <v/>
      </c>
      <c r="R228" s="8" t="str">
        <f t="shared" si="68"/>
        <v/>
      </c>
      <c r="S228" s="8" t="str">
        <f t="shared" si="68"/>
        <v/>
      </c>
      <c r="T228" s="8" t="str">
        <f t="shared" si="68"/>
        <v/>
      </c>
      <c r="U228" s="8" t="str">
        <f t="shared" si="65"/>
        <v/>
      </c>
      <c r="V228" s="8" t="str">
        <f t="shared" si="62"/>
        <v/>
      </c>
      <c r="W228" s="8"/>
      <c r="X228" s="2"/>
      <c r="Y228" s="13" t="e">
        <f>IF(F228="","",IF(F228-VLOOKUP($A226,AWstandards,VLOOKUP(D228,Age,2,FALSE),FALSE)&gt;0,"","aw"))</f>
        <v>#N/A</v>
      </c>
    </row>
    <row r="229" spans="1:25" x14ac:dyDescent="0.25">
      <c r="A229" s="17" t="s">
        <v>392</v>
      </c>
      <c r="B229" s="36">
        <v>3</v>
      </c>
      <c r="C229" s="45" t="str">
        <f t="shared" si="66"/>
        <v>Sophie Smith</v>
      </c>
      <c r="D229" s="45">
        <f>IF(A229="","",VLOOKUP($A226,IF(LEN(A229)=2,F15B,F15A),VLOOKUP(LEFT(A229,1),Fteams,7,FALSE),FALSE))</f>
        <v>0</v>
      </c>
      <c r="E229" s="45" t="str">
        <f t="shared" si="67"/>
        <v>Hy Runners</v>
      </c>
      <c r="F229" s="96" t="s">
        <v>602</v>
      </c>
      <c r="G229" s="97">
        <f>IF(Dec!$G$2-2&lt;0,0,Dec!$G$2-2)</f>
        <v>10</v>
      </c>
      <c r="H229" s="99">
        <v>-0.3</v>
      </c>
      <c r="I229" s="8" t="str">
        <f t="shared" si="68"/>
        <v/>
      </c>
      <c r="J229" s="8" t="str">
        <f t="shared" si="68"/>
        <v/>
      </c>
      <c r="K229" s="8" t="str">
        <f t="shared" si="68"/>
        <v/>
      </c>
      <c r="L229" s="8" t="str">
        <f t="shared" si="68"/>
        <v/>
      </c>
      <c r="M229" s="8" t="str">
        <f t="shared" si="68"/>
        <v/>
      </c>
      <c r="N229" s="8" t="str">
        <f t="shared" si="68"/>
        <v/>
      </c>
      <c r="O229" s="8" t="str">
        <f t="shared" si="68"/>
        <v/>
      </c>
      <c r="P229" s="8" t="str">
        <f t="shared" si="68"/>
        <v/>
      </c>
      <c r="Q229" s="8" t="str">
        <f t="shared" si="68"/>
        <v/>
      </c>
      <c r="R229" s="8" t="str">
        <f t="shared" si="68"/>
        <v/>
      </c>
      <c r="S229" s="8" t="str">
        <f t="shared" si="68"/>
        <v/>
      </c>
      <c r="T229" s="8">
        <f t="shared" si="68"/>
        <v>10</v>
      </c>
      <c r="U229" s="8" t="str">
        <f t="shared" si="65"/>
        <v/>
      </c>
      <c r="V229" s="8">
        <f t="shared" si="62"/>
        <v>10</v>
      </c>
      <c r="W229" s="8"/>
      <c r="X229" s="2"/>
      <c r="Y229" s="13" t="e">
        <f>IF(F229="","",IF(F229-VLOOKUP($A226,AWstandards,VLOOKUP(D229,Age,2,FALSE),FALSE)&gt;0,"","aw"))</f>
        <v>#N/A</v>
      </c>
    </row>
    <row r="230" spans="1:25" x14ac:dyDescent="0.25">
      <c r="A230" s="17" t="s">
        <v>386</v>
      </c>
      <c r="B230" s="36">
        <v>4</v>
      </c>
      <c r="C230" s="45" t="str">
        <f t="shared" si="66"/>
        <v>Mog Clayson</v>
      </c>
      <c r="D230" s="45">
        <f>IF(A230="","",VLOOKUP($A226,IF(LEN(A230)=2,F15B,F15A),VLOOKUP(LEFT(A230,1),Fteams,7,FALSE),FALSE))</f>
        <v>0</v>
      </c>
      <c r="E230" s="45" t="str">
        <f t="shared" si="67"/>
        <v>Crawley</v>
      </c>
      <c r="F230" s="96" t="s">
        <v>603</v>
      </c>
      <c r="G230" s="97">
        <f>IF(Dec!$G$2-3&lt;0,0,Dec!$G$2-3)</f>
        <v>9</v>
      </c>
      <c r="H230" s="99">
        <v>-0.4</v>
      </c>
      <c r="I230" s="8" t="str">
        <f t="shared" si="68"/>
        <v/>
      </c>
      <c r="J230" s="8">
        <f t="shared" si="68"/>
        <v>9</v>
      </c>
      <c r="K230" s="8" t="str">
        <f t="shared" si="68"/>
        <v/>
      </c>
      <c r="L230" s="8" t="str">
        <f t="shared" si="68"/>
        <v/>
      </c>
      <c r="M230" s="8" t="str">
        <f t="shared" si="68"/>
        <v/>
      </c>
      <c r="N230" s="8" t="str">
        <f t="shared" si="68"/>
        <v/>
      </c>
      <c r="O230" s="8" t="str">
        <f t="shared" si="68"/>
        <v/>
      </c>
      <c r="P230" s="8" t="str">
        <f t="shared" si="68"/>
        <v/>
      </c>
      <c r="Q230" s="8" t="str">
        <f t="shared" si="68"/>
        <v/>
      </c>
      <c r="R230" s="8" t="str">
        <f t="shared" si="68"/>
        <v/>
      </c>
      <c r="S230" s="8" t="str">
        <f t="shared" si="68"/>
        <v/>
      </c>
      <c r="T230" s="8" t="str">
        <f t="shared" si="68"/>
        <v/>
      </c>
      <c r="U230" s="8" t="str">
        <f t="shared" si="68"/>
        <v/>
      </c>
      <c r="V230" s="8" t="str">
        <f t="shared" si="62"/>
        <v/>
      </c>
      <c r="W230" s="8"/>
      <c r="X230" s="2"/>
      <c r="Y230" s="13" t="e">
        <f>IF(F230="","",IF(F230-VLOOKUP($A226,AWstandards,VLOOKUP(D230,Age,2,FALSE),FALSE)&gt;0,"","aw"))</f>
        <v>#N/A</v>
      </c>
    </row>
    <row r="231" spans="1:25" x14ac:dyDescent="0.25">
      <c r="A231" s="17" t="s">
        <v>384</v>
      </c>
      <c r="B231" s="36">
        <v>5</v>
      </c>
      <c r="C231" s="45" t="str">
        <f t="shared" si="66"/>
        <v>Marcy Page</v>
      </c>
      <c r="D231" s="45">
        <f>IF(A231="","",VLOOKUP($A226,IF(LEN(A231)=2,F15B,F15A),VLOOKUP(LEFT(A231,1),Fteams,7,FALSE),FALSE))</f>
        <v>0</v>
      </c>
      <c r="E231" s="45" t="str">
        <f t="shared" si="67"/>
        <v>Hastings</v>
      </c>
      <c r="F231" s="96" t="s">
        <v>604</v>
      </c>
      <c r="G231" s="97">
        <f>IF(Dec!$G$2-4&lt;0,0,Dec!$G$2-4)</f>
        <v>8</v>
      </c>
      <c r="H231" s="99">
        <v>-0.4</v>
      </c>
      <c r="I231" s="8" t="str">
        <f t="shared" si="68"/>
        <v/>
      </c>
      <c r="J231" s="8" t="str">
        <f t="shared" si="68"/>
        <v/>
      </c>
      <c r="K231" s="8" t="str">
        <f t="shared" si="68"/>
        <v/>
      </c>
      <c r="L231" s="8" t="str">
        <f t="shared" si="68"/>
        <v/>
      </c>
      <c r="M231" s="8" t="str">
        <f t="shared" si="68"/>
        <v/>
      </c>
      <c r="N231" s="8" t="str">
        <f t="shared" si="68"/>
        <v/>
      </c>
      <c r="O231" s="8">
        <f t="shared" si="68"/>
        <v>8</v>
      </c>
      <c r="P231" s="8" t="str">
        <f t="shared" si="68"/>
        <v/>
      </c>
      <c r="Q231" s="8" t="str">
        <f t="shared" si="68"/>
        <v/>
      </c>
      <c r="R231" s="8" t="str">
        <f t="shared" si="68"/>
        <v/>
      </c>
      <c r="S231" s="8" t="str">
        <f t="shared" si="68"/>
        <v/>
      </c>
      <c r="T231" s="8" t="str">
        <f t="shared" si="68"/>
        <v/>
      </c>
      <c r="U231" s="8" t="str">
        <f t="shared" si="68"/>
        <v/>
      </c>
      <c r="V231" s="8" t="str">
        <f t="shared" si="62"/>
        <v/>
      </c>
      <c r="W231" s="8"/>
      <c r="X231" s="2"/>
      <c r="Y231" s="13" t="e">
        <f>IF(F231="","",IF(F231-VLOOKUP($A226,AWstandards,VLOOKUP(D231,Age,2,FALSE),FALSE)&gt;0,"","aw"))</f>
        <v>#N/A</v>
      </c>
    </row>
    <row r="232" spans="1:25" x14ac:dyDescent="0.25">
      <c r="A232" s="17" t="s">
        <v>391</v>
      </c>
      <c r="B232" s="36">
        <v>6</v>
      </c>
      <c r="C232" s="45" t="str">
        <f t="shared" si="66"/>
        <v>Jenaveve Lee</v>
      </c>
      <c r="D232" s="45">
        <f>IF(A232="","",VLOOKUP($A226,IF(LEN(A232)=2,F15B,F15A),VLOOKUP(LEFT(A232,1),Fteams,7,FALSE),FALSE))</f>
        <v>0</v>
      </c>
      <c r="E232" s="45" t="str">
        <f t="shared" si="67"/>
        <v>Phoenix</v>
      </c>
      <c r="F232" s="96" t="s">
        <v>605</v>
      </c>
      <c r="G232" s="97">
        <f>IF(Dec!$G$2-5&lt;0,0,Dec!$G$2-5)</f>
        <v>7</v>
      </c>
      <c r="H232" s="99">
        <v>-0.4</v>
      </c>
      <c r="I232" s="8" t="str">
        <f t="shared" si="68"/>
        <v/>
      </c>
      <c r="J232" s="8" t="str">
        <f t="shared" si="68"/>
        <v/>
      </c>
      <c r="K232" s="8" t="str">
        <f t="shared" si="68"/>
        <v/>
      </c>
      <c r="L232" s="8" t="str">
        <f t="shared" si="68"/>
        <v/>
      </c>
      <c r="M232" s="8" t="str">
        <f t="shared" si="68"/>
        <v/>
      </c>
      <c r="N232" s="8" t="str">
        <f t="shared" si="68"/>
        <v/>
      </c>
      <c r="O232" s="8" t="str">
        <f t="shared" si="68"/>
        <v/>
      </c>
      <c r="P232" s="8">
        <f t="shared" si="68"/>
        <v>7</v>
      </c>
      <c r="Q232" s="8" t="str">
        <f t="shared" si="68"/>
        <v/>
      </c>
      <c r="R232" s="8" t="str">
        <f t="shared" si="68"/>
        <v/>
      </c>
      <c r="S232" s="8" t="str">
        <f t="shared" si="68"/>
        <v/>
      </c>
      <c r="T232" s="8" t="str">
        <f t="shared" si="68"/>
        <v/>
      </c>
      <c r="U232" s="8" t="str">
        <f t="shared" si="68"/>
        <v/>
      </c>
      <c r="V232" s="8" t="str">
        <f t="shared" si="62"/>
        <v/>
      </c>
      <c r="W232" s="8"/>
      <c r="X232" s="2"/>
      <c r="Y232" s="13" t="e">
        <f>IF(F232="","",IF(F232-VLOOKUP($A226,AWstandards,VLOOKUP(D232,Age,2,FALSE),FALSE)&gt;0,"","aw"))</f>
        <v>#N/A</v>
      </c>
    </row>
    <row r="233" spans="1:25" x14ac:dyDescent="0.25">
      <c r="A233" s="17" t="s">
        <v>385</v>
      </c>
      <c r="B233" s="36">
        <v>7</v>
      </c>
      <c r="C233" s="45" t="str">
        <f t="shared" si="66"/>
        <v>Klara Novak</v>
      </c>
      <c r="D233" s="45">
        <f>IF(A233="","",VLOOKUP($A226,IF(LEN(A233)=2,F15B,F15A),VLOOKUP(LEFT(A233,1),Fteams,7,FALSE),FALSE))</f>
        <v>0</v>
      </c>
      <c r="E233" s="45" t="str">
        <f t="shared" si="67"/>
        <v>Brighton &amp; Hove</v>
      </c>
      <c r="F233" s="96" t="s">
        <v>605</v>
      </c>
      <c r="G233" s="97">
        <f>IF(Dec!$G$2-6&lt;0,0,Dec!$G$2-6)</f>
        <v>6</v>
      </c>
      <c r="H233" s="99">
        <v>-0.4</v>
      </c>
      <c r="I233" s="8">
        <f t="shared" si="68"/>
        <v>6</v>
      </c>
      <c r="J233" s="8" t="str">
        <f t="shared" si="68"/>
        <v/>
      </c>
      <c r="K233" s="8" t="str">
        <f t="shared" si="68"/>
        <v/>
      </c>
      <c r="L233" s="8" t="str">
        <f t="shared" si="68"/>
        <v/>
      </c>
      <c r="M233" s="8" t="str">
        <f t="shared" si="68"/>
        <v/>
      </c>
      <c r="N233" s="8" t="str">
        <f t="shared" si="68"/>
        <v/>
      </c>
      <c r="O233" s="8" t="str">
        <f t="shared" si="68"/>
        <v/>
      </c>
      <c r="P233" s="8" t="str">
        <f t="shared" si="68"/>
        <v/>
      </c>
      <c r="Q233" s="8" t="str">
        <f t="shared" si="68"/>
        <v/>
      </c>
      <c r="R233" s="8" t="str">
        <f t="shared" si="68"/>
        <v/>
      </c>
      <c r="S233" s="8" t="str">
        <f t="shared" si="68"/>
        <v/>
      </c>
      <c r="T233" s="8" t="str">
        <f t="shared" si="68"/>
        <v/>
      </c>
      <c r="U233" s="8" t="str">
        <f t="shared" si="68"/>
        <v/>
      </c>
      <c r="V233" s="8" t="str">
        <f t="shared" si="62"/>
        <v/>
      </c>
      <c r="W233" s="8"/>
      <c r="X233" s="2"/>
      <c r="Y233" s="13" t="e">
        <f>IF(F233="","",IF(F233-VLOOKUP($A226,AWstandards,VLOOKUP(D233,Age,2,FALSE),FALSE)&gt;0,"","aw"))</f>
        <v>#N/A</v>
      </c>
    </row>
    <row r="234" spans="1:25" x14ac:dyDescent="0.25">
      <c r="A234" s="17" t="s">
        <v>389</v>
      </c>
      <c r="B234" s="36">
        <v>8</v>
      </c>
      <c r="C234" s="45" t="str">
        <f t="shared" si="66"/>
        <v>Phoebe Gillman-Davis</v>
      </c>
      <c r="D234" s="45">
        <f>IF(A234="","",VLOOKUP($A226,IF(LEN(A234)=2,F15B,F15A),VLOOKUP(LEFT(A234,1),Fteams,7,FALSE),FALSE))</f>
        <v>0</v>
      </c>
      <c r="E234" s="45" t="str">
        <f t="shared" si="67"/>
        <v>Horsham BS</v>
      </c>
      <c r="F234" s="96" t="s">
        <v>606</v>
      </c>
      <c r="G234" s="97">
        <f>IF(Dec!$G$2-7&lt;0,0,Dec!$G$2-7)</f>
        <v>5</v>
      </c>
      <c r="H234" s="99">
        <v>-0.3</v>
      </c>
      <c r="I234" s="8" t="str">
        <f t="shared" si="68"/>
        <v/>
      </c>
      <c r="J234" s="8" t="str">
        <f t="shared" si="68"/>
        <v/>
      </c>
      <c r="K234" s="8" t="str">
        <f t="shared" si="68"/>
        <v/>
      </c>
      <c r="L234" s="8" t="str">
        <f t="shared" si="68"/>
        <v/>
      </c>
      <c r="M234" s="8">
        <f t="shared" si="68"/>
        <v>5</v>
      </c>
      <c r="N234" s="8" t="str">
        <f t="shared" si="68"/>
        <v/>
      </c>
      <c r="O234" s="8" t="str">
        <f t="shared" si="68"/>
        <v/>
      </c>
      <c r="P234" s="8" t="str">
        <f t="shared" si="68"/>
        <v/>
      </c>
      <c r="Q234" s="8" t="str">
        <f t="shared" si="68"/>
        <v/>
      </c>
      <c r="R234" s="8" t="str">
        <f t="shared" si="68"/>
        <v/>
      </c>
      <c r="S234" s="8" t="str">
        <f t="shared" si="68"/>
        <v/>
      </c>
      <c r="T234" s="8" t="str">
        <f t="shared" si="68"/>
        <v/>
      </c>
      <c r="U234" s="8" t="str">
        <f t="shared" si="68"/>
        <v/>
      </c>
      <c r="V234" s="8" t="str">
        <f t="shared" si="62"/>
        <v/>
      </c>
      <c r="W234" s="8"/>
      <c r="X234" s="2"/>
      <c r="Y234" s="13" t="e">
        <f>IF(F234="","",IF(F234-VLOOKUP($A226,AWstandards,VLOOKUP(D234,Age,2,FALSE),FALSE)&gt;0,"","aw"))</f>
        <v>#N/A</v>
      </c>
    </row>
    <row r="235" spans="1:25" x14ac:dyDescent="0.25">
      <c r="A235" s="17" t="s">
        <v>390</v>
      </c>
      <c r="B235" s="36" t="s">
        <v>249</v>
      </c>
      <c r="C235" s="45" t="str">
        <f t="shared" si="66"/>
        <v>Isabelle Collett-Ximines</v>
      </c>
      <c r="D235" s="45" t="e">
        <f>IF(A235="","",VLOOKUP($A228,IF(LEN(A235)=2,FSB,FSA),VLOOKUP(LEFT(A235,1),Fteams,7,FALSE),FALSE))</f>
        <v>#N/A</v>
      </c>
      <c r="E235" s="45" t="str">
        <f t="shared" si="67"/>
        <v>Lewes</v>
      </c>
      <c r="F235" s="96" t="s">
        <v>607</v>
      </c>
      <c r="G235" s="97">
        <f>IF(Dec!$G$2-8&lt;0,0,Dec!$G$2-8)</f>
        <v>4</v>
      </c>
      <c r="H235" s="99">
        <v>-0.3</v>
      </c>
      <c r="I235" s="8" t="str">
        <f t="shared" si="68"/>
        <v/>
      </c>
      <c r="J235" s="8" t="str">
        <f t="shared" si="68"/>
        <v/>
      </c>
      <c r="K235" s="8" t="str">
        <f t="shared" si="68"/>
        <v/>
      </c>
      <c r="L235" s="8" t="str">
        <f t="shared" si="68"/>
        <v/>
      </c>
      <c r="M235" s="8" t="str">
        <f t="shared" si="68"/>
        <v/>
      </c>
      <c r="N235" s="8" t="str">
        <f t="shared" si="68"/>
        <v/>
      </c>
      <c r="O235" s="8" t="str">
        <f t="shared" si="68"/>
        <v/>
      </c>
      <c r="P235" s="8" t="str">
        <f t="shared" si="68"/>
        <v/>
      </c>
      <c r="Q235" s="8" t="str">
        <f t="shared" si="68"/>
        <v/>
      </c>
      <c r="R235" s="8" t="str">
        <f t="shared" si="68"/>
        <v/>
      </c>
      <c r="S235" s="8">
        <f t="shared" si="68"/>
        <v>4</v>
      </c>
      <c r="T235" s="8" t="str">
        <f t="shared" si="68"/>
        <v/>
      </c>
      <c r="U235" s="8">
        <f t="shared" si="68"/>
        <v>4</v>
      </c>
      <c r="V235" s="8" t="str">
        <f t="shared" si="62"/>
        <v/>
      </c>
      <c r="W235" s="8"/>
      <c r="X235" s="2"/>
      <c r="Y235" s="13"/>
    </row>
    <row r="236" spans="1:25" x14ac:dyDescent="0.25">
      <c r="A236" s="17" t="s">
        <v>393</v>
      </c>
      <c r="B236" s="36" t="s">
        <v>246</v>
      </c>
      <c r="C236" s="45" t="str">
        <f t="shared" si="66"/>
        <v>Ella Brennan</v>
      </c>
      <c r="D236" s="45" t="e">
        <f>IF(A236="","",VLOOKUP($A229,IF(LEN(A236)=2,FSB,FSA),VLOOKUP(LEFT(A236,1),Fteams,7,FALSE),FALSE))</f>
        <v>#N/A</v>
      </c>
      <c r="E236" s="45" t="str">
        <f t="shared" si="67"/>
        <v>Worthing</v>
      </c>
      <c r="F236" s="96" t="s">
        <v>608</v>
      </c>
      <c r="G236" s="97">
        <f>IF(Dec!$G$2-9&lt;0,0,Dec!$G$2-9)</f>
        <v>3</v>
      </c>
      <c r="H236" s="99">
        <v>-0.4</v>
      </c>
      <c r="I236" s="8" t="str">
        <f t="shared" si="68"/>
        <v/>
      </c>
      <c r="J236" s="8" t="str">
        <f t="shared" si="68"/>
        <v/>
      </c>
      <c r="K236" s="8" t="str">
        <f t="shared" si="68"/>
        <v/>
      </c>
      <c r="L236" s="8" t="str">
        <f t="shared" si="68"/>
        <v/>
      </c>
      <c r="M236" s="8" t="str">
        <f t="shared" si="68"/>
        <v/>
      </c>
      <c r="N236" s="8" t="str">
        <f t="shared" si="68"/>
        <v/>
      </c>
      <c r="O236" s="8" t="str">
        <f t="shared" si="68"/>
        <v/>
      </c>
      <c r="P236" s="8" t="str">
        <f t="shared" si="68"/>
        <v/>
      </c>
      <c r="Q236" s="8">
        <f t="shared" si="68"/>
        <v>3</v>
      </c>
      <c r="R236" s="8" t="str">
        <f t="shared" si="68"/>
        <v/>
      </c>
      <c r="S236" s="8" t="str">
        <f t="shared" si="68"/>
        <v/>
      </c>
      <c r="T236" s="8" t="str">
        <f t="shared" si="68"/>
        <v/>
      </c>
      <c r="U236" s="8" t="str">
        <f t="shared" si="68"/>
        <v/>
      </c>
      <c r="V236" s="8" t="str">
        <f t="shared" si="62"/>
        <v/>
      </c>
      <c r="W236" s="8"/>
      <c r="X236" s="2"/>
      <c r="Y236" s="13"/>
    </row>
    <row r="237" spans="1:25" x14ac:dyDescent="0.25">
      <c r="A237" s="15">
        <v>150</v>
      </c>
      <c r="B237" s="29"/>
      <c r="C237" s="46" t="s">
        <v>216</v>
      </c>
      <c r="D237" s="47"/>
      <c r="E237" s="44"/>
      <c r="F237" s="100"/>
      <c r="G237" s="101"/>
      <c r="H237" s="99" t="s">
        <v>141</v>
      </c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 t="str">
        <f t="shared" si="68"/>
        <v/>
      </c>
      <c r="V237" s="8" t="str">
        <f t="shared" si="62"/>
        <v/>
      </c>
      <c r="W237" s="8"/>
      <c r="X237" s="2" t="s">
        <v>191</v>
      </c>
      <c r="Y237" s="2"/>
    </row>
    <row r="238" spans="1:25" x14ac:dyDescent="0.25">
      <c r="A238" s="17" t="s">
        <v>404</v>
      </c>
      <c r="B238" s="36">
        <v>1</v>
      </c>
      <c r="C238" s="45" t="str">
        <f>IF(A238="","",VLOOKUP($A$237,IF(LEN(A238)=2,F15B,F15A),VLOOKUP(LEFT(A238,1),Fteams,6,FALSE),FALSE))</f>
        <v xml:space="preserve">Antalia Cole </v>
      </c>
      <c r="D238" s="45">
        <f>IF(A238="","",VLOOKUP($A237,IF(LEN(A238)=2,F15B,F15A),VLOOKUP(LEFT(A238,1),Fteams,7,FALSE),FALSE))</f>
        <v>0</v>
      </c>
      <c r="E238" s="45" t="str">
        <f>IF(A238="","",VLOOKUP(LEFT(A238,1),Fteams,2,FALSE))</f>
        <v>Hy Runners</v>
      </c>
      <c r="F238" s="96" t="s">
        <v>609</v>
      </c>
      <c r="G238" s="97">
        <f>Dec!$G$2</f>
        <v>12</v>
      </c>
      <c r="H238" s="99">
        <v>0.9</v>
      </c>
      <c r="I238" s="8" t="str">
        <f t="shared" ref="I238:U246" si="69">IF($A238="","",IF(LEFT($A238,1)=I$20,$G238,""))</f>
        <v/>
      </c>
      <c r="J238" s="8" t="str">
        <f t="shared" si="69"/>
        <v/>
      </c>
      <c r="K238" s="8" t="str">
        <f t="shared" si="69"/>
        <v/>
      </c>
      <c r="L238" s="8" t="str">
        <f t="shared" si="69"/>
        <v/>
      </c>
      <c r="M238" s="8" t="str">
        <f t="shared" si="69"/>
        <v/>
      </c>
      <c r="N238" s="8" t="str">
        <f t="shared" si="69"/>
        <v/>
      </c>
      <c r="O238" s="8" t="str">
        <f t="shared" si="69"/>
        <v/>
      </c>
      <c r="P238" s="8" t="str">
        <f t="shared" si="69"/>
        <v/>
      </c>
      <c r="Q238" s="8" t="str">
        <f t="shared" si="69"/>
        <v/>
      </c>
      <c r="R238" s="8" t="str">
        <f t="shared" si="69"/>
        <v/>
      </c>
      <c r="S238" s="8" t="str">
        <f t="shared" si="69"/>
        <v/>
      </c>
      <c r="T238" s="8">
        <f t="shared" si="69"/>
        <v>12</v>
      </c>
      <c r="U238" s="8" t="str">
        <f t="shared" si="68"/>
        <v/>
      </c>
      <c r="V238" s="8">
        <f t="shared" si="62"/>
        <v>12</v>
      </c>
      <c r="W238" s="8"/>
      <c r="X238" s="2"/>
      <c r="Y238" s="13" t="e">
        <f>IF(F238="","",IF(F238-VLOOKUP($A237,AWstandards,VLOOKUP(D238,Age,2,FALSE),FALSE)&gt;0,"","aw"))</f>
        <v>#N/A</v>
      </c>
    </row>
    <row r="239" spans="1:25" x14ac:dyDescent="0.25">
      <c r="A239" s="17" t="s">
        <v>399</v>
      </c>
      <c r="B239" s="36">
        <v>2</v>
      </c>
      <c r="C239" s="45" t="str">
        <f>IF(A239="","",VLOOKUP($A$237,IF(LEN(A239)=2,F15B,F15A),VLOOKUP(LEFT(A239,1),Fteams,6,FALSE),FALSE))</f>
        <v>Summer Smith</v>
      </c>
      <c r="D239" s="45">
        <f>IF(A239="","",VLOOKUP($A237,IF(LEN(A239)=2,F15B,F15A),VLOOKUP(LEFT(A239,1),Fteams,7,FALSE),FALSE))</f>
        <v>0</v>
      </c>
      <c r="E239" s="45" t="str">
        <f>IF(A239="","",VLOOKUP(LEFT(A239,1),Fteams,2,FALSE))</f>
        <v>Crawley</v>
      </c>
      <c r="F239" s="96" t="s">
        <v>610</v>
      </c>
      <c r="G239" s="97">
        <f>IF(Dec!$G$2-1&lt;0,0,Dec!$G$2-1)</f>
        <v>11</v>
      </c>
      <c r="H239" s="99">
        <v>0.9</v>
      </c>
      <c r="I239" s="8" t="str">
        <f t="shared" si="69"/>
        <v/>
      </c>
      <c r="J239" s="8">
        <f t="shared" si="69"/>
        <v>11</v>
      </c>
      <c r="K239" s="8" t="str">
        <f t="shared" si="69"/>
        <v/>
      </c>
      <c r="L239" s="8" t="str">
        <f t="shared" si="69"/>
        <v/>
      </c>
      <c r="M239" s="8" t="str">
        <f t="shared" si="69"/>
        <v/>
      </c>
      <c r="N239" s="8" t="str">
        <f t="shared" si="69"/>
        <v/>
      </c>
      <c r="O239" s="8" t="str">
        <f t="shared" si="69"/>
        <v/>
      </c>
      <c r="P239" s="8" t="str">
        <f t="shared" si="69"/>
        <v/>
      </c>
      <c r="Q239" s="8" t="str">
        <f t="shared" si="69"/>
        <v/>
      </c>
      <c r="R239" s="8" t="str">
        <f t="shared" si="69"/>
        <v/>
      </c>
      <c r="S239" s="8" t="str">
        <f t="shared" si="69"/>
        <v/>
      </c>
      <c r="T239" s="8" t="str">
        <f t="shared" si="69"/>
        <v/>
      </c>
      <c r="U239" s="8" t="str">
        <f t="shared" si="68"/>
        <v/>
      </c>
      <c r="V239" s="8" t="str">
        <f t="shared" si="62"/>
        <v/>
      </c>
      <c r="W239" s="8"/>
      <c r="X239" s="2"/>
      <c r="Y239" s="13" t="e">
        <f>IF(F239="","",IF(F239-VLOOKUP($A237,AWstandards,VLOOKUP(D239,Age,2,FALSE),FALSE)&gt;0,"","aw"))</f>
        <v>#N/A</v>
      </c>
    </row>
    <row r="240" spans="1:25" x14ac:dyDescent="0.25">
      <c r="A240" s="17" t="s">
        <v>400</v>
      </c>
      <c r="B240" s="36">
        <v>3</v>
      </c>
      <c r="C240" s="45" t="str">
        <f>IF(A240="","",VLOOKUP($A$237,IF(LEN(A240)=2,F15B,F15A),VLOOKUP(LEFT(A240,1),Fteams,6,FALSE),FALSE))</f>
        <v>Olive Pring</v>
      </c>
      <c r="D240" s="45">
        <f>IF(A240="","",VLOOKUP($A237,IF(LEN(A240)=2,F15B,F15A),VLOOKUP(LEFT(A240,1),Fteams,7,FALSE),FALSE))</f>
        <v>0</v>
      </c>
      <c r="E240" s="45" t="str">
        <f>IF(A240="","",VLOOKUP(LEFT(A240,1),Fteams,2,FALSE))</f>
        <v>Chichester</v>
      </c>
      <c r="F240" s="96" t="s">
        <v>457</v>
      </c>
      <c r="G240" s="97">
        <f>IF(Dec!$G$2-2&lt;0,0,Dec!$G$2-2)</f>
        <v>10</v>
      </c>
      <c r="H240" s="99">
        <v>0.9</v>
      </c>
      <c r="I240" s="8" t="str">
        <f t="shared" si="69"/>
        <v/>
      </c>
      <c r="J240" s="8" t="str">
        <f t="shared" si="69"/>
        <v/>
      </c>
      <c r="K240" s="8">
        <f t="shared" si="69"/>
        <v>10</v>
      </c>
      <c r="L240" s="8" t="str">
        <f t="shared" si="69"/>
        <v/>
      </c>
      <c r="M240" s="8" t="str">
        <f t="shared" si="69"/>
        <v/>
      </c>
      <c r="N240" s="8" t="str">
        <f t="shared" si="69"/>
        <v/>
      </c>
      <c r="O240" s="8" t="str">
        <f t="shared" si="69"/>
        <v/>
      </c>
      <c r="P240" s="8" t="str">
        <f t="shared" si="69"/>
        <v/>
      </c>
      <c r="Q240" s="8" t="str">
        <f t="shared" si="69"/>
        <v/>
      </c>
      <c r="R240" s="8" t="str">
        <f t="shared" si="69"/>
        <v/>
      </c>
      <c r="S240" s="8" t="str">
        <f t="shared" si="69"/>
        <v/>
      </c>
      <c r="T240" s="8" t="str">
        <f t="shared" si="69"/>
        <v/>
      </c>
      <c r="U240" s="8" t="str">
        <f t="shared" si="68"/>
        <v/>
      </c>
      <c r="V240" s="8" t="str">
        <f t="shared" si="62"/>
        <v/>
      </c>
      <c r="W240" s="8"/>
      <c r="X240" s="2"/>
      <c r="Y240" s="13" t="e">
        <f>IF(F240="","",IF(F240-VLOOKUP($A237,AWstandards,VLOOKUP(D240,Age,2,FALSE),FALSE)&gt;0,"","aw"))</f>
        <v>#N/A</v>
      </c>
    </row>
    <row r="241" spans="1:25" x14ac:dyDescent="0.25">
      <c r="A241" s="17" t="s">
        <v>398</v>
      </c>
      <c r="B241" s="36">
        <v>4</v>
      </c>
      <c r="C241" s="45" t="str">
        <f>IF(A241="","",VLOOKUP($A$237,IF(LEN(A241)=2,F15B,F15A),VLOOKUP(LEFT(A241,1),Fteams,6,FALSE),FALSE))</f>
        <v>Betty Grice</v>
      </c>
      <c r="D241" s="45">
        <f>IF(A241="","",VLOOKUP($A237,IF(LEN(A241)=2,F15B,F15A),VLOOKUP(LEFT(A241,1),Fteams,7,FALSE),FALSE))</f>
        <v>0</v>
      </c>
      <c r="E241" s="45" t="str">
        <f>IF(A241="","",VLOOKUP(LEFT(A241,1),Fteams,2,FALSE))</f>
        <v>Brighton &amp; Hove</v>
      </c>
      <c r="F241" s="96" t="s">
        <v>611</v>
      </c>
      <c r="G241" s="97">
        <f>IF(Dec!$G$2-3&lt;0,0,Dec!$G$2-3)</f>
        <v>9</v>
      </c>
      <c r="H241" s="99">
        <v>0.9</v>
      </c>
      <c r="I241" s="8">
        <f t="shared" si="69"/>
        <v>9</v>
      </c>
      <c r="J241" s="8" t="str">
        <f t="shared" si="69"/>
        <v/>
      </c>
      <c r="K241" s="8" t="str">
        <f t="shared" si="69"/>
        <v/>
      </c>
      <c r="L241" s="8" t="str">
        <f t="shared" si="69"/>
        <v/>
      </c>
      <c r="M241" s="8" t="str">
        <f t="shared" si="69"/>
        <v/>
      </c>
      <c r="N241" s="8" t="str">
        <f t="shared" si="69"/>
        <v/>
      </c>
      <c r="O241" s="8" t="str">
        <f t="shared" si="69"/>
        <v/>
      </c>
      <c r="P241" s="8" t="str">
        <f t="shared" si="69"/>
        <v/>
      </c>
      <c r="Q241" s="8" t="str">
        <f t="shared" si="69"/>
        <v/>
      </c>
      <c r="R241" s="8" t="str">
        <f t="shared" si="69"/>
        <v/>
      </c>
      <c r="S241" s="8" t="str">
        <f t="shared" si="69"/>
        <v/>
      </c>
      <c r="T241" s="8" t="str">
        <f t="shared" si="69"/>
        <v/>
      </c>
      <c r="U241" s="8" t="str">
        <f t="shared" si="69"/>
        <v/>
      </c>
      <c r="V241" s="8" t="str">
        <f t="shared" si="62"/>
        <v/>
      </c>
      <c r="W241" s="8"/>
      <c r="X241" s="2"/>
      <c r="Y241" s="13" t="e">
        <f>IF(F241="","",IF(F241-VLOOKUP($A237,AWstandards,VLOOKUP(D241,Age,2,FALSE),FALSE)&gt;0,"","aw"))</f>
        <v>#N/A</v>
      </c>
    </row>
    <row r="242" spans="1:25" x14ac:dyDescent="0.25">
      <c r="A242" s="17" t="s">
        <v>401</v>
      </c>
      <c r="B242" s="36">
        <v>5</v>
      </c>
      <c r="C242" s="45" t="str">
        <f>IF(A242="","",VLOOKUP($A$237,IF(LEN(A242)=2,F15B,F15A),VLOOKUP(LEFT(A242,1),Fteams,6,FALSE),FALSE))</f>
        <v>Ayana Reid</v>
      </c>
      <c r="D242" s="45">
        <f>IF(A242="","",VLOOKUP($A237,IF(LEN(A242)=2,F15B,F15A),VLOOKUP(LEFT(A242,1),Fteams,7,FALSE),FALSE))</f>
        <v>0</v>
      </c>
      <c r="E242" s="45" t="str">
        <f>IF(A242="","",VLOOKUP(LEFT(A242,1),Fteams,2,FALSE))</f>
        <v>Eastbourne</v>
      </c>
      <c r="F242" s="96" t="s">
        <v>612</v>
      </c>
      <c r="G242" s="97">
        <f>IF(Dec!$G$2-4&lt;0,0,Dec!$G$2-4)</f>
        <v>8</v>
      </c>
      <c r="H242" s="99">
        <v>0.9</v>
      </c>
      <c r="I242" s="8" t="str">
        <f t="shared" si="69"/>
        <v/>
      </c>
      <c r="J242" s="8" t="str">
        <f t="shared" si="69"/>
        <v/>
      </c>
      <c r="K242" s="8" t="str">
        <f t="shared" si="69"/>
        <v/>
      </c>
      <c r="L242" s="8">
        <f t="shared" si="69"/>
        <v>8</v>
      </c>
      <c r="M242" s="8" t="str">
        <f t="shared" si="69"/>
        <v/>
      </c>
      <c r="N242" s="8" t="str">
        <f t="shared" si="69"/>
        <v/>
      </c>
      <c r="O242" s="8" t="str">
        <f t="shared" si="69"/>
        <v/>
      </c>
      <c r="P242" s="8" t="str">
        <f t="shared" si="69"/>
        <v/>
      </c>
      <c r="Q242" s="8" t="str">
        <f t="shared" si="69"/>
        <v/>
      </c>
      <c r="R242" s="8" t="str">
        <f t="shared" si="69"/>
        <v/>
      </c>
      <c r="S242" s="8" t="str">
        <f t="shared" si="69"/>
        <v/>
      </c>
      <c r="T242" s="8" t="str">
        <f t="shared" si="69"/>
        <v/>
      </c>
      <c r="U242" s="8" t="str">
        <f t="shared" si="69"/>
        <v/>
      </c>
      <c r="V242" s="8" t="str">
        <f t="shared" si="62"/>
        <v/>
      </c>
      <c r="W242" s="8"/>
      <c r="X242" s="2"/>
      <c r="Y242" s="13" t="e">
        <f>IF(F242="","",IF(F242-VLOOKUP($A237,AWstandards,VLOOKUP(D242,Age,2,FALSE),FALSE)&gt;0,"","aw"))</f>
        <v>#N/A</v>
      </c>
    </row>
    <row r="243" spans="1:25" x14ac:dyDescent="0.25">
      <c r="A243" s="15">
        <v>600</v>
      </c>
      <c r="B243" s="29"/>
      <c r="C243" s="47" t="s">
        <v>217</v>
      </c>
      <c r="D243" s="47"/>
      <c r="E243" s="48"/>
      <c r="F243" s="102"/>
      <c r="G243" s="101"/>
      <c r="H243" s="99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 t="str">
        <f t="shared" si="69"/>
        <v/>
      </c>
      <c r="V243" s="8" t="str">
        <f t="shared" si="62"/>
        <v/>
      </c>
      <c r="W243" s="8"/>
      <c r="X243" s="2" t="s">
        <v>192</v>
      </c>
      <c r="Y243" s="2"/>
    </row>
    <row r="244" spans="1:25" x14ac:dyDescent="0.25">
      <c r="A244" s="16" t="s">
        <v>392</v>
      </c>
      <c r="B244" s="36">
        <v>1</v>
      </c>
      <c r="C244" s="45" t="str">
        <f t="shared" ref="C244:C250" si="70">IF(A244="","",VLOOKUP($A$243,IF(LEN(A244)=2,F15B,F15A),VLOOKUP(LEFT(A244,1),Fteams,6,FALSE),FALSE))</f>
        <v>Antalia Cole</v>
      </c>
      <c r="D244" s="45">
        <f>IF(A244="","",VLOOKUP($A243,IF(LEN(A244)=2,F15B,F15A),VLOOKUP(LEFT(A244,1),Fteams,7,FALSE),FALSE))</f>
        <v>0</v>
      </c>
      <c r="E244" s="45" t="str">
        <f t="shared" ref="E244:E250" si="71">IF(A244="","",VLOOKUP(LEFT(A244,1),Fteams,2,FALSE))</f>
        <v>Hy Runners</v>
      </c>
      <c r="F244" s="96" t="s">
        <v>547</v>
      </c>
      <c r="G244" s="97">
        <f>Dec!$G$2</f>
        <v>12</v>
      </c>
      <c r="H244" s="99"/>
      <c r="I244" s="8" t="str">
        <f t="shared" ref="I244:U254" si="72">IF($A244="","",IF(LEFT($A244,1)=I$20,$G244,""))</f>
        <v/>
      </c>
      <c r="J244" s="8" t="str">
        <f t="shared" si="72"/>
        <v/>
      </c>
      <c r="K244" s="8" t="str">
        <f t="shared" si="72"/>
        <v/>
      </c>
      <c r="L244" s="8" t="str">
        <f t="shared" si="72"/>
        <v/>
      </c>
      <c r="M244" s="8" t="str">
        <f t="shared" si="72"/>
        <v/>
      </c>
      <c r="N244" s="8" t="str">
        <f t="shared" si="72"/>
        <v/>
      </c>
      <c r="O244" s="8" t="str">
        <f t="shared" si="72"/>
        <v/>
      </c>
      <c r="P244" s="8" t="str">
        <f t="shared" si="72"/>
        <v/>
      </c>
      <c r="Q244" s="8" t="str">
        <f t="shared" si="72"/>
        <v/>
      </c>
      <c r="R244" s="8" t="str">
        <f t="shared" si="72"/>
        <v/>
      </c>
      <c r="S244" s="8" t="str">
        <f t="shared" si="72"/>
        <v/>
      </c>
      <c r="T244" s="8">
        <f t="shared" si="72"/>
        <v>12</v>
      </c>
      <c r="U244" s="8" t="str">
        <f t="shared" si="69"/>
        <v/>
      </c>
      <c r="V244" s="8">
        <f t="shared" si="62"/>
        <v>12</v>
      </c>
      <c r="W244" s="8"/>
      <c r="X244" s="2"/>
      <c r="Y244" s="13" t="e">
        <f>IF(F244="","",IF(F244-VLOOKUP($A243,AWstandards,VLOOKUP(D244,Age,2,FALSE),FALSE)&gt;0,"","aw"))</f>
        <v>#N/A</v>
      </c>
    </row>
    <row r="245" spans="1:25" x14ac:dyDescent="0.25">
      <c r="A245" s="16" t="s">
        <v>388</v>
      </c>
      <c r="B245" s="36">
        <v>2</v>
      </c>
      <c r="C245" s="45" t="str">
        <f t="shared" si="70"/>
        <v>Maeve Jennings</v>
      </c>
      <c r="D245" s="45">
        <f>IF(A245="","",VLOOKUP($A243,IF(LEN(A245)=2,F15B,F15A),VLOOKUP(LEFT(A245,1),Fteams,7,FALSE),FALSE))</f>
        <v>0</v>
      </c>
      <c r="E245" s="45" t="str">
        <f t="shared" si="71"/>
        <v>Eastbourne</v>
      </c>
      <c r="F245" s="96" t="s">
        <v>548</v>
      </c>
      <c r="G245" s="97">
        <f>IF(Dec!$G$2-1&lt;0,0,Dec!$G$2-1)</f>
        <v>11</v>
      </c>
      <c r="H245" s="99"/>
      <c r="I245" s="8" t="str">
        <f t="shared" si="72"/>
        <v/>
      </c>
      <c r="J245" s="8" t="str">
        <f t="shared" si="72"/>
        <v/>
      </c>
      <c r="K245" s="8" t="str">
        <f t="shared" si="72"/>
        <v/>
      </c>
      <c r="L245" s="8">
        <f t="shared" si="72"/>
        <v>11</v>
      </c>
      <c r="M245" s="8" t="str">
        <f t="shared" si="72"/>
        <v/>
      </c>
      <c r="N245" s="8" t="str">
        <f t="shared" si="72"/>
        <v/>
      </c>
      <c r="O245" s="8" t="str">
        <f t="shared" si="72"/>
        <v/>
      </c>
      <c r="P245" s="8" t="str">
        <f t="shared" si="72"/>
        <v/>
      </c>
      <c r="Q245" s="8" t="str">
        <f t="shared" si="72"/>
        <v/>
      </c>
      <c r="R245" s="8" t="str">
        <f t="shared" si="72"/>
        <v/>
      </c>
      <c r="S245" s="8" t="str">
        <f t="shared" si="72"/>
        <v/>
      </c>
      <c r="T245" s="8" t="str">
        <f t="shared" si="72"/>
        <v/>
      </c>
      <c r="U245" s="8" t="str">
        <f t="shared" si="69"/>
        <v/>
      </c>
      <c r="V245" s="8" t="str">
        <f t="shared" si="62"/>
        <v/>
      </c>
      <c r="W245" s="8"/>
      <c r="X245" s="2"/>
      <c r="Y245" s="13" t="e">
        <f>IF(F245="","",IF(F245-VLOOKUP($A243,AWstandards,VLOOKUP(D245,Age,2,FALSE),FALSE)&gt;0,"","aw"))</f>
        <v>#N/A</v>
      </c>
    </row>
    <row r="246" spans="1:25" x14ac:dyDescent="0.25">
      <c r="A246" s="16" t="s">
        <v>385</v>
      </c>
      <c r="B246" s="36">
        <v>3</v>
      </c>
      <c r="C246" s="45" t="str">
        <f t="shared" si="70"/>
        <v>Florence matten</v>
      </c>
      <c r="D246" s="45">
        <f>IF(A246="","",VLOOKUP($A243,IF(LEN(A246)=2,F15B,F15A),VLOOKUP(LEFT(A246,1),Fteams,7,FALSE),FALSE))</f>
        <v>0</v>
      </c>
      <c r="E246" s="45" t="str">
        <f t="shared" si="71"/>
        <v>Brighton &amp; Hove</v>
      </c>
      <c r="F246" s="96" t="s">
        <v>549</v>
      </c>
      <c r="G246" s="97">
        <f>IF(Dec!$G$2-2&lt;0,0,Dec!$G$2-2)</f>
        <v>10</v>
      </c>
      <c r="H246" s="99"/>
      <c r="I246" s="8">
        <f t="shared" si="72"/>
        <v>10</v>
      </c>
      <c r="J246" s="8" t="str">
        <f t="shared" si="72"/>
        <v/>
      </c>
      <c r="K246" s="8" t="str">
        <f t="shared" si="72"/>
        <v/>
      </c>
      <c r="L246" s="8" t="str">
        <f t="shared" si="72"/>
        <v/>
      </c>
      <c r="M246" s="8" t="str">
        <f t="shared" si="72"/>
        <v/>
      </c>
      <c r="N246" s="8" t="str">
        <f t="shared" si="72"/>
        <v/>
      </c>
      <c r="O246" s="8" t="str">
        <f t="shared" si="72"/>
        <v/>
      </c>
      <c r="P246" s="8" t="str">
        <f t="shared" si="72"/>
        <v/>
      </c>
      <c r="Q246" s="8" t="str">
        <f t="shared" si="72"/>
        <v/>
      </c>
      <c r="R246" s="8" t="str">
        <f t="shared" si="72"/>
        <v/>
      </c>
      <c r="S246" s="8" t="str">
        <f t="shared" si="72"/>
        <v/>
      </c>
      <c r="T246" s="8" t="str">
        <f t="shared" si="72"/>
        <v/>
      </c>
      <c r="U246" s="8" t="str">
        <f t="shared" si="69"/>
        <v/>
      </c>
      <c r="V246" s="8" t="str">
        <f t="shared" si="62"/>
        <v/>
      </c>
      <c r="W246" s="8"/>
      <c r="X246" s="2"/>
      <c r="Y246" s="13" t="e">
        <f>IF(F246="","",IF(F246-VLOOKUP($A243,AWstandards,VLOOKUP(D246,Age,2,FALSE),FALSE)&gt;0,"","aw"))</f>
        <v>#N/A</v>
      </c>
    </row>
    <row r="247" spans="1:25" x14ac:dyDescent="0.25">
      <c r="A247" s="16" t="s">
        <v>399</v>
      </c>
      <c r="B247" s="36">
        <v>4</v>
      </c>
      <c r="C247" s="45" t="str">
        <f t="shared" si="70"/>
        <v>Evie Grobel</v>
      </c>
      <c r="D247" s="45">
        <f>IF(A247="","",VLOOKUP($A243,IF(LEN(A247)=2,F15B,F15A),VLOOKUP(LEFT(A247,1),Fteams,7,FALSE),FALSE))</f>
        <v>0</v>
      </c>
      <c r="E247" s="45" t="str">
        <f t="shared" si="71"/>
        <v>Crawley</v>
      </c>
      <c r="F247" s="96" t="s">
        <v>550</v>
      </c>
      <c r="G247" s="97">
        <f>IF(Dec!$G$2-3&lt;0,0,Dec!$G$2-3)</f>
        <v>9</v>
      </c>
      <c r="H247" s="99"/>
      <c r="I247" s="8" t="str">
        <f t="shared" si="72"/>
        <v/>
      </c>
      <c r="J247" s="8">
        <f t="shared" si="72"/>
        <v>9</v>
      </c>
      <c r="K247" s="8" t="str">
        <f t="shared" si="72"/>
        <v/>
      </c>
      <c r="L247" s="8" t="str">
        <f t="shared" si="72"/>
        <v/>
      </c>
      <c r="M247" s="8" t="str">
        <f t="shared" si="72"/>
        <v/>
      </c>
      <c r="N247" s="8" t="str">
        <f t="shared" si="72"/>
        <v/>
      </c>
      <c r="O247" s="8" t="str">
        <f t="shared" si="72"/>
        <v/>
      </c>
      <c r="P247" s="8" t="str">
        <f t="shared" si="72"/>
        <v/>
      </c>
      <c r="Q247" s="8" t="str">
        <f t="shared" si="72"/>
        <v/>
      </c>
      <c r="R247" s="8" t="str">
        <f t="shared" si="72"/>
        <v/>
      </c>
      <c r="S247" s="8" t="str">
        <f t="shared" si="72"/>
        <v/>
      </c>
      <c r="T247" s="8" t="str">
        <f t="shared" si="72"/>
        <v/>
      </c>
      <c r="U247" s="8" t="str">
        <f t="shared" si="72"/>
        <v/>
      </c>
      <c r="V247" s="8" t="str">
        <f t="shared" si="62"/>
        <v/>
      </c>
      <c r="W247" s="8"/>
      <c r="X247" s="2"/>
      <c r="Y247" s="13" t="e">
        <f>IF(F247="","",IF(F247-VLOOKUP($A243,AWstandards,VLOOKUP(D247,Age,2,FALSE),FALSE)&gt;0,"","aw"))</f>
        <v>#N/A</v>
      </c>
    </row>
    <row r="248" spans="1:25" x14ac:dyDescent="0.25">
      <c r="A248" s="16" t="s">
        <v>403</v>
      </c>
      <c r="B248" s="36">
        <v>5</v>
      </c>
      <c r="C248" s="45" t="str">
        <f t="shared" si="70"/>
        <v>Mya Owens</v>
      </c>
      <c r="D248" s="45">
        <f>IF(A248="","",VLOOKUP($A243,IF(LEN(A248)=2,F15B,F15A),VLOOKUP(LEFT(A248,1),Fteams,7,FALSE),FALSE))</f>
        <v>0</v>
      </c>
      <c r="E248" s="45" t="str">
        <f t="shared" si="71"/>
        <v>East Grinstead</v>
      </c>
      <c r="F248" s="96" t="s">
        <v>543</v>
      </c>
      <c r="G248" s="97">
        <f>IF(Dec!$G$2-4&lt;0,0,Dec!$G$2-4)</f>
        <v>8</v>
      </c>
      <c r="H248" s="99"/>
      <c r="I248" s="8" t="str">
        <f t="shared" si="72"/>
        <v/>
      </c>
      <c r="J248" s="8" t="str">
        <f t="shared" si="72"/>
        <v/>
      </c>
      <c r="K248" s="8" t="str">
        <f t="shared" si="72"/>
        <v/>
      </c>
      <c r="L248" s="8" t="str">
        <f t="shared" si="72"/>
        <v/>
      </c>
      <c r="M248" s="8" t="str">
        <f t="shared" si="72"/>
        <v/>
      </c>
      <c r="N248" s="8">
        <f t="shared" si="72"/>
        <v>8</v>
      </c>
      <c r="O248" s="8" t="str">
        <f t="shared" si="72"/>
        <v/>
      </c>
      <c r="P248" s="8" t="str">
        <f t="shared" si="72"/>
        <v/>
      </c>
      <c r="Q248" s="8" t="str">
        <f t="shared" si="72"/>
        <v/>
      </c>
      <c r="R248" s="8" t="str">
        <f t="shared" si="72"/>
        <v/>
      </c>
      <c r="S248" s="8" t="str">
        <f t="shared" si="72"/>
        <v/>
      </c>
      <c r="T248" s="8" t="str">
        <f t="shared" si="72"/>
        <v/>
      </c>
      <c r="U248" s="8" t="str">
        <f t="shared" si="72"/>
        <v/>
      </c>
      <c r="V248" s="8" t="str">
        <f t="shared" si="62"/>
        <v/>
      </c>
      <c r="W248" s="8"/>
      <c r="X248" s="2"/>
      <c r="Y248" s="13" t="e">
        <f>IF(F248="","",IF(F248-VLOOKUP($A243,AWstandards,VLOOKUP(D248,Age,2,FALSE),FALSE)&gt;0,"","aw"))</f>
        <v>#N/A</v>
      </c>
    </row>
    <row r="249" spans="1:25" x14ac:dyDescent="0.25">
      <c r="A249" s="16" t="s">
        <v>391</v>
      </c>
      <c r="B249" s="36">
        <v>6</v>
      </c>
      <c r="C249" s="45" t="str">
        <f t="shared" si="70"/>
        <v>Jenaveve Lee</v>
      </c>
      <c r="D249" s="45">
        <f>IF(A249="","",VLOOKUP($A243,IF(LEN(A249)=2,F15B,F15A),VLOOKUP(LEFT(A249,1),Fteams,7,FALSE),FALSE))</f>
        <v>0</v>
      </c>
      <c r="E249" s="45" t="str">
        <f t="shared" si="71"/>
        <v>Phoenix</v>
      </c>
      <c r="F249" s="96" t="s">
        <v>551</v>
      </c>
      <c r="G249" s="97">
        <f>IF(Dec!$G$2-5&lt;0,0,Dec!$G$2-5)</f>
        <v>7</v>
      </c>
      <c r="H249" s="99"/>
      <c r="I249" s="8" t="str">
        <f t="shared" si="72"/>
        <v/>
      </c>
      <c r="J249" s="8" t="str">
        <f t="shared" si="72"/>
        <v/>
      </c>
      <c r="K249" s="8" t="str">
        <f t="shared" si="72"/>
        <v/>
      </c>
      <c r="L249" s="8" t="str">
        <f t="shared" si="72"/>
        <v/>
      </c>
      <c r="M249" s="8" t="str">
        <f t="shared" si="72"/>
        <v/>
      </c>
      <c r="N249" s="8" t="str">
        <f t="shared" si="72"/>
        <v/>
      </c>
      <c r="O249" s="8" t="str">
        <f t="shared" si="72"/>
        <v/>
      </c>
      <c r="P249" s="8">
        <f t="shared" si="72"/>
        <v>7</v>
      </c>
      <c r="Q249" s="8" t="str">
        <f t="shared" si="72"/>
        <v/>
      </c>
      <c r="R249" s="8" t="str">
        <f t="shared" si="72"/>
        <v/>
      </c>
      <c r="S249" s="8" t="str">
        <f t="shared" si="72"/>
        <v/>
      </c>
      <c r="T249" s="8" t="str">
        <f t="shared" si="72"/>
        <v/>
      </c>
      <c r="U249" s="8" t="str">
        <f t="shared" si="72"/>
        <v/>
      </c>
      <c r="V249" s="8" t="str">
        <f t="shared" si="62"/>
        <v/>
      </c>
      <c r="W249" s="8"/>
      <c r="X249" s="2"/>
      <c r="Y249" s="13" t="e">
        <f>IF(F249="","",IF(F249-VLOOKUP($A243,AWstandards,VLOOKUP(D249,Age,2,FALSE),FALSE)&gt;0,"","aw"))</f>
        <v>#N/A</v>
      </c>
    </row>
    <row r="250" spans="1:25" x14ac:dyDescent="0.25">
      <c r="A250" s="16" t="s">
        <v>387</v>
      </c>
      <c r="B250" s="36">
        <v>7</v>
      </c>
      <c r="C250" s="45" t="str">
        <f t="shared" si="70"/>
        <v>Juliette Stangroom</v>
      </c>
      <c r="D250" s="45">
        <f>IF(A250="","",VLOOKUP($A243,IF(LEN(A250)=2,F15B,F15A),VLOOKUP(LEFT(A250,1),Fteams,7,FALSE),FALSE))</f>
        <v>0</v>
      </c>
      <c r="E250" s="45" t="str">
        <f t="shared" si="71"/>
        <v>Chichester</v>
      </c>
      <c r="F250" s="96" t="s">
        <v>552</v>
      </c>
      <c r="G250" s="97">
        <f>IF(Dec!$G$2-6&lt;0,0,Dec!$G$2-6)</f>
        <v>6</v>
      </c>
      <c r="H250" s="99"/>
      <c r="I250" s="8" t="str">
        <f t="shared" si="72"/>
        <v/>
      </c>
      <c r="J250" s="8" t="str">
        <f t="shared" si="72"/>
        <v/>
      </c>
      <c r="K250" s="8">
        <f t="shared" si="72"/>
        <v>6</v>
      </c>
      <c r="L250" s="8" t="str">
        <f t="shared" si="72"/>
        <v/>
      </c>
      <c r="M250" s="8" t="str">
        <f t="shared" si="72"/>
        <v/>
      </c>
      <c r="N250" s="8" t="str">
        <f t="shared" si="72"/>
        <v/>
      </c>
      <c r="O250" s="8" t="str">
        <f t="shared" si="72"/>
        <v/>
      </c>
      <c r="P250" s="8" t="str">
        <f t="shared" si="72"/>
        <v/>
      </c>
      <c r="Q250" s="8" t="str">
        <f t="shared" si="72"/>
        <v/>
      </c>
      <c r="R250" s="8" t="str">
        <f t="shared" si="72"/>
        <v/>
      </c>
      <c r="S250" s="8" t="str">
        <f t="shared" si="72"/>
        <v/>
      </c>
      <c r="T250" s="8" t="str">
        <f t="shared" si="72"/>
        <v/>
      </c>
      <c r="U250" s="8" t="str">
        <f t="shared" si="72"/>
        <v/>
      </c>
      <c r="V250" s="8" t="str">
        <f t="shared" si="62"/>
        <v/>
      </c>
      <c r="W250" s="8"/>
      <c r="X250" s="2"/>
      <c r="Y250" s="13" t="e">
        <f>IF(F250="","",IF(F250-VLOOKUP($A243,AWstandards,VLOOKUP(D250,Age,2,FALSE),FALSE)&gt;0,"","aw"))</f>
        <v>#N/A</v>
      </c>
    </row>
    <row r="251" spans="1:25" x14ac:dyDescent="0.25">
      <c r="A251" s="15">
        <v>600</v>
      </c>
      <c r="B251" s="29"/>
      <c r="C251" s="46" t="s">
        <v>218</v>
      </c>
      <c r="D251" s="47"/>
      <c r="E251" s="48"/>
      <c r="F251" s="102"/>
      <c r="G251" s="101"/>
      <c r="H251" s="99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 t="str">
        <f t="shared" si="72"/>
        <v/>
      </c>
      <c r="V251" s="8" t="str">
        <f t="shared" si="62"/>
        <v/>
      </c>
      <c r="W251" s="8"/>
      <c r="X251" s="2" t="s">
        <v>193</v>
      </c>
      <c r="Y251" s="2"/>
    </row>
    <row r="252" spans="1:25" x14ac:dyDescent="0.25">
      <c r="A252" s="16" t="s">
        <v>386</v>
      </c>
      <c r="B252" s="36">
        <v>1</v>
      </c>
      <c r="C252" s="45" t="str">
        <f t="shared" ref="C252:C258" si="73">IF(A252="","",VLOOKUP($A$251,IF(LEN(A252)=2,F15B,F15A),VLOOKUP(LEFT(A252,1),Fteams,6,FALSE),FALSE))</f>
        <v>Sophie Shaw</v>
      </c>
      <c r="D252" s="45">
        <f>IF(A252="","",VLOOKUP($A251,IF(LEN(A252)=2,F15B,F15A),VLOOKUP(LEFT(A252,1),Fteams,7,FALSE),FALSE))</f>
        <v>0</v>
      </c>
      <c r="E252" s="45" t="str">
        <f t="shared" ref="E252:E258" si="74">IF(A252="","",VLOOKUP(LEFT(A252,1),Fteams,2,FALSE))</f>
        <v>Crawley</v>
      </c>
      <c r="F252" s="96" t="s">
        <v>553</v>
      </c>
      <c r="G252" s="97">
        <f>Dec!$G$2</f>
        <v>12</v>
      </c>
      <c r="H252" s="99"/>
      <c r="I252" s="8" t="str">
        <f t="shared" ref="I252:U262" si="75">IF($A252="","",IF(LEFT($A252,1)=I$20,$G252,""))</f>
        <v/>
      </c>
      <c r="J252" s="8">
        <f t="shared" si="75"/>
        <v>12</v>
      </c>
      <c r="K252" s="8" t="str">
        <f t="shared" si="75"/>
        <v/>
      </c>
      <c r="L252" s="8" t="str">
        <f t="shared" si="75"/>
        <v/>
      </c>
      <c r="M252" s="8" t="str">
        <f t="shared" si="75"/>
        <v/>
      </c>
      <c r="N252" s="8" t="str">
        <f t="shared" si="75"/>
        <v/>
      </c>
      <c r="O252" s="8" t="str">
        <f t="shared" si="75"/>
        <v/>
      </c>
      <c r="P252" s="8" t="str">
        <f t="shared" si="75"/>
        <v/>
      </c>
      <c r="Q252" s="8" t="str">
        <f t="shared" si="75"/>
        <v/>
      </c>
      <c r="R252" s="8" t="str">
        <f t="shared" si="75"/>
        <v/>
      </c>
      <c r="S252" s="8" t="str">
        <f t="shared" si="75"/>
        <v/>
      </c>
      <c r="T252" s="8" t="str">
        <f t="shared" si="75"/>
        <v/>
      </c>
      <c r="U252" s="8" t="str">
        <f t="shared" si="72"/>
        <v/>
      </c>
      <c r="V252" s="8" t="str">
        <f t="shared" si="62"/>
        <v/>
      </c>
      <c r="W252" s="8"/>
      <c r="X252" s="2"/>
      <c r="Y252" s="13" t="e">
        <f>IF(F252="","",IF(F252-VLOOKUP($A251,AWstandards,VLOOKUP(D252,Age,2,FALSE),FALSE)&gt;0,"","aw"))</f>
        <v>#N/A</v>
      </c>
    </row>
    <row r="253" spans="1:25" x14ac:dyDescent="0.25">
      <c r="A253" s="16" t="s">
        <v>404</v>
      </c>
      <c r="B253" s="36">
        <v>2</v>
      </c>
      <c r="C253" s="45" t="str">
        <f t="shared" si="73"/>
        <v>Amelia Skelton</v>
      </c>
      <c r="D253" s="45">
        <f>IF(A253="","",VLOOKUP($A251,IF(LEN(A253)=2,F15B,F15A),VLOOKUP(LEFT(A253,1),Fteams,7,FALSE),FALSE))</f>
        <v>0</v>
      </c>
      <c r="E253" s="45" t="str">
        <f t="shared" si="74"/>
        <v>Hy Runners</v>
      </c>
      <c r="F253" s="96" t="s">
        <v>554</v>
      </c>
      <c r="G253" s="97">
        <f>IF(Dec!$G$2-1&lt;0,0,Dec!$G$2-1)</f>
        <v>11</v>
      </c>
      <c r="H253" s="99"/>
      <c r="I253" s="8" t="str">
        <f t="shared" si="75"/>
        <v/>
      </c>
      <c r="J253" s="8" t="str">
        <f t="shared" si="75"/>
        <v/>
      </c>
      <c r="K253" s="8" t="str">
        <f t="shared" si="75"/>
        <v/>
      </c>
      <c r="L253" s="8" t="str">
        <f t="shared" si="75"/>
        <v/>
      </c>
      <c r="M253" s="8" t="str">
        <f t="shared" si="75"/>
        <v/>
      </c>
      <c r="N253" s="8" t="str">
        <f t="shared" si="75"/>
        <v/>
      </c>
      <c r="O253" s="8" t="str">
        <f t="shared" si="75"/>
        <v/>
      </c>
      <c r="P253" s="8" t="str">
        <f t="shared" si="75"/>
        <v/>
      </c>
      <c r="Q253" s="8" t="str">
        <f t="shared" si="75"/>
        <v/>
      </c>
      <c r="R253" s="8" t="str">
        <f t="shared" si="75"/>
        <v/>
      </c>
      <c r="S253" s="8" t="str">
        <f t="shared" si="75"/>
        <v/>
      </c>
      <c r="T253" s="8">
        <f t="shared" si="75"/>
        <v>11</v>
      </c>
      <c r="U253" s="8" t="str">
        <f t="shared" si="72"/>
        <v/>
      </c>
      <c r="V253" s="8">
        <f t="shared" ref="V253:V285" si="76">IF($A253="","",IF(LEFT($A253,1)=V$20,$G253,""))</f>
        <v>11</v>
      </c>
      <c r="W253" s="8"/>
      <c r="X253" s="2"/>
      <c r="Y253" s="13" t="e">
        <f>IF(F253="","",IF(F253-VLOOKUP($A251,AWstandards,VLOOKUP(D253,Age,2,FALSE),FALSE)&gt;0,"","aw"))</f>
        <v>#N/A</v>
      </c>
    </row>
    <row r="254" spans="1:25" x14ac:dyDescent="0.25">
      <c r="A254" s="16" t="s">
        <v>398</v>
      </c>
      <c r="B254" s="36">
        <v>3</v>
      </c>
      <c r="C254" s="45" t="str">
        <f t="shared" si="73"/>
        <v>Francesca Crittenden</v>
      </c>
      <c r="D254" s="45">
        <f>IF(A254="","",VLOOKUP($A251,IF(LEN(A254)=2,F15B,F15A),VLOOKUP(LEFT(A254,1),Fteams,7,FALSE),FALSE))</f>
        <v>0</v>
      </c>
      <c r="E254" s="45" t="str">
        <f t="shared" si="74"/>
        <v>Brighton &amp; Hove</v>
      </c>
      <c r="F254" s="96" t="s">
        <v>555</v>
      </c>
      <c r="G254" s="97">
        <f>IF(Dec!$G$2-2&lt;0,0,Dec!$G$2-2)</f>
        <v>10</v>
      </c>
      <c r="H254" s="99"/>
      <c r="I254" s="8">
        <f t="shared" si="75"/>
        <v>10</v>
      </c>
      <c r="J254" s="8" t="str">
        <f t="shared" si="75"/>
        <v/>
      </c>
      <c r="K254" s="8" t="str">
        <f t="shared" si="75"/>
        <v/>
      </c>
      <c r="L254" s="8" t="str">
        <f t="shared" si="75"/>
        <v/>
      </c>
      <c r="M254" s="8" t="str">
        <f t="shared" si="75"/>
        <v/>
      </c>
      <c r="N254" s="8" t="str">
        <f t="shared" si="75"/>
        <v/>
      </c>
      <c r="O254" s="8" t="str">
        <f t="shared" si="75"/>
        <v/>
      </c>
      <c r="P254" s="8" t="str">
        <f t="shared" si="75"/>
        <v/>
      </c>
      <c r="Q254" s="8" t="str">
        <f t="shared" si="75"/>
        <v/>
      </c>
      <c r="R254" s="8" t="str">
        <f t="shared" si="75"/>
        <v/>
      </c>
      <c r="S254" s="8" t="str">
        <f t="shared" si="75"/>
        <v/>
      </c>
      <c r="T254" s="8" t="str">
        <f t="shared" si="75"/>
        <v/>
      </c>
      <c r="U254" s="8" t="str">
        <f t="shared" si="72"/>
        <v/>
      </c>
      <c r="V254" s="8" t="str">
        <f t="shared" si="76"/>
        <v/>
      </c>
      <c r="W254" s="8"/>
      <c r="X254" s="2"/>
      <c r="Y254" s="13" t="e">
        <f>IF(F254="","",IF(F254-VLOOKUP($A251,AWstandards,VLOOKUP(D254,Age,2,FALSE),FALSE)&gt;0,"","aw"))</f>
        <v>#N/A</v>
      </c>
    </row>
    <row r="255" spans="1:25" x14ac:dyDescent="0.25">
      <c r="A255" s="16" t="s">
        <v>400</v>
      </c>
      <c r="B255" s="36">
        <v>4</v>
      </c>
      <c r="C255" s="45" t="str">
        <f t="shared" si="73"/>
        <v>Chloe Cramp</v>
      </c>
      <c r="D255" s="45">
        <f>IF(A255="","",VLOOKUP($A251,IF(LEN(A255)=2,F15B,F15A),VLOOKUP(LEFT(A255,1),Fteams,7,FALSE),FALSE))</f>
        <v>0</v>
      </c>
      <c r="E255" s="45" t="str">
        <f t="shared" si="74"/>
        <v>Chichester</v>
      </c>
      <c r="F255" s="96" t="s">
        <v>556</v>
      </c>
      <c r="G255" s="97">
        <f>IF(Dec!$G$2-3&lt;0,0,Dec!$G$2-3)</f>
        <v>9</v>
      </c>
      <c r="H255" s="99"/>
      <c r="I255" s="8" t="str">
        <f t="shared" si="75"/>
        <v/>
      </c>
      <c r="J255" s="8" t="str">
        <f t="shared" si="75"/>
        <v/>
      </c>
      <c r="K255" s="8">
        <f t="shared" si="75"/>
        <v>9</v>
      </c>
      <c r="L255" s="8" t="str">
        <f t="shared" si="75"/>
        <v/>
      </c>
      <c r="M255" s="8" t="str">
        <f t="shared" si="75"/>
        <v/>
      </c>
      <c r="N255" s="8" t="str">
        <f t="shared" si="75"/>
        <v/>
      </c>
      <c r="O255" s="8" t="str">
        <f t="shared" si="75"/>
        <v/>
      </c>
      <c r="P255" s="8" t="str">
        <f t="shared" si="75"/>
        <v/>
      </c>
      <c r="Q255" s="8" t="str">
        <f t="shared" si="75"/>
        <v/>
      </c>
      <c r="R255" s="8" t="str">
        <f t="shared" si="75"/>
        <v/>
      </c>
      <c r="S255" s="8" t="str">
        <f t="shared" si="75"/>
        <v/>
      </c>
      <c r="T255" s="8" t="str">
        <f t="shared" si="75"/>
        <v/>
      </c>
      <c r="U255" s="8" t="str">
        <f t="shared" si="75"/>
        <v/>
      </c>
      <c r="V255" s="8" t="str">
        <f t="shared" si="76"/>
        <v/>
      </c>
      <c r="W255" s="8"/>
      <c r="X255" s="2"/>
      <c r="Y255" s="13" t="e">
        <f>IF(F255="","",IF(F255-VLOOKUP($A251,AWstandards,VLOOKUP(D255,Age,2,FALSE),FALSE)&gt;0,"","aw"))</f>
        <v>#N/A</v>
      </c>
    </row>
    <row r="256" spans="1:25" x14ac:dyDescent="0.25">
      <c r="A256" s="16" t="s">
        <v>395</v>
      </c>
      <c r="B256" s="36">
        <v>5</v>
      </c>
      <c r="C256" s="45" t="str">
        <f t="shared" si="73"/>
        <v>Zofia Gryczewska</v>
      </c>
      <c r="D256" s="45">
        <f>IF(A256="","",VLOOKUP($A251,IF(LEN(A256)=2,F15B,F15A),VLOOKUP(LEFT(A256,1),Fteams,7,FALSE),FALSE))</f>
        <v>0</v>
      </c>
      <c r="E256" s="45" t="str">
        <f t="shared" si="74"/>
        <v>East Grinstead</v>
      </c>
      <c r="F256" s="96" t="s">
        <v>557</v>
      </c>
      <c r="G256" s="97">
        <f>IF(Dec!$G$2-4&lt;0,0,Dec!$G$2-4)</f>
        <v>8</v>
      </c>
      <c r="H256" s="99"/>
      <c r="I256" s="8" t="str">
        <f t="shared" si="75"/>
        <v/>
      </c>
      <c r="J256" s="8" t="str">
        <f t="shared" si="75"/>
        <v/>
      </c>
      <c r="K256" s="8" t="str">
        <f t="shared" si="75"/>
        <v/>
      </c>
      <c r="L256" s="8" t="str">
        <f t="shared" si="75"/>
        <v/>
      </c>
      <c r="M256" s="8" t="str">
        <f t="shared" si="75"/>
        <v/>
      </c>
      <c r="N256" s="8">
        <f t="shared" si="75"/>
        <v>8</v>
      </c>
      <c r="O256" s="8" t="str">
        <f t="shared" si="75"/>
        <v/>
      </c>
      <c r="P256" s="8" t="str">
        <f t="shared" si="75"/>
        <v/>
      </c>
      <c r="Q256" s="8" t="str">
        <f t="shared" si="75"/>
        <v/>
      </c>
      <c r="R256" s="8" t="str">
        <f t="shared" si="75"/>
        <v/>
      </c>
      <c r="S256" s="8" t="str">
        <f t="shared" si="75"/>
        <v/>
      </c>
      <c r="T256" s="8" t="str">
        <f t="shared" si="75"/>
        <v/>
      </c>
      <c r="U256" s="8" t="str">
        <f t="shared" si="75"/>
        <v/>
      </c>
      <c r="V256" s="8" t="str">
        <f t="shared" si="76"/>
        <v/>
      </c>
      <c r="W256" s="8"/>
      <c r="X256" s="2"/>
      <c r="Y256" s="13" t="e">
        <f>IF(F256="","",IF(F256-VLOOKUP($A251,AWstandards,VLOOKUP(D256,Age,2,FALSE),FALSE)&gt;0,"","aw"))</f>
        <v>#N/A</v>
      </c>
    </row>
    <row r="257" spans="1:25" x14ac:dyDescent="0.25">
      <c r="A257" s="16" t="s">
        <v>406</v>
      </c>
      <c r="B257" s="36">
        <v>6</v>
      </c>
      <c r="C257" s="45" t="str">
        <f t="shared" si="73"/>
        <v>Uma Clarke</v>
      </c>
      <c r="D257" s="45">
        <f>IF(A257="","",VLOOKUP($A251,IF(LEN(A257)=2,F15B,F15A),VLOOKUP(LEFT(A257,1),Fteams,7,FALSE),FALSE))</f>
        <v>0</v>
      </c>
      <c r="E257" s="45" t="str">
        <f t="shared" si="74"/>
        <v>Phoenix</v>
      </c>
      <c r="F257" s="96" t="s">
        <v>558</v>
      </c>
      <c r="G257" s="97">
        <f>IF(Dec!$G$2-5&lt;0,0,Dec!$G$2-5)</f>
        <v>7</v>
      </c>
      <c r="H257" s="99"/>
      <c r="I257" s="8" t="str">
        <f t="shared" si="75"/>
        <v/>
      </c>
      <c r="J257" s="8" t="str">
        <f t="shared" si="75"/>
        <v/>
      </c>
      <c r="K257" s="8" t="str">
        <f t="shared" si="75"/>
        <v/>
      </c>
      <c r="L257" s="8" t="str">
        <f t="shared" si="75"/>
        <v/>
      </c>
      <c r="M257" s="8" t="str">
        <f t="shared" si="75"/>
        <v/>
      </c>
      <c r="N257" s="8" t="str">
        <f t="shared" si="75"/>
        <v/>
      </c>
      <c r="O257" s="8" t="str">
        <f t="shared" si="75"/>
        <v/>
      </c>
      <c r="P257" s="8">
        <f t="shared" si="75"/>
        <v>7</v>
      </c>
      <c r="Q257" s="8" t="str">
        <f t="shared" si="75"/>
        <v/>
      </c>
      <c r="R257" s="8" t="str">
        <f t="shared" si="75"/>
        <v/>
      </c>
      <c r="S257" s="8" t="str">
        <f t="shared" si="75"/>
        <v/>
      </c>
      <c r="T257" s="8" t="str">
        <f t="shared" si="75"/>
        <v/>
      </c>
      <c r="U257" s="8" t="str">
        <f t="shared" si="75"/>
        <v/>
      </c>
      <c r="V257" s="8" t="str">
        <f t="shared" si="76"/>
        <v/>
      </c>
      <c r="W257" s="8"/>
      <c r="X257" s="2"/>
      <c r="Y257" s="13" t="e">
        <f>IF(F257="","",IF(F257-VLOOKUP($A251,AWstandards,VLOOKUP(D257,Age,2,FALSE),FALSE)&gt;0,"","aw"))</f>
        <v>#N/A</v>
      </c>
    </row>
    <row r="258" spans="1:25" x14ac:dyDescent="0.25">
      <c r="A258" s="16" t="s">
        <v>401</v>
      </c>
      <c r="B258" s="36">
        <v>7</v>
      </c>
      <c r="C258" s="45" t="str">
        <f t="shared" si="73"/>
        <v>Grace Luford-Brown</v>
      </c>
      <c r="D258" s="45">
        <f>IF(A258="","",VLOOKUP($A251,IF(LEN(A258)=2,F15B,F15A),VLOOKUP(LEFT(A258,1),Fteams,7,FALSE),FALSE))</f>
        <v>0</v>
      </c>
      <c r="E258" s="45" t="str">
        <f t="shared" si="74"/>
        <v>Eastbourne</v>
      </c>
      <c r="F258" s="96" t="s">
        <v>559</v>
      </c>
      <c r="G258" s="97">
        <f>IF(Dec!$G$2-6&lt;0,0,Dec!$G$2-6)</f>
        <v>6</v>
      </c>
      <c r="H258" s="99"/>
      <c r="I258" s="8" t="str">
        <f t="shared" si="75"/>
        <v/>
      </c>
      <c r="J258" s="8" t="str">
        <f t="shared" si="75"/>
        <v/>
      </c>
      <c r="K258" s="8" t="str">
        <f t="shared" si="75"/>
        <v/>
      </c>
      <c r="L258" s="8">
        <f t="shared" si="75"/>
        <v>6</v>
      </c>
      <c r="M258" s="8" t="str">
        <f t="shared" si="75"/>
        <v/>
      </c>
      <c r="N258" s="8" t="str">
        <f t="shared" si="75"/>
        <v/>
      </c>
      <c r="O258" s="8" t="str">
        <f t="shared" si="75"/>
        <v/>
      </c>
      <c r="P258" s="8" t="str">
        <f t="shared" si="75"/>
        <v/>
      </c>
      <c r="Q258" s="8" t="str">
        <f t="shared" si="75"/>
        <v/>
      </c>
      <c r="R258" s="8" t="str">
        <f t="shared" si="75"/>
        <v/>
      </c>
      <c r="S258" s="8" t="str">
        <f t="shared" si="75"/>
        <v/>
      </c>
      <c r="T258" s="8" t="str">
        <f t="shared" si="75"/>
        <v/>
      </c>
      <c r="U258" s="8" t="str">
        <f t="shared" si="75"/>
        <v/>
      </c>
      <c r="V258" s="8" t="str">
        <f t="shared" si="76"/>
        <v/>
      </c>
      <c r="W258" s="8"/>
      <c r="X258" s="2"/>
      <c r="Y258" s="13" t="e">
        <f>IF(F258="","",IF(F258-VLOOKUP($A251,AWstandards,VLOOKUP(D258,Age,2,FALSE),FALSE)&gt;0,"","aw"))</f>
        <v>#N/A</v>
      </c>
    </row>
    <row r="259" spans="1:25" x14ac:dyDescent="0.25">
      <c r="A259" s="15">
        <v>1000</v>
      </c>
      <c r="B259" s="29"/>
      <c r="C259" s="46" t="s">
        <v>219</v>
      </c>
      <c r="D259" s="47"/>
      <c r="E259" s="48"/>
      <c r="F259" s="102"/>
      <c r="G259" s="101"/>
      <c r="H259" s="99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 t="str">
        <f t="shared" si="75"/>
        <v/>
      </c>
      <c r="V259" s="8" t="str">
        <f t="shared" si="76"/>
        <v/>
      </c>
      <c r="W259" s="8"/>
      <c r="X259" s="2" t="s">
        <v>199</v>
      </c>
      <c r="Y259" s="2"/>
    </row>
    <row r="260" spans="1:25" x14ac:dyDescent="0.25">
      <c r="A260" s="16" t="s">
        <v>385</v>
      </c>
      <c r="B260" s="36">
        <v>1</v>
      </c>
      <c r="C260" s="45" t="str">
        <f t="shared" ref="C260:C267" si="77">IF(A260="","",VLOOKUP($A$259,IF(LEN(A260)=2,F15B,F15A),VLOOKUP(LEFT(A260,1),Fteams,6,FALSE),FALSE))</f>
        <v>Seren Rowe</v>
      </c>
      <c r="D260" s="45">
        <f>IF(A260="","",VLOOKUP($A259,IF(LEN(A260)=2,F15B,F15A),VLOOKUP(LEFT(A260,1),Fteams,7,FALSE),FALSE))</f>
        <v>0</v>
      </c>
      <c r="E260" s="45" t="str">
        <f t="shared" ref="E260:E267" si="78">IF(A260="","",VLOOKUP(LEFT(A260,1),Fteams,2,FALSE))</f>
        <v>Brighton &amp; Hove</v>
      </c>
      <c r="F260" s="96" t="s">
        <v>643</v>
      </c>
      <c r="G260" s="97">
        <f>Dec!$G$2</f>
        <v>12</v>
      </c>
      <c r="H260" s="99"/>
      <c r="I260" s="8">
        <f t="shared" ref="I260:U271" si="79">IF($A260="","",IF(LEFT($A260,1)=I$20,$G260,""))</f>
        <v>12</v>
      </c>
      <c r="J260" s="8" t="str">
        <f t="shared" si="79"/>
        <v/>
      </c>
      <c r="K260" s="8" t="str">
        <f t="shared" si="79"/>
        <v/>
      </c>
      <c r="L260" s="8" t="str">
        <f t="shared" si="79"/>
        <v/>
      </c>
      <c r="M260" s="8" t="str">
        <f t="shared" si="79"/>
        <v/>
      </c>
      <c r="N260" s="8" t="str">
        <f t="shared" si="79"/>
        <v/>
      </c>
      <c r="O260" s="8" t="str">
        <f t="shared" si="79"/>
        <v/>
      </c>
      <c r="P260" s="8" t="str">
        <f t="shared" si="79"/>
        <v/>
      </c>
      <c r="Q260" s="8" t="str">
        <f t="shared" si="79"/>
        <v/>
      </c>
      <c r="R260" s="8" t="str">
        <f t="shared" si="79"/>
        <v/>
      </c>
      <c r="S260" s="8" t="str">
        <f t="shared" si="79"/>
        <v/>
      </c>
      <c r="T260" s="8" t="str">
        <f t="shared" si="79"/>
        <v/>
      </c>
      <c r="U260" s="8" t="str">
        <f t="shared" si="75"/>
        <v/>
      </c>
      <c r="V260" s="8" t="str">
        <f t="shared" si="76"/>
        <v/>
      </c>
      <c r="W260" s="8"/>
      <c r="X260" s="2"/>
      <c r="Y260" s="13" t="e">
        <f>IF(F260="","",IF(F260-VLOOKUP($A259,AWstandards,VLOOKUP(D260,Age,2,FALSE),FALSE)&gt;0,"","aw"))</f>
        <v>#N/A</v>
      </c>
    </row>
    <row r="261" spans="1:25" x14ac:dyDescent="0.25">
      <c r="A261" s="16" t="s">
        <v>386</v>
      </c>
      <c r="B261" s="36">
        <v>2</v>
      </c>
      <c r="C261" s="45" t="str">
        <f t="shared" si="77"/>
        <v>Amelie Whitehouse</v>
      </c>
      <c r="D261" s="45">
        <f>IF(A261="","",VLOOKUP($A259,IF(LEN(A261)=2,F15B,F15A),VLOOKUP(LEFT(A261,1),Fteams,7,FALSE),FALSE))</f>
        <v>0</v>
      </c>
      <c r="E261" s="45" t="str">
        <f t="shared" si="78"/>
        <v>Crawley</v>
      </c>
      <c r="F261" s="96" t="s">
        <v>644</v>
      </c>
      <c r="G261" s="97">
        <f>IF(Dec!$G$2-1&lt;0,0,Dec!$G$2-1)</f>
        <v>11</v>
      </c>
      <c r="H261" s="99"/>
      <c r="I261" s="8" t="str">
        <f t="shared" si="79"/>
        <v/>
      </c>
      <c r="J261" s="8">
        <f t="shared" si="79"/>
        <v>11</v>
      </c>
      <c r="K261" s="8" t="str">
        <f t="shared" si="79"/>
        <v/>
      </c>
      <c r="L261" s="8" t="str">
        <f t="shared" si="79"/>
        <v/>
      </c>
      <c r="M261" s="8" t="str">
        <f t="shared" si="79"/>
        <v/>
      </c>
      <c r="N261" s="8" t="str">
        <f t="shared" si="79"/>
        <v/>
      </c>
      <c r="O261" s="8" t="str">
        <f t="shared" si="79"/>
        <v/>
      </c>
      <c r="P261" s="8" t="str">
        <f t="shared" si="79"/>
        <v/>
      </c>
      <c r="Q261" s="8" t="str">
        <f t="shared" si="79"/>
        <v/>
      </c>
      <c r="R261" s="8" t="str">
        <f t="shared" si="79"/>
        <v/>
      </c>
      <c r="S261" s="8" t="str">
        <f t="shared" si="79"/>
        <v/>
      </c>
      <c r="T261" s="8" t="str">
        <f t="shared" si="79"/>
        <v/>
      </c>
      <c r="U261" s="8" t="str">
        <f t="shared" si="75"/>
        <v/>
      </c>
      <c r="V261" s="8" t="str">
        <f t="shared" si="76"/>
        <v/>
      </c>
      <c r="W261" s="8"/>
      <c r="X261" s="2"/>
      <c r="Y261" s="13" t="e">
        <f>IF(F261="","",IF(F261-VLOOKUP($A259,AWstandards,VLOOKUP(D261,Age,2,FALSE),FALSE)&gt;0,"","aw"))</f>
        <v>#N/A</v>
      </c>
    </row>
    <row r="262" spans="1:25" x14ac:dyDescent="0.25">
      <c r="A262" s="16" t="s">
        <v>392</v>
      </c>
      <c r="B262" s="36">
        <v>3</v>
      </c>
      <c r="C262" s="45" t="str">
        <f t="shared" si="77"/>
        <v xml:space="preserve">Florence Tewkesbury </v>
      </c>
      <c r="D262" s="45">
        <f>IF(A262="","",VLOOKUP($A259,IF(LEN(A262)=2,F15B,F15A),VLOOKUP(LEFT(A262,1),Fteams,7,FALSE),FALSE))</f>
        <v>0</v>
      </c>
      <c r="E262" s="45" t="str">
        <f t="shared" si="78"/>
        <v>Hy Runners</v>
      </c>
      <c r="F262" s="96" t="s">
        <v>645</v>
      </c>
      <c r="G262" s="97">
        <f>IF(Dec!$G$2-2&lt;0,0,Dec!$G$2-2)</f>
        <v>10</v>
      </c>
      <c r="H262" s="99"/>
      <c r="I262" s="8" t="str">
        <f t="shared" si="79"/>
        <v/>
      </c>
      <c r="J262" s="8" t="str">
        <f t="shared" si="79"/>
        <v/>
      </c>
      <c r="K262" s="8" t="str">
        <f t="shared" si="79"/>
        <v/>
      </c>
      <c r="L262" s="8" t="str">
        <f t="shared" si="79"/>
        <v/>
      </c>
      <c r="M262" s="8" t="str">
        <f t="shared" si="79"/>
        <v/>
      </c>
      <c r="N262" s="8" t="str">
        <f t="shared" si="79"/>
        <v/>
      </c>
      <c r="O262" s="8" t="str">
        <f t="shared" si="79"/>
        <v/>
      </c>
      <c r="P262" s="8" t="str">
        <f t="shared" si="79"/>
        <v/>
      </c>
      <c r="Q262" s="8" t="str">
        <f t="shared" si="79"/>
        <v/>
      </c>
      <c r="R262" s="8" t="str">
        <f t="shared" si="79"/>
        <v/>
      </c>
      <c r="S262" s="8" t="str">
        <f t="shared" si="79"/>
        <v/>
      </c>
      <c r="T262" s="8">
        <f t="shared" si="79"/>
        <v>10</v>
      </c>
      <c r="U262" s="8" t="str">
        <f t="shared" si="75"/>
        <v/>
      </c>
      <c r="V262" s="8">
        <f t="shared" si="76"/>
        <v>10</v>
      </c>
      <c r="W262" s="8"/>
      <c r="X262" s="2"/>
      <c r="Y262" s="13" t="e">
        <f>IF(F262="","",IF(F262-VLOOKUP($A259,AWstandards,VLOOKUP(D262,Age,2,FALSE),FALSE)&gt;0,"","aw"))</f>
        <v>#N/A</v>
      </c>
    </row>
    <row r="263" spans="1:25" x14ac:dyDescent="0.25">
      <c r="A263" s="16" t="s">
        <v>406</v>
      </c>
      <c r="B263" s="36">
        <v>4</v>
      </c>
      <c r="C263" s="45" t="str">
        <f t="shared" si="77"/>
        <v>Stella Gambie</v>
      </c>
      <c r="D263" s="45">
        <f>IF(A263="","",VLOOKUP($A259,IF(LEN(A263)=2,F15B,F15A),VLOOKUP(LEFT(A263,1),Fteams,7,FALSE),FALSE))</f>
        <v>0</v>
      </c>
      <c r="E263" s="45" t="str">
        <f t="shared" si="78"/>
        <v>Phoenix</v>
      </c>
      <c r="F263" s="96" t="s">
        <v>646</v>
      </c>
      <c r="G263" s="97">
        <f>IF(Dec!$G$2-3&lt;0,0,Dec!$G$2-3)</f>
        <v>9</v>
      </c>
      <c r="H263" s="99"/>
      <c r="I263" s="8" t="str">
        <f t="shared" si="79"/>
        <v/>
      </c>
      <c r="J263" s="8" t="str">
        <f t="shared" si="79"/>
        <v/>
      </c>
      <c r="K263" s="8" t="str">
        <f t="shared" si="79"/>
        <v/>
      </c>
      <c r="L263" s="8" t="str">
        <f t="shared" si="79"/>
        <v/>
      </c>
      <c r="M263" s="8" t="str">
        <f t="shared" si="79"/>
        <v/>
      </c>
      <c r="N263" s="8" t="str">
        <f t="shared" si="79"/>
        <v/>
      </c>
      <c r="O263" s="8" t="str">
        <f t="shared" si="79"/>
        <v/>
      </c>
      <c r="P263" s="8">
        <f t="shared" si="79"/>
        <v>9</v>
      </c>
      <c r="Q263" s="8" t="str">
        <f t="shared" si="79"/>
        <v/>
      </c>
      <c r="R263" s="8" t="str">
        <f t="shared" si="79"/>
        <v/>
      </c>
      <c r="S263" s="8" t="str">
        <f t="shared" si="79"/>
        <v/>
      </c>
      <c r="T263" s="8" t="str">
        <f t="shared" si="79"/>
        <v/>
      </c>
      <c r="U263" s="8" t="str">
        <f t="shared" si="79"/>
        <v/>
      </c>
      <c r="V263" s="8" t="str">
        <f t="shared" si="76"/>
        <v/>
      </c>
      <c r="W263" s="8"/>
      <c r="X263" s="2"/>
      <c r="Y263" s="13" t="e">
        <f>IF(F263="","",IF(F263-VLOOKUP($A259,AWstandards,VLOOKUP(D263,Age,2,FALSE),FALSE)&gt;0,"","aw"))</f>
        <v>#N/A</v>
      </c>
    </row>
    <row r="264" spans="1:25" x14ac:dyDescent="0.25">
      <c r="A264" s="16" t="s">
        <v>384</v>
      </c>
      <c r="B264" s="36">
        <v>5</v>
      </c>
      <c r="C264" s="45" t="str">
        <f t="shared" si="77"/>
        <v>Marcy Page</v>
      </c>
      <c r="D264" s="45">
        <f>IF(A264="","",VLOOKUP($A259,IF(LEN(A264)=2,F15B,F15A),VLOOKUP(LEFT(A264,1),Fteams,7,FALSE),FALSE))</f>
        <v>0</v>
      </c>
      <c r="E264" s="45" t="str">
        <f t="shared" si="78"/>
        <v>Hastings</v>
      </c>
      <c r="F264" s="96" t="s">
        <v>647</v>
      </c>
      <c r="G264" s="97">
        <f>IF(Dec!$G$2-4&lt;0,0,Dec!$G$2-4)</f>
        <v>8</v>
      </c>
      <c r="H264" s="99"/>
      <c r="I264" s="8" t="str">
        <f t="shared" si="79"/>
        <v/>
      </c>
      <c r="J264" s="8" t="str">
        <f t="shared" si="79"/>
        <v/>
      </c>
      <c r="K264" s="8" t="str">
        <f t="shared" si="79"/>
        <v/>
      </c>
      <c r="L264" s="8" t="str">
        <f t="shared" si="79"/>
        <v/>
      </c>
      <c r="M264" s="8" t="str">
        <f t="shared" si="79"/>
        <v/>
      </c>
      <c r="N264" s="8" t="str">
        <f t="shared" si="79"/>
        <v/>
      </c>
      <c r="O264" s="8">
        <f t="shared" si="79"/>
        <v>8</v>
      </c>
      <c r="P264" s="8" t="str">
        <f t="shared" si="79"/>
        <v/>
      </c>
      <c r="Q264" s="8" t="str">
        <f t="shared" si="79"/>
        <v/>
      </c>
      <c r="R264" s="8" t="str">
        <f t="shared" si="79"/>
        <v/>
      </c>
      <c r="S264" s="8" t="str">
        <f t="shared" si="79"/>
        <v/>
      </c>
      <c r="T264" s="8" t="str">
        <f t="shared" si="79"/>
        <v/>
      </c>
      <c r="U264" s="8" t="str">
        <f t="shared" si="79"/>
        <v/>
      </c>
      <c r="V264" s="8" t="str">
        <f t="shared" si="76"/>
        <v/>
      </c>
      <c r="W264" s="8"/>
      <c r="X264" s="2"/>
      <c r="Y264" s="13" t="e">
        <f>IF(F264="","",IF(F264-VLOOKUP($A259,AWstandards,VLOOKUP(D264,Age,2,FALSE),FALSE)&gt;0,"","aw"))</f>
        <v>#N/A</v>
      </c>
    </row>
    <row r="265" spans="1:25" x14ac:dyDescent="0.25">
      <c r="A265" s="16" t="s">
        <v>401</v>
      </c>
      <c r="B265" s="36">
        <v>6</v>
      </c>
      <c r="C265" s="45" t="str">
        <f t="shared" si="77"/>
        <v>Chyna Wai</v>
      </c>
      <c r="D265" s="45">
        <f>IF(A265="","",VLOOKUP($A259,IF(LEN(A265)=2,F15B,F15A),VLOOKUP(LEFT(A265,1),Fteams,7,FALSE),FALSE))</f>
        <v>0</v>
      </c>
      <c r="E265" s="45" t="str">
        <f t="shared" si="78"/>
        <v>Eastbourne</v>
      </c>
      <c r="F265" s="96" t="s">
        <v>648</v>
      </c>
      <c r="G265" s="97">
        <f>IF(Dec!$G$2-5&lt;0,0,Dec!$G$2-5)</f>
        <v>7</v>
      </c>
      <c r="H265" s="99"/>
      <c r="I265" s="8" t="str">
        <f t="shared" si="79"/>
        <v/>
      </c>
      <c r="J265" s="8" t="str">
        <f t="shared" si="79"/>
        <v/>
      </c>
      <c r="K265" s="8" t="str">
        <f t="shared" si="79"/>
        <v/>
      </c>
      <c r="L265" s="8">
        <f t="shared" si="79"/>
        <v>7</v>
      </c>
      <c r="M265" s="8" t="str">
        <f t="shared" si="79"/>
        <v/>
      </c>
      <c r="N265" s="8" t="str">
        <f t="shared" si="79"/>
        <v/>
      </c>
      <c r="O265" s="8" t="str">
        <f t="shared" si="79"/>
        <v/>
      </c>
      <c r="P265" s="8" t="str">
        <f t="shared" si="79"/>
        <v/>
      </c>
      <c r="Q265" s="8" t="str">
        <f t="shared" si="79"/>
        <v/>
      </c>
      <c r="R265" s="8" t="str">
        <f t="shared" si="79"/>
        <v/>
      </c>
      <c r="S265" s="8" t="str">
        <f t="shared" si="79"/>
        <v/>
      </c>
      <c r="T265" s="8" t="str">
        <f t="shared" si="79"/>
        <v/>
      </c>
      <c r="U265" s="8" t="str">
        <f t="shared" si="79"/>
        <v/>
      </c>
      <c r="V265" s="8" t="str">
        <f t="shared" si="76"/>
        <v/>
      </c>
      <c r="W265" s="8"/>
      <c r="X265" s="2"/>
      <c r="Y265" s="13" t="e">
        <f>IF(F265="","",IF(F265-VLOOKUP($A259,AWstandards,VLOOKUP(D265,Age,2,FALSE),FALSE)&gt;0,"","aw"))</f>
        <v>#N/A</v>
      </c>
    </row>
    <row r="266" spans="1:25" x14ac:dyDescent="0.25">
      <c r="A266" s="16" t="s">
        <v>400</v>
      </c>
      <c r="B266" s="36">
        <v>7</v>
      </c>
      <c r="C266" s="45" t="str">
        <f t="shared" si="77"/>
        <v>Isabella Lendrum</v>
      </c>
      <c r="D266" s="45">
        <f>IF(A266="","",VLOOKUP($A259,IF(LEN(A266)=2,F15B,F15A),VLOOKUP(LEFT(A266,1),Fteams,7,FALSE),FALSE))</f>
        <v>0</v>
      </c>
      <c r="E266" s="45" t="str">
        <f t="shared" si="78"/>
        <v>Chichester</v>
      </c>
      <c r="F266" s="96" t="s">
        <v>649</v>
      </c>
      <c r="G266" s="97">
        <f>IF(Dec!$G$2-6&lt;0,0,Dec!$G$2-6)</f>
        <v>6</v>
      </c>
      <c r="H266" s="99"/>
      <c r="I266" s="8" t="str">
        <f t="shared" si="79"/>
        <v/>
      </c>
      <c r="J266" s="8" t="str">
        <f t="shared" si="79"/>
        <v/>
      </c>
      <c r="K266" s="8">
        <f t="shared" si="79"/>
        <v>6</v>
      </c>
      <c r="L266" s="8" t="str">
        <f t="shared" si="79"/>
        <v/>
      </c>
      <c r="M266" s="8" t="str">
        <f t="shared" si="79"/>
        <v/>
      </c>
      <c r="N266" s="8" t="str">
        <f t="shared" si="79"/>
        <v/>
      </c>
      <c r="O266" s="8" t="str">
        <f t="shared" si="79"/>
        <v/>
      </c>
      <c r="P266" s="8" t="str">
        <f t="shared" si="79"/>
        <v/>
      </c>
      <c r="Q266" s="8" t="str">
        <f t="shared" si="79"/>
        <v/>
      </c>
      <c r="R266" s="8" t="str">
        <f t="shared" si="79"/>
        <v/>
      </c>
      <c r="S266" s="8" t="str">
        <f t="shared" si="79"/>
        <v/>
      </c>
      <c r="T266" s="8" t="str">
        <f t="shared" si="79"/>
        <v/>
      </c>
      <c r="U266" s="8" t="str">
        <f t="shared" si="79"/>
        <v/>
      </c>
      <c r="V266" s="8" t="str">
        <f t="shared" si="76"/>
        <v/>
      </c>
      <c r="W266" s="8"/>
      <c r="X266" s="2"/>
      <c r="Y266" s="13" t="e">
        <f>IF(F266="","",IF(F266-VLOOKUP($A259,AWstandards,VLOOKUP(D266,Age,2,FALSE),FALSE)&gt;0,"","aw"))</f>
        <v>#N/A</v>
      </c>
    </row>
    <row r="267" spans="1:25" x14ac:dyDescent="0.25">
      <c r="A267" s="16" t="s">
        <v>390</v>
      </c>
      <c r="B267" s="36">
        <v>8</v>
      </c>
      <c r="C267" s="45" t="str">
        <f t="shared" si="77"/>
        <v>Sunshine Love</v>
      </c>
      <c r="D267" s="45">
        <f>IF(A267="","",VLOOKUP($A259,IF(LEN(A267)=2,F15B,F15A),VLOOKUP(LEFT(A267,1),Fteams,7,FALSE),FALSE))</f>
        <v>0</v>
      </c>
      <c r="E267" s="45" t="str">
        <f t="shared" si="78"/>
        <v>Lewes</v>
      </c>
      <c r="F267" s="96" t="s">
        <v>650</v>
      </c>
      <c r="G267" s="97">
        <f>IF(Dec!$G$2-7&lt;0,0,Dec!$G$2-7)</f>
        <v>5</v>
      </c>
      <c r="H267" s="99"/>
      <c r="I267" s="8" t="str">
        <f t="shared" si="79"/>
        <v/>
      </c>
      <c r="J267" s="8" t="str">
        <f t="shared" si="79"/>
        <v/>
      </c>
      <c r="K267" s="8" t="str">
        <f t="shared" si="79"/>
        <v/>
      </c>
      <c r="L267" s="8" t="str">
        <f t="shared" si="79"/>
        <v/>
      </c>
      <c r="M267" s="8" t="str">
        <f t="shared" si="79"/>
        <v/>
      </c>
      <c r="N267" s="8" t="str">
        <f t="shared" si="79"/>
        <v/>
      </c>
      <c r="O267" s="8" t="str">
        <f t="shared" si="79"/>
        <v/>
      </c>
      <c r="P267" s="8" t="str">
        <f t="shared" si="79"/>
        <v/>
      </c>
      <c r="Q267" s="8" t="str">
        <f t="shared" si="79"/>
        <v/>
      </c>
      <c r="R267" s="8" t="str">
        <f t="shared" si="79"/>
        <v/>
      </c>
      <c r="S267" s="8">
        <f t="shared" si="79"/>
        <v>5</v>
      </c>
      <c r="T267" s="8" t="str">
        <f t="shared" si="79"/>
        <v/>
      </c>
      <c r="U267" s="8">
        <f t="shared" si="79"/>
        <v>5</v>
      </c>
      <c r="V267" s="8" t="str">
        <f t="shared" si="76"/>
        <v/>
      </c>
      <c r="W267" s="8"/>
      <c r="X267" s="2"/>
      <c r="Y267" s="13" t="e">
        <f>IF(F267="","",IF(F267-VLOOKUP($A259,AWstandards,VLOOKUP(D267,Age,2,FALSE),FALSE)&gt;0,"","aw"))</f>
        <v>#N/A</v>
      </c>
    </row>
    <row r="268" spans="1:25" x14ac:dyDescent="0.25">
      <c r="A268" s="15">
        <v>1000</v>
      </c>
      <c r="B268" s="29"/>
      <c r="C268" s="46" t="s">
        <v>220</v>
      </c>
      <c r="D268" s="47"/>
      <c r="E268" s="48"/>
      <c r="F268" s="102"/>
      <c r="G268" s="101"/>
      <c r="H268" s="99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 t="str">
        <f t="shared" si="79"/>
        <v/>
      </c>
      <c r="V268" s="8" t="str">
        <f t="shared" si="76"/>
        <v/>
      </c>
      <c r="W268" s="8"/>
      <c r="X268" s="2" t="s">
        <v>200</v>
      </c>
      <c r="Y268" s="2"/>
    </row>
    <row r="269" spans="1:25" x14ac:dyDescent="0.25">
      <c r="A269" s="16" t="s">
        <v>398</v>
      </c>
      <c r="B269" s="36">
        <v>1</v>
      </c>
      <c r="C269" s="45" t="str">
        <f>IF(A269="","",VLOOKUP($A$268,IF(LEN(A269)=2,F15B,F15A),VLOOKUP(LEFT(A269,1),Fteams,6,FALSE),FALSE))</f>
        <v>Gracie Fox</v>
      </c>
      <c r="D269" s="45">
        <f>IF(A269="","",VLOOKUP($A268,IF(LEN(A269)=2,F15B,F15A),VLOOKUP(LEFT(A269,1),Fteams,7,FALSE),FALSE))</f>
        <v>0</v>
      </c>
      <c r="E269" s="45" t="str">
        <f>IF(A269="","",VLOOKUP(LEFT(A269,1),Fteams,2,FALSE))</f>
        <v>Brighton &amp; Hove</v>
      </c>
      <c r="F269" s="96" t="s">
        <v>651</v>
      </c>
      <c r="G269" s="97">
        <f>Dec!$G$2</f>
        <v>12</v>
      </c>
      <c r="H269" s="99"/>
      <c r="I269" s="8">
        <f t="shared" ref="I269:U277" si="80">IF($A269="","",IF(LEFT($A269,1)=I$20,$G269,""))</f>
        <v>12</v>
      </c>
      <c r="J269" s="8" t="str">
        <f t="shared" si="80"/>
        <v/>
      </c>
      <c r="K269" s="8" t="str">
        <f t="shared" si="80"/>
        <v/>
      </c>
      <c r="L269" s="8" t="str">
        <f t="shared" si="80"/>
        <v/>
      </c>
      <c r="M269" s="8" t="str">
        <f t="shared" si="80"/>
        <v/>
      </c>
      <c r="N269" s="8" t="str">
        <f t="shared" si="80"/>
        <v/>
      </c>
      <c r="O269" s="8" t="str">
        <f t="shared" si="80"/>
        <v/>
      </c>
      <c r="P269" s="8" t="str">
        <f t="shared" si="80"/>
        <v/>
      </c>
      <c r="Q269" s="8" t="str">
        <f t="shared" si="80"/>
        <v/>
      </c>
      <c r="R269" s="8" t="str">
        <f t="shared" si="80"/>
        <v/>
      </c>
      <c r="S269" s="8" t="str">
        <f t="shared" si="80"/>
        <v/>
      </c>
      <c r="T269" s="8" t="str">
        <f t="shared" si="80"/>
        <v/>
      </c>
      <c r="U269" s="8" t="str">
        <f t="shared" si="79"/>
        <v/>
      </c>
      <c r="V269" s="8" t="str">
        <f t="shared" si="76"/>
        <v/>
      </c>
      <c r="W269" s="8"/>
      <c r="X269" s="2"/>
      <c r="Y269" s="13" t="e">
        <f>IF(F269="","",IF(F269-VLOOKUP($A268,AWstandards,VLOOKUP(D269,Age,2,FALSE),FALSE)&gt;0,"","aw"))</f>
        <v>#N/A</v>
      </c>
    </row>
    <row r="270" spans="1:25" x14ac:dyDescent="0.25">
      <c r="A270" s="16" t="s">
        <v>399</v>
      </c>
      <c r="B270" s="36">
        <v>2</v>
      </c>
      <c r="C270" s="45" t="str">
        <f>IF(A270="","",VLOOKUP($A$268,IF(LEN(A270)=2,F15B,F15A),VLOOKUP(LEFT(A270,1),Fteams,6,FALSE),FALSE))</f>
        <v>Annabel Axford</v>
      </c>
      <c r="D270" s="45">
        <f>IF(A270="","",VLOOKUP($A268,IF(LEN(A270)=2,F15B,F15A),VLOOKUP(LEFT(A270,1),Fteams,7,FALSE),FALSE))</f>
        <v>0</v>
      </c>
      <c r="E270" s="45" t="str">
        <f>IF(A270="","",VLOOKUP(LEFT(A270,1),Fteams,2,FALSE))</f>
        <v>Crawley</v>
      </c>
      <c r="F270" s="96" t="s">
        <v>652</v>
      </c>
      <c r="G270" s="97">
        <f>IF(Dec!$G$2-1&lt;0,0,Dec!$G$2-1)</f>
        <v>11</v>
      </c>
      <c r="H270" s="99"/>
      <c r="I270" s="8" t="str">
        <f t="shared" si="80"/>
        <v/>
      </c>
      <c r="J270" s="8">
        <f t="shared" si="80"/>
        <v>11</v>
      </c>
      <c r="K270" s="8" t="str">
        <f t="shared" si="80"/>
        <v/>
      </c>
      <c r="L270" s="8" t="str">
        <f t="shared" si="80"/>
        <v/>
      </c>
      <c r="M270" s="8" t="str">
        <f t="shared" si="80"/>
        <v/>
      </c>
      <c r="N270" s="8" t="str">
        <f t="shared" si="80"/>
        <v/>
      </c>
      <c r="O270" s="8" t="str">
        <f t="shared" si="80"/>
        <v/>
      </c>
      <c r="P270" s="8" t="str">
        <f t="shared" si="80"/>
        <v/>
      </c>
      <c r="Q270" s="8" t="str">
        <f t="shared" si="80"/>
        <v/>
      </c>
      <c r="R270" s="8" t="str">
        <f t="shared" si="80"/>
        <v/>
      </c>
      <c r="S270" s="8" t="str">
        <f t="shared" si="80"/>
        <v/>
      </c>
      <c r="T270" s="8" t="str">
        <f t="shared" si="80"/>
        <v/>
      </c>
      <c r="U270" s="8" t="str">
        <f t="shared" si="79"/>
        <v/>
      </c>
      <c r="V270" s="8" t="str">
        <f t="shared" si="76"/>
        <v/>
      </c>
      <c r="W270" s="8"/>
      <c r="X270" s="2"/>
      <c r="Y270" s="13" t="e">
        <f>IF(F270="","",IF(F270-VLOOKUP($A268,AWstandards,VLOOKUP(D270,Age,2,FALSE),FALSE)&gt;0,"","aw"))</f>
        <v>#N/A</v>
      </c>
    </row>
    <row r="271" spans="1:25" x14ac:dyDescent="0.25">
      <c r="A271" s="16" t="s">
        <v>404</v>
      </c>
      <c r="B271" s="36">
        <v>3</v>
      </c>
      <c r="C271" s="45" t="str">
        <f>IF(A271="","",VLOOKUP($A$268,IF(LEN(A271)=2,F15B,F15A),VLOOKUP(LEFT(A271,1),Fteams,6,FALSE),FALSE))</f>
        <v>Kitty Morgan</v>
      </c>
      <c r="D271" s="45">
        <f>IF(A271="","",VLOOKUP($A268,IF(LEN(A271)=2,F15B,F15A),VLOOKUP(LEFT(A271,1),Fteams,7,FALSE),FALSE))</f>
        <v>0</v>
      </c>
      <c r="E271" s="45" t="str">
        <f>IF(A271="","",VLOOKUP(LEFT(A271,1),Fteams,2,FALSE))</f>
        <v>Hy Runners</v>
      </c>
      <c r="F271" s="96" t="s">
        <v>653</v>
      </c>
      <c r="G271" s="97">
        <f>IF(Dec!$G$2-2&lt;0,0,Dec!$G$2-2)</f>
        <v>10</v>
      </c>
      <c r="H271" s="99"/>
      <c r="I271" s="8" t="str">
        <f t="shared" si="80"/>
        <v/>
      </c>
      <c r="J271" s="8" t="str">
        <f t="shared" si="80"/>
        <v/>
      </c>
      <c r="K271" s="8" t="str">
        <f t="shared" si="80"/>
        <v/>
      </c>
      <c r="L271" s="8" t="str">
        <f t="shared" si="80"/>
        <v/>
      </c>
      <c r="M271" s="8" t="str">
        <f t="shared" si="80"/>
        <v/>
      </c>
      <c r="N271" s="8" t="str">
        <f t="shared" si="80"/>
        <v/>
      </c>
      <c r="O271" s="8" t="str">
        <f t="shared" si="80"/>
        <v/>
      </c>
      <c r="P271" s="8" t="str">
        <f t="shared" si="80"/>
        <v/>
      </c>
      <c r="Q271" s="8" t="str">
        <f t="shared" si="80"/>
        <v/>
      </c>
      <c r="R271" s="8" t="str">
        <f t="shared" si="80"/>
        <v/>
      </c>
      <c r="S271" s="8" t="str">
        <f t="shared" si="80"/>
        <v/>
      </c>
      <c r="T271" s="8">
        <f t="shared" si="80"/>
        <v>10</v>
      </c>
      <c r="U271" s="8" t="str">
        <f t="shared" si="79"/>
        <v/>
      </c>
      <c r="V271" s="8">
        <f t="shared" si="76"/>
        <v>10</v>
      </c>
      <c r="W271" s="8"/>
      <c r="X271" s="2"/>
      <c r="Y271" s="13" t="e">
        <f>IF(F271="","",IF(F271-VLOOKUP($A268,AWstandards,VLOOKUP(D271,Age,2,FALSE),FALSE)&gt;0,"","aw"))</f>
        <v>#N/A</v>
      </c>
    </row>
    <row r="272" spans="1:25" x14ac:dyDescent="0.25">
      <c r="A272" s="16" t="s">
        <v>388</v>
      </c>
      <c r="B272" s="36">
        <v>4</v>
      </c>
      <c r="C272" s="45" t="str">
        <f>IF(A272="","",VLOOKUP($A$268,IF(LEN(A272)=2,F15B,F15A),VLOOKUP(LEFT(A272,1),Fteams,6,FALSE),FALSE))</f>
        <v>Elsa Ducat</v>
      </c>
      <c r="D272" s="45">
        <f>IF(A272="","",VLOOKUP($A268,IF(LEN(A272)=2,F15B,F15A),VLOOKUP(LEFT(A272,1),Fteams,7,FALSE),FALSE))</f>
        <v>0</v>
      </c>
      <c r="E272" s="45" t="str">
        <f>IF(A272="","",VLOOKUP(LEFT(A272,1),Fteams,2,FALSE))</f>
        <v>Eastbourne</v>
      </c>
      <c r="F272" s="96" t="s">
        <v>654</v>
      </c>
      <c r="G272" s="97">
        <f>IF(Dec!$G$2-3&lt;0,0,Dec!$G$2-3)</f>
        <v>9</v>
      </c>
      <c r="H272" s="99"/>
      <c r="I272" s="8" t="str">
        <f t="shared" si="80"/>
        <v/>
      </c>
      <c r="J272" s="8" t="str">
        <f t="shared" si="80"/>
        <v/>
      </c>
      <c r="K272" s="8" t="str">
        <f t="shared" si="80"/>
        <v/>
      </c>
      <c r="L272" s="8">
        <f t="shared" si="80"/>
        <v>9</v>
      </c>
      <c r="M272" s="8" t="str">
        <f t="shared" si="80"/>
        <v/>
      </c>
      <c r="N272" s="8" t="str">
        <f t="shared" si="80"/>
        <v/>
      </c>
      <c r="O272" s="8" t="str">
        <f t="shared" si="80"/>
        <v/>
      </c>
      <c r="P272" s="8" t="str">
        <f t="shared" si="80"/>
        <v/>
      </c>
      <c r="Q272" s="8" t="str">
        <f t="shared" si="80"/>
        <v/>
      </c>
      <c r="R272" s="8" t="str">
        <f t="shared" si="80"/>
        <v/>
      </c>
      <c r="S272" s="8" t="str">
        <f t="shared" si="80"/>
        <v/>
      </c>
      <c r="T272" s="8" t="str">
        <f t="shared" si="80"/>
        <v/>
      </c>
      <c r="U272" s="8" t="str">
        <f t="shared" si="80"/>
        <v/>
      </c>
      <c r="V272" s="8" t="str">
        <f t="shared" si="76"/>
        <v/>
      </c>
      <c r="W272" s="8"/>
      <c r="X272" s="2"/>
      <c r="Y272" s="13" t="e">
        <f>IF(F272="","",IF(F272-VLOOKUP($A268,AWstandards,VLOOKUP(D272,Age,2,FALSE),FALSE)&gt;0,"","aw"))</f>
        <v>#N/A</v>
      </c>
    </row>
    <row r="273" spans="1:25" x14ac:dyDescent="0.25">
      <c r="A273" s="16" t="s">
        <v>391</v>
      </c>
      <c r="B273" s="36">
        <v>5</v>
      </c>
      <c r="C273" s="45" t="str">
        <f>IF(A273="","",VLOOKUP($A$268,IF(LEN(A273)=2,F15B,F15A),VLOOKUP(LEFT(A273,1),Fteams,6,FALSE),FALSE))</f>
        <v>Sophie Walton</v>
      </c>
      <c r="D273" s="45">
        <f>IF(A273="","",VLOOKUP($A268,IF(LEN(A273)=2,F15B,F15A),VLOOKUP(LEFT(A273,1),Fteams,7,FALSE),FALSE))</f>
        <v>0</v>
      </c>
      <c r="E273" s="45" t="str">
        <f>IF(A273="","",VLOOKUP(LEFT(A273,1),Fteams,2,FALSE))</f>
        <v>Phoenix</v>
      </c>
      <c r="F273" s="96" t="s">
        <v>655</v>
      </c>
      <c r="G273" s="97">
        <f>IF(Dec!$G$2-4&lt;0,0,Dec!$G$2-4)</f>
        <v>8</v>
      </c>
      <c r="H273" s="99"/>
      <c r="I273" s="8" t="str">
        <f t="shared" si="80"/>
        <v/>
      </c>
      <c r="J273" s="8" t="str">
        <f t="shared" si="80"/>
        <v/>
      </c>
      <c r="K273" s="8" t="str">
        <f t="shared" si="80"/>
        <v/>
      </c>
      <c r="L273" s="8" t="str">
        <f t="shared" si="80"/>
        <v/>
      </c>
      <c r="M273" s="8" t="str">
        <f t="shared" si="80"/>
        <v/>
      </c>
      <c r="N273" s="8" t="str">
        <f t="shared" si="80"/>
        <v/>
      </c>
      <c r="O273" s="8" t="str">
        <f t="shared" si="80"/>
        <v/>
      </c>
      <c r="P273" s="8">
        <f t="shared" si="80"/>
        <v>8</v>
      </c>
      <c r="Q273" s="8" t="str">
        <f t="shared" si="80"/>
        <v/>
      </c>
      <c r="R273" s="8" t="str">
        <f t="shared" si="80"/>
        <v/>
      </c>
      <c r="S273" s="8" t="str">
        <f t="shared" si="80"/>
        <v/>
      </c>
      <c r="T273" s="8" t="str">
        <f t="shared" si="80"/>
        <v/>
      </c>
      <c r="U273" s="8" t="str">
        <f t="shared" si="80"/>
        <v/>
      </c>
      <c r="V273" s="8" t="str">
        <f t="shared" si="76"/>
        <v/>
      </c>
      <c r="W273" s="8"/>
      <c r="X273" s="2"/>
      <c r="Y273" s="13" t="e">
        <f>IF(F273="","",IF(F273-VLOOKUP($A268,AWstandards,VLOOKUP(D273,Age,2,FALSE),FALSE)&gt;0,"","aw"))</f>
        <v>#N/A</v>
      </c>
    </row>
    <row r="274" spans="1:25" x14ac:dyDescent="0.25">
      <c r="A274" s="15" t="s">
        <v>187</v>
      </c>
      <c r="B274" s="29"/>
      <c r="C274" s="46" t="s">
        <v>221</v>
      </c>
      <c r="D274" s="47"/>
      <c r="E274" s="44"/>
      <c r="F274" s="100"/>
      <c r="G274" s="101"/>
      <c r="H274" s="99" t="s">
        <v>141</v>
      </c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 t="str">
        <f t="shared" si="80"/>
        <v/>
      </c>
      <c r="V274" s="8" t="str">
        <f t="shared" si="76"/>
        <v/>
      </c>
      <c r="W274" s="8"/>
      <c r="X274" s="2" t="s">
        <v>222</v>
      </c>
      <c r="Y274" s="2"/>
    </row>
    <row r="275" spans="1:25" x14ac:dyDescent="0.25">
      <c r="A275" s="16" t="s">
        <v>388</v>
      </c>
      <c r="B275" s="36">
        <v>1</v>
      </c>
      <c r="C275" s="45" t="str">
        <f t="shared" ref="C275:C280" si="81">IF(A275="","",VLOOKUP($A$274,IF(LEN(A275)=2,F15B,F15A),VLOOKUP(LEFT(A275,1),Fteams,6,FALSE),FALSE))</f>
        <v>Kristi Prifiti</v>
      </c>
      <c r="D275" s="45">
        <f>IF(A275="","",VLOOKUP($A274,IF(LEN(A275)=2,F15B,F15A),VLOOKUP(LEFT(A275,1),Fteams,7,FALSE),FALSE))</f>
        <v>0</v>
      </c>
      <c r="E275" s="45" t="str">
        <f t="shared" ref="E275:E280" si="82">IF(A275="","",VLOOKUP(LEFT(A275,1),Fteams,2,FALSE))</f>
        <v>Eastbourne</v>
      </c>
      <c r="F275" s="96" t="s">
        <v>480</v>
      </c>
      <c r="G275" s="97">
        <f>Dec!$G$2</f>
        <v>12</v>
      </c>
      <c r="H275" s="98">
        <v>0</v>
      </c>
      <c r="I275" s="8" t="str">
        <f t="shared" ref="I275:U284" si="83">IF($A275="","",IF(LEFT($A275,1)=I$20,$G275,""))</f>
        <v/>
      </c>
      <c r="J275" s="8" t="str">
        <f t="shared" si="83"/>
        <v/>
      </c>
      <c r="K275" s="8" t="str">
        <f t="shared" si="83"/>
        <v/>
      </c>
      <c r="L275" s="8">
        <f t="shared" si="83"/>
        <v>12</v>
      </c>
      <c r="M275" s="8" t="str">
        <f t="shared" si="83"/>
        <v/>
      </c>
      <c r="N275" s="8" t="str">
        <f t="shared" si="83"/>
        <v/>
      </c>
      <c r="O275" s="8" t="str">
        <f t="shared" si="83"/>
        <v/>
      </c>
      <c r="P275" s="8" t="str">
        <f t="shared" si="83"/>
        <v/>
      </c>
      <c r="Q275" s="8" t="str">
        <f t="shared" si="83"/>
        <v/>
      </c>
      <c r="R275" s="8" t="str">
        <f t="shared" si="83"/>
        <v/>
      </c>
      <c r="S275" s="8" t="str">
        <f t="shared" si="83"/>
        <v/>
      </c>
      <c r="T275" s="8" t="str">
        <f t="shared" si="83"/>
        <v/>
      </c>
      <c r="U275" s="8" t="str">
        <f t="shared" si="80"/>
        <v/>
      </c>
      <c r="V275" s="8" t="str">
        <f t="shared" si="76"/>
        <v/>
      </c>
      <c r="W275" s="8"/>
      <c r="X275" s="2"/>
      <c r="Y275" s="13" t="e">
        <f>IF(F275="","",IF(F275-VLOOKUP($A274,AWstandards,VLOOKUP(D275,Age,2,FALSE),FALSE)&gt;0,"","aw"))</f>
        <v>#N/A</v>
      </c>
    </row>
    <row r="276" spans="1:25" x14ac:dyDescent="0.25">
      <c r="A276" s="16" t="s">
        <v>386</v>
      </c>
      <c r="B276" s="36">
        <v>2</v>
      </c>
      <c r="C276" s="45" t="str">
        <f t="shared" si="81"/>
        <v>Lucy Bryant</v>
      </c>
      <c r="D276" s="45">
        <f>IF(A276="","",VLOOKUP($A274,IF(LEN(A276)=2,F15B,F15A),VLOOKUP(LEFT(A276,1),Fteams,7,FALSE),FALSE))</f>
        <v>0</v>
      </c>
      <c r="E276" s="45" t="str">
        <f t="shared" si="82"/>
        <v>Crawley</v>
      </c>
      <c r="F276" s="96" t="s">
        <v>561</v>
      </c>
      <c r="G276" s="97">
        <f>IF(Dec!$G$2-1&lt;0,0,Dec!$G$2-1)</f>
        <v>11</v>
      </c>
      <c r="H276" s="98">
        <v>0</v>
      </c>
      <c r="I276" s="8" t="str">
        <f t="shared" si="83"/>
        <v/>
      </c>
      <c r="J276" s="8">
        <f t="shared" si="83"/>
        <v>11</v>
      </c>
      <c r="K276" s="8" t="str">
        <f t="shared" si="83"/>
        <v/>
      </c>
      <c r="L276" s="8" t="str">
        <f t="shared" si="83"/>
        <v/>
      </c>
      <c r="M276" s="8" t="str">
        <f t="shared" si="83"/>
        <v/>
      </c>
      <c r="N276" s="8" t="str">
        <f t="shared" si="83"/>
        <v/>
      </c>
      <c r="O276" s="8" t="str">
        <f t="shared" si="83"/>
        <v/>
      </c>
      <c r="P276" s="8" t="str">
        <f t="shared" si="83"/>
        <v/>
      </c>
      <c r="Q276" s="8" t="str">
        <f t="shared" si="83"/>
        <v/>
      </c>
      <c r="R276" s="8" t="str">
        <f t="shared" si="83"/>
        <v/>
      </c>
      <c r="S276" s="8" t="str">
        <f t="shared" si="83"/>
        <v/>
      </c>
      <c r="T276" s="8" t="str">
        <f t="shared" si="83"/>
        <v/>
      </c>
      <c r="U276" s="8" t="str">
        <f t="shared" si="80"/>
        <v/>
      </c>
      <c r="V276" s="8" t="str">
        <f t="shared" si="76"/>
        <v/>
      </c>
      <c r="W276" s="8"/>
      <c r="X276" s="2"/>
      <c r="Y276" s="13" t="e">
        <f>IF(F276="","",IF(F276-VLOOKUP($A274,AWstandards,VLOOKUP(D276,Age,2,FALSE),FALSE)&gt;0,"","aw"))</f>
        <v>#N/A</v>
      </c>
    </row>
    <row r="277" spans="1:25" x14ac:dyDescent="0.25">
      <c r="A277" s="16" t="s">
        <v>390</v>
      </c>
      <c r="B277" s="36">
        <v>3</v>
      </c>
      <c r="C277" s="45" t="str">
        <f t="shared" si="81"/>
        <v>Fernanda Wolfson</v>
      </c>
      <c r="D277" s="45">
        <f>IF(A277="","",VLOOKUP($A274,IF(LEN(A277)=2,F15B,F15A),VLOOKUP(LEFT(A277,1),Fteams,7,FALSE),FALSE))</f>
        <v>0</v>
      </c>
      <c r="E277" s="45" t="str">
        <f t="shared" si="82"/>
        <v>Lewes</v>
      </c>
      <c r="F277" s="96" t="s">
        <v>562</v>
      </c>
      <c r="G277" s="97">
        <f>IF(Dec!$G$2-2&lt;0,0,Dec!$G$2-2)</f>
        <v>10</v>
      </c>
      <c r="H277" s="98">
        <v>0</v>
      </c>
      <c r="I277" s="8" t="str">
        <f t="shared" si="83"/>
        <v/>
      </c>
      <c r="J277" s="8" t="str">
        <f t="shared" si="83"/>
        <v/>
      </c>
      <c r="K277" s="8" t="str">
        <f t="shared" si="83"/>
        <v/>
      </c>
      <c r="L277" s="8" t="str">
        <f t="shared" si="83"/>
        <v/>
      </c>
      <c r="M277" s="8" t="str">
        <f t="shared" si="83"/>
        <v/>
      </c>
      <c r="N277" s="8" t="str">
        <f t="shared" si="83"/>
        <v/>
      </c>
      <c r="O277" s="8" t="str">
        <f t="shared" si="83"/>
        <v/>
      </c>
      <c r="P277" s="8" t="str">
        <f t="shared" si="83"/>
        <v/>
      </c>
      <c r="Q277" s="8" t="str">
        <f t="shared" si="83"/>
        <v/>
      </c>
      <c r="R277" s="8" t="str">
        <f t="shared" si="83"/>
        <v/>
      </c>
      <c r="S277" s="8">
        <f t="shared" si="83"/>
        <v>10</v>
      </c>
      <c r="T277" s="8" t="str">
        <f t="shared" si="83"/>
        <v/>
      </c>
      <c r="U277" s="8">
        <f t="shared" si="80"/>
        <v>10</v>
      </c>
      <c r="V277" s="8" t="str">
        <f t="shared" si="76"/>
        <v/>
      </c>
      <c r="W277" s="8"/>
      <c r="X277" s="2"/>
      <c r="Y277" s="13" t="e">
        <f>IF(F277="","",IF(F277-VLOOKUP($A274,AWstandards,VLOOKUP(D277,Age,2,FALSE),FALSE)&gt;0,"","aw"))</f>
        <v>#N/A</v>
      </c>
    </row>
    <row r="278" spans="1:25" x14ac:dyDescent="0.25">
      <c r="A278" s="16" t="s">
        <v>385</v>
      </c>
      <c r="B278" s="36">
        <v>4</v>
      </c>
      <c r="C278" s="45" t="str">
        <f t="shared" si="81"/>
        <v>Alex Koloutsos</v>
      </c>
      <c r="D278" s="45">
        <f>IF(A278="","",VLOOKUP($A274,IF(LEN(A278)=2,F15B,F15A),VLOOKUP(LEFT(A278,1),Fteams,7,FALSE),FALSE))</f>
        <v>0</v>
      </c>
      <c r="E278" s="45" t="str">
        <f t="shared" si="82"/>
        <v>Brighton &amp; Hove</v>
      </c>
      <c r="F278" s="96" t="s">
        <v>451</v>
      </c>
      <c r="G278" s="97">
        <f>IF(Dec!$G$2-3&lt;0,0,Dec!$G$2-3)</f>
        <v>9</v>
      </c>
      <c r="H278" s="98">
        <v>0</v>
      </c>
      <c r="I278" s="8">
        <f t="shared" si="83"/>
        <v>9</v>
      </c>
      <c r="J278" s="8" t="str">
        <f t="shared" si="83"/>
        <v/>
      </c>
      <c r="K278" s="8" t="str">
        <f t="shared" si="83"/>
        <v/>
      </c>
      <c r="L278" s="8" t="str">
        <f t="shared" si="83"/>
        <v/>
      </c>
      <c r="M278" s="8" t="str">
        <f t="shared" si="83"/>
        <v/>
      </c>
      <c r="N278" s="8" t="str">
        <f t="shared" si="83"/>
        <v/>
      </c>
      <c r="O278" s="8" t="str">
        <f t="shared" si="83"/>
        <v/>
      </c>
      <c r="P278" s="8" t="str">
        <f t="shared" si="83"/>
        <v/>
      </c>
      <c r="Q278" s="8" t="str">
        <f t="shared" si="83"/>
        <v/>
      </c>
      <c r="R278" s="8" t="str">
        <f t="shared" si="83"/>
        <v/>
      </c>
      <c r="S278" s="8" t="str">
        <f t="shared" si="83"/>
        <v/>
      </c>
      <c r="T278" s="8" t="str">
        <f t="shared" si="83"/>
        <v/>
      </c>
      <c r="U278" s="8" t="str">
        <f t="shared" si="83"/>
        <v/>
      </c>
      <c r="V278" s="8" t="str">
        <f t="shared" si="76"/>
        <v/>
      </c>
      <c r="W278" s="8"/>
      <c r="X278" s="2"/>
      <c r="Y278" s="13" t="e">
        <f>IF(F278="","",IF(F278-VLOOKUP($A274,AWstandards,VLOOKUP(D278,Age,2,FALSE),FALSE)&gt;0,"","aw"))</f>
        <v>#N/A</v>
      </c>
    </row>
    <row r="279" spans="1:25" x14ac:dyDescent="0.25">
      <c r="A279" s="16" t="s">
        <v>392</v>
      </c>
      <c r="B279" s="36">
        <v>5</v>
      </c>
      <c r="C279" s="45" t="str">
        <f t="shared" si="81"/>
        <v>Aqlyssa Cornford</v>
      </c>
      <c r="D279" s="45">
        <f>IF(A279="","",VLOOKUP($A274,IF(LEN(A279)=2,F15B,F15A),VLOOKUP(LEFT(A279,1),Fteams,7,FALSE),FALSE))</f>
        <v>0</v>
      </c>
      <c r="E279" s="45" t="str">
        <f t="shared" si="82"/>
        <v>Hy Runners</v>
      </c>
      <c r="F279" s="96" t="s">
        <v>563</v>
      </c>
      <c r="G279" s="97">
        <f>IF(Dec!$G$2-4&lt;0,0,Dec!$G$2-4)</f>
        <v>8</v>
      </c>
      <c r="H279" s="98">
        <v>0</v>
      </c>
      <c r="I279" s="8" t="str">
        <f t="shared" si="83"/>
        <v/>
      </c>
      <c r="J279" s="8" t="str">
        <f t="shared" si="83"/>
        <v/>
      </c>
      <c r="K279" s="8" t="str">
        <f t="shared" si="83"/>
        <v/>
      </c>
      <c r="L279" s="8" t="str">
        <f t="shared" si="83"/>
        <v/>
      </c>
      <c r="M279" s="8" t="str">
        <f t="shared" si="83"/>
        <v/>
      </c>
      <c r="N279" s="8" t="str">
        <f t="shared" si="83"/>
        <v/>
      </c>
      <c r="O279" s="8" t="str">
        <f t="shared" si="83"/>
        <v/>
      </c>
      <c r="P279" s="8" t="str">
        <f t="shared" si="83"/>
        <v/>
      </c>
      <c r="Q279" s="8" t="str">
        <f t="shared" si="83"/>
        <v/>
      </c>
      <c r="R279" s="8" t="str">
        <f t="shared" si="83"/>
        <v/>
      </c>
      <c r="S279" s="8" t="str">
        <f t="shared" si="83"/>
        <v/>
      </c>
      <c r="T279" s="8">
        <f t="shared" si="83"/>
        <v>8</v>
      </c>
      <c r="U279" s="8" t="str">
        <f t="shared" si="83"/>
        <v/>
      </c>
      <c r="V279" s="8">
        <f t="shared" si="76"/>
        <v>8</v>
      </c>
      <c r="W279" s="8"/>
      <c r="X279" s="2"/>
      <c r="Y279" s="13" t="e">
        <f>IF(F279="","",IF(F279-VLOOKUP($A274,AWstandards,VLOOKUP(D279,Age,2,FALSE),FALSE)&gt;0,"","aw"))</f>
        <v>#N/A</v>
      </c>
    </row>
    <row r="280" spans="1:25" x14ac:dyDescent="0.25">
      <c r="A280" s="16" t="s">
        <v>387</v>
      </c>
      <c r="B280" s="36">
        <v>6</v>
      </c>
      <c r="C280" s="45" t="str">
        <f t="shared" si="81"/>
        <v>Isabella Lendrum</v>
      </c>
      <c r="D280" s="45">
        <f>IF(A280="","",VLOOKUP($A274,IF(LEN(A280)=2,F15B,F15A),VLOOKUP(LEFT(A280,1),Fteams,7,FALSE),FALSE))</f>
        <v>0</v>
      </c>
      <c r="E280" s="45" t="str">
        <f t="shared" si="82"/>
        <v>Chichester</v>
      </c>
      <c r="F280" s="96" t="s">
        <v>564</v>
      </c>
      <c r="G280" s="97">
        <f>IF(Dec!$G$2-5&lt;0,0,Dec!$G$2-5)</f>
        <v>7</v>
      </c>
      <c r="H280" s="98">
        <v>0</v>
      </c>
      <c r="I280" s="8" t="str">
        <f t="shared" si="83"/>
        <v/>
      </c>
      <c r="J280" s="8" t="str">
        <f t="shared" si="83"/>
        <v/>
      </c>
      <c r="K280" s="8">
        <f t="shared" si="83"/>
        <v>7</v>
      </c>
      <c r="L280" s="8" t="str">
        <f t="shared" si="83"/>
        <v/>
      </c>
      <c r="M280" s="8" t="str">
        <f t="shared" si="83"/>
        <v/>
      </c>
      <c r="N280" s="8" t="str">
        <f t="shared" si="83"/>
        <v/>
      </c>
      <c r="O280" s="8" t="str">
        <f t="shared" si="83"/>
        <v/>
      </c>
      <c r="P280" s="8" t="str">
        <f t="shared" si="83"/>
        <v/>
      </c>
      <c r="Q280" s="8" t="str">
        <f t="shared" si="83"/>
        <v/>
      </c>
      <c r="R280" s="8" t="str">
        <f t="shared" si="83"/>
        <v/>
      </c>
      <c r="S280" s="8" t="str">
        <f t="shared" si="83"/>
        <v/>
      </c>
      <c r="T280" s="8" t="str">
        <f t="shared" si="83"/>
        <v/>
      </c>
      <c r="U280" s="8" t="str">
        <f t="shared" si="83"/>
        <v/>
      </c>
      <c r="V280" s="8" t="str">
        <f t="shared" si="76"/>
        <v/>
      </c>
      <c r="W280" s="8"/>
      <c r="X280" s="2"/>
      <c r="Y280" s="13" t="e">
        <f>IF(F280="","",IF(F280-VLOOKUP($A274,AWstandards,VLOOKUP(D280,Age,2,FALSE),FALSE)&gt;0,"","aw"))</f>
        <v>#N/A</v>
      </c>
    </row>
    <row r="281" spans="1:25" x14ac:dyDescent="0.25">
      <c r="A281" s="15" t="s">
        <v>187</v>
      </c>
      <c r="B281" s="29"/>
      <c r="C281" s="46" t="s">
        <v>223</v>
      </c>
      <c r="D281" s="47"/>
      <c r="E281" s="44"/>
      <c r="F281" s="100"/>
      <c r="G281" s="101"/>
      <c r="H281" s="99" t="s">
        <v>141</v>
      </c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 t="str">
        <f t="shared" si="83"/>
        <v/>
      </c>
      <c r="V281" s="8" t="str">
        <f t="shared" si="76"/>
        <v/>
      </c>
      <c r="W281" s="8"/>
      <c r="X281" s="2" t="s">
        <v>224</v>
      </c>
      <c r="Y281" s="13"/>
    </row>
    <row r="282" spans="1:25" x14ac:dyDescent="0.25">
      <c r="A282" s="16" t="s">
        <v>399</v>
      </c>
      <c r="B282" s="36">
        <v>1</v>
      </c>
      <c r="C282" s="45" t="str">
        <f>IF(A282="","",VLOOKUP($A$281,IF(LEN(A282)=2,F15B,F15A),VLOOKUP(LEFT(A282,1),Fteams,6,FALSE),FALSE))</f>
        <v>Ivy Barbary</v>
      </c>
      <c r="D282" s="45">
        <f>IF(A282="","",VLOOKUP($A281,IF(LEN(A282)=2,F15B,F15A),VLOOKUP(LEFT(A282,1),Fteams,7,FALSE),FALSE))</f>
        <v>0</v>
      </c>
      <c r="E282" s="45" t="str">
        <f>IF(A282="","",VLOOKUP(LEFT(A282,1),Fteams,2,FALSE))</f>
        <v>Crawley</v>
      </c>
      <c r="F282" s="96" t="s">
        <v>462</v>
      </c>
      <c r="G282" s="97">
        <f>Dec!$G$2</f>
        <v>12</v>
      </c>
      <c r="H282" s="99">
        <v>0.7</v>
      </c>
      <c r="I282" s="8" t="str">
        <f t="shared" ref="I282:U289" si="84">IF($A282="","",IF(LEFT($A282,1)=I$20,$G282,""))</f>
        <v/>
      </c>
      <c r="J282" s="8">
        <f t="shared" si="84"/>
        <v>12</v>
      </c>
      <c r="K282" s="8" t="str">
        <f t="shared" si="84"/>
        <v/>
      </c>
      <c r="L282" s="8" t="str">
        <f t="shared" si="84"/>
        <v/>
      </c>
      <c r="M282" s="8" t="str">
        <f t="shared" si="84"/>
        <v/>
      </c>
      <c r="N282" s="8" t="str">
        <f t="shared" si="84"/>
        <v/>
      </c>
      <c r="O282" s="8" t="str">
        <f t="shared" si="84"/>
        <v/>
      </c>
      <c r="P282" s="8" t="str">
        <f t="shared" si="84"/>
        <v/>
      </c>
      <c r="Q282" s="8" t="str">
        <f t="shared" si="84"/>
        <v/>
      </c>
      <c r="R282" s="8" t="str">
        <f t="shared" si="84"/>
        <v/>
      </c>
      <c r="S282" s="8" t="str">
        <f t="shared" si="84"/>
        <v/>
      </c>
      <c r="T282" s="8" t="str">
        <f t="shared" si="84"/>
        <v/>
      </c>
      <c r="U282" s="8" t="str">
        <f t="shared" si="83"/>
        <v/>
      </c>
      <c r="V282" s="8" t="str">
        <f t="shared" si="76"/>
        <v/>
      </c>
      <c r="W282" s="8"/>
      <c r="X282" s="2"/>
      <c r="Y282" s="13" t="e">
        <f>IF(F282="","",IF(F282-VLOOKUP($A281,AWstandards,VLOOKUP(D282,Age,2,FALSE),FALSE)&gt;0,"","aw"))</f>
        <v>#N/A</v>
      </c>
    </row>
    <row r="283" spans="1:25" x14ac:dyDescent="0.25">
      <c r="A283" s="16" t="s">
        <v>401</v>
      </c>
      <c r="B283" s="36">
        <v>2</v>
      </c>
      <c r="C283" s="45" t="str">
        <f>IF(A283="","",VLOOKUP($A$281,IF(LEN(A283)=2,F15B,F15A),VLOOKUP(LEFT(A283,1),Fteams,6,FALSE),FALSE))</f>
        <v>Lily Holmes</v>
      </c>
      <c r="D283" s="45">
        <f>IF(A283="","",VLOOKUP($A281,IF(LEN(A283)=2,F15B,F15A),VLOOKUP(LEFT(A283,1),Fteams,7,FALSE),FALSE))</f>
        <v>0</v>
      </c>
      <c r="E283" s="45" t="str">
        <f>IF(A283="","",VLOOKUP(LEFT(A283,1),Fteams,2,FALSE))</f>
        <v>Eastbourne</v>
      </c>
      <c r="F283" s="96" t="s">
        <v>453</v>
      </c>
      <c r="G283" s="97">
        <f>IF(Dec!$G$2-1&lt;0,0,Dec!$G$2-1)</f>
        <v>11</v>
      </c>
      <c r="H283" s="99">
        <v>0.7</v>
      </c>
      <c r="I283" s="8" t="str">
        <f t="shared" si="84"/>
        <v/>
      </c>
      <c r="J283" s="8" t="str">
        <f t="shared" si="84"/>
        <v/>
      </c>
      <c r="K283" s="8" t="str">
        <f t="shared" si="84"/>
        <v/>
      </c>
      <c r="L283" s="8">
        <f t="shared" si="84"/>
        <v>11</v>
      </c>
      <c r="M283" s="8" t="str">
        <f t="shared" si="84"/>
        <v/>
      </c>
      <c r="N283" s="8" t="str">
        <f t="shared" si="84"/>
        <v/>
      </c>
      <c r="O283" s="8" t="str">
        <f t="shared" si="84"/>
        <v/>
      </c>
      <c r="P283" s="8" t="str">
        <f t="shared" si="84"/>
        <v/>
      </c>
      <c r="Q283" s="8" t="str">
        <f t="shared" si="84"/>
        <v/>
      </c>
      <c r="R283" s="8" t="str">
        <f t="shared" si="84"/>
        <v/>
      </c>
      <c r="S283" s="8" t="str">
        <f t="shared" si="84"/>
        <v/>
      </c>
      <c r="T283" s="8" t="str">
        <f t="shared" si="84"/>
        <v/>
      </c>
      <c r="U283" s="8" t="str">
        <f t="shared" si="83"/>
        <v/>
      </c>
      <c r="V283" s="8" t="str">
        <f t="shared" si="76"/>
        <v/>
      </c>
      <c r="W283" s="8"/>
      <c r="X283" s="2"/>
      <c r="Y283" s="13" t="e">
        <f>IF(F283="","",IF(F283-VLOOKUP($A281,AWstandards,VLOOKUP(D283,Age,2,FALSE),FALSE)&gt;0,"","aw"))</f>
        <v>#N/A</v>
      </c>
    </row>
    <row r="284" spans="1:25" x14ac:dyDescent="0.25">
      <c r="A284" s="16" t="s">
        <v>398</v>
      </c>
      <c r="B284" s="36">
        <v>3</v>
      </c>
      <c r="C284" s="45" t="str">
        <f>IF(A284="","",VLOOKUP($A$281,IF(LEN(A284)=2,F15B,F15A),VLOOKUP(LEFT(A284,1),Fteams,6,FALSE),FALSE))</f>
        <v>Freya Mander</v>
      </c>
      <c r="D284" s="45">
        <f>IF(A284="","",VLOOKUP($A281,IF(LEN(A284)=2,F15B,F15A),VLOOKUP(LEFT(A284,1),Fteams,7,FALSE),FALSE))</f>
        <v>0</v>
      </c>
      <c r="E284" s="45" t="str">
        <f>IF(A284="","",VLOOKUP(LEFT(A284,1),Fteams,2,FALSE))</f>
        <v>Brighton &amp; Hove</v>
      </c>
      <c r="F284" s="96" t="s">
        <v>565</v>
      </c>
      <c r="G284" s="97">
        <f>IF(Dec!$G$2-2&lt;0,0,Dec!$G$2-2)</f>
        <v>10</v>
      </c>
      <c r="H284" s="99">
        <v>0.7</v>
      </c>
      <c r="I284" s="8">
        <f t="shared" si="84"/>
        <v>10</v>
      </c>
      <c r="J284" s="8" t="str">
        <f t="shared" si="84"/>
        <v/>
      </c>
      <c r="K284" s="8" t="str">
        <f t="shared" si="84"/>
        <v/>
      </c>
      <c r="L284" s="8" t="str">
        <f t="shared" si="84"/>
        <v/>
      </c>
      <c r="M284" s="8" t="str">
        <f t="shared" si="84"/>
        <v/>
      </c>
      <c r="N284" s="8" t="str">
        <f t="shared" si="84"/>
        <v/>
      </c>
      <c r="O284" s="8" t="str">
        <f t="shared" si="84"/>
        <v/>
      </c>
      <c r="P284" s="8" t="str">
        <f t="shared" si="84"/>
        <v/>
      </c>
      <c r="Q284" s="8" t="str">
        <f t="shared" si="84"/>
        <v/>
      </c>
      <c r="R284" s="8" t="str">
        <f t="shared" si="84"/>
        <v/>
      </c>
      <c r="S284" s="8" t="str">
        <f t="shared" si="84"/>
        <v/>
      </c>
      <c r="T284" s="8" t="str">
        <f t="shared" si="84"/>
        <v/>
      </c>
      <c r="U284" s="8" t="str">
        <f t="shared" si="83"/>
        <v/>
      </c>
      <c r="V284" s="8" t="str">
        <f t="shared" si="76"/>
        <v/>
      </c>
      <c r="W284" s="8"/>
      <c r="X284" s="2"/>
      <c r="Y284" s="13" t="e">
        <f>IF(F284="","",IF(F284-VLOOKUP($A281,AWstandards,VLOOKUP(D284,Age,2,FALSE),FALSE)&gt;0,"","aw"))</f>
        <v>#N/A</v>
      </c>
    </row>
    <row r="285" spans="1:25" x14ac:dyDescent="0.25">
      <c r="A285" s="16" t="s">
        <v>400</v>
      </c>
      <c r="B285" s="36">
        <v>4</v>
      </c>
      <c r="C285" s="45" t="str">
        <f>IF(A285="","",VLOOKUP($A$281,IF(LEN(A285)=2,F15B,F15A),VLOOKUP(LEFT(A285,1),Fteams,6,FALSE),FALSE))</f>
        <v>Elsa Nicholson</v>
      </c>
      <c r="D285" s="45">
        <f>IF(A285="","",VLOOKUP($A281,IF(LEN(A285)=2,F15B,F15A),VLOOKUP(LEFT(A285,1),Fteams,7,FALSE),FALSE))</f>
        <v>0</v>
      </c>
      <c r="E285" s="45" t="str">
        <f>IF(A285="","",VLOOKUP(LEFT(A285,1),Fteams,2,FALSE))</f>
        <v>Chichester</v>
      </c>
      <c r="F285" s="96" t="s">
        <v>566</v>
      </c>
      <c r="G285" s="97">
        <f>IF(Dec!$G$2-3&lt;0,0,Dec!$G$2-3)</f>
        <v>9</v>
      </c>
      <c r="H285" s="99">
        <v>0.7</v>
      </c>
      <c r="I285" s="8" t="str">
        <f t="shared" si="84"/>
        <v/>
      </c>
      <c r="J285" s="8" t="str">
        <f t="shared" si="84"/>
        <v/>
      </c>
      <c r="K285" s="8">
        <f t="shared" si="84"/>
        <v>9</v>
      </c>
      <c r="L285" s="8" t="str">
        <f t="shared" si="84"/>
        <v/>
      </c>
      <c r="M285" s="8" t="str">
        <f t="shared" si="84"/>
        <v/>
      </c>
      <c r="N285" s="8" t="str">
        <f t="shared" si="84"/>
        <v/>
      </c>
      <c r="O285" s="8" t="str">
        <f t="shared" si="84"/>
        <v/>
      </c>
      <c r="P285" s="8" t="str">
        <f t="shared" si="84"/>
        <v/>
      </c>
      <c r="Q285" s="8" t="str">
        <f t="shared" si="84"/>
        <v/>
      </c>
      <c r="R285" s="8" t="str">
        <f t="shared" si="84"/>
        <v/>
      </c>
      <c r="S285" s="8" t="str">
        <f t="shared" si="84"/>
        <v/>
      </c>
      <c r="T285" s="8" t="str">
        <f t="shared" si="84"/>
        <v/>
      </c>
      <c r="U285" s="8" t="str">
        <f t="shared" si="84"/>
        <v/>
      </c>
      <c r="V285" s="8" t="str">
        <f t="shared" si="76"/>
        <v/>
      </c>
      <c r="W285" s="8"/>
      <c r="X285" s="2"/>
      <c r="Y285" s="13" t="e">
        <f>IF(F285="","",IF(F285-VLOOKUP($A281,AWstandards,VLOOKUP(D285,Age,2,FALSE),FALSE)&gt;0,"","aw"))</f>
        <v>#N/A</v>
      </c>
    </row>
    <row r="286" spans="1:25" x14ac:dyDescent="0.25">
      <c r="A286" s="15" t="s">
        <v>0</v>
      </c>
      <c r="B286" s="29"/>
      <c r="C286" s="46" t="s">
        <v>227</v>
      </c>
      <c r="D286" s="47"/>
      <c r="E286" s="48"/>
      <c r="F286" s="102"/>
      <c r="G286" s="101"/>
      <c r="H286" s="99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 t="str">
        <f t="shared" si="84"/>
        <v/>
      </c>
      <c r="V286" s="8"/>
      <c r="W286" s="8"/>
      <c r="X286" s="2" t="s">
        <v>17</v>
      </c>
      <c r="Y286" s="2"/>
    </row>
    <row r="287" spans="1:25" x14ac:dyDescent="0.25">
      <c r="A287" s="16" t="s">
        <v>385</v>
      </c>
      <c r="B287" s="36">
        <v>1</v>
      </c>
      <c r="C287" s="45" t="str">
        <f t="shared" ref="C287:C293" si="85">IF(A287="","",VLOOKUP($A$286,IF(LEN(A287)=2,F15B,F15A),VLOOKUP(LEFT(A287,1),Fteams,6,FALSE),FALSE))</f>
        <v>Alex Koloutsos</v>
      </c>
      <c r="D287" s="45">
        <f>IF(A287="","",VLOOKUP($A286,IF(LEN(A287)=2,F15B,F15A),VLOOKUP(LEFT(A287,1),Fteams,7,FALSE),FALSE))</f>
        <v>0</v>
      </c>
      <c r="E287" s="45" t="str">
        <f t="shared" ref="E287:E293" si="86">IF(A287="","",VLOOKUP(LEFT(A287,1),Fteams,2,FALSE))</f>
        <v>Brighton &amp; Hove</v>
      </c>
      <c r="F287" s="96" t="s">
        <v>671</v>
      </c>
      <c r="G287" s="97">
        <f>Dec!$G$2</f>
        <v>12</v>
      </c>
      <c r="H287" s="99"/>
      <c r="I287" s="8">
        <f t="shared" ref="I287:V297" si="87">IF($A287="","",IF(LEFT($A287,1)=I$20,$G287,""))</f>
        <v>12</v>
      </c>
      <c r="J287" s="8" t="str">
        <f t="shared" si="87"/>
        <v/>
      </c>
      <c r="K287" s="8" t="str">
        <f t="shared" si="87"/>
        <v/>
      </c>
      <c r="L287" s="8" t="str">
        <f t="shared" si="87"/>
        <v/>
      </c>
      <c r="M287" s="8" t="str">
        <f t="shared" si="87"/>
        <v/>
      </c>
      <c r="N287" s="8" t="str">
        <f t="shared" si="87"/>
        <v/>
      </c>
      <c r="O287" s="8" t="str">
        <f t="shared" si="87"/>
        <v/>
      </c>
      <c r="P287" s="8" t="str">
        <f t="shared" si="87"/>
        <v/>
      </c>
      <c r="Q287" s="8" t="str">
        <f t="shared" si="87"/>
        <v/>
      </c>
      <c r="R287" s="8" t="str">
        <f t="shared" si="87"/>
        <v/>
      </c>
      <c r="S287" s="8" t="str">
        <f t="shared" si="87"/>
        <v/>
      </c>
      <c r="T287" s="8" t="str">
        <f t="shared" si="87"/>
        <v/>
      </c>
      <c r="U287" s="8" t="str">
        <f t="shared" si="84"/>
        <v/>
      </c>
      <c r="V287" s="8" t="str">
        <f t="shared" si="87"/>
        <v/>
      </c>
      <c r="W287" s="8"/>
      <c r="X287" s="2"/>
      <c r="Y287" s="13" t="e">
        <f>IF(F287="","",IF(F287-VLOOKUP($A286,AWstandards,VLOOKUP(D287,Age,2,FALSE),FALSE)&lt;0,"","aw"))</f>
        <v>#N/A</v>
      </c>
    </row>
    <row r="288" spans="1:25" x14ac:dyDescent="0.25">
      <c r="A288" s="16" t="s">
        <v>390</v>
      </c>
      <c r="B288" s="36">
        <v>2</v>
      </c>
      <c r="C288" s="45" t="str">
        <f t="shared" si="85"/>
        <v>Fernanda Wolfson</v>
      </c>
      <c r="D288" s="45">
        <f>IF(A288="","",VLOOKUP($A286,IF(LEN(A288)=2,F15B,F15A),VLOOKUP(LEFT(A288,1),Fteams,7,FALSE),FALSE))</f>
        <v>0</v>
      </c>
      <c r="E288" s="45" t="str">
        <f t="shared" si="86"/>
        <v>Lewes</v>
      </c>
      <c r="F288" s="96" t="s">
        <v>529</v>
      </c>
      <c r="G288" s="97">
        <f>IF(Dec!$G$2-1&lt;0,0,Dec!$G$2-1)</f>
        <v>11</v>
      </c>
      <c r="H288" s="99"/>
      <c r="I288" s="8" t="str">
        <f t="shared" si="87"/>
        <v/>
      </c>
      <c r="J288" s="8" t="str">
        <f t="shared" si="87"/>
        <v/>
      </c>
      <c r="K288" s="8" t="str">
        <f t="shared" si="87"/>
        <v/>
      </c>
      <c r="L288" s="8" t="str">
        <f t="shared" si="87"/>
        <v/>
      </c>
      <c r="M288" s="8" t="str">
        <f t="shared" si="87"/>
        <v/>
      </c>
      <c r="N288" s="8" t="str">
        <f t="shared" si="87"/>
        <v/>
      </c>
      <c r="O288" s="8" t="str">
        <f t="shared" si="87"/>
        <v/>
      </c>
      <c r="P288" s="8" t="str">
        <f t="shared" si="87"/>
        <v/>
      </c>
      <c r="Q288" s="8" t="str">
        <f t="shared" si="87"/>
        <v/>
      </c>
      <c r="R288" s="8" t="str">
        <f t="shared" si="87"/>
        <v/>
      </c>
      <c r="S288" s="8">
        <f t="shared" si="87"/>
        <v>11</v>
      </c>
      <c r="T288" s="8" t="str">
        <f t="shared" si="87"/>
        <v/>
      </c>
      <c r="U288" s="8">
        <f t="shared" si="84"/>
        <v>11</v>
      </c>
      <c r="V288" s="8" t="str">
        <f t="shared" si="87"/>
        <v/>
      </c>
      <c r="W288" s="8"/>
      <c r="X288" s="2"/>
      <c r="Y288" s="13" t="e">
        <f>IF(F288="","",IF(F288-VLOOKUP($A286,AWstandards,VLOOKUP(D288,Age,2,FALSE),FALSE)&lt;0,"","aw"))</f>
        <v>#N/A</v>
      </c>
    </row>
    <row r="289" spans="1:25" x14ac:dyDescent="0.25">
      <c r="A289" s="16" t="s">
        <v>388</v>
      </c>
      <c r="B289" s="36" t="s">
        <v>670</v>
      </c>
      <c r="C289" s="45" t="str">
        <f t="shared" si="85"/>
        <v>Maeve Jennings</v>
      </c>
      <c r="D289" s="45">
        <f>IF(A289="","",VLOOKUP($A286,IF(LEN(A289)=2,F15B,F15A),VLOOKUP(LEFT(A289,1),Fteams,7,FALSE),FALSE))</f>
        <v>0</v>
      </c>
      <c r="E289" s="45" t="str">
        <f t="shared" si="86"/>
        <v>Eastbourne</v>
      </c>
      <c r="F289" s="96" t="s">
        <v>104</v>
      </c>
      <c r="G289" s="97">
        <f>IF(Dec!$G$2-2&lt;0,0,Dec!$G$2-2)</f>
        <v>10</v>
      </c>
      <c r="H289" s="99"/>
      <c r="I289" s="8" t="str">
        <f t="shared" si="87"/>
        <v/>
      </c>
      <c r="J289" s="8" t="str">
        <f t="shared" si="87"/>
        <v/>
      </c>
      <c r="K289" s="8" t="str">
        <f t="shared" si="87"/>
        <v/>
      </c>
      <c r="L289" s="8">
        <v>9.5</v>
      </c>
      <c r="M289" s="8" t="str">
        <f t="shared" si="87"/>
        <v/>
      </c>
      <c r="N289" s="8" t="str">
        <f t="shared" si="87"/>
        <v/>
      </c>
      <c r="O289" s="8" t="str">
        <f t="shared" si="87"/>
        <v/>
      </c>
      <c r="P289" s="8" t="str">
        <f t="shared" si="87"/>
        <v/>
      </c>
      <c r="Q289" s="8" t="str">
        <f t="shared" si="87"/>
        <v/>
      </c>
      <c r="R289" s="8" t="str">
        <f t="shared" si="87"/>
        <v/>
      </c>
      <c r="S289" s="8" t="str">
        <f t="shared" si="87"/>
        <v/>
      </c>
      <c r="T289" s="8" t="str">
        <f t="shared" si="87"/>
        <v/>
      </c>
      <c r="U289" s="8" t="str">
        <f t="shared" si="84"/>
        <v/>
      </c>
      <c r="V289" s="8" t="str">
        <f t="shared" si="87"/>
        <v/>
      </c>
      <c r="W289" s="8"/>
      <c r="X289" s="2"/>
      <c r="Y289" s="13" t="e">
        <f>IF(F289="","",IF(F289-VLOOKUP($A286,AWstandards,VLOOKUP(D289,Age,2,FALSE),FALSE)&lt;0,"","aw"))</f>
        <v>#N/A</v>
      </c>
    </row>
    <row r="290" spans="1:25" x14ac:dyDescent="0.25">
      <c r="A290" s="16" t="s">
        <v>387</v>
      </c>
      <c r="B290" s="36" t="s">
        <v>670</v>
      </c>
      <c r="C290" s="45" t="str">
        <f t="shared" si="85"/>
        <v>Grace Frith</v>
      </c>
      <c r="D290" s="45">
        <f>IF(A290="","",VLOOKUP($A286,IF(LEN(A290)=2,F15B,F15A),VLOOKUP(LEFT(A290,1),Fteams,7,FALSE),FALSE))</f>
        <v>0</v>
      </c>
      <c r="E290" s="45" t="str">
        <f t="shared" si="86"/>
        <v>Chichester</v>
      </c>
      <c r="F290" s="96" t="s">
        <v>104</v>
      </c>
      <c r="G290" s="97">
        <f>IF(Dec!$G$2-3&lt;0,0,Dec!$G$2-3)</f>
        <v>9</v>
      </c>
      <c r="H290" s="99"/>
      <c r="I290" s="8" t="str">
        <f t="shared" si="87"/>
        <v/>
      </c>
      <c r="J290" s="8" t="str">
        <f t="shared" si="87"/>
        <v/>
      </c>
      <c r="K290" s="8">
        <v>9.5</v>
      </c>
      <c r="L290" s="8" t="str">
        <f t="shared" si="87"/>
        <v/>
      </c>
      <c r="M290" s="8" t="str">
        <f t="shared" si="87"/>
        <v/>
      </c>
      <c r="N290" s="8" t="str">
        <f t="shared" si="87"/>
        <v/>
      </c>
      <c r="O290" s="8" t="str">
        <f t="shared" si="87"/>
        <v/>
      </c>
      <c r="P290" s="8" t="str">
        <f t="shared" si="87"/>
        <v/>
      </c>
      <c r="Q290" s="8" t="str">
        <f t="shared" si="87"/>
        <v/>
      </c>
      <c r="R290" s="8" t="str">
        <f t="shared" si="87"/>
        <v/>
      </c>
      <c r="S290" s="8" t="str">
        <f t="shared" si="87"/>
        <v/>
      </c>
      <c r="T290" s="8" t="str">
        <f t="shared" si="87"/>
        <v/>
      </c>
      <c r="U290" s="8" t="str">
        <f t="shared" si="87"/>
        <v/>
      </c>
      <c r="V290" s="8" t="str">
        <f t="shared" si="87"/>
        <v/>
      </c>
      <c r="W290" s="8"/>
      <c r="X290" s="2"/>
      <c r="Y290" s="13" t="e">
        <f>IF(F290="","",IF(F290-VLOOKUP($A286,AWstandards,VLOOKUP(D290,Age,2,FALSE),FALSE)&lt;0,"","aw"))</f>
        <v>#N/A</v>
      </c>
    </row>
    <row r="291" spans="1:25" x14ac:dyDescent="0.25">
      <c r="A291" s="16" t="s">
        <v>386</v>
      </c>
      <c r="B291" s="36">
        <v>5</v>
      </c>
      <c r="C291" s="45" t="str">
        <f t="shared" si="85"/>
        <v>Annabel Axford</v>
      </c>
      <c r="D291" s="45">
        <f>IF(A291="","",VLOOKUP($A286,IF(LEN(A291)=2,F15B,F15A),VLOOKUP(LEFT(A291,1),Fteams,7,FALSE),FALSE))</f>
        <v>0</v>
      </c>
      <c r="E291" s="45" t="str">
        <f t="shared" si="86"/>
        <v>Crawley</v>
      </c>
      <c r="F291" s="96" t="s">
        <v>530</v>
      </c>
      <c r="G291" s="97">
        <f>IF(Dec!$G$2-4&lt;0,0,Dec!$G$2-4)</f>
        <v>8</v>
      </c>
      <c r="H291" s="99"/>
      <c r="I291" s="8" t="str">
        <f t="shared" si="87"/>
        <v/>
      </c>
      <c r="J291" s="8">
        <f t="shared" si="87"/>
        <v>8</v>
      </c>
      <c r="K291" s="8" t="str">
        <f t="shared" si="87"/>
        <v/>
      </c>
      <c r="L291" s="8" t="str">
        <f t="shared" si="87"/>
        <v/>
      </c>
      <c r="M291" s="8" t="str">
        <f t="shared" si="87"/>
        <v/>
      </c>
      <c r="N291" s="8" t="str">
        <f t="shared" si="87"/>
        <v/>
      </c>
      <c r="O291" s="8" t="str">
        <f t="shared" si="87"/>
        <v/>
      </c>
      <c r="P291" s="8" t="str">
        <f t="shared" si="87"/>
        <v/>
      </c>
      <c r="Q291" s="8" t="str">
        <f t="shared" si="87"/>
        <v/>
      </c>
      <c r="R291" s="8" t="str">
        <f t="shared" si="87"/>
        <v/>
      </c>
      <c r="S291" s="8" t="str">
        <f t="shared" si="87"/>
        <v/>
      </c>
      <c r="T291" s="8" t="str">
        <f t="shared" si="87"/>
        <v/>
      </c>
      <c r="U291" s="8" t="str">
        <f t="shared" si="87"/>
        <v/>
      </c>
      <c r="V291" s="8" t="str">
        <f t="shared" si="87"/>
        <v/>
      </c>
      <c r="W291" s="8"/>
      <c r="X291" s="2"/>
      <c r="Y291" s="13" t="e">
        <f>IF(F291="","",IF(F291-VLOOKUP($A286,AWstandards,VLOOKUP(D291,Age,2,FALSE),FALSE)&lt;0,"","aw"))</f>
        <v>#N/A</v>
      </c>
    </row>
    <row r="292" spans="1:25" x14ac:dyDescent="0.25">
      <c r="A292" s="16" t="s">
        <v>392</v>
      </c>
      <c r="B292" s="36">
        <v>6</v>
      </c>
      <c r="C292" s="45" t="str">
        <f t="shared" si="85"/>
        <v>Kitty Morgan</v>
      </c>
      <c r="D292" s="45">
        <f>IF(A292="","",VLOOKUP($A286,IF(LEN(A292)=2,F15B,F15A),VLOOKUP(LEFT(A292,1),Fteams,7,FALSE),FALSE))</f>
        <v>0</v>
      </c>
      <c r="E292" s="45" t="str">
        <f t="shared" si="86"/>
        <v>Hy Runners</v>
      </c>
      <c r="F292" s="96" t="s">
        <v>531</v>
      </c>
      <c r="G292" s="97">
        <f>IF(Dec!$G$2-5&lt;0,0,Dec!$G$2-5)</f>
        <v>7</v>
      </c>
      <c r="H292" s="99"/>
      <c r="I292" s="8" t="str">
        <f t="shared" si="87"/>
        <v/>
      </c>
      <c r="J292" s="8" t="str">
        <f t="shared" si="87"/>
        <v/>
      </c>
      <c r="K292" s="8" t="str">
        <f t="shared" si="87"/>
        <v/>
      </c>
      <c r="L292" s="8" t="str">
        <f t="shared" si="87"/>
        <v/>
      </c>
      <c r="M292" s="8" t="str">
        <f t="shared" si="87"/>
        <v/>
      </c>
      <c r="N292" s="8" t="str">
        <f t="shared" si="87"/>
        <v/>
      </c>
      <c r="O292" s="8" t="str">
        <f t="shared" si="87"/>
        <v/>
      </c>
      <c r="P292" s="8" t="str">
        <f t="shared" si="87"/>
        <v/>
      </c>
      <c r="Q292" s="8" t="str">
        <f t="shared" si="87"/>
        <v/>
      </c>
      <c r="R292" s="8" t="str">
        <f t="shared" si="87"/>
        <v/>
      </c>
      <c r="S292" s="8" t="str">
        <f t="shared" si="87"/>
        <v/>
      </c>
      <c r="T292" s="8">
        <f t="shared" si="87"/>
        <v>7</v>
      </c>
      <c r="U292" s="8" t="str">
        <f t="shared" si="87"/>
        <v/>
      </c>
      <c r="V292" s="8">
        <f t="shared" si="87"/>
        <v>7</v>
      </c>
      <c r="W292" s="8"/>
      <c r="X292" s="2"/>
      <c r="Y292" s="13" t="e">
        <f>IF(F292="","",IF(F292-VLOOKUP($A286,AWstandards,VLOOKUP(D292,Age,2,FALSE),FALSE)&lt;0,"","aw"))</f>
        <v>#N/A</v>
      </c>
    </row>
    <row r="293" spans="1:25" x14ac:dyDescent="0.25">
      <c r="A293" s="16" t="s">
        <v>393</v>
      </c>
      <c r="B293" s="36">
        <v>7</v>
      </c>
      <c r="C293" s="45" t="str">
        <f t="shared" si="85"/>
        <v>Enayah Phillips</v>
      </c>
      <c r="D293" s="45">
        <f>IF(A293="","",VLOOKUP($A286,IF(LEN(A293)=2,F15B,F15A),VLOOKUP(LEFT(A293,1),Fteams,7,FALSE),FALSE))</f>
        <v>0</v>
      </c>
      <c r="E293" s="45" t="str">
        <f t="shared" si="86"/>
        <v>Worthing</v>
      </c>
      <c r="F293" s="96" t="s">
        <v>531</v>
      </c>
      <c r="G293" s="97">
        <f>IF(Dec!$G$2-6&lt;0,0,Dec!$G$2-6)</f>
        <v>6</v>
      </c>
      <c r="H293" s="99"/>
      <c r="I293" s="8" t="str">
        <f t="shared" si="87"/>
        <v/>
      </c>
      <c r="J293" s="8" t="str">
        <f t="shared" si="87"/>
        <v/>
      </c>
      <c r="K293" s="8" t="str">
        <f t="shared" si="87"/>
        <v/>
      </c>
      <c r="L293" s="8" t="str">
        <f t="shared" si="87"/>
        <v/>
      </c>
      <c r="M293" s="8" t="str">
        <f t="shared" si="87"/>
        <v/>
      </c>
      <c r="N293" s="8" t="str">
        <f t="shared" si="87"/>
        <v/>
      </c>
      <c r="O293" s="8" t="str">
        <f t="shared" si="87"/>
        <v/>
      </c>
      <c r="P293" s="8" t="str">
        <f t="shared" si="87"/>
        <v/>
      </c>
      <c r="Q293" s="8">
        <f t="shared" si="87"/>
        <v>6</v>
      </c>
      <c r="R293" s="8" t="str">
        <f t="shared" si="87"/>
        <v/>
      </c>
      <c r="S293" s="8" t="str">
        <f t="shared" si="87"/>
        <v/>
      </c>
      <c r="T293" s="8" t="str">
        <f t="shared" si="87"/>
        <v/>
      </c>
      <c r="U293" s="8" t="str">
        <f t="shared" si="87"/>
        <v/>
      </c>
      <c r="V293" s="8" t="str">
        <f t="shared" si="87"/>
        <v/>
      </c>
      <c r="W293" s="8"/>
      <c r="X293" s="2"/>
      <c r="Y293" s="13" t="e">
        <f>IF(F293="","",IF(F293-VLOOKUP($A286,AWstandards,VLOOKUP(D293,Age,2,FALSE),FALSE)&lt;0,"","aw"))</f>
        <v>#N/A</v>
      </c>
    </row>
    <row r="294" spans="1:25" x14ac:dyDescent="0.25">
      <c r="A294" s="15" t="s">
        <v>0</v>
      </c>
      <c r="B294" s="29"/>
      <c r="C294" s="46" t="s">
        <v>228</v>
      </c>
      <c r="D294" s="47"/>
      <c r="E294" s="48"/>
      <c r="F294" s="102"/>
      <c r="G294" s="101"/>
      <c r="H294" s="99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 t="str">
        <f t="shared" si="87"/>
        <v/>
      </c>
      <c r="V294" s="8">
        <f t="shared" si="87"/>
        <v>0</v>
      </c>
      <c r="W294" s="8"/>
      <c r="X294" s="2" t="s">
        <v>18</v>
      </c>
      <c r="Y294" s="2"/>
    </row>
    <row r="295" spans="1:25" x14ac:dyDescent="0.25">
      <c r="A295" s="16" t="s">
        <v>398</v>
      </c>
      <c r="B295" s="36">
        <v>1</v>
      </c>
      <c r="C295" s="45" t="str">
        <f>IF(A295="","",VLOOKUP($A$294,IF(LEN(A295)=2,F15B,F15A),VLOOKUP(LEFT(A295,1),Fteams,6,FALSE),FALSE))</f>
        <v>Florence Matten</v>
      </c>
      <c r="D295" s="45">
        <f>IF(A295="","",VLOOKUP($A294,IF(LEN(A295)=2,F15B,F15A),VLOOKUP(LEFT(A295,1),Fteams,7,FALSE),FALSE))</f>
        <v>0</v>
      </c>
      <c r="E295" s="45" t="str">
        <f>IF(A295="","",VLOOKUP(LEFT(A295,1),Fteams,2,FALSE))</f>
        <v>Brighton &amp; Hove</v>
      </c>
      <c r="F295" s="96" t="s">
        <v>530</v>
      </c>
      <c r="G295" s="97">
        <f>Dec!$G$2</f>
        <v>12</v>
      </c>
      <c r="H295" s="99"/>
      <c r="I295" s="8">
        <f t="shared" ref="I295:T297" si="88">IF($A295="","",IF(LEFT($A295,1)=I$20,$G295,""))</f>
        <v>12</v>
      </c>
      <c r="J295" s="8" t="str">
        <f t="shared" si="88"/>
        <v/>
      </c>
      <c r="K295" s="8" t="str">
        <f t="shared" si="88"/>
        <v/>
      </c>
      <c r="L295" s="8" t="str">
        <f t="shared" si="88"/>
        <v/>
      </c>
      <c r="M295" s="8" t="str">
        <f t="shared" si="88"/>
        <v/>
      </c>
      <c r="N295" s="8" t="str">
        <f t="shared" si="88"/>
        <v/>
      </c>
      <c r="O295" s="8" t="str">
        <f t="shared" si="88"/>
        <v/>
      </c>
      <c r="P295" s="8" t="str">
        <f t="shared" si="88"/>
        <v/>
      </c>
      <c r="Q295" s="8" t="str">
        <f t="shared" si="88"/>
        <v/>
      </c>
      <c r="R295" s="8" t="str">
        <f t="shared" si="88"/>
        <v/>
      </c>
      <c r="S295" s="8" t="str">
        <f t="shared" si="88"/>
        <v/>
      </c>
      <c r="T295" s="8" t="str">
        <f t="shared" si="88"/>
        <v/>
      </c>
      <c r="U295" s="8" t="str">
        <f t="shared" si="87"/>
        <v/>
      </c>
      <c r="V295" s="8" t="str">
        <f t="shared" si="87"/>
        <v/>
      </c>
      <c r="W295" s="8"/>
      <c r="X295" s="2"/>
      <c r="Y295" s="13" t="e">
        <f>IF(F295="","",IF(F295-VLOOKUP($A294,AWstandards,VLOOKUP(D295,Age,2,FALSE),FALSE)&lt;0,"","aw"))</f>
        <v>#N/A</v>
      </c>
    </row>
    <row r="296" spans="1:25" x14ac:dyDescent="0.25">
      <c r="A296" s="16" t="s">
        <v>400</v>
      </c>
      <c r="B296" s="36">
        <v>2</v>
      </c>
      <c r="C296" s="45" t="str">
        <f>IF(A296="","",VLOOKUP($A$294,IF(LEN(A296)=2,F15B,F15A),VLOOKUP(LEFT(A296,1),Fteams,6,FALSE),FALSE))</f>
        <v>Juliette Stangroom</v>
      </c>
      <c r="D296" s="45">
        <f>IF(A296="","",VLOOKUP($A294,IF(LEN(A296)=2,F15B,F15A),VLOOKUP(LEFT(A296,1),Fteams,7,FALSE),FALSE))</f>
        <v>0</v>
      </c>
      <c r="E296" s="45" t="str">
        <f>IF(A296="","",VLOOKUP(LEFT(A296,1),Fteams,2,FALSE))</f>
        <v>Chichester</v>
      </c>
      <c r="F296" s="96" t="s">
        <v>672</v>
      </c>
      <c r="G296" s="97">
        <f>IF(Dec!$G$2-1&lt;0,0,Dec!$G$2-1)</f>
        <v>11</v>
      </c>
      <c r="H296" s="99"/>
      <c r="I296" s="8" t="str">
        <f t="shared" si="88"/>
        <v/>
      </c>
      <c r="J296" s="8" t="str">
        <f t="shared" si="88"/>
        <v/>
      </c>
      <c r="K296" s="8">
        <f t="shared" si="88"/>
        <v>11</v>
      </c>
      <c r="L296" s="8" t="str">
        <f t="shared" si="88"/>
        <v/>
      </c>
      <c r="M296" s="8" t="str">
        <f t="shared" si="88"/>
        <v/>
      </c>
      <c r="N296" s="8" t="str">
        <f t="shared" si="88"/>
        <v/>
      </c>
      <c r="O296" s="8" t="str">
        <f t="shared" si="88"/>
        <v/>
      </c>
      <c r="P296" s="8" t="str">
        <f t="shared" si="88"/>
        <v/>
      </c>
      <c r="Q296" s="8" t="str">
        <f t="shared" si="88"/>
        <v/>
      </c>
      <c r="R296" s="8" t="str">
        <f t="shared" si="88"/>
        <v/>
      </c>
      <c r="S296" s="8" t="str">
        <f t="shared" si="88"/>
        <v/>
      </c>
      <c r="T296" s="8" t="str">
        <f t="shared" si="88"/>
        <v/>
      </c>
      <c r="U296" s="8" t="str">
        <f t="shared" si="87"/>
        <v/>
      </c>
      <c r="V296" s="8" t="str">
        <f t="shared" si="87"/>
        <v/>
      </c>
      <c r="W296" s="8"/>
      <c r="X296" s="2"/>
      <c r="Y296" s="13" t="e">
        <f>IF(F296="","",IF(F296-VLOOKUP($A294,AWstandards,VLOOKUP(D296,Age,2,FALSE),FALSE)&lt;0,"","aw"))</f>
        <v>#N/A</v>
      </c>
    </row>
    <row r="297" spans="1:25" x14ac:dyDescent="0.25">
      <c r="A297" s="16" t="s">
        <v>399</v>
      </c>
      <c r="B297" s="36">
        <v>3</v>
      </c>
      <c r="C297" s="45" t="str">
        <f>IF(A297="","",VLOOKUP($A$294,IF(LEN(A297)=2,F15B,F15A),VLOOKUP(LEFT(A297,1),Fteams,6,FALSE),FALSE))</f>
        <v>Marina Pavlova</v>
      </c>
      <c r="D297" s="45">
        <f>IF(A297="","",VLOOKUP($A294,IF(LEN(A297)=2,F15B,F15A),VLOOKUP(LEFT(A297,1),Fteams,7,FALSE),FALSE))</f>
        <v>0</v>
      </c>
      <c r="E297" s="45" t="str">
        <f>IF(A297="","",VLOOKUP(LEFT(A297,1),Fteams,2,FALSE))</f>
        <v>Crawley</v>
      </c>
      <c r="F297" s="96" t="s">
        <v>531</v>
      </c>
      <c r="G297" s="97">
        <f>IF(Dec!$G$2-2&lt;0,0,Dec!$G$2-2)</f>
        <v>10</v>
      </c>
      <c r="H297" s="99"/>
      <c r="I297" s="8" t="str">
        <f t="shared" si="88"/>
        <v/>
      </c>
      <c r="J297" s="8">
        <f t="shared" si="88"/>
        <v>10</v>
      </c>
      <c r="K297" s="8" t="str">
        <f t="shared" si="88"/>
        <v/>
      </c>
      <c r="L297" s="8" t="str">
        <f t="shared" si="88"/>
        <v/>
      </c>
      <c r="M297" s="8" t="str">
        <f t="shared" si="88"/>
        <v/>
      </c>
      <c r="N297" s="8" t="str">
        <f t="shared" si="88"/>
        <v/>
      </c>
      <c r="O297" s="8" t="str">
        <f t="shared" si="88"/>
        <v/>
      </c>
      <c r="P297" s="8" t="str">
        <f t="shared" si="88"/>
        <v/>
      </c>
      <c r="Q297" s="8" t="str">
        <f t="shared" si="88"/>
        <v/>
      </c>
      <c r="R297" s="8" t="str">
        <f t="shared" si="88"/>
        <v/>
      </c>
      <c r="S297" s="8" t="str">
        <f t="shared" si="88"/>
        <v/>
      </c>
      <c r="T297" s="8" t="str">
        <f t="shared" si="88"/>
        <v/>
      </c>
      <c r="U297" s="8" t="str">
        <f t="shared" si="87"/>
        <v/>
      </c>
      <c r="V297" s="8" t="str">
        <f t="shared" si="87"/>
        <v/>
      </c>
      <c r="W297" s="8"/>
      <c r="X297" s="2"/>
      <c r="Y297" s="13" t="e">
        <f>IF(F297="","",IF(F297-VLOOKUP($A294,AWstandards,VLOOKUP(D297,Age,2,FALSE),FALSE)&lt;0,"","aw"))</f>
        <v>#N/A</v>
      </c>
    </row>
    <row r="298" spans="1:25" x14ac:dyDescent="0.25">
      <c r="A298" s="15" t="s">
        <v>1</v>
      </c>
      <c r="B298" s="29"/>
      <c r="C298" s="46" t="s">
        <v>229</v>
      </c>
      <c r="D298" s="47"/>
      <c r="E298" s="48"/>
      <c r="F298" s="102"/>
      <c r="G298" s="101"/>
      <c r="H298" s="99" t="s">
        <v>141</v>
      </c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>
        <f>IF($A298="","",IF(LEFT($A298,1)=U$20,$G298,""))</f>
        <v>0</v>
      </c>
      <c r="V298" s="8" t="str">
        <f t="shared" ref="V298:V333" si="89">IF($A298="","",IF(LEFT($A298,1)=V$20,$G298,""))</f>
        <v/>
      </c>
      <c r="W298" s="8"/>
      <c r="X298" s="2" t="s">
        <v>19</v>
      </c>
      <c r="Y298" s="2"/>
    </row>
    <row r="299" spans="1:25" x14ac:dyDescent="0.25">
      <c r="A299" s="16" t="s">
        <v>385</v>
      </c>
      <c r="B299" s="36">
        <v>1</v>
      </c>
      <c r="C299" s="45" t="str">
        <f t="shared" ref="C299:C309" si="90">IF(A299="","",VLOOKUP($A$298,IF(LEN(A299)=2,F15B,F15A),VLOOKUP(LEFT(A299,1),Fteams,6,FALSE),FALSE))</f>
        <v>Seren Rowe</v>
      </c>
      <c r="D299" s="45">
        <f>IF(A299="","",VLOOKUP($A298,IF(LEN(A299)=2,F15B,F15A),VLOOKUP(LEFT(A299,1),Fteams,7,FALSE),FALSE))</f>
        <v>0</v>
      </c>
      <c r="E299" s="45" t="str">
        <f t="shared" ref="E299:E309" si="91">IF(A299="","",VLOOKUP(LEFT(A299,1),Fteams,2,FALSE))</f>
        <v>Brighton &amp; Hove</v>
      </c>
      <c r="F299" s="96" t="s">
        <v>567</v>
      </c>
      <c r="G299" s="97">
        <f>Dec!$G$2</f>
        <v>12</v>
      </c>
      <c r="H299" s="99">
        <v>-0.1</v>
      </c>
      <c r="I299" s="8">
        <f t="shared" ref="I299:U313" si="92">IF($A299="","",IF(LEFT($A299,1)=I$20,$G299,""))</f>
        <v>12</v>
      </c>
      <c r="J299" s="8" t="str">
        <f t="shared" si="92"/>
        <v/>
      </c>
      <c r="K299" s="8" t="str">
        <f t="shared" si="92"/>
        <v/>
      </c>
      <c r="L299" s="8" t="str">
        <f t="shared" si="92"/>
        <v/>
      </c>
      <c r="M299" s="8" t="str">
        <f t="shared" si="92"/>
        <v/>
      </c>
      <c r="N299" s="8" t="str">
        <f t="shared" si="92"/>
        <v/>
      </c>
      <c r="O299" s="8" t="str">
        <f t="shared" si="92"/>
        <v/>
      </c>
      <c r="P299" s="8" t="str">
        <f t="shared" si="92"/>
        <v/>
      </c>
      <c r="Q299" s="8" t="str">
        <f t="shared" si="92"/>
        <v/>
      </c>
      <c r="R299" s="8" t="str">
        <f t="shared" si="92"/>
        <v/>
      </c>
      <c r="S299" s="8" t="str">
        <f t="shared" si="92"/>
        <v/>
      </c>
      <c r="T299" s="8" t="str">
        <f t="shared" si="92"/>
        <v/>
      </c>
      <c r="U299" s="8" t="str">
        <f>IF($A299="","",IF(LEFT($A299,1)=U$20,$G299,""))</f>
        <v/>
      </c>
      <c r="V299" s="8" t="str">
        <f t="shared" si="89"/>
        <v/>
      </c>
      <c r="W299" s="8"/>
      <c r="X299" s="2"/>
      <c r="Y299" s="13" t="e">
        <f>IF(F299="","",IF(F299-VLOOKUP($A298,AWstandards,VLOOKUP(D299,Age,2,FALSE),FALSE)&lt;0,"","aw"))</f>
        <v>#N/A</v>
      </c>
    </row>
    <row r="300" spans="1:25" x14ac:dyDescent="0.25">
      <c r="A300" s="16" t="s">
        <v>384</v>
      </c>
      <c r="B300" s="36">
        <v>2</v>
      </c>
      <c r="C300" s="45" t="str">
        <f t="shared" si="90"/>
        <v>Katie Cole</v>
      </c>
      <c r="D300" s="45">
        <f>IF(A300="","",VLOOKUP($A298,IF(LEN(A300)=2,F15B,F15A),VLOOKUP(LEFT(A300,1),Fteams,7,FALSE),FALSE))</f>
        <v>0</v>
      </c>
      <c r="E300" s="45" t="str">
        <f t="shared" si="91"/>
        <v>Hastings</v>
      </c>
      <c r="F300" s="96" t="s">
        <v>568</v>
      </c>
      <c r="G300" s="97">
        <f>IF(Dec!$G$2-1&lt;0,0,Dec!$G$2-1)</f>
        <v>11</v>
      </c>
      <c r="H300" s="99">
        <v>-0.1</v>
      </c>
      <c r="I300" s="8" t="str">
        <f t="shared" si="92"/>
        <v/>
      </c>
      <c r="J300" s="8" t="str">
        <f t="shared" si="92"/>
        <v/>
      </c>
      <c r="K300" s="8" t="str">
        <f t="shared" si="92"/>
        <v/>
      </c>
      <c r="L300" s="8" t="str">
        <f t="shared" si="92"/>
        <v/>
      </c>
      <c r="M300" s="8" t="str">
        <f t="shared" si="92"/>
        <v/>
      </c>
      <c r="N300" s="8" t="str">
        <f t="shared" si="92"/>
        <v/>
      </c>
      <c r="O300" s="8">
        <f t="shared" si="92"/>
        <v>11</v>
      </c>
      <c r="P300" s="8" t="str">
        <f t="shared" si="92"/>
        <v/>
      </c>
      <c r="Q300" s="8" t="str">
        <f t="shared" si="92"/>
        <v/>
      </c>
      <c r="R300" s="8" t="str">
        <f t="shared" si="92"/>
        <v/>
      </c>
      <c r="S300" s="8" t="str">
        <f t="shared" si="92"/>
        <v/>
      </c>
      <c r="T300" s="8" t="str">
        <f t="shared" si="92"/>
        <v/>
      </c>
      <c r="U300" s="8" t="str">
        <f>IF($A300="","",IF(LEFT($A300,1)=U$20,$G300,""))</f>
        <v/>
      </c>
      <c r="V300" s="8" t="str">
        <f t="shared" si="89"/>
        <v/>
      </c>
      <c r="W300" s="8"/>
      <c r="X300" s="2"/>
      <c r="Y300" s="13" t="e">
        <f>IF(F300="","",IF(F300-VLOOKUP($A298,AWstandards,VLOOKUP(D300,Age,2,FALSE),FALSE)&lt;0,"","aw"))</f>
        <v>#N/A</v>
      </c>
    </row>
    <row r="301" spans="1:25" x14ac:dyDescent="0.25">
      <c r="A301" s="16" t="s">
        <v>395</v>
      </c>
      <c r="B301" s="36">
        <v>3</v>
      </c>
      <c r="C301" s="45" t="str">
        <f t="shared" si="90"/>
        <v>Zofia Gryczewska</v>
      </c>
      <c r="D301" s="45">
        <f>IF(A301="","",VLOOKUP($A298,IF(LEN(A301)=2,F15B,F15A),VLOOKUP(LEFT(A301,1),Fteams,7,FALSE),FALSE))</f>
        <v>0</v>
      </c>
      <c r="E301" s="45" t="str">
        <f t="shared" si="91"/>
        <v>East Grinstead</v>
      </c>
      <c r="F301" s="96" t="s">
        <v>569</v>
      </c>
      <c r="G301" s="97">
        <f>IF(Dec!$G$2-2&lt;0,0,Dec!$G$2-2)</f>
        <v>10</v>
      </c>
      <c r="H301" s="99">
        <v>-0.1</v>
      </c>
      <c r="I301" s="8" t="str">
        <f t="shared" si="92"/>
        <v/>
      </c>
      <c r="J301" s="8" t="str">
        <f t="shared" si="92"/>
        <v/>
      </c>
      <c r="K301" s="8" t="str">
        <f t="shared" si="92"/>
        <v/>
      </c>
      <c r="L301" s="8" t="str">
        <f t="shared" si="92"/>
        <v/>
      </c>
      <c r="M301" s="8" t="str">
        <f t="shared" si="92"/>
        <v/>
      </c>
      <c r="N301" s="8">
        <f t="shared" si="92"/>
        <v>10</v>
      </c>
      <c r="O301" s="8" t="str">
        <f t="shared" si="92"/>
        <v/>
      </c>
      <c r="P301" s="8" t="str">
        <f t="shared" si="92"/>
        <v/>
      </c>
      <c r="Q301" s="8" t="str">
        <f t="shared" si="92"/>
        <v/>
      </c>
      <c r="R301" s="8" t="str">
        <f t="shared" si="92"/>
        <v/>
      </c>
      <c r="S301" s="8" t="str">
        <f t="shared" si="92"/>
        <v/>
      </c>
      <c r="T301" s="8" t="str">
        <f t="shared" si="92"/>
        <v/>
      </c>
      <c r="U301" s="8" t="str">
        <f>IF($A301="","",IF(LEFT($A301,1)=U$20,$G301,""))</f>
        <v/>
      </c>
      <c r="V301" s="8" t="str">
        <f t="shared" si="89"/>
        <v/>
      </c>
      <c r="W301" s="8"/>
      <c r="X301" s="2"/>
      <c r="Y301" s="13" t="e">
        <f>IF(F301="","",IF(F301-VLOOKUP($A298,AWstandards,VLOOKUP(D301,Age,2,FALSE),FALSE)&lt;0,"","aw"))</f>
        <v>#N/A</v>
      </c>
    </row>
    <row r="302" spans="1:25" x14ac:dyDescent="0.25">
      <c r="A302" s="16" t="s">
        <v>393</v>
      </c>
      <c r="B302" s="36">
        <v>4</v>
      </c>
      <c r="C302" s="45" t="str">
        <f t="shared" si="90"/>
        <v>Enayah Phillips</v>
      </c>
      <c r="D302" s="45">
        <f>IF(A302="","",VLOOKUP($A298,IF(LEN(A302)=2,F15B,F15A),VLOOKUP(LEFT(A302,1),Fteams,7,FALSE),FALSE))</f>
        <v>0</v>
      </c>
      <c r="E302" s="45" t="str">
        <f t="shared" si="91"/>
        <v>Worthing</v>
      </c>
      <c r="F302" s="96" t="s">
        <v>570</v>
      </c>
      <c r="G302" s="97">
        <f>IF(Dec!$G$2-3&lt;0,0,Dec!$G$2-3)</f>
        <v>9</v>
      </c>
      <c r="H302" s="99">
        <v>-0.1</v>
      </c>
      <c r="I302" s="8" t="str">
        <f t="shared" si="92"/>
        <v/>
      </c>
      <c r="J302" s="8" t="str">
        <f t="shared" si="92"/>
        <v/>
      </c>
      <c r="K302" s="8" t="str">
        <f t="shared" si="92"/>
        <v/>
      </c>
      <c r="L302" s="8" t="str">
        <f t="shared" si="92"/>
        <v/>
      </c>
      <c r="M302" s="8" t="str">
        <f t="shared" si="92"/>
        <v/>
      </c>
      <c r="N302" s="8" t="str">
        <f t="shared" si="92"/>
        <v/>
      </c>
      <c r="O302" s="8" t="str">
        <f t="shared" si="92"/>
        <v/>
      </c>
      <c r="P302" s="8" t="str">
        <f t="shared" si="92"/>
        <v/>
      </c>
      <c r="Q302" s="8">
        <f t="shared" si="92"/>
        <v>9</v>
      </c>
      <c r="R302" s="8" t="str">
        <f t="shared" si="92"/>
        <v/>
      </c>
      <c r="S302" s="8" t="str">
        <f t="shared" si="92"/>
        <v/>
      </c>
      <c r="T302" s="8" t="str">
        <f t="shared" si="92"/>
        <v/>
      </c>
      <c r="U302" s="8" t="str">
        <f t="shared" si="92"/>
        <v/>
      </c>
      <c r="V302" s="8" t="str">
        <f t="shared" si="89"/>
        <v/>
      </c>
      <c r="W302" s="8"/>
      <c r="X302" s="2"/>
      <c r="Y302" s="13" t="e">
        <f>IF(F302="","",IF(F302-VLOOKUP($A298,AWstandards,VLOOKUP(D302,Age,2,FALSE),FALSE)&lt;0,"","aw"))</f>
        <v>#N/A</v>
      </c>
    </row>
    <row r="303" spans="1:25" x14ac:dyDescent="0.25">
      <c r="A303" s="16" t="s">
        <v>386</v>
      </c>
      <c r="B303" s="36">
        <v>5</v>
      </c>
      <c r="C303" s="45" t="str">
        <f t="shared" si="90"/>
        <v>Summer Smith</v>
      </c>
      <c r="D303" s="45">
        <f>IF(A303="","",VLOOKUP($A298,IF(LEN(A303)=2,F15B,F15A),VLOOKUP(LEFT(A303,1),Fteams,7,FALSE),FALSE))</f>
        <v>0</v>
      </c>
      <c r="E303" s="45" t="str">
        <f t="shared" si="91"/>
        <v>Crawley</v>
      </c>
      <c r="F303" s="96" t="s">
        <v>571</v>
      </c>
      <c r="G303" s="97">
        <f>IF(Dec!$G$2-4&lt;0,0,Dec!$G$2-4)</f>
        <v>8</v>
      </c>
      <c r="H303" s="99">
        <v>0.2</v>
      </c>
      <c r="I303" s="8" t="str">
        <f t="shared" si="92"/>
        <v/>
      </c>
      <c r="J303" s="8">
        <f t="shared" si="92"/>
        <v>8</v>
      </c>
      <c r="K303" s="8" t="str">
        <f t="shared" si="92"/>
        <v/>
      </c>
      <c r="L303" s="8" t="str">
        <f t="shared" si="92"/>
        <v/>
      </c>
      <c r="M303" s="8" t="str">
        <f t="shared" si="92"/>
        <v/>
      </c>
      <c r="N303" s="8" t="str">
        <f t="shared" si="92"/>
        <v/>
      </c>
      <c r="O303" s="8" t="str">
        <f t="shared" si="92"/>
        <v/>
      </c>
      <c r="P303" s="8" t="str">
        <f t="shared" si="92"/>
        <v/>
      </c>
      <c r="Q303" s="8" t="str">
        <f t="shared" si="92"/>
        <v/>
      </c>
      <c r="R303" s="8" t="str">
        <f t="shared" si="92"/>
        <v/>
      </c>
      <c r="S303" s="8" t="str">
        <f t="shared" si="92"/>
        <v/>
      </c>
      <c r="T303" s="8" t="str">
        <f t="shared" si="92"/>
        <v/>
      </c>
      <c r="U303" s="8" t="str">
        <f t="shared" si="92"/>
        <v/>
      </c>
      <c r="V303" s="8" t="str">
        <f t="shared" si="89"/>
        <v/>
      </c>
      <c r="W303" s="8"/>
      <c r="X303" s="2"/>
      <c r="Y303" s="13" t="e">
        <f>IF(F303="","",IF(F303-VLOOKUP($A298,AWstandards,VLOOKUP(D303,Age,2,FALSE),FALSE)&lt;0,"","aw"))</f>
        <v>#N/A</v>
      </c>
    </row>
    <row r="304" spans="1:25" x14ac:dyDescent="0.25">
      <c r="A304" s="16" t="s">
        <v>387</v>
      </c>
      <c r="B304" s="36">
        <v>6</v>
      </c>
      <c r="C304" s="45" t="str">
        <f t="shared" si="90"/>
        <v>Grace Frith</v>
      </c>
      <c r="D304" s="45">
        <f>IF(A304="","",VLOOKUP($A298,IF(LEN(A304)=2,F15B,F15A),VLOOKUP(LEFT(A304,1),Fteams,7,FALSE),FALSE))</f>
        <v>0</v>
      </c>
      <c r="E304" s="45" t="str">
        <f t="shared" si="91"/>
        <v>Chichester</v>
      </c>
      <c r="F304" s="96" t="s">
        <v>572</v>
      </c>
      <c r="G304" s="97">
        <f>IF(Dec!$G$2-5&lt;0,0,Dec!$G$2-5)</f>
        <v>7</v>
      </c>
      <c r="H304" s="99">
        <v>-0.1</v>
      </c>
      <c r="I304" s="8" t="str">
        <f t="shared" si="92"/>
        <v/>
      </c>
      <c r="J304" s="8" t="str">
        <f t="shared" si="92"/>
        <v/>
      </c>
      <c r="K304" s="8">
        <f t="shared" si="92"/>
        <v>7</v>
      </c>
      <c r="L304" s="8" t="str">
        <f t="shared" si="92"/>
        <v/>
      </c>
      <c r="M304" s="8" t="str">
        <f t="shared" si="92"/>
        <v/>
      </c>
      <c r="N304" s="8" t="str">
        <f t="shared" si="92"/>
        <v/>
      </c>
      <c r="O304" s="8" t="str">
        <f t="shared" si="92"/>
        <v/>
      </c>
      <c r="P304" s="8" t="str">
        <f t="shared" si="92"/>
        <v/>
      </c>
      <c r="Q304" s="8" t="str">
        <f t="shared" si="92"/>
        <v/>
      </c>
      <c r="R304" s="8" t="str">
        <f t="shared" si="92"/>
        <v/>
      </c>
      <c r="S304" s="8" t="str">
        <f t="shared" si="92"/>
        <v/>
      </c>
      <c r="T304" s="8" t="str">
        <f t="shared" si="92"/>
        <v/>
      </c>
      <c r="U304" s="8" t="str">
        <f t="shared" si="92"/>
        <v/>
      </c>
      <c r="V304" s="8" t="str">
        <f t="shared" si="89"/>
        <v/>
      </c>
      <c r="W304" s="8"/>
      <c r="X304" s="2"/>
      <c r="Y304" s="13" t="e">
        <f>IF(F304="","",IF(F304-VLOOKUP($A298,AWstandards,VLOOKUP(D304,Age,2,FALSE),FALSE)&lt;0,"","aw"))</f>
        <v>#N/A</v>
      </c>
    </row>
    <row r="305" spans="1:25" x14ac:dyDescent="0.25">
      <c r="A305" s="16" t="s">
        <v>390</v>
      </c>
      <c r="B305" s="36">
        <v>7</v>
      </c>
      <c r="C305" s="45" t="str">
        <f t="shared" si="90"/>
        <v>Sunshine Love</v>
      </c>
      <c r="D305" s="45">
        <f>IF(A305="","",VLOOKUP($A298,IF(LEN(A305)=2,F15B,F15A),VLOOKUP(LEFT(A305,1),Fteams,7,FALSE),FALSE))</f>
        <v>0</v>
      </c>
      <c r="E305" s="45" t="str">
        <f t="shared" si="91"/>
        <v>Lewes</v>
      </c>
      <c r="F305" s="96" t="s">
        <v>573</v>
      </c>
      <c r="G305" s="97">
        <f>IF(Dec!$G$2-6&lt;0,0,Dec!$G$2-6)</f>
        <v>6</v>
      </c>
      <c r="H305" s="99">
        <v>0.2</v>
      </c>
      <c r="I305" s="8" t="str">
        <f t="shared" si="92"/>
        <v/>
      </c>
      <c r="J305" s="8" t="str">
        <f t="shared" si="92"/>
        <v/>
      </c>
      <c r="K305" s="8" t="str">
        <f t="shared" si="92"/>
        <v/>
      </c>
      <c r="L305" s="8" t="str">
        <f t="shared" si="92"/>
        <v/>
      </c>
      <c r="M305" s="8" t="str">
        <f t="shared" si="92"/>
        <v/>
      </c>
      <c r="N305" s="8" t="str">
        <f t="shared" si="92"/>
        <v/>
      </c>
      <c r="O305" s="8" t="str">
        <f t="shared" si="92"/>
        <v/>
      </c>
      <c r="P305" s="8" t="str">
        <f t="shared" si="92"/>
        <v/>
      </c>
      <c r="Q305" s="8" t="str">
        <f t="shared" si="92"/>
        <v/>
      </c>
      <c r="R305" s="8" t="str">
        <f t="shared" si="92"/>
        <v/>
      </c>
      <c r="S305" s="8">
        <f t="shared" si="92"/>
        <v>6</v>
      </c>
      <c r="T305" s="8" t="str">
        <f t="shared" si="92"/>
        <v/>
      </c>
      <c r="U305" s="8">
        <f t="shared" si="92"/>
        <v>6</v>
      </c>
      <c r="V305" s="8" t="str">
        <f t="shared" si="89"/>
        <v/>
      </c>
      <c r="W305" s="8"/>
      <c r="X305" s="2"/>
      <c r="Y305" s="13" t="e">
        <f>IF(F305="","",IF(F305-VLOOKUP($A298,AWstandards,VLOOKUP(D305,Age,2,FALSE),FALSE)&lt;0,"","aw"))</f>
        <v>#VALUE!</v>
      </c>
    </row>
    <row r="306" spans="1:25" x14ac:dyDescent="0.25">
      <c r="A306" s="16" t="s">
        <v>392</v>
      </c>
      <c r="B306" s="36">
        <v>8</v>
      </c>
      <c r="C306" s="45" t="str">
        <f t="shared" si="90"/>
        <v xml:space="preserve">Florence Tewksbury </v>
      </c>
      <c r="D306" s="45">
        <f>IF(A306="","",VLOOKUP($A298,IF(LEN(A306)=2,F15B,F15A),VLOOKUP(LEFT(A306,1),Fteams,7,FALSE),FALSE))</f>
        <v>0</v>
      </c>
      <c r="E306" s="45" t="str">
        <f t="shared" si="91"/>
        <v>Hy Runners</v>
      </c>
      <c r="F306" s="96" t="s">
        <v>574</v>
      </c>
      <c r="G306" s="97">
        <f>IF(Dec!$G$2-7&lt;0,0,Dec!$G$2-7)</f>
        <v>5</v>
      </c>
      <c r="H306" s="99">
        <v>-0.1</v>
      </c>
      <c r="I306" s="8" t="str">
        <f t="shared" si="92"/>
        <v/>
      </c>
      <c r="J306" s="8" t="str">
        <f t="shared" si="92"/>
        <v/>
      </c>
      <c r="K306" s="8" t="str">
        <f t="shared" si="92"/>
        <v/>
      </c>
      <c r="L306" s="8" t="str">
        <f t="shared" si="92"/>
        <v/>
      </c>
      <c r="M306" s="8" t="str">
        <f t="shared" si="92"/>
        <v/>
      </c>
      <c r="N306" s="8" t="str">
        <f t="shared" si="92"/>
        <v/>
      </c>
      <c r="O306" s="8" t="str">
        <f t="shared" si="92"/>
        <v/>
      </c>
      <c r="P306" s="8" t="str">
        <f t="shared" si="92"/>
        <v/>
      </c>
      <c r="Q306" s="8" t="str">
        <f t="shared" si="92"/>
        <v/>
      </c>
      <c r="R306" s="8" t="str">
        <f t="shared" si="92"/>
        <v/>
      </c>
      <c r="S306" s="8" t="str">
        <f t="shared" si="92"/>
        <v/>
      </c>
      <c r="T306" s="8">
        <f t="shared" si="92"/>
        <v>5</v>
      </c>
      <c r="U306" s="8" t="str">
        <f t="shared" si="92"/>
        <v/>
      </c>
      <c r="V306" s="8">
        <f t="shared" si="89"/>
        <v>5</v>
      </c>
      <c r="W306" s="8"/>
      <c r="X306" s="2"/>
      <c r="Y306" s="13" t="e">
        <f>IF(F306="","",IF(F306-VLOOKUP($A298,AWstandards,VLOOKUP(D306,Age,2,FALSE),FALSE)&lt;0,"","aw"))</f>
        <v>#N/A</v>
      </c>
    </row>
    <row r="307" spans="1:25" x14ac:dyDescent="0.25">
      <c r="A307" s="16" t="s">
        <v>388</v>
      </c>
      <c r="B307" s="36" t="s">
        <v>249</v>
      </c>
      <c r="C307" s="45" t="str">
        <f t="shared" si="90"/>
        <v>Chyna Wai</v>
      </c>
      <c r="D307" s="45" t="e">
        <f>IF(A307="","",VLOOKUP($A300,IF(LEN(A307)=2,FSB,FSA),VLOOKUP(LEFT(A307,1),Fteams,7,FALSE),FALSE))</f>
        <v>#N/A</v>
      </c>
      <c r="E307" s="45" t="str">
        <f t="shared" si="91"/>
        <v>Eastbourne</v>
      </c>
      <c r="F307" s="96" t="s">
        <v>575</v>
      </c>
      <c r="G307" s="97">
        <f>IF(Dec!$G$2-8&lt;0,0,Dec!$G$2-8)</f>
        <v>4</v>
      </c>
      <c r="H307" s="99">
        <v>0.2</v>
      </c>
      <c r="I307" s="8" t="str">
        <f t="shared" si="92"/>
        <v/>
      </c>
      <c r="J307" s="8" t="str">
        <f t="shared" si="92"/>
        <v/>
      </c>
      <c r="K307" s="8" t="str">
        <f t="shared" si="92"/>
        <v/>
      </c>
      <c r="L307" s="8">
        <f t="shared" si="92"/>
        <v>4</v>
      </c>
      <c r="M307" s="8" t="str">
        <f t="shared" si="92"/>
        <v/>
      </c>
      <c r="N307" s="8" t="str">
        <f t="shared" si="92"/>
        <v/>
      </c>
      <c r="O307" s="8" t="str">
        <f t="shared" si="92"/>
        <v/>
      </c>
      <c r="P307" s="8" t="str">
        <f t="shared" si="92"/>
        <v/>
      </c>
      <c r="Q307" s="8" t="str">
        <f t="shared" si="92"/>
        <v/>
      </c>
      <c r="R307" s="8" t="str">
        <f t="shared" si="92"/>
        <v/>
      </c>
      <c r="S307" s="8" t="str">
        <f t="shared" si="92"/>
        <v/>
      </c>
      <c r="T307" s="8" t="str">
        <f t="shared" si="92"/>
        <v/>
      </c>
      <c r="U307" s="8" t="str">
        <f t="shared" si="92"/>
        <v/>
      </c>
      <c r="V307" s="8" t="str">
        <f t="shared" si="89"/>
        <v/>
      </c>
      <c r="W307" s="8"/>
      <c r="X307" s="2"/>
      <c r="Y307" s="13"/>
    </row>
    <row r="308" spans="1:25" x14ac:dyDescent="0.25">
      <c r="A308" s="16" t="s">
        <v>394</v>
      </c>
      <c r="B308" s="36" t="s">
        <v>246</v>
      </c>
      <c r="C308" s="45" t="str">
        <f t="shared" si="90"/>
        <v>Lily Frewing</v>
      </c>
      <c r="D308" s="45" t="e">
        <f>IF(A308="","",VLOOKUP($A301,IF(LEN(A308)=2,FSB,FSA),VLOOKUP(LEFT(A308,1),Fteams,7,FALSE),FALSE))</f>
        <v>#N/A</v>
      </c>
      <c r="E308" s="45" t="str">
        <f t="shared" si="91"/>
        <v>Haywards Heath</v>
      </c>
      <c r="F308" s="96" t="s">
        <v>576</v>
      </c>
      <c r="G308" s="97">
        <f>IF(Dec!$G$2-9&lt;0,0,Dec!$G$2-9)</f>
        <v>3</v>
      </c>
      <c r="H308" s="99">
        <v>-0.1</v>
      </c>
      <c r="I308" s="8" t="str">
        <f t="shared" si="92"/>
        <v/>
      </c>
      <c r="J308" s="8" t="str">
        <f t="shared" si="92"/>
        <v/>
      </c>
      <c r="K308" s="8" t="str">
        <f t="shared" si="92"/>
        <v/>
      </c>
      <c r="L308" s="8" t="str">
        <f t="shared" si="92"/>
        <v/>
      </c>
      <c r="M308" s="8" t="str">
        <f t="shared" si="92"/>
        <v/>
      </c>
      <c r="N308" s="8" t="str">
        <f t="shared" si="92"/>
        <v/>
      </c>
      <c r="O308" s="8" t="str">
        <f t="shared" si="92"/>
        <v/>
      </c>
      <c r="P308" s="8" t="str">
        <f t="shared" si="92"/>
        <v/>
      </c>
      <c r="Q308" s="8" t="str">
        <f t="shared" si="92"/>
        <v/>
      </c>
      <c r="R308" s="8">
        <f t="shared" si="92"/>
        <v>3</v>
      </c>
      <c r="S308" s="8" t="str">
        <f t="shared" si="92"/>
        <v/>
      </c>
      <c r="T308" s="8" t="str">
        <f t="shared" si="92"/>
        <v/>
      </c>
      <c r="U308" s="8" t="str">
        <f t="shared" si="92"/>
        <v/>
      </c>
      <c r="V308" s="8" t="str">
        <f t="shared" si="89"/>
        <v/>
      </c>
      <c r="W308" s="8"/>
      <c r="X308" s="2"/>
      <c r="Y308" s="13"/>
    </row>
    <row r="309" spans="1:25" x14ac:dyDescent="0.25">
      <c r="A309" s="16" t="s">
        <v>391</v>
      </c>
      <c r="B309" s="36" t="s">
        <v>247</v>
      </c>
      <c r="C309" s="45" t="str">
        <f t="shared" si="90"/>
        <v>Joli Wong</v>
      </c>
      <c r="D309" s="45">
        <f>IF(A309="","",VLOOKUP($A298,IF(LEN(A309)=2,F15B,F15A),VLOOKUP(LEFT(A309,1),Fteams,7,FALSE),FALSE))</f>
        <v>0</v>
      </c>
      <c r="E309" s="45" t="str">
        <f t="shared" si="91"/>
        <v>Phoenix</v>
      </c>
      <c r="F309" s="96" t="s">
        <v>577</v>
      </c>
      <c r="G309" s="97">
        <f>IF(Dec!$G$2-10&lt;0,0,Dec!$G$2-10)</f>
        <v>2</v>
      </c>
      <c r="H309" s="99">
        <v>-0.1</v>
      </c>
      <c r="I309" s="8" t="str">
        <f t="shared" si="92"/>
        <v/>
      </c>
      <c r="J309" s="8" t="str">
        <f t="shared" si="92"/>
        <v/>
      </c>
      <c r="K309" s="8" t="str">
        <f t="shared" si="92"/>
        <v/>
      </c>
      <c r="L309" s="8" t="str">
        <f t="shared" si="92"/>
        <v/>
      </c>
      <c r="M309" s="8" t="str">
        <f t="shared" si="92"/>
        <v/>
      </c>
      <c r="N309" s="8" t="str">
        <f t="shared" si="92"/>
        <v/>
      </c>
      <c r="O309" s="8" t="str">
        <f t="shared" si="92"/>
        <v/>
      </c>
      <c r="P309" s="8">
        <f t="shared" si="92"/>
        <v>2</v>
      </c>
      <c r="Q309" s="8" t="str">
        <f t="shared" si="92"/>
        <v/>
      </c>
      <c r="R309" s="8" t="str">
        <f t="shared" si="92"/>
        <v/>
      </c>
      <c r="S309" s="8" t="str">
        <f t="shared" si="92"/>
        <v/>
      </c>
      <c r="T309" s="8" t="str">
        <f t="shared" si="92"/>
        <v/>
      </c>
      <c r="U309" s="8" t="str">
        <f t="shared" si="92"/>
        <v/>
      </c>
      <c r="V309" s="8" t="str">
        <f t="shared" si="89"/>
        <v/>
      </c>
      <c r="W309" s="8"/>
      <c r="X309" s="2"/>
      <c r="Y309" s="13" t="e">
        <f>IF(F309="","",IF(F309-VLOOKUP($A298,AWstandards,VLOOKUP(D309,Age,2,FALSE),FALSE)&lt;0,"","aw"))</f>
        <v>#N/A</v>
      </c>
    </row>
    <row r="310" spans="1:25" x14ac:dyDescent="0.25">
      <c r="A310" s="15" t="s">
        <v>1</v>
      </c>
      <c r="B310" s="29"/>
      <c r="C310" s="46" t="s">
        <v>230</v>
      </c>
      <c r="D310" s="47"/>
      <c r="E310" s="48"/>
      <c r="F310" s="102"/>
      <c r="G310" s="101"/>
      <c r="H310" s="99" t="s">
        <v>141</v>
      </c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>
        <f t="shared" si="92"/>
        <v>0</v>
      </c>
      <c r="V310" s="8" t="str">
        <f t="shared" si="89"/>
        <v/>
      </c>
      <c r="W310" s="8"/>
      <c r="X310" s="2" t="s">
        <v>20</v>
      </c>
      <c r="Y310" s="2"/>
    </row>
    <row r="311" spans="1:25" x14ac:dyDescent="0.25">
      <c r="A311" s="16" t="s">
        <v>398</v>
      </c>
      <c r="B311" s="36">
        <v>1</v>
      </c>
      <c r="C311" s="45" t="str">
        <f t="shared" ref="C311:C317" si="93">IF(A311="","",VLOOKUP($A$310,IF(LEN(A311)=2,F15B,F15A),VLOOKUP(LEFT(A311,1),Fteams,6,FALSE),FALSE))</f>
        <v>Klara Novak</v>
      </c>
      <c r="D311" s="45">
        <f>IF(A311="","",VLOOKUP($A310,IF(LEN(A311)=2,F15B,F15A),VLOOKUP(LEFT(A311,1),Fteams,7,FALSE),FALSE))</f>
        <v>0</v>
      </c>
      <c r="E311" s="45" t="str">
        <f t="shared" ref="E311:E317" si="94">IF(A311="","",VLOOKUP(LEFT(A311,1),Fteams,2,FALSE))</f>
        <v>Brighton &amp; Hove</v>
      </c>
      <c r="F311" s="96" t="s">
        <v>581</v>
      </c>
      <c r="G311" s="97">
        <f>Dec!$G$2</f>
        <v>12</v>
      </c>
      <c r="H311" s="99">
        <v>-0.1</v>
      </c>
      <c r="I311" s="8">
        <f t="shared" ref="I311:U321" si="95">IF($A311="","",IF(LEFT($A311,1)=I$20,$G311,""))</f>
        <v>12</v>
      </c>
      <c r="J311" s="8" t="str">
        <f t="shared" si="95"/>
        <v/>
      </c>
      <c r="K311" s="8" t="str">
        <f t="shared" si="95"/>
        <v/>
      </c>
      <c r="L311" s="8" t="str">
        <f t="shared" si="95"/>
        <v/>
      </c>
      <c r="M311" s="8" t="str">
        <f t="shared" si="95"/>
        <v/>
      </c>
      <c r="N311" s="8" t="str">
        <f t="shared" si="95"/>
        <v/>
      </c>
      <c r="O311" s="8" t="str">
        <f t="shared" si="95"/>
        <v/>
      </c>
      <c r="P311" s="8" t="str">
        <f t="shared" si="95"/>
        <v/>
      </c>
      <c r="Q311" s="8" t="str">
        <f t="shared" si="95"/>
        <v/>
      </c>
      <c r="R311" s="8" t="str">
        <f t="shared" si="95"/>
        <v/>
      </c>
      <c r="S311" s="8" t="str">
        <f t="shared" si="95"/>
        <v/>
      </c>
      <c r="T311" s="8" t="str">
        <f t="shared" si="95"/>
        <v/>
      </c>
      <c r="U311" s="8" t="str">
        <f t="shared" si="92"/>
        <v/>
      </c>
      <c r="V311" s="8" t="str">
        <f t="shared" si="89"/>
        <v/>
      </c>
      <c r="W311" s="8"/>
      <c r="X311" s="2"/>
      <c r="Y311" s="13" t="e">
        <f>IF(F311="","",IF(F311-VLOOKUP($A310,AWstandards,VLOOKUP(D311,Age,2,FALSE),FALSE)&lt;0,"","aw"))</f>
        <v>#N/A</v>
      </c>
    </row>
    <row r="312" spans="1:25" x14ac:dyDescent="0.25">
      <c r="A312" s="16" t="s">
        <v>400</v>
      </c>
      <c r="B312" s="36">
        <v>2</v>
      </c>
      <c r="C312" s="45" t="str">
        <f t="shared" si="93"/>
        <v>Olive Pring</v>
      </c>
      <c r="D312" s="45">
        <f>IF(A312="","",VLOOKUP($A310,IF(LEN(A312)=2,F15B,F15A),VLOOKUP(LEFT(A312,1),Fteams,7,FALSE),FALSE))</f>
        <v>0</v>
      </c>
      <c r="E312" s="45" t="str">
        <f t="shared" si="94"/>
        <v>Chichester</v>
      </c>
      <c r="F312" s="96" t="s">
        <v>582</v>
      </c>
      <c r="G312" s="97">
        <f>IF(Dec!$G$2-1&lt;0,0,Dec!$G$2-1)</f>
        <v>11</v>
      </c>
      <c r="H312" s="99">
        <v>0.2</v>
      </c>
      <c r="I312" s="8" t="str">
        <f t="shared" si="95"/>
        <v/>
      </c>
      <c r="J312" s="8" t="str">
        <f t="shared" si="95"/>
        <v/>
      </c>
      <c r="K312" s="8">
        <f t="shared" si="95"/>
        <v>11</v>
      </c>
      <c r="L312" s="8" t="str">
        <f t="shared" si="95"/>
        <v/>
      </c>
      <c r="M312" s="8" t="str">
        <f t="shared" si="95"/>
        <v/>
      </c>
      <c r="N312" s="8" t="str">
        <f t="shared" si="95"/>
        <v/>
      </c>
      <c r="O312" s="8" t="str">
        <f t="shared" si="95"/>
        <v/>
      </c>
      <c r="P312" s="8" t="str">
        <f t="shared" si="95"/>
        <v/>
      </c>
      <c r="Q312" s="8" t="str">
        <f t="shared" si="95"/>
        <v/>
      </c>
      <c r="R312" s="8" t="str">
        <f t="shared" si="95"/>
        <v/>
      </c>
      <c r="S312" s="8" t="str">
        <f t="shared" si="95"/>
        <v/>
      </c>
      <c r="T312" s="8" t="str">
        <f t="shared" si="95"/>
        <v/>
      </c>
      <c r="U312" s="8" t="str">
        <f t="shared" si="92"/>
        <v/>
      </c>
      <c r="V312" s="8" t="str">
        <f t="shared" si="89"/>
        <v/>
      </c>
      <c r="W312" s="8"/>
      <c r="X312" s="2"/>
      <c r="Y312" s="13" t="e">
        <f>IF(F312="","",IF(F312-VLOOKUP($A310,AWstandards,VLOOKUP(D312,Age,2,FALSE),FALSE)&lt;0,"","aw"))</f>
        <v>#N/A</v>
      </c>
    </row>
    <row r="313" spans="1:25" x14ac:dyDescent="0.25">
      <c r="A313" s="16" t="s">
        <v>403</v>
      </c>
      <c r="B313" s="36">
        <v>3</v>
      </c>
      <c r="C313" s="45" t="str">
        <f t="shared" si="93"/>
        <v>Mya Owens</v>
      </c>
      <c r="D313" s="45">
        <f>IF(A313="","",VLOOKUP($A310,IF(LEN(A313)=2,F15B,F15A),VLOOKUP(LEFT(A313,1),Fteams,7,FALSE),FALSE))</f>
        <v>0</v>
      </c>
      <c r="E313" s="45" t="str">
        <f t="shared" si="94"/>
        <v>East Grinstead</v>
      </c>
      <c r="F313" s="96" t="s">
        <v>583</v>
      </c>
      <c r="G313" s="97">
        <f>IF(Dec!$G$2-2&lt;0,0,Dec!$G$2-2)</f>
        <v>10</v>
      </c>
      <c r="H313" s="99">
        <v>-0.1</v>
      </c>
      <c r="I313" s="8" t="str">
        <f t="shared" si="95"/>
        <v/>
      </c>
      <c r="J313" s="8" t="str">
        <f t="shared" si="95"/>
        <v/>
      </c>
      <c r="K313" s="8" t="str">
        <f t="shared" si="95"/>
        <v/>
      </c>
      <c r="L313" s="8" t="str">
        <f t="shared" si="95"/>
        <v/>
      </c>
      <c r="M313" s="8" t="str">
        <f t="shared" si="95"/>
        <v/>
      </c>
      <c r="N313" s="8">
        <f t="shared" si="95"/>
        <v>10</v>
      </c>
      <c r="O313" s="8" t="str">
        <f t="shared" si="95"/>
        <v/>
      </c>
      <c r="P313" s="8" t="str">
        <f t="shared" si="95"/>
        <v/>
      </c>
      <c r="Q313" s="8" t="str">
        <f t="shared" si="95"/>
        <v/>
      </c>
      <c r="R313" s="8" t="str">
        <f t="shared" si="95"/>
        <v/>
      </c>
      <c r="S313" s="8" t="str">
        <f t="shared" si="95"/>
        <v/>
      </c>
      <c r="T313" s="8" t="str">
        <f t="shared" si="95"/>
        <v/>
      </c>
      <c r="U313" s="8" t="str">
        <f t="shared" si="92"/>
        <v/>
      </c>
      <c r="V313" s="8" t="str">
        <f t="shared" si="89"/>
        <v/>
      </c>
      <c r="W313" s="8"/>
      <c r="X313" s="2"/>
      <c r="Y313" s="13" t="e">
        <f>IF(F313="","",IF(F313-VLOOKUP($A310,AWstandards,VLOOKUP(D313,Age,2,FALSE),FALSE)&lt;0,"","aw"))</f>
        <v>#N/A</v>
      </c>
    </row>
    <row r="314" spans="1:25" x14ac:dyDescent="0.25">
      <c r="A314" s="16" t="s">
        <v>399</v>
      </c>
      <c r="B314" s="36">
        <v>4</v>
      </c>
      <c r="C314" s="45" t="str">
        <f t="shared" si="93"/>
        <v>Jamanda Harper</v>
      </c>
      <c r="D314" s="45">
        <f>IF(A314="","",VLOOKUP($A310,IF(LEN(A314)=2,F15B,F15A),VLOOKUP(LEFT(A314,1),Fteams,7,FALSE),FALSE))</f>
        <v>0</v>
      </c>
      <c r="E314" s="45" t="str">
        <f t="shared" si="94"/>
        <v>Crawley</v>
      </c>
      <c r="F314" s="96" t="s">
        <v>584</v>
      </c>
      <c r="G314" s="97">
        <f>IF(Dec!$G$2-3&lt;0,0,Dec!$G$2-3)</f>
        <v>9</v>
      </c>
      <c r="H314" s="99">
        <v>-0.1</v>
      </c>
      <c r="I314" s="8" t="str">
        <f t="shared" si="95"/>
        <v/>
      </c>
      <c r="J314" s="8">
        <f t="shared" si="95"/>
        <v>9</v>
      </c>
      <c r="K314" s="8" t="str">
        <f t="shared" si="95"/>
        <v/>
      </c>
      <c r="L314" s="8" t="str">
        <f t="shared" si="95"/>
        <v/>
      </c>
      <c r="M314" s="8" t="str">
        <f t="shared" si="95"/>
        <v/>
      </c>
      <c r="N314" s="8" t="str">
        <f t="shared" si="95"/>
        <v/>
      </c>
      <c r="O314" s="8" t="str">
        <f t="shared" si="95"/>
        <v/>
      </c>
      <c r="P314" s="8" t="str">
        <f t="shared" si="95"/>
        <v/>
      </c>
      <c r="Q314" s="8" t="str">
        <f t="shared" si="95"/>
        <v/>
      </c>
      <c r="R314" s="8" t="str">
        <f t="shared" si="95"/>
        <v/>
      </c>
      <c r="S314" s="8" t="str">
        <f t="shared" si="95"/>
        <v/>
      </c>
      <c r="T314" s="8" t="str">
        <f t="shared" si="95"/>
        <v/>
      </c>
      <c r="U314" s="8" t="str">
        <f t="shared" si="95"/>
        <v/>
      </c>
      <c r="V314" s="8" t="str">
        <f t="shared" si="89"/>
        <v/>
      </c>
      <c r="W314" s="8"/>
      <c r="X314" s="2"/>
      <c r="Y314" s="13" t="e">
        <f>IF(F314="","",IF(F314-VLOOKUP($A310,AWstandards,VLOOKUP(D314,Age,2,FALSE),FALSE)&lt;0,"","aw"))</f>
        <v>#N/A</v>
      </c>
    </row>
    <row r="315" spans="1:25" x14ac:dyDescent="0.25">
      <c r="A315" s="16" t="s">
        <v>401</v>
      </c>
      <c r="B315" s="36">
        <v>5</v>
      </c>
      <c r="C315" s="45" t="str">
        <f t="shared" si="93"/>
        <v>Grace Luford-Brown</v>
      </c>
      <c r="D315" s="45">
        <f>IF(A315="","",VLOOKUP($A310,IF(LEN(A315)=2,F15B,F15A),VLOOKUP(LEFT(A315,1),Fteams,7,FALSE),FALSE))</f>
        <v>0</v>
      </c>
      <c r="E315" s="45" t="str">
        <f t="shared" si="94"/>
        <v>Eastbourne</v>
      </c>
      <c r="F315" s="96" t="s">
        <v>585</v>
      </c>
      <c r="G315" s="97">
        <f>IF(Dec!$G$2-4&lt;0,0,Dec!$G$2-4)</f>
        <v>8</v>
      </c>
      <c r="H315" s="99">
        <v>-0.1</v>
      </c>
      <c r="I315" s="8" t="str">
        <f t="shared" si="95"/>
        <v/>
      </c>
      <c r="J315" s="8" t="str">
        <f t="shared" si="95"/>
        <v/>
      </c>
      <c r="K315" s="8" t="str">
        <f t="shared" si="95"/>
        <v/>
      </c>
      <c r="L315" s="8">
        <f t="shared" si="95"/>
        <v>8</v>
      </c>
      <c r="M315" s="8" t="str">
        <f t="shared" si="95"/>
        <v/>
      </c>
      <c r="N315" s="8" t="str">
        <f t="shared" si="95"/>
        <v/>
      </c>
      <c r="O315" s="8" t="str">
        <f t="shared" si="95"/>
        <v/>
      </c>
      <c r="P315" s="8" t="str">
        <f t="shared" si="95"/>
        <v/>
      </c>
      <c r="Q315" s="8" t="str">
        <f t="shared" si="95"/>
        <v/>
      </c>
      <c r="R315" s="8" t="str">
        <f t="shared" si="95"/>
        <v/>
      </c>
      <c r="S315" s="8" t="str">
        <f t="shared" si="95"/>
        <v/>
      </c>
      <c r="T315" s="8" t="str">
        <f t="shared" si="95"/>
        <v/>
      </c>
      <c r="U315" s="8" t="str">
        <f t="shared" si="95"/>
        <v/>
      </c>
      <c r="V315" s="8" t="str">
        <f t="shared" si="89"/>
        <v/>
      </c>
      <c r="W315" s="8"/>
      <c r="X315" s="2"/>
      <c r="Y315" s="13" t="e">
        <f>IF(F315="","",IF(F315-VLOOKUP($A310,AWstandards,VLOOKUP(D315,Age,2,FALSE),FALSE)&lt;0,"","aw"))</f>
        <v>#N/A</v>
      </c>
    </row>
    <row r="316" spans="1:25" x14ac:dyDescent="0.25">
      <c r="A316" s="16" t="s">
        <v>407</v>
      </c>
      <c r="B316" s="36">
        <v>6</v>
      </c>
      <c r="C316" s="45" t="str">
        <f t="shared" si="93"/>
        <v>Ella Brennan</v>
      </c>
      <c r="D316" s="45">
        <f>IF(A316="","",VLOOKUP($A310,IF(LEN(A316)=2,F15B,F15A),VLOOKUP(LEFT(A316,1),Fteams,7,FALSE),FALSE))</f>
        <v>0</v>
      </c>
      <c r="E316" s="45" t="str">
        <f t="shared" si="94"/>
        <v>Worthing</v>
      </c>
      <c r="F316" s="96" t="s">
        <v>586</v>
      </c>
      <c r="G316" s="97">
        <f>IF(Dec!$G$2-5&lt;0,0,Dec!$G$2-5)</f>
        <v>7</v>
      </c>
      <c r="H316" s="99">
        <v>-0.1</v>
      </c>
      <c r="I316" s="8" t="str">
        <f t="shared" si="95"/>
        <v/>
      </c>
      <c r="J316" s="8" t="str">
        <f t="shared" si="95"/>
        <v/>
      </c>
      <c r="K316" s="8" t="str">
        <f t="shared" si="95"/>
        <v/>
      </c>
      <c r="L316" s="8" t="str">
        <f t="shared" si="95"/>
        <v/>
      </c>
      <c r="M316" s="8" t="str">
        <f t="shared" si="95"/>
        <v/>
      </c>
      <c r="N316" s="8" t="str">
        <f t="shared" si="95"/>
        <v/>
      </c>
      <c r="O316" s="8" t="str">
        <f t="shared" si="95"/>
        <v/>
      </c>
      <c r="P316" s="8" t="str">
        <f t="shared" si="95"/>
        <v/>
      </c>
      <c r="Q316" s="8">
        <f t="shared" si="95"/>
        <v>7</v>
      </c>
      <c r="R316" s="8" t="str">
        <f t="shared" si="95"/>
        <v/>
      </c>
      <c r="S316" s="8" t="str">
        <f t="shared" si="95"/>
        <v/>
      </c>
      <c r="T316" s="8" t="str">
        <f t="shared" si="95"/>
        <v/>
      </c>
      <c r="U316" s="8" t="str">
        <f t="shared" si="95"/>
        <v/>
      </c>
      <c r="V316" s="8" t="str">
        <f t="shared" si="89"/>
        <v/>
      </c>
      <c r="W316" s="8"/>
      <c r="X316" s="2"/>
      <c r="Y316" s="13" t="e">
        <f>IF(F316="","",IF(F316-VLOOKUP($A310,AWstandards,VLOOKUP(D316,Age,2,FALSE),FALSE)&lt;0,"","aw"))</f>
        <v>#N/A</v>
      </c>
    </row>
    <row r="317" spans="1:25" x14ac:dyDescent="0.25">
      <c r="A317" s="16" t="s">
        <v>406</v>
      </c>
      <c r="B317" s="36">
        <v>7</v>
      </c>
      <c r="C317" s="45" t="str">
        <f t="shared" si="93"/>
        <v>Uma Clarke</v>
      </c>
      <c r="D317" s="45">
        <f>IF(A317="","",VLOOKUP($A310,IF(LEN(A317)=2,F15B,F15A),VLOOKUP(LEFT(A317,1),Fteams,7,FALSE),FALSE))</f>
        <v>0</v>
      </c>
      <c r="E317" s="45" t="str">
        <f t="shared" si="94"/>
        <v>Phoenix</v>
      </c>
      <c r="F317" s="96" t="s">
        <v>587</v>
      </c>
      <c r="G317" s="97">
        <f>IF(Dec!$G$2-6&lt;0,0,Dec!$G$2-6)</f>
        <v>6</v>
      </c>
      <c r="H317" s="99">
        <v>0.2</v>
      </c>
      <c r="I317" s="8" t="str">
        <f t="shared" si="95"/>
        <v/>
      </c>
      <c r="J317" s="8" t="str">
        <f t="shared" si="95"/>
        <v/>
      </c>
      <c r="K317" s="8" t="str">
        <f t="shared" si="95"/>
        <v/>
      </c>
      <c r="L317" s="8" t="str">
        <f t="shared" si="95"/>
        <v/>
      </c>
      <c r="M317" s="8" t="str">
        <f t="shared" si="95"/>
        <v/>
      </c>
      <c r="N317" s="8" t="str">
        <f t="shared" si="95"/>
        <v/>
      </c>
      <c r="O317" s="8" t="str">
        <f t="shared" si="95"/>
        <v/>
      </c>
      <c r="P317" s="8">
        <f t="shared" si="95"/>
        <v>6</v>
      </c>
      <c r="Q317" s="8" t="str">
        <f t="shared" si="95"/>
        <v/>
      </c>
      <c r="R317" s="8" t="str">
        <f t="shared" si="95"/>
        <v/>
      </c>
      <c r="S317" s="8" t="str">
        <f t="shared" si="95"/>
        <v/>
      </c>
      <c r="T317" s="8" t="str">
        <f t="shared" si="95"/>
        <v/>
      </c>
      <c r="U317" s="8" t="str">
        <f t="shared" si="95"/>
        <v/>
      </c>
      <c r="V317" s="8" t="str">
        <f t="shared" si="89"/>
        <v/>
      </c>
      <c r="W317" s="8"/>
      <c r="X317" s="2"/>
      <c r="Y317" s="13" t="e">
        <f>IF(F317="","",IF(F317-VLOOKUP($A310,AWstandards,VLOOKUP(D317,Age,2,FALSE),FALSE)&lt;0,"","aw"))</f>
        <v>#N/A</v>
      </c>
    </row>
    <row r="318" spans="1:25" x14ac:dyDescent="0.25">
      <c r="A318" s="15" t="s">
        <v>3</v>
      </c>
      <c r="B318" s="29"/>
      <c r="C318" s="46" t="s">
        <v>231</v>
      </c>
      <c r="D318" s="47"/>
      <c r="E318" s="48"/>
      <c r="F318" s="102"/>
      <c r="G318" s="101"/>
      <c r="H318" s="99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 t="str">
        <f t="shared" si="95"/>
        <v/>
      </c>
      <c r="V318" s="8" t="str">
        <f t="shared" si="89"/>
        <v/>
      </c>
      <c r="W318" s="8"/>
      <c r="X318" s="2" t="s">
        <v>21</v>
      </c>
      <c r="Y318" s="2"/>
    </row>
    <row r="319" spans="1:25" x14ac:dyDescent="0.25">
      <c r="A319" s="16" t="s">
        <v>387</v>
      </c>
      <c r="B319" s="36">
        <v>1</v>
      </c>
      <c r="C319" s="45" t="str">
        <f t="shared" ref="C319:C326" si="96">IF(A319="","",VLOOKUP($A$318,IF(LEN(A319)=2,F15B,F15A),VLOOKUP(LEFT(A319,1),Fteams,6,FALSE),FALSE))</f>
        <v>Alicia Cramp</v>
      </c>
      <c r="D319" s="45">
        <f>IF(A319="","",VLOOKUP($A318,IF(LEN(A319)=2,F15B,F15A),VLOOKUP(LEFT(A319,1),Fteams,7,FALSE),FALSE))</f>
        <v>0</v>
      </c>
      <c r="E319" s="45" t="str">
        <f t="shared" ref="E319:E326" si="97">IF(A319="","",VLOOKUP(LEFT(A319,1),Fteams,2,FALSE))</f>
        <v>Chichester</v>
      </c>
      <c r="F319" s="96" t="s">
        <v>701</v>
      </c>
      <c r="G319" s="97">
        <f>Dec!$G$2</f>
        <v>12</v>
      </c>
      <c r="H319" s="99"/>
      <c r="I319" s="8" t="str">
        <f t="shared" ref="I319:U330" si="98">IF($A319="","",IF(LEFT($A319,1)=I$20,$G319,""))</f>
        <v/>
      </c>
      <c r="J319" s="8" t="str">
        <f t="shared" si="98"/>
        <v/>
      </c>
      <c r="K319" s="8">
        <f t="shared" si="98"/>
        <v>12</v>
      </c>
      <c r="L319" s="8" t="str">
        <f t="shared" si="98"/>
        <v/>
      </c>
      <c r="M319" s="8" t="str">
        <f t="shared" si="98"/>
        <v/>
      </c>
      <c r="N319" s="8" t="str">
        <f t="shared" si="98"/>
        <v/>
      </c>
      <c r="O319" s="8" t="str">
        <f t="shared" si="98"/>
        <v/>
      </c>
      <c r="P319" s="8" t="str">
        <f t="shared" si="98"/>
        <v/>
      </c>
      <c r="Q319" s="8" t="str">
        <f t="shared" si="98"/>
        <v/>
      </c>
      <c r="R319" s="8" t="str">
        <f t="shared" si="98"/>
        <v/>
      </c>
      <c r="S319" s="8" t="str">
        <f t="shared" si="98"/>
        <v/>
      </c>
      <c r="T319" s="8" t="str">
        <f t="shared" si="98"/>
        <v/>
      </c>
      <c r="U319" s="8" t="str">
        <f t="shared" si="95"/>
        <v/>
      </c>
      <c r="V319" s="8" t="str">
        <f t="shared" si="89"/>
        <v/>
      </c>
      <c r="W319" s="8"/>
      <c r="X319" s="2"/>
      <c r="Y319" s="13" t="e">
        <f>IF(F319="","",IF(F319-VLOOKUP($A318,AWstandards,VLOOKUP(D319,Age,2,FALSE),FALSE)&lt;0,"","aw"))</f>
        <v>#N/A</v>
      </c>
    </row>
    <row r="320" spans="1:25" x14ac:dyDescent="0.25">
      <c r="A320" s="16" t="s">
        <v>386</v>
      </c>
      <c r="B320" s="36">
        <v>2</v>
      </c>
      <c r="C320" s="45" t="str">
        <f t="shared" si="96"/>
        <v>Adanna Anah</v>
      </c>
      <c r="D320" s="45">
        <f>IF(A320="","",VLOOKUP($A318,IF(LEN(A320)=2,F15B,F15A),VLOOKUP(LEFT(A320,1),Fteams,7,FALSE),FALSE))</f>
        <v>0</v>
      </c>
      <c r="E320" s="45" t="str">
        <f t="shared" si="97"/>
        <v>Crawley</v>
      </c>
      <c r="F320" s="96" t="s">
        <v>706</v>
      </c>
      <c r="G320" s="97">
        <f>IF(Dec!$G$2-1&lt;0,0,Dec!$G$2-1)</f>
        <v>11</v>
      </c>
      <c r="H320" s="99"/>
      <c r="I320" s="8" t="str">
        <f t="shared" si="98"/>
        <v/>
      </c>
      <c r="J320" s="8">
        <f t="shared" si="98"/>
        <v>11</v>
      </c>
      <c r="K320" s="8" t="str">
        <f t="shared" si="98"/>
        <v/>
      </c>
      <c r="L320" s="8" t="str">
        <f t="shared" si="98"/>
        <v/>
      </c>
      <c r="M320" s="8" t="str">
        <f t="shared" si="98"/>
        <v/>
      </c>
      <c r="N320" s="8" t="str">
        <f t="shared" si="98"/>
        <v/>
      </c>
      <c r="O320" s="8" t="str">
        <f t="shared" si="98"/>
        <v/>
      </c>
      <c r="P320" s="8" t="str">
        <f t="shared" si="98"/>
        <v/>
      </c>
      <c r="Q320" s="8" t="str">
        <f t="shared" si="98"/>
        <v/>
      </c>
      <c r="R320" s="8" t="str">
        <f t="shared" si="98"/>
        <v/>
      </c>
      <c r="S320" s="8" t="str">
        <f t="shared" si="98"/>
        <v/>
      </c>
      <c r="T320" s="8" t="str">
        <f t="shared" si="98"/>
        <v/>
      </c>
      <c r="U320" s="8" t="str">
        <f t="shared" si="95"/>
        <v/>
      </c>
      <c r="V320" s="8" t="str">
        <f t="shared" si="89"/>
        <v/>
      </c>
      <c r="W320" s="8"/>
      <c r="X320" s="2"/>
      <c r="Y320" s="13" t="e">
        <f>IF(F320="","",IF(F320-VLOOKUP($A318,AWstandards,VLOOKUP(D320,Age,2,FALSE),FALSE)&lt;0,"","aw"))</f>
        <v>#N/A</v>
      </c>
    </row>
    <row r="321" spans="1:25" x14ac:dyDescent="0.25">
      <c r="A321" s="16" t="s">
        <v>385</v>
      </c>
      <c r="B321" s="36">
        <v>3</v>
      </c>
      <c r="C321" s="45" t="str">
        <f t="shared" si="96"/>
        <v>Gracie Fox</v>
      </c>
      <c r="D321" s="45">
        <f>IF(A321="","",VLOOKUP($A318,IF(LEN(A321)=2,F15B,F15A),VLOOKUP(LEFT(A321,1),Fteams,7,FALSE),FALSE))</f>
        <v>0</v>
      </c>
      <c r="E321" s="45" t="str">
        <f t="shared" si="97"/>
        <v>Brighton &amp; Hove</v>
      </c>
      <c r="F321" s="96" t="s">
        <v>707</v>
      </c>
      <c r="G321" s="97">
        <f>IF(Dec!$G$2-2&lt;0,0,Dec!$G$2-2)</f>
        <v>10</v>
      </c>
      <c r="H321" s="99"/>
      <c r="I321" s="8">
        <f t="shared" si="98"/>
        <v>10</v>
      </c>
      <c r="J321" s="8" t="str">
        <f t="shared" si="98"/>
        <v/>
      </c>
      <c r="K321" s="8" t="str">
        <f t="shared" si="98"/>
        <v/>
      </c>
      <c r="L321" s="8" t="str">
        <f t="shared" si="98"/>
        <v/>
      </c>
      <c r="M321" s="8" t="str">
        <f t="shared" si="98"/>
        <v/>
      </c>
      <c r="N321" s="8" t="str">
        <f t="shared" si="98"/>
        <v/>
      </c>
      <c r="O321" s="8" t="str">
        <f t="shared" si="98"/>
        <v/>
      </c>
      <c r="P321" s="8" t="str">
        <f t="shared" si="98"/>
        <v/>
      </c>
      <c r="Q321" s="8" t="str">
        <f t="shared" si="98"/>
        <v/>
      </c>
      <c r="R321" s="8" t="str">
        <f t="shared" si="98"/>
        <v/>
      </c>
      <c r="S321" s="8" t="str">
        <f t="shared" si="98"/>
        <v/>
      </c>
      <c r="T321" s="8" t="str">
        <f t="shared" si="98"/>
        <v/>
      </c>
      <c r="U321" s="8" t="str">
        <f t="shared" si="95"/>
        <v/>
      </c>
      <c r="V321" s="8" t="str">
        <f t="shared" si="89"/>
        <v/>
      </c>
      <c r="W321" s="8"/>
      <c r="X321" s="2"/>
      <c r="Y321" s="13" t="e">
        <f>IF(F321="","",IF(F321-VLOOKUP($A318,AWstandards,VLOOKUP(D321,Age,2,FALSE),FALSE)&lt;0,"","aw"))</f>
        <v>#N/A</v>
      </c>
    </row>
    <row r="322" spans="1:25" x14ac:dyDescent="0.25">
      <c r="A322" s="16" t="s">
        <v>395</v>
      </c>
      <c r="B322" s="36">
        <v>4</v>
      </c>
      <c r="C322" s="45" t="str">
        <f t="shared" si="96"/>
        <v>Grace Bleach</v>
      </c>
      <c r="D322" s="45">
        <f>IF(A322="","",VLOOKUP($A318,IF(LEN(A322)=2,F15B,F15A),VLOOKUP(LEFT(A322,1),Fteams,7,FALSE),FALSE))</f>
        <v>0</v>
      </c>
      <c r="E322" s="45" t="str">
        <f t="shared" si="97"/>
        <v>East Grinstead</v>
      </c>
      <c r="F322" s="96" t="s">
        <v>708</v>
      </c>
      <c r="G322" s="97">
        <f>IF(Dec!$G$2-3&lt;0,0,Dec!$G$2-3)</f>
        <v>9</v>
      </c>
      <c r="H322" s="99"/>
      <c r="I322" s="8" t="str">
        <f t="shared" si="98"/>
        <v/>
      </c>
      <c r="J322" s="8" t="str">
        <f t="shared" si="98"/>
        <v/>
      </c>
      <c r="K322" s="8" t="str">
        <f t="shared" si="98"/>
        <v/>
      </c>
      <c r="L322" s="8" t="str">
        <f t="shared" si="98"/>
        <v/>
      </c>
      <c r="M322" s="8" t="str">
        <f t="shared" si="98"/>
        <v/>
      </c>
      <c r="N322" s="8">
        <f t="shared" si="98"/>
        <v>9</v>
      </c>
      <c r="O322" s="8" t="str">
        <f t="shared" si="98"/>
        <v/>
      </c>
      <c r="P322" s="8" t="str">
        <f t="shared" si="98"/>
        <v/>
      </c>
      <c r="Q322" s="8" t="str">
        <f t="shared" si="98"/>
        <v/>
      </c>
      <c r="R322" s="8" t="str">
        <f t="shared" si="98"/>
        <v/>
      </c>
      <c r="S322" s="8" t="str">
        <f t="shared" si="98"/>
        <v/>
      </c>
      <c r="T322" s="8" t="str">
        <f t="shared" si="98"/>
        <v/>
      </c>
      <c r="U322" s="8" t="str">
        <f t="shared" si="98"/>
        <v/>
      </c>
      <c r="V322" s="8" t="str">
        <f t="shared" si="89"/>
        <v/>
      </c>
      <c r="W322" s="8"/>
      <c r="X322" s="2"/>
      <c r="Y322" s="13" t="e">
        <f>IF(F322="","",IF(F322-VLOOKUP($A318,AWstandards,VLOOKUP(D322,Age,2,FALSE),FALSE)&lt;0,"","aw"))</f>
        <v>#N/A</v>
      </c>
    </row>
    <row r="323" spans="1:25" x14ac:dyDescent="0.25">
      <c r="A323" s="16" t="s">
        <v>388</v>
      </c>
      <c r="B323" s="36">
        <v>5</v>
      </c>
      <c r="C323" s="45" t="str">
        <f t="shared" si="96"/>
        <v>Alicia Stone</v>
      </c>
      <c r="D323" s="45">
        <f>IF(A323="","",VLOOKUP($A318,IF(LEN(A323)=2,F15B,F15A),VLOOKUP(LEFT(A323,1),Fteams,7,FALSE),FALSE))</f>
        <v>0</v>
      </c>
      <c r="E323" s="45" t="str">
        <f t="shared" si="97"/>
        <v>Eastbourne</v>
      </c>
      <c r="F323" s="96" t="s">
        <v>709</v>
      </c>
      <c r="G323" s="97">
        <f>IF(Dec!$G$2-4&lt;0,0,Dec!$G$2-4)</f>
        <v>8</v>
      </c>
      <c r="H323" s="99"/>
      <c r="I323" s="8" t="str">
        <f t="shared" si="98"/>
        <v/>
      </c>
      <c r="J323" s="8" t="str">
        <f t="shared" si="98"/>
        <v/>
      </c>
      <c r="K323" s="8" t="str">
        <f t="shared" si="98"/>
        <v/>
      </c>
      <c r="L323" s="8">
        <f t="shared" si="98"/>
        <v>8</v>
      </c>
      <c r="M323" s="8" t="str">
        <f t="shared" si="98"/>
        <v/>
      </c>
      <c r="N323" s="8" t="str">
        <f t="shared" si="98"/>
        <v/>
      </c>
      <c r="O323" s="8" t="str">
        <f t="shared" si="98"/>
        <v/>
      </c>
      <c r="P323" s="8" t="str">
        <f t="shared" si="98"/>
        <v/>
      </c>
      <c r="Q323" s="8" t="str">
        <f t="shared" si="98"/>
        <v/>
      </c>
      <c r="R323" s="8" t="str">
        <f t="shared" si="98"/>
        <v/>
      </c>
      <c r="S323" s="8" t="str">
        <f t="shared" si="98"/>
        <v/>
      </c>
      <c r="T323" s="8" t="str">
        <f t="shared" si="98"/>
        <v/>
      </c>
      <c r="U323" s="8" t="str">
        <f t="shared" si="98"/>
        <v/>
      </c>
      <c r="V323" s="8" t="str">
        <f t="shared" si="89"/>
        <v/>
      </c>
      <c r="W323" s="8"/>
      <c r="X323" s="2"/>
      <c r="Y323" s="13" t="e">
        <f>IF(F323="","",IF(F323-VLOOKUP($A318,AWstandards,VLOOKUP(D323,Age,2,FALSE),FALSE)&lt;0,"","aw"))</f>
        <v>#N/A</v>
      </c>
    </row>
    <row r="324" spans="1:25" x14ac:dyDescent="0.25">
      <c r="A324" s="16" t="s">
        <v>394</v>
      </c>
      <c r="B324" s="36">
        <v>6</v>
      </c>
      <c r="C324" s="45" t="str">
        <f t="shared" si="96"/>
        <v>Lorna Cole</v>
      </c>
      <c r="D324" s="45">
        <f>IF(A324="","",VLOOKUP($A318,IF(LEN(A324)=2,F15B,F15A),VLOOKUP(LEFT(A324,1),Fteams,7,FALSE),FALSE))</f>
        <v>0</v>
      </c>
      <c r="E324" s="45" t="str">
        <f t="shared" si="97"/>
        <v>Haywards Heath</v>
      </c>
      <c r="F324" s="96" t="s">
        <v>616</v>
      </c>
      <c r="G324" s="97">
        <f>IF(Dec!$G$2-5&lt;0,0,Dec!$G$2-5)</f>
        <v>7</v>
      </c>
      <c r="H324" s="99"/>
      <c r="I324" s="8" t="str">
        <f t="shared" si="98"/>
        <v/>
      </c>
      <c r="J324" s="8" t="str">
        <f t="shared" si="98"/>
        <v/>
      </c>
      <c r="K324" s="8" t="str">
        <f t="shared" si="98"/>
        <v/>
      </c>
      <c r="L324" s="8" t="str">
        <f t="shared" si="98"/>
        <v/>
      </c>
      <c r="M324" s="8" t="str">
        <f t="shared" si="98"/>
        <v/>
      </c>
      <c r="N324" s="8" t="str">
        <f t="shared" si="98"/>
        <v/>
      </c>
      <c r="O324" s="8" t="str">
        <f t="shared" si="98"/>
        <v/>
      </c>
      <c r="P324" s="8" t="str">
        <f t="shared" si="98"/>
        <v/>
      </c>
      <c r="Q324" s="8" t="str">
        <f t="shared" si="98"/>
        <v/>
      </c>
      <c r="R324" s="8">
        <f t="shared" si="98"/>
        <v>7</v>
      </c>
      <c r="S324" s="8" t="str">
        <f t="shared" si="98"/>
        <v/>
      </c>
      <c r="T324" s="8" t="str">
        <f t="shared" si="98"/>
        <v/>
      </c>
      <c r="U324" s="8" t="str">
        <f t="shared" si="98"/>
        <v/>
      </c>
      <c r="V324" s="8" t="str">
        <f t="shared" si="89"/>
        <v/>
      </c>
      <c r="W324" s="8"/>
      <c r="X324" s="2"/>
      <c r="Y324" s="13" t="e">
        <f>IF(F324="","",IF(F324-VLOOKUP($A318,AWstandards,VLOOKUP(D324,Age,2,FALSE),FALSE)&lt;0,"","aw"))</f>
        <v>#N/A</v>
      </c>
    </row>
    <row r="325" spans="1:25" x14ac:dyDescent="0.25">
      <c r="A325" s="16" t="s">
        <v>404</v>
      </c>
      <c r="B325" s="36">
        <v>7</v>
      </c>
      <c r="C325" s="45" t="str">
        <f t="shared" si="96"/>
        <v>Amelia Skelton</v>
      </c>
      <c r="D325" s="45">
        <f>IF(A325="","",VLOOKUP($A318,IF(LEN(A325)=2,F15B,F15A),VLOOKUP(LEFT(A325,1),Fteams,7,FALSE),FALSE))</f>
        <v>0</v>
      </c>
      <c r="E325" s="45" t="str">
        <f t="shared" si="97"/>
        <v>Hy Runners</v>
      </c>
      <c r="F325" s="96" t="s">
        <v>710</v>
      </c>
      <c r="G325" s="97">
        <f>IF(Dec!$G$2-6&lt;0,0,Dec!$G$2-6)</f>
        <v>6</v>
      </c>
      <c r="H325" s="99"/>
      <c r="I325" s="8" t="str">
        <f t="shared" si="98"/>
        <v/>
      </c>
      <c r="J325" s="8" t="str">
        <f t="shared" si="98"/>
        <v/>
      </c>
      <c r="K325" s="8" t="str">
        <f t="shared" si="98"/>
        <v/>
      </c>
      <c r="L325" s="8" t="str">
        <f t="shared" si="98"/>
        <v/>
      </c>
      <c r="M325" s="8" t="str">
        <f t="shared" si="98"/>
        <v/>
      </c>
      <c r="N325" s="8" t="str">
        <f t="shared" si="98"/>
        <v/>
      </c>
      <c r="O325" s="8" t="str">
        <f t="shared" si="98"/>
        <v/>
      </c>
      <c r="P325" s="8" t="str">
        <f t="shared" si="98"/>
        <v/>
      </c>
      <c r="Q325" s="8" t="str">
        <f t="shared" si="98"/>
        <v/>
      </c>
      <c r="R325" s="8" t="str">
        <f t="shared" si="98"/>
        <v/>
      </c>
      <c r="S325" s="8" t="str">
        <f t="shared" si="98"/>
        <v/>
      </c>
      <c r="T325" s="8">
        <f t="shared" si="98"/>
        <v>6</v>
      </c>
      <c r="U325" s="8" t="str">
        <f t="shared" si="98"/>
        <v/>
      </c>
      <c r="V325" s="8">
        <f t="shared" si="89"/>
        <v>6</v>
      </c>
      <c r="W325" s="8"/>
      <c r="X325" s="2"/>
      <c r="Y325" s="13" t="e">
        <f>IF(F325="","",IF(F325-VLOOKUP($A318,AWstandards,VLOOKUP(D325,Age,2,FALSE),FALSE)&lt;0,"","aw"))</f>
        <v>#N/A</v>
      </c>
    </row>
    <row r="326" spans="1:25" x14ac:dyDescent="0.25">
      <c r="A326" s="16" t="s">
        <v>405</v>
      </c>
      <c r="B326" s="36">
        <v>8</v>
      </c>
      <c r="C326" s="45" t="str">
        <f t="shared" si="96"/>
        <v>Isabelle Collett-Ximines</v>
      </c>
      <c r="D326" s="45">
        <f>IF(A326="","",VLOOKUP($A318,IF(LEN(A326)=2,F15B,F15A),VLOOKUP(LEFT(A326,1),Fteams,7,FALSE),FALSE))</f>
        <v>0</v>
      </c>
      <c r="E326" s="45" t="str">
        <f t="shared" si="97"/>
        <v>Lewes</v>
      </c>
      <c r="F326" s="96" t="s">
        <v>704</v>
      </c>
      <c r="G326" s="97">
        <f>IF(Dec!$G$2-7&lt;0,0,Dec!$G$2-7)</f>
        <v>5</v>
      </c>
      <c r="H326" s="99"/>
      <c r="I326" s="8" t="str">
        <f t="shared" si="98"/>
        <v/>
      </c>
      <c r="J326" s="8" t="str">
        <f t="shared" si="98"/>
        <v/>
      </c>
      <c r="K326" s="8" t="str">
        <f t="shared" si="98"/>
        <v/>
      </c>
      <c r="L326" s="8" t="str">
        <f t="shared" si="98"/>
        <v/>
      </c>
      <c r="M326" s="8" t="str">
        <f t="shared" si="98"/>
        <v/>
      </c>
      <c r="N326" s="8" t="str">
        <f t="shared" si="98"/>
        <v/>
      </c>
      <c r="O326" s="8" t="str">
        <f t="shared" si="98"/>
        <v/>
      </c>
      <c r="P326" s="8" t="str">
        <f t="shared" si="98"/>
        <v/>
      </c>
      <c r="Q326" s="8" t="str">
        <f t="shared" si="98"/>
        <v/>
      </c>
      <c r="R326" s="8" t="str">
        <f t="shared" si="98"/>
        <v/>
      </c>
      <c r="S326" s="8">
        <f t="shared" si="98"/>
        <v>5</v>
      </c>
      <c r="T326" s="8" t="str">
        <f t="shared" si="98"/>
        <v/>
      </c>
      <c r="U326" s="8">
        <f t="shared" si="98"/>
        <v>5</v>
      </c>
      <c r="V326" s="8" t="str">
        <f t="shared" si="89"/>
        <v/>
      </c>
      <c r="W326" s="8"/>
      <c r="X326" s="2"/>
      <c r="Y326" s="13" t="e">
        <f>IF(F326="","",IF(F326-VLOOKUP($A318,AWstandards,VLOOKUP(D326,Age,2,FALSE),FALSE)&lt;0,"","aw"))</f>
        <v>#N/A</v>
      </c>
    </row>
    <row r="327" spans="1:25" x14ac:dyDescent="0.25">
      <c r="A327" s="15" t="s">
        <v>3</v>
      </c>
      <c r="B327" s="29"/>
      <c r="C327" s="46" t="s">
        <v>232</v>
      </c>
      <c r="D327" s="47"/>
      <c r="E327" s="48"/>
      <c r="F327" s="102"/>
      <c r="G327" s="101"/>
      <c r="H327" s="99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 t="str">
        <f t="shared" si="98"/>
        <v/>
      </c>
      <c r="V327" s="8" t="str">
        <f t="shared" si="89"/>
        <v/>
      </c>
      <c r="W327" s="8"/>
      <c r="X327" s="2" t="s">
        <v>22</v>
      </c>
      <c r="Y327" s="2"/>
    </row>
    <row r="328" spans="1:25" x14ac:dyDescent="0.25">
      <c r="A328" s="16" t="s">
        <v>399</v>
      </c>
      <c r="B328" s="36">
        <v>1</v>
      </c>
      <c r="C328" s="45" t="str">
        <f>IF(A328="","",VLOOKUP($A$327,IF(LEN(A328)=2,F15B,F15A),VLOOKUP(LEFT(A328,1),Fteams,6,FALSE),FALSE))</f>
        <v>Mog Clayson</v>
      </c>
      <c r="D328" s="45">
        <f>IF(A328="","",VLOOKUP($A327,IF(LEN(A328)=2,F15B,F15A),VLOOKUP(LEFT(A328,1),Fteams,7,FALSE),FALSE))</f>
        <v>0</v>
      </c>
      <c r="E328" s="45" t="str">
        <f>IF(A328="","",VLOOKUP(LEFT(A328,1),Fteams,2,FALSE))</f>
        <v>Crawley</v>
      </c>
      <c r="F328" s="96" t="s">
        <v>711</v>
      </c>
      <c r="G328" s="97">
        <f>Dec!$G$2</f>
        <v>12</v>
      </c>
      <c r="H328" s="99"/>
      <c r="I328" s="8" t="str">
        <f t="shared" ref="I328:T330" si="99">IF($A328="","",IF(LEFT($A328,1)=I$20,$G328,""))</f>
        <v/>
      </c>
      <c r="J328" s="8">
        <f t="shared" si="99"/>
        <v>12</v>
      </c>
      <c r="K328" s="8" t="str">
        <f t="shared" si="99"/>
        <v/>
      </c>
      <c r="L328" s="8" t="str">
        <f t="shared" si="99"/>
        <v/>
      </c>
      <c r="M328" s="8" t="str">
        <f t="shared" si="99"/>
        <v/>
      </c>
      <c r="N328" s="8" t="str">
        <f t="shared" si="99"/>
        <v/>
      </c>
      <c r="O328" s="8" t="str">
        <f t="shared" si="99"/>
        <v/>
      </c>
      <c r="P328" s="8" t="str">
        <f t="shared" si="99"/>
        <v/>
      </c>
      <c r="Q328" s="8" t="str">
        <f t="shared" si="99"/>
        <v/>
      </c>
      <c r="R328" s="8" t="str">
        <f t="shared" si="99"/>
        <v/>
      </c>
      <c r="S328" s="8" t="str">
        <f t="shared" si="99"/>
        <v/>
      </c>
      <c r="T328" s="8" t="str">
        <f t="shared" si="99"/>
        <v/>
      </c>
      <c r="U328" s="8" t="str">
        <f t="shared" si="98"/>
        <v/>
      </c>
      <c r="V328" s="8" t="str">
        <f t="shared" si="89"/>
        <v/>
      </c>
      <c r="W328" s="8"/>
      <c r="X328" s="2"/>
      <c r="Y328" s="13" t="e">
        <f>IF(F328="","",IF(F328-VLOOKUP($A327,AWstandards,VLOOKUP(D328,Age,2,FALSE),FALSE)&lt;0,"","aw"))</f>
        <v>#N/A</v>
      </c>
    </row>
    <row r="329" spans="1:25" x14ac:dyDescent="0.25">
      <c r="A329" s="16" t="s">
        <v>398</v>
      </c>
      <c r="B329" s="36">
        <v>2</v>
      </c>
      <c r="C329" s="45" t="str">
        <f>IF(A329="","",VLOOKUP($A$327,IF(LEN(A329)=2,F15B,F15A),VLOOKUP(LEFT(A329,1),Fteams,6,FALSE),FALSE))</f>
        <v>Francesca Crittenden</v>
      </c>
      <c r="D329" s="45">
        <f>IF(A329="","",VLOOKUP($A327,IF(LEN(A329)=2,F15B,F15A),VLOOKUP(LEFT(A329,1),Fteams,7,FALSE),FALSE))</f>
        <v>0</v>
      </c>
      <c r="E329" s="45" t="str">
        <f>IF(A329="","",VLOOKUP(LEFT(A329,1),Fteams,2,FALSE))</f>
        <v>Brighton &amp; Hove</v>
      </c>
      <c r="F329" s="96" t="s">
        <v>712</v>
      </c>
      <c r="G329" s="97">
        <f>IF(Dec!$G$2-1&lt;0,0,Dec!$G$2-1)</f>
        <v>11</v>
      </c>
      <c r="H329" s="99"/>
      <c r="I329" s="8">
        <f t="shared" si="99"/>
        <v>11</v>
      </c>
      <c r="J329" s="8" t="str">
        <f t="shared" si="99"/>
        <v/>
      </c>
      <c r="K329" s="8" t="str">
        <f t="shared" si="99"/>
        <v/>
      </c>
      <c r="L329" s="8" t="str">
        <f t="shared" si="99"/>
        <v/>
      </c>
      <c r="M329" s="8" t="str">
        <f t="shared" si="99"/>
        <v/>
      </c>
      <c r="N329" s="8" t="str">
        <f t="shared" si="99"/>
        <v/>
      </c>
      <c r="O329" s="8" t="str">
        <f t="shared" si="99"/>
        <v/>
      </c>
      <c r="P329" s="8" t="str">
        <f t="shared" si="99"/>
        <v/>
      </c>
      <c r="Q329" s="8" t="str">
        <f t="shared" si="99"/>
        <v/>
      </c>
      <c r="R329" s="8" t="str">
        <f t="shared" si="99"/>
        <v/>
      </c>
      <c r="S329" s="8" t="str">
        <f t="shared" si="99"/>
        <v/>
      </c>
      <c r="T329" s="8" t="str">
        <f t="shared" si="99"/>
        <v/>
      </c>
      <c r="U329" s="8" t="str">
        <f t="shared" si="98"/>
        <v/>
      </c>
      <c r="V329" s="8" t="str">
        <f t="shared" si="89"/>
        <v/>
      </c>
      <c r="W329" s="8"/>
      <c r="X329" s="2"/>
      <c r="Y329" s="13" t="e">
        <f>IF(F329="","",IF(F329-VLOOKUP($A327,AWstandards,VLOOKUP(D329,Age,2,FALSE),FALSE)&lt;0,"","aw"))</f>
        <v>#N/A</v>
      </c>
    </row>
    <row r="330" spans="1:25" x14ac:dyDescent="0.25">
      <c r="A330" s="16" t="s">
        <v>400</v>
      </c>
      <c r="B330" s="36">
        <v>3</v>
      </c>
      <c r="C330" s="45" t="str">
        <f>IF(A330="","",VLOOKUP($A$327,IF(LEN(A330)=2,F15B,F15A),VLOOKUP(LEFT(A330,1),Fteams,6,FALSE),FALSE))</f>
        <v>Chloe Lendrum</v>
      </c>
      <c r="D330" s="45">
        <f>IF(A330="","",VLOOKUP($A327,IF(LEN(A330)=2,F15B,F15A),VLOOKUP(LEFT(A330,1),Fteams,7,FALSE),FALSE))</f>
        <v>0</v>
      </c>
      <c r="E330" s="45" t="str">
        <f>IF(A330="","",VLOOKUP(LEFT(A330,1),Fteams,2,FALSE))</f>
        <v>Chichester</v>
      </c>
      <c r="F330" s="96" t="s">
        <v>568</v>
      </c>
      <c r="G330" s="97">
        <f>IF(Dec!$G$2-2&lt;0,0,Dec!$G$2-2)</f>
        <v>10</v>
      </c>
      <c r="H330" s="99"/>
      <c r="I330" s="8" t="str">
        <f t="shared" si="99"/>
        <v/>
      </c>
      <c r="J330" s="8" t="str">
        <f t="shared" si="99"/>
        <v/>
      </c>
      <c r="K330" s="8">
        <f t="shared" si="99"/>
        <v>10</v>
      </c>
      <c r="L330" s="8" t="str">
        <f t="shared" si="99"/>
        <v/>
      </c>
      <c r="M330" s="8" t="str">
        <f t="shared" si="99"/>
        <v/>
      </c>
      <c r="N330" s="8" t="str">
        <f t="shared" si="99"/>
        <v/>
      </c>
      <c r="O330" s="8" t="str">
        <f t="shared" si="99"/>
        <v/>
      </c>
      <c r="P330" s="8" t="str">
        <f t="shared" si="99"/>
        <v/>
      </c>
      <c r="Q330" s="8" t="str">
        <f t="shared" si="99"/>
        <v/>
      </c>
      <c r="R330" s="8" t="str">
        <f t="shared" si="99"/>
        <v/>
      </c>
      <c r="S330" s="8" t="str">
        <f t="shared" si="99"/>
        <v/>
      </c>
      <c r="T330" s="8" t="str">
        <f t="shared" si="99"/>
        <v/>
      </c>
      <c r="U330" s="8" t="str">
        <f t="shared" si="98"/>
        <v/>
      </c>
      <c r="V330" s="8" t="str">
        <f t="shared" si="89"/>
        <v/>
      </c>
      <c r="W330" s="8"/>
      <c r="X330" s="2"/>
      <c r="Y330" s="13" t="e">
        <f>IF(F330="","",IF(F330-VLOOKUP($A327,AWstandards,VLOOKUP(D330,Age,2,FALSE),FALSE)&lt;0,"","aw"))</f>
        <v>#N/A</v>
      </c>
    </row>
    <row r="331" spans="1:25" x14ac:dyDescent="0.25">
      <c r="A331" s="15" t="s">
        <v>4</v>
      </c>
      <c r="B331" s="29"/>
      <c r="C331" s="46" t="s">
        <v>233</v>
      </c>
      <c r="D331" s="47"/>
      <c r="E331" s="48"/>
      <c r="F331" s="102"/>
      <c r="G331" s="101"/>
      <c r="H331" s="99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 t="str">
        <f>IF($A331="","",IF(LEFT($A331,1)=U$20,$G331,""))</f>
        <v/>
      </c>
      <c r="V331" s="8" t="str">
        <f t="shared" si="89"/>
        <v/>
      </c>
      <c r="W331" s="8"/>
      <c r="X331" s="2" t="s">
        <v>23</v>
      </c>
      <c r="Y331" s="2"/>
    </row>
    <row r="332" spans="1:25" x14ac:dyDescent="0.25">
      <c r="A332" s="16" t="s">
        <v>385</v>
      </c>
      <c r="B332" s="36">
        <v>1</v>
      </c>
      <c r="C332" s="45" t="str">
        <f>IF(A332="","",VLOOKUP($A$331,IF(LEN(A332)=2,F15B,F15A),VLOOKUP(LEFT(A332,1),Fteams,6,FALSE),FALSE))</f>
        <v>Lyla Porter</v>
      </c>
      <c r="D332" s="45">
        <f>IF(A332="","",VLOOKUP($A331,IF(LEN(A332)=2,F15B,F15A),VLOOKUP(LEFT(A332,1),Fteams,7,FALSE),FALSE))</f>
        <v>0</v>
      </c>
      <c r="E332" s="45" t="str">
        <f>IF(A332="","",VLOOKUP(LEFT(A332,1),Fteams,2,FALSE))</f>
        <v>Brighton &amp; Hove</v>
      </c>
      <c r="F332" s="96" t="s">
        <v>596</v>
      </c>
      <c r="G332" s="97">
        <f>Dec!$G$2</f>
        <v>12</v>
      </c>
      <c r="H332" s="99"/>
      <c r="I332" s="8">
        <f t="shared" ref="I332:U339" si="100">IF($A332="","",IF(LEFT($A332,1)=I$20,$G332,""))</f>
        <v>12</v>
      </c>
      <c r="J332" s="8" t="str">
        <f t="shared" si="100"/>
        <v/>
      </c>
      <c r="K332" s="8" t="str">
        <f t="shared" si="100"/>
        <v/>
      </c>
      <c r="L332" s="8" t="str">
        <f t="shared" si="100"/>
        <v/>
      </c>
      <c r="M332" s="8" t="str">
        <f t="shared" si="100"/>
        <v/>
      </c>
      <c r="N332" s="8" t="str">
        <f t="shared" si="100"/>
        <v/>
      </c>
      <c r="O332" s="8" t="str">
        <f t="shared" si="100"/>
        <v/>
      </c>
      <c r="P332" s="8" t="str">
        <f t="shared" si="100"/>
        <v/>
      </c>
      <c r="Q332" s="8" t="str">
        <f t="shared" si="100"/>
        <v/>
      </c>
      <c r="R332" s="8" t="str">
        <f t="shared" si="100"/>
        <v/>
      </c>
      <c r="S332" s="8" t="str">
        <f t="shared" si="100"/>
        <v/>
      </c>
      <c r="T332" s="8" t="str">
        <f t="shared" si="100"/>
        <v/>
      </c>
      <c r="U332" s="8" t="str">
        <f>IF($A332="","",IF(LEFT($A332,1)=U$20,$G332,""))</f>
        <v/>
      </c>
      <c r="V332" s="8" t="str">
        <f t="shared" si="89"/>
        <v/>
      </c>
      <c r="W332" s="8"/>
      <c r="X332" s="2"/>
      <c r="Y332" s="13" t="e">
        <f>IF(F332="","",IF(F332-VLOOKUP($A331,AWstandards,VLOOKUP(D332,Age,2,FALSE),FALSE)&lt;0,"","aw"))</f>
        <v>#N/A</v>
      </c>
    </row>
    <row r="333" spans="1:25" x14ac:dyDescent="0.25">
      <c r="A333" s="16" t="s">
        <v>387</v>
      </c>
      <c r="B333" s="36">
        <v>2</v>
      </c>
      <c r="C333" s="45" t="str">
        <f>IF(A333="","",VLOOKUP($A$331,IF(LEN(A333)=2,F15B,F15A),VLOOKUP(LEFT(A333,1),Fteams,6,FALSE),FALSE))</f>
        <v>Anna Wyatt</v>
      </c>
      <c r="D333" s="45">
        <f>IF(A333="","",VLOOKUP($A331,IF(LEN(A333)=2,F15B,F15A),VLOOKUP(LEFT(A333,1),Fteams,7,FALSE),FALSE))</f>
        <v>0</v>
      </c>
      <c r="E333" s="45" t="str">
        <f>IF(A333="","",VLOOKUP(LEFT(A333,1),Fteams,2,FALSE))</f>
        <v>Chichester</v>
      </c>
      <c r="F333" s="96" t="s">
        <v>597</v>
      </c>
      <c r="G333" s="97">
        <f>IF(Dec!$G$2-1&lt;0,0,Dec!$G$2-1)</f>
        <v>11</v>
      </c>
      <c r="H333" s="99"/>
      <c r="I333" s="8" t="str">
        <f t="shared" si="100"/>
        <v/>
      </c>
      <c r="J333" s="8" t="str">
        <f t="shared" si="100"/>
        <v/>
      </c>
      <c r="K333" s="8">
        <f t="shared" si="100"/>
        <v>11</v>
      </c>
      <c r="L333" s="8" t="str">
        <f t="shared" si="100"/>
        <v/>
      </c>
      <c r="M333" s="8" t="str">
        <f t="shared" si="100"/>
        <v/>
      </c>
      <c r="N333" s="8" t="str">
        <f t="shared" si="100"/>
        <v/>
      </c>
      <c r="O333" s="8" t="str">
        <f t="shared" si="100"/>
        <v/>
      </c>
      <c r="P333" s="8" t="str">
        <f t="shared" si="100"/>
        <v/>
      </c>
      <c r="Q333" s="8" t="str">
        <f t="shared" si="100"/>
        <v/>
      </c>
      <c r="R333" s="8" t="str">
        <f t="shared" si="100"/>
        <v/>
      </c>
      <c r="S333" s="8" t="str">
        <f t="shared" si="100"/>
        <v/>
      </c>
      <c r="T333" s="8" t="str">
        <f t="shared" si="100"/>
        <v/>
      </c>
      <c r="U333" s="8" t="str">
        <f>IF($A333="","",IF(LEFT($A333,1)=U$20,$G333,""))</f>
        <v/>
      </c>
      <c r="V333" s="8" t="str">
        <f t="shared" si="89"/>
        <v/>
      </c>
      <c r="W333" s="8"/>
      <c r="X333" s="2"/>
      <c r="Y333" s="13" t="e">
        <f>IF(F333="","",IF(F333-VLOOKUP($A331,AWstandards,VLOOKUP(D333,Age,2,FALSE),FALSE)&lt;0,"","aw"))</f>
        <v>#N/A</v>
      </c>
    </row>
    <row r="334" spans="1:25" x14ac:dyDescent="0.25">
      <c r="A334" s="16" t="s">
        <v>394</v>
      </c>
      <c r="B334" s="36">
        <v>3</v>
      </c>
      <c r="C334" s="45" t="str">
        <f>IF(A334="","",VLOOKUP($A$331,IF(LEN(A334)=2,F15B,F15A),VLOOKUP(LEFT(A334,1),Fteams,6,FALSE),FALSE))</f>
        <v>Lorna Cole</v>
      </c>
      <c r="D334" s="45">
        <f>IF(A334="","",VLOOKUP($A331,IF(LEN(A334)=2,F15B,F15A),VLOOKUP(LEFT(A334,1),Fteams,7,FALSE),FALSE))</f>
        <v>0</v>
      </c>
      <c r="E334" s="45" t="str">
        <f>IF(A334="","",VLOOKUP(LEFT(A334,1),Fteams,2,FALSE))</f>
        <v>Haywards Heath</v>
      </c>
      <c r="F334" s="96" t="s">
        <v>598</v>
      </c>
      <c r="G334" s="97">
        <f>IF(Dec!$G$2-2&lt;0,0,Dec!$G$2-2)</f>
        <v>10</v>
      </c>
      <c r="H334" s="99"/>
      <c r="I334" s="8" t="str">
        <f t="shared" si="100"/>
        <v/>
      </c>
      <c r="J334" s="8" t="str">
        <f t="shared" si="100"/>
        <v/>
      </c>
      <c r="K334" s="8" t="str">
        <f t="shared" si="100"/>
        <v/>
      </c>
      <c r="L334" s="8" t="str">
        <f t="shared" si="100"/>
        <v/>
      </c>
      <c r="M334" s="8" t="str">
        <f t="shared" si="100"/>
        <v/>
      </c>
      <c r="N334" s="8" t="str">
        <f t="shared" si="100"/>
        <v/>
      </c>
      <c r="O334" s="8" t="str">
        <f t="shared" si="100"/>
        <v/>
      </c>
      <c r="P334" s="8" t="str">
        <f t="shared" si="100"/>
        <v/>
      </c>
      <c r="Q334" s="8" t="str">
        <f t="shared" si="100"/>
        <v/>
      </c>
      <c r="R334" s="8">
        <f t="shared" si="100"/>
        <v>10</v>
      </c>
      <c r="S334" s="8" t="str">
        <f t="shared" si="100"/>
        <v/>
      </c>
      <c r="T334" s="8" t="str">
        <f t="shared" si="100"/>
        <v/>
      </c>
      <c r="U334" s="8" t="str">
        <f>IF($A334="","",IF(LEFT($A334,1)=U$20,$G334,""))</f>
        <v/>
      </c>
      <c r="V334" s="8" t="str">
        <f t="shared" ref="V334:V359" si="101">IF($A334="","",IF(LEFT($A334,1)=V$20,$G334,""))</f>
        <v/>
      </c>
      <c r="W334" s="8"/>
      <c r="X334" s="2"/>
      <c r="Y334" s="13" t="e">
        <f>IF(F334="","",IF(F334-VLOOKUP($A331,AWstandards,VLOOKUP(D334,Age,2,FALSE),FALSE)&lt;0,"","aw"))</f>
        <v>#N/A</v>
      </c>
    </row>
    <row r="335" spans="1:25" x14ac:dyDescent="0.25">
      <c r="A335" s="16" t="s">
        <v>386</v>
      </c>
      <c r="B335" s="36">
        <v>4</v>
      </c>
      <c r="C335" s="45" t="str">
        <f>IF(A335="","",VLOOKUP($A$331,IF(LEN(A335)=2,F15B,F15A),VLOOKUP(LEFT(A335,1),Fteams,6,FALSE),FALSE))</f>
        <v>Marina Pavlova</v>
      </c>
      <c r="D335" s="45">
        <f>IF(A335="","",VLOOKUP($A331,IF(LEN(A335)=2,F15B,F15A),VLOOKUP(LEFT(A335,1),Fteams,7,FALSE),FALSE))</f>
        <v>0</v>
      </c>
      <c r="E335" s="45" t="str">
        <f>IF(A335="","",VLOOKUP(LEFT(A335,1),Fteams,2,FALSE))</f>
        <v>Crawley</v>
      </c>
      <c r="F335" s="96" t="s">
        <v>436</v>
      </c>
      <c r="G335" s="97">
        <f>IF(Dec!$G$2-3&lt;0,0,Dec!$G$2-3)</f>
        <v>9</v>
      </c>
      <c r="H335" s="99"/>
      <c r="I335" s="8" t="str">
        <f t="shared" si="100"/>
        <v/>
      </c>
      <c r="J335" s="8">
        <f t="shared" si="100"/>
        <v>9</v>
      </c>
      <c r="K335" s="8" t="str">
        <f t="shared" si="100"/>
        <v/>
      </c>
      <c r="L335" s="8" t="str">
        <f t="shared" si="100"/>
        <v/>
      </c>
      <c r="M335" s="8" t="str">
        <f t="shared" si="100"/>
        <v/>
      </c>
      <c r="N335" s="8" t="str">
        <f t="shared" si="100"/>
        <v/>
      </c>
      <c r="O335" s="8" t="str">
        <f t="shared" si="100"/>
        <v/>
      </c>
      <c r="P335" s="8" t="str">
        <f t="shared" si="100"/>
        <v/>
      </c>
      <c r="Q335" s="8" t="str">
        <f t="shared" si="100"/>
        <v/>
      </c>
      <c r="R335" s="8" t="str">
        <f t="shared" si="100"/>
        <v/>
      </c>
      <c r="S335" s="8" t="str">
        <f t="shared" si="100"/>
        <v/>
      </c>
      <c r="T335" s="8" t="str">
        <f t="shared" si="100"/>
        <v/>
      </c>
      <c r="U335" s="8" t="str">
        <f t="shared" si="100"/>
        <v/>
      </c>
      <c r="V335" s="8" t="str">
        <f t="shared" si="101"/>
        <v/>
      </c>
      <c r="W335" s="8"/>
      <c r="X335" s="2"/>
      <c r="Y335" s="13" t="e">
        <f>IF(F335="","",IF(F335-VLOOKUP($A331,AWstandards,VLOOKUP(D335,Age,2,FALSE),FALSE)&lt;0,"","aw"))</f>
        <v>#N/A</v>
      </c>
    </row>
    <row r="336" spans="1:25" x14ac:dyDescent="0.25">
      <c r="A336" s="15" t="s">
        <v>4</v>
      </c>
      <c r="B336" s="29"/>
      <c r="C336" s="46" t="s">
        <v>234</v>
      </c>
      <c r="D336" s="47"/>
      <c r="E336" s="48"/>
      <c r="F336" s="102"/>
      <c r="G336" s="101"/>
      <c r="H336" s="99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 t="str">
        <f t="shared" si="100"/>
        <v/>
      </c>
      <c r="V336" s="8" t="str">
        <f t="shared" si="101"/>
        <v/>
      </c>
      <c r="W336" s="8"/>
      <c r="X336" s="2" t="s">
        <v>24</v>
      </c>
      <c r="Y336" s="2"/>
    </row>
    <row r="337" spans="1:25" x14ac:dyDescent="0.25">
      <c r="A337" s="16" t="s">
        <v>398</v>
      </c>
      <c r="B337" s="36">
        <v>1</v>
      </c>
      <c r="C337" s="45" t="str">
        <f>IF(A337="","",VLOOKUP($A$336,IF(LEN(A337)=2,F15B,F15A),VLOOKUP(LEFT(A337,1),Fteams,6,FALSE),FALSE))</f>
        <v>Betty Grice</v>
      </c>
      <c r="D337" s="45">
        <f>IF(A337="","",VLOOKUP($A336,IF(LEN(A337)=2,F15B,F15A),VLOOKUP(LEFT(A337,1),Fteams,7,FALSE),FALSE))</f>
        <v>0</v>
      </c>
      <c r="E337" s="45" t="str">
        <f>IF(A337="","",VLOOKUP(LEFT(A337,1),Fteams,2,FALSE))</f>
        <v>Brighton &amp; Hove</v>
      </c>
      <c r="F337" s="96" t="s">
        <v>522</v>
      </c>
      <c r="G337" s="97">
        <f>Dec!$G$2</f>
        <v>12</v>
      </c>
      <c r="H337" s="99"/>
      <c r="I337" s="8">
        <f t="shared" ref="I337:T339" si="102">IF($A337="","",IF(LEFT($A337,1)=I$20,$G337,""))</f>
        <v>12</v>
      </c>
      <c r="J337" s="8" t="str">
        <f t="shared" si="102"/>
        <v/>
      </c>
      <c r="K337" s="8" t="str">
        <f t="shared" si="102"/>
        <v/>
      </c>
      <c r="L337" s="8" t="str">
        <f t="shared" si="102"/>
        <v/>
      </c>
      <c r="M337" s="8" t="str">
        <f t="shared" si="102"/>
        <v/>
      </c>
      <c r="N337" s="8" t="str">
        <f t="shared" si="102"/>
        <v/>
      </c>
      <c r="O337" s="8" t="str">
        <f t="shared" si="102"/>
        <v/>
      </c>
      <c r="P337" s="8" t="str">
        <f t="shared" si="102"/>
        <v/>
      </c>
      <c r="Q337" s="8" t="str">
        <f t="shared" si="102"/>
        <v/>
      </c>
      <c r="R337" s="8" t="str">
        <f t="shared" si="102"/>
        <v/>
      </c>
      <c r="S337" s="8" t="str">
        <f t="shared" si="102"/>
        <v/>
      </c>
      <c r="T337" s="8" t="str">
        <f t="shared" si="102"/>
        <v/>
      </c>
      <c r="U337" s="8" t="str">
        <f t="shared" si="100"/>
        <v/>
      </c>
      <c r="V337" s="8" t="str">
        <f t="shared" si="101"/>
        <v/>
      </c>
      <c r="W337" s="8"/>
      <c r="X337" s="2"/>
      <c r="Y337" s="13" t="e">
        <f>IF(F337="","",IF(F337-VLOOKUP($A336,AWstandards,VLOOKUP(D337,Age,2,FALSE),FALSE)&lt;0,"","aw"))</f>
        <v>#N/A</v>
      </c>
    </row>
    <row r="338" spans="1:25" x14ac:dyDescent="0.25">
      <c r="A338" s="16" t="s">
        <v>399</v>
      </c>
      <c r="B338" s="36">
        <v>2</v>
      </c>
      <c r="C338" s="45" t="str">
        <f>IF(A338="","",VLOOKUP($A$336,IF(LEN(A338)=2,F15B,F15A),VLOOKUP(LEFT(A338,1),Fteams,6,FALSE),FALSE))</f>
        <v>Josie Felstead</v>
      </c>
      <c r="D338" s="45">
        <f>IF(A338="","",VLOOKUP($A336,IF(LEN(A338)=2,F15B,F15A),VLOOKUP(LEFT(A338,1),Fteams,7,FALSE),FALSE))</f>
        <v>0</v>
      </c>
      <c r="E338" s="45" t="str">
        <f>IF(A338="","",VLOOKUP(LEFT(A338,1),Fteams,2,FALSE))</f>
        <v>Crawley</v>
      </c>
      <c r="F338" s="96" t="s">
        <v>579</v>
      </c>
      <c r="G338" s="97">
        <f>IF(Dec!$G$2-1&lt;0,0,Dec!$G$2-1)</f>
        <v>11</v>
      </c>
      <c r="H338" s="99"/>
      <c r="I338" s="8" t="str">
        <f t="shared" si="102"/>
        <v/>
      </c>
      <c r="J338" s="8">
        <f t="shared" si="102"/>
        <v>11</v>
      </c>
      <c r="K338" s="8" t="str">
        <f t="shared" si="102"/>
        <v/>
      </c>
      <c r="L338" s="8" t="str">
        <f t="shared" si="102"/>
        <v/>
      </c>
      <c r="M338" s="8" t="str">
        <f t="shared" si="102"/>
        <v/>
      </c>
      <c r="N338" s="8" t="str">
        <f t="shared" si="102"/>
        <v/>
      </c>
      <c r="O338" s="8" t="str">
        <f t="shared" si="102"/>
        <v/>
      </c>
      <c r="P338" s="8" t="str">
        <f t="shared" si="102"/>
        <v/>
      </c>
      <c r="Q338" s="8" t="str">
        <f t="shared" si="102"/>
        <v/>
      </c>
      <c r="R338" s="8" t="str">
        <f t="shared" si="102"/>
        <v/>
      </c>
      <c r="S338" s="8" t="str">
        <f t="shared" si="102"/>
        <v/>
      </c>
      <c r="T338" s="8" t="str">
        <f t="shared" si="102"/>
        <v/>
      </c>
      <c r="U338" s="8" t="str">
        <f t="shared" si="100"/>
        <v/>
      </c>
      <c r="V338" s="8" t="str">
        <f t="shared" si="101"/>
        <v/>
      </c>
      <c r="W338" s="8"/>
      <c r="X338" s="2"/>
      <c r="Y338" s="13" t="e">
        <f>IF(F338="","",IF(F338-VLOOKUP($A336,AWstandards,VLOOKUP(D338,Age,2,FALSE),FALSE)&lt;0,"","aw"))</f>
        <v>#N/A</v>
      </c>
    </row>
    <row r="339" spans="1:25" x14ac:dyDescent="0.25">
      <c r="A339" s="16" t="s">
        <v>400</v>
      </c>
      <c r="B339" s="36">
        <v>3</v>
      </c>
      <c r="C339" s="45" t="str">
        <f>IF(A339="","",VLOOKUP($A$336,IF(LEN(A339)=2,F15B,F15A),VLOOKUP(LEFT(A339,1),Fteams,6,FALSE),FALSE))</f>
        <v>Chloe Lendrum</v>
      </c>
      <c r="D339" s="45">
        <f>IF(A339="","",VLOOKUP($A336,IF(LEN(A339)=2,F15B,F15A),VLOOKUP(LEFT(A339,1),Fteams,7,FALSE),FALSE))</f>
        <v>0</v>
      </c>
      <c r="E339" s="45" t="str">
        <f>IF(A339="","",VLOOKUP(LEFT(A339,1),Fteams,2,FALSE))</f>
        <v>Chichester</v>
      </c>
      <c r="F339" s="96" t="s">
        <v>599</v>
      </c>
      <c r="G339" s="97">
        <f>IF(Dec!$G$2-2&lt;0,0,Dec!$G$2-2)</f>
        <v>10</v>
      </c>
      <c r="H339" s="99"/>
      <c r="I339" s="8" t="str">
        <f t="shared" si="102"/>
        <v/>
      </c>
      <c r="J339" s="8" t="str">
        <f t="shared" si="102"/>
        <v/>
      </c>
      <c r="K339" s="8">
        <f t="shared" si="102"/>
        <v>10</v>
      </c>
      <c r="L339" s="8" t="str">
        <f t="shared" si="102"/>
        <v/>
      </c>
      <c r="M339" s="8" t="str">
        <f t="shared" si="102"/>
        <v/>
      </c>
      <c r="N339" s="8" t="str">
        <f t="shared" si="102"/>
        <v/>
      </c>
      <c r="O339" s="8" t="str">
        <f t="shared" si="102"/>
        <v/>
      </c>
      <c r="P339" s="8" t="str">
        <f t="shared" si="102"/>
        <v/>
      </c>
      <c r="Q339" s="8" t="str">
        <f t="shared" si="102"/>
        <v/>
      </c>
      <c r="R339" s="8" t="str">
        <f t="shared" si="102"/>
        <v/>
      </c>
      <c r="S339" s="8" t="str">
        <f t="shared" si="102"/>
        <v/>
      </c>
      <c r="T339" s="8" t="str">
        <f t="shared" si="102"/>
        <v/>
      </c>
      <c r="U339" s="8" t="str">
        <f t="shared" si="100"/>
        <v/>
      </c>
      <c r="V339" s="8" t="str">
        <f t="shared" si="101"/>
        <v/>
      </c>
      <c r="W339" s="8"/>
      <c r="X339" s="2"/>
      <c r="Y339" s="13" t="e">
        <f>IF(F339="","",IF(F339-VLOOKUP($A336,AWstandards,VLOOKUP(D339,Age,2,FALSE),FALSE)&lt;0,"","aw"))</f>
        <v>#N/A</v>
      </c>
    </row>
    <row r="340" spans="1:25" x14ac:dyDescent="0.25">
      <c r="A340" s="15" t="s">
        <v>5</v>
      </c>
      <c r="B340" s="29"/>
      <c r="C340" s="46" t="s">
        <v>235</v>
      </c>
      <c r="D340" s="47"/>
      <c r="E340" s="48"/>
      <c r="F340" s="102"/>
      <c r="G340" s="101"/>
      <c r="H340" s="99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 t="str">
        <f>IF($A340="","",IF(LEFT($A340,1)=U$20,$G340,""))</f>
        <v/>
      </c>
      <c r="V340" s="8" t="str">
        <f t="shared" si="101"/>
        <v/>
      </c>
      <c r="W340" s="8"/>
      <c r="X340" s="2" t="s">
        <v>25</v>
      </c>
      <c r="Y340" s="2"/>
    </row>
    <row r="341" spans="1:25" x14ac:dyDescent="0.25">
      <c r="A341" s="16" t="s">
        <v>385</v>
      </c>
      <c r="B341" s="36">
        <v>1</v>
      </c>
      <c r="C341" s="45" t="str">
        <f>IF(A341="","",VLOOKUP($A$340,IF(LEN(A341)=2,F15B,F15A),VLOOKUP(LEFT(A341,1),Fteams,6,FALSE),FALSE))</f>
        <v>Rosie Austin</v>
      </c>
      <c r="D341" s="45">
        <f>IF(A341="","",VLOOKUP($A340,IF(LEN(A341)=2,F15B,F15A),VLOOKUP(LEFT(A341,1),Fteams,7,FALSE),FALSE))</f>
        <v>0</v>
      </c>
      <c r="E341" s="45" t="str">
        <f>IF(A341="","",VLOOKUP(LEFT(A341,1),Fteams,2,FALSE))</f>
        <v>Brighton &amp; Hove</v>
      </c>
      <c r="F341" s="96" t="s">
        <v>447</v>
      </c>
      <c r="G341" s="97">
        <f>Dec!$G$2</f>
        <v>12</v>
      </c>
      <c r="H341" s="99"/>
      <c r="I341" s="8">
        <f t="shared" ref="I341:U349" si="103">IF($A341="","",IF(LEFT($A341,1)=I$20,$G341,""))</f>
        <v>12</v>
      </c>
      <c r="J341" s="8" t="str">
        <f t="shared" si="103"/>
        <v/>
      </c>
      <c r="K341" s="8" t="str">
        <f t="shared" si="103"/>
        <v/>
      </c>
      <c r="L341" s="8" t="str">
        <f t="shared" si="103"/>
        <v/>
      </c>
      <c r="M341" s="8" t="str">
        <f t="shared" si="103"/>
        <v/>
      </c>
      <c r="N341" s="8" t="str">
        <f t="shared" si="103"/>
        <v/>
      </c>
      <c r="O341" s="8" t="str">
        <f t="shared" si="103"/>
        <v/>
      </c>
      <c r="P341" s="8" t="str">
        <f t="shared" si="103"/>
        <v/>
      </c>
      <c r="Q341" s="8" t="str">
        <f t="shared" si="103"/>
        <v/>
      </c>
      <c r="R341" s="8" t="str">
        <f t="shared" si="103"/>
        <v/>
      </c>
      <c r="S341" s="8" t="str">
        <f t="shared" si="103"/>
        <v/>
      </c>
      <c r="T341" s="8" t="str">
        <f t="shared" si="103"/>
        <v/>
      </c>
      <c r="U341" s="8" t="str">
        <f>IF($A341="","",IF(LEFT($A341,1)=U$20,$G341,""))</f>
        <v/>
      </c>
      <c r="V341" s="8" t="str">
        <f t="shared" si="101"/>
        <v/>
      </c>
      <c r="W341" s="8"/>
      <c r="X341" s="2"/>
      <c r="Y341" s="13" t="e">
        <f>IF(F341="","",IF(F341-VLOOKUP($A340,AWstandards,VLOOKUP(D341,Age,2,FALSE),FALSE)&lt;0,"","aw"))</f>
        <v>#N/A</v>
      </c>
    </row>
    <row r="342" spans="1:25" x14ac:dyDescent="0.25">
      <c r="A342" s="16" t="s">
        <v>400</v>
      </c>
      <c r="B342" s="36">
        <v>2</v>
      </c>
      <c r="C342" s="45" t="str">
        <f>IF(A342="","",VLOOKUP($A$340,IF(LEN(A342)=2,F15B,F15A),VLOOKUP(LEFT(A342,1),Fteams,6,FALSE),FALSE))</f>
        <v>Alicia Cramp</v>
      </c>
      <c r="D342" s="45">
        <f>IF(A342="","",VLOOKUP($A340,IF(LEN(A342)=2,F15B,F15A),VLOOKUP(LEFT(A342,1),Fteams,7,FALSE),FALSE))</f>
        <v>0</v>
      </c>
      <c r="E342" s="45" t="str">
        <f>IF(A342="","",VLOOKUP(LEFT(A342,1),Fteams,2,FALSE))</f>
        <v>Chichester</v>
      </c>
      <c r="F342" s="96" t="s">
        <v>448</v>
      </c>
      <c r="G342" s="97">
        <f>IF(Dec!$G$2-1&lt;0,0,Dec!$G$2-1)</f>
        <v>11</v>
      </c>
      <c r="H342" s="99"/>
      <c r="I342" s="8" t="str">
        <f t="shared" si="103"/>
        <v/>
      </c>
      <c r="J342" s="8" t="str">
        <f t="shared" si="103"/>
        <v/>
      </c>
      <c r="K342" s="8">
        <f t="shared" si="103"/>
        <v>11</v>
      </c>
      <c r="L342" s="8" t="str">
        <f t="shared" si="103"/>
        <v/>
      </c>
      <c r="M342" s="8" t="str">
        <f t="shared" si="103"/>
        <v/>
      </c>
      <c r="N342" s="8" t="str">
        <f t="shared" si="103"/>
        <v/>
      </c>
      <c r="O342" s="8" t="str">
        <f t="shared" si="103"/>
        <v/>
      </c>
      <c r="P342" s="8" t="str">
        <f t="shared" si="103"/>
        <v/>
      </c>
      <c r="Q342" s="8" t="str">
        <f t="shared" si="103"/>
        <v/>
      </c>
      <c r="R342" s="8" t="str">
        <f t="shared" si="103"/>
        <v/>
      </c>
      <c r="S342" s="8" t="str">
        <f t="shared" si="103"/>
        <v/>
      </c>
      <c r="T342" s="8" t="str">
        <f t="shared" si="103"/>
        <v/>
      </c>
      <c r="U342" s="8" t="str">
        <f>IF($A342="","",IF(LEFT($A342,1)=U$20,$G342,""))</f>
        <v/>
      </c>
      <c r="V342" s="8" t="str">
        <f t="shared" si="101"/>
        <v/>
      </c>
      <c r="W342" s="8"/>
      <c r="X342" s="2"/>
      <c r="Y342" s="13" t="e">
        <f>IF(F342="","",IF(F342-VLOOKUP($A340,AWstandards,VLOOKUP(D342,Age,2,FALSE),FALSE)&lt;0,"","aw"))</f>
        <v>#N/A</v>
      </c>
    </row>
    <row r="343" spans="1:25" x14ac:dyDescent="0.25">
      <c r="A343" s="16" t="s">
        <v>399</v>
      </c>
      <c r="B343" s="36">
        <v>3</v>
      </c>
      <c r="C343" s="45" t="str">
        <f>IF(A343="","",VLOOKUP($A$340,IF(LEN(A343)=2,F15B,F15A),VLOOKUP(LEFT(A343,1),Fteams,6,FALSE),FALSE))</f>
        <v>Amelie Whitehouse</v>
      </c>
      <c r="D343" s="45">
        <f>IF(A343="","",VLOOKUP($A340,IF(LEN(A343)=2,F15B,F15A),VLOOKUP(LEFT(A343,1),Fteams,7,FALSE),FALSE))</f>
        <v>0</v>
      </c>
      <c r="E343" s="45" t="str">
        <f>IF(A343="","",VLOOKUP(LEFT(A343,1),Fteams,2,FALSE))</f>
        <v>Crawley</v>
      </c>
      <c r="F343" s="96" t="s">
        <v>449</v>
      </c>
      <c r="G343" s="97">
        <f>IF(Dec!$G$2-2&lt;0,0,Dec!$G$2-2)</f>
        <v>10</v>
      </c>
      <c r="H343" s="99"/>
      <c r="I343" s="8" t="str">
        <f t="shared" si="103"/>
        <v/>
      </c>
      <c r="J343" s="8">
        <f t="shared" si="103"/>
        <v>10</v>
      </c>
      <c r="K343" s="8" t="str">
        <f t="shared" si="103"/>
        <v/>
      </c>
      <c r="L343" s="8" t="str">
        <f t="shared" si="103"/>
        <v/>
      </c>
      <c r="M343" s="8" t="str">
        <f t="shared" si="103"/>
        <v/>
      </c>
      <c r="N343" s="8" t="str">
        <f t="shared" si="103"/>
        <v/>
      </c>
      <c r="O343" s="8" t="str">
        <f t="shared" si="103"/>
        <v/>
      </c>
      <c r="P343" s="8" t="str">
        <f t="shared" si="103"/>
        <v/>
      </c>
      <c r="Q343" s="8" t="str">
        <f t="shared" si="103"/>
        <v/>
      </c>
      <c r="R343" s="8" t="str">
        <f t="shared" si="103"/>
        <v/>
      </c>
      <c r="S343" s="8" t="str">
        <f t="shared" si="103"/>
        <v/>
      </c>
      <c r="T343" s="8" t="str">
        <f t="shared" si="103"/>
        <v/>
      </c>
      <c r="U343" s="8" t="str">
        <f>IF($A343="","",IF(LEFT($A343,1)=U$20,$G343,""))</f>
        <v/>
      </c>
      <c r="V343" s="8" t="str">
        <f t="shared" si="101"/>
        <v/>
      </c>
      <c r="W343" s="8"/>
      <c r="X343" s="2"/>
      <c r="Y343" s="13" t="e">
        <f>IF(F343="","",IF(F343-VLOOKUP($A340,AWstandards,VLOOKUP(D343,Age,2,FALSE),FALSE)&lt;0,"","aw"))</f>
        <v>#N/A</v>
      </c>
    </row>
    <row r="344" spans="1:25" x14ac:dyDescent="0.25">
      <c r="A344" s="16" t="s">
        <v>393</v>
      </c>
      <c r="B344" s="36">
        <v>4</v>
      </c>
      <c r="C344" s="45" t="str">
        <f>IF(A344="","",VLOOKUP($A$340,IF(LEN(A344)=2,F15B,F15A),VLOOKUP(LEFT(A344,1),Fteams,6,FALSE),FALSE))</f>
        <v>Ilayda Ruso</v>
      </c>
      <c r="D344" s="45">
        <f>IF(A344="","",VLOOKUP($A340,IF(LEN(A344)=2,F15B,F15A),VLOOKUP(LEFT(A344,1),Fteams,7,FALSE),FALSE))</f>
        <v>0</v>
      </c>
      <c r="E344" s="45" t="str">
        <f>IF(A344="","",VLOOKUP(LEFT(A344,1),Fteams,2,FALSE))</f>
        <v>Worthing</v>
      </c>
      <c r="F344" s="96" t="s">
        <v>450</v>
      </c>
      <c r="G344" s="97">
        <f>IF(Dec!$G$2-3&lt;0,0,Dec!$G$2-3)</f>
        <v>9</v>
      </c>
      <c r="H344" s="99"/>
      <c r="I344" s="8" t="str">
        <f t="shared" si="103"/>
        <v/>
      </c>
      <c r="J344" s="8" t="str">
        <f t="shared" si="103"/>
        <v/>
      </c>
      <c r="K344" s="8" t="str">
        <f t="shared" si="103"/>
        <v/>
      </c>
      <c r="L344" s="8" t="str">
        <f t="shared" si="103"/>
        <v/>
      </c>
      <c r="M344" s="8" t="str">
        <f t="shared" si="103"/>
        <v/>
      </c>
      <c r="N344" s="8" t="str">
        <f t="shared" si="103"/>
        <v/>
      </c>
      <c r="O344" s="8" t="str">
        <f t="shared" si="103"/>
        <v/>
      </c>
      <c r="P344" s="8" t="str">
        <f t="shared" si="103"/>
        <v/>
      </c>
      <c r="Q344" s="8">
        <f t="shared" si="103"/>
        <v>9</v>
      </c>
      <c r="R344" s="8" t="str">
        <f t="shared" si="103"/>
        <v/>
      </c>
      <c r="S344" s="8" t="str">
        <f t="shared" si="103"/>
        <v/>
      </c>
      <c r="T344" s="8" t="str">
        <f t="shared" si="103"/>
        <v/>
      </c>
      <c r="U344" s="8" t="str">
        <f t="shared" si="103"/>
        <v/>
      </c>
      <c r="V344" s="8" t="str">
        <f t="shared" si="101"/>
        <v/>
      </c>
      <c r="W344" s="8"/>
      <c r="X344" s="2"/>
      <c r="Y344" s="13" t="e">
        <f>IF(F344="","",IF(F344-VLOOKUP($A340,AWstandards,VLOOKUP(D344,Age,2,FALSE),FALSE)&lt;0,"","aw"))</f>
        <v>#N/A</v>
      </c>
    </row>
    <row r="345" spans="1:25" x14ac:dyDescent="0.25">
      <c r="A345" s="16" t="s">
        <v>401</v>
      </c>
      <c r="B345" s="36">
        <v>5</v>
      </c>
      <c r="C345" s="45" t="str">
        <f>IF(A345="","",VLOOKUP($A$340,IF(LEN(A345)=2,F15B,F15A),VLOOKUP(LEFT(A345,1),Fteams,6,FALSE),FALSE))</f>
        <v>Alicia Stone</v>
      </c>
      <c r="D345" s="45">
        <f>IF(A345="","",VLOOKUP($A340,IF(LEN(A345)=2,F15B,F15A),VLOOKUP(LEFT(A345,1),Fteams,7,FALSE),FALSE))</f>
        <v>0</v>
      </c>
      <c r="E345" s="45" t="str">
        <f>IF(A345="","",VLOOKUP(LEFT(A345,1),Fteams,2,FALSE))</f>
        <v>Eastbourne</v>
      </c>
      <c r="F345" s="96" t="s">
        <v>451</v>
      </c>
      <c r="G345" s="97">
        <f>IF(Dec!$G$2-4&lt;0,0,Dec!$G$2-4)</f>
        <v>8</v>
      </c>
      <c r="H345" s="99"/>
      <c r="I345" s="8" t="str">
        <f t="shared" si="103"/>
        <v/>
      </c>
      <c r="J345" s="8" t="str">
        <f t="shared" si="103"/>
        <v/>
      </c>
      <c r="K345" s="8" t="str">
        <f t="shared" si="103"/>
        <v/>
      </c>
      <c r="L345" s="8">
        <f t="shared" si="103"/>
        <v>8</v>
      </c>
      <c r="M345" s="8" t="str">
        <f t="shared" si="103"/>
        <v/>
      </c>
      <c r="N345" s="8" t="str">
        <f t="shared" si="103"/>
        <v/>
      </c>
      <c r="O345" s="8" t="str">
        <f t="shared" si="103"/>
        <v/>
      </c>
      <c r="P345" s="8" t="str">
        <f t="shared" si="103"/>
        <v/>
      </c>
      <c r="Q345" s="8" t="str">
        <f t="shared" si="103"/>
        <v/>
      </c>
      <c r="R345" s="8" t="str">
        <f t="shared" si="103"/>
        <v/>
      </c>
      <c r="S345" s="8" t="str">
        <f t="shared" si="103"/>
        <v/>
      </c>
      <c r="T345" s="8" t="str">
        <f t="shared" si="103"/>
        <v/>
      </c>
      <c r="U345" s="8" t="str">
        <f t="shared" si="103"/>
        <v/>
      </c>
      <c r="V345" s="8" t="str">
        <f t="shared" si="101"/>
        <v/>
      </c>
      <c r="W345" s="8"/>
      <c r="X345" s="2"/>
      <c r="Y345" s="13" t="e">
        <f>IF(F345="","",IF(F345-VLOOKUP($A340,AWstandards,VLOOKUP(D345,Age,2,FALSE),FALSE)&lt;0,"","aw"))</f>
        <v>#N/A</v>
      </c>
    </row>
    <row r="346" spans="1:25" x14ac:dyDescent="0.25">
      <c r="A346" s="15" t="s">
        <v>5</v>
      </c>
      <c r="B346" s="29"/>
      <c r="C346" s="46" t="s">
        <v>236</v>
      </c>
      <c r="D346" s="47"/>
      <c r="E346" s="48"/>
      <c r="F346" s="102"/>
      <c r="G346" s="101"/>
      <c r="H346" s="99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 t="str">
        <f t="shared" si="103"/>
        <v/>
      </c>
      <c r="V346" s="8" t="str">
        <f t="shared" si="101"/>
        <v/>
      </c>
      <c r="W346" s="8"/>
      <c r="X346" s="2" t="s">
        <v>26</v>
      </c>
      <c r="Y346" s="2"/>
    </row>
    <row r="347" spans="1:25" x14ac:dyDescent="0.25">
      <c r="A347" s="16" t="s">
        <v>398</v>
      </c>
      <c r="B347" s="36">
        <v>1</v>
      </c>
      <c r="C347" s="45" t="str">
        <f>IF(A347="","",VLOOKUP($A$346,IF(LEN(A347)=2,F15B,F15A),VLOOKUP(LEFT(A347,1),Fteams,6,FALSE),FALSE))</f>
        <v>Neve Talbot</v>
      </c>
      <c r="D347" s="45">
        <f>IF(A347="","",VLOOKUP($A346,IF(LEN(A347)=2,F15B,F15A),VLOOKUP(LEFT(A347,1),Fteams,7,FALSE),FALSE))</f>
        <v>0</v>
      </c>
      <c r="E347" s="45" t="str">
        <f>IF(A347="","",VLOOKUP(LEFT(A347,1),Fteams,2,FALSE))</f>
        <v>Brighton &amp; Hove</v>
      </c>
      <c r="F347" s="96" t="s">
        <v>452</v>
      </c>
      <c r="G347" s="97">
        <f>Dec!$G$2</f>
        <v>12</v>
      </c>
      <c r="H347" s="99"/>
      <c r="I347" s="8">
        <f t="shared" ref="I347:U354" si="104">IF($A347="","",IF(LEFT($A347,1)=I$20,$G347,""))</f>
        <v>12</v>
      </c>
      <c r="J347" s="8" t="str">
        <f t="shared" si="104"/>
        <v/>
      </c>
      <c r="K347" s="8" t="str">
        <f t="shared" si="104"/>
        <v/>
      </c>
      <c r="L347" s="8" t="str">
        <f t="shared" si="104"/>
        <v/>
      </c>
      <c r="M347" s="8" t="str">
        <f t="shared" si="104"/>
        <v/>
      </c>
      <c r="N347" s="8" t="str">
        <f t="shared" si="104"/>
        <v/>
      </c>
      <c r="O347" s="8" t="str">
        <f t="shared" si="104"/>
        <v/>
      </c>
      <c r="P347" s="8" t="str">
        <f t="shared" si="104"/>
        <v/>
      </c>
      <c r="Q347" s="8" t="str">
        <f t="shared" si="104"/>
        <v/>
      </c>
      <c r="R347" s="8" t="str">
        <f t="shared" si="104"/>
        <v/>
      </c>
      <c r="S347" s="8" t="str">
        <f t="shared" si="104"/>
        <v/>
      </c>
      <c r="T347" s="8" t="str">
        <f t="shared" si="104"/>
        <v/>
      </c>
      <c r="U347" s="8" t="str">
        <f t="shared" si="103"/>
        <v/>
      </c>
      <c r="V347" s="8" t="str">
        <f t="shared" si="101"/>
        <v/>
      </c>
      <c r="W347" s="8"/>
      <c r="X347" s="2"/>
      <c r="Y347" s="13" t="e">
        <f>IF(F347="","",IF(F347-VLOOKUP($A346,AWstandards,VLOOKUP(D347,Age,2,FALSE),FALSE)&lt;0,"","aw"))</f>
        <v>#N/A</v>
      </c>
    </row>
    <row r="348" spans="1:25" x14ac:dyDescent="0.25">
      <c r="A348" s="16" t="s">
        <v>387</v>
      </c>
      <c r="B348" s="36">
        <v>2</v>
      </c>
      <c r="C348" s="45" t="str">
        <f>IF(A348="","",VLOOKUP($A$346,IF(LEN(A348)=2,F15B,F15A),VLOOKUP(LEFT(A348,1),Fteams,6,FALSE),FALSE))</f>
        <v>Anna Wyatt</v>
      </c>
      <c r="D348" s="45">
        <f>IF(A348="","",VLOOKUP($A346,IF(LEN(A348)=2,F15B,F15A),VLOOKUP(LEFT(A348,1),Fteams,7,FALSE),FALSE))</f>
        <v>0</v>
      </c>
      <c r="E348" s="45" t="str">
        <f>IF(A348="","",VLOOKUP(LEFT(A348,1),Fteams,2,FALSE))</f>
        <v>Chichester</v>
      </c>
      <c r="F348" s="96" t="s">
        <v>453</v>
      </c>
      <c r="G348" s="97">
        <f>IF(Dec!$G$2-1&lt;0,0,Dec!$G$2-1)</f>
        <v>11</v>
      </c>
      <c r="H348" s="99"/>
      <c r="I348" s="8" t="str">
        <f t="shared" si="104"/>
        <v/>
      </c>
      <c r="J348" s="8" t="str">
        <f t="shared" si="104"/>
        <v/>
      </c>
      <c r="K348" s="8">
        <f t="shared" si="104"/>
        <v>11</v>
      </c>
      <c r="L348" s="8" t="str">
        <f t="shared" si="104"/>
        <v/>
      </c>
      <c r="M348" s="8" t="str">
        <f t="shared" si="104"/>
        <v/>
      </c>
      <c r="N348" s="8" t="str">
        <f t="shared" si="104"/>
        <v/>
      </c>
      <c r="O348" s="8" t="str">
        <f t="shared" si="104"/>
        <v/>
      </c>
      <c r="P348" s="8" t="str">
        <f t="shared" si="104"/>
        <v/>
      </c>
      <c r="Q348" s="8" t="str">
        <f t="shared" si="104"/>
        <v/>
      </c>
      <c r="R348" s="8" t="str">
        <f t="shared" si="104"/>
        <v/>
      </c>
      <c r="S348" s="8" t="str">
        <f t="shared" si="104"/>
        <v/>
      </c>
      <c r="T348" s="8" t="str">
        <f t="shared" si="104"/>
        <v/>
      </c>
      <c r="U348" s="8" t="str">
        <f t="shared" si="103"/>
        <v/>
      </c>
      <c r="V348" s="8" t="str">
        <f t="shared" si="101"/>
        <v/>
      </c>
      <c r="W348" s="8"/>
      <c r="X348" s="2"/>
      <c r="Y348" s="13" t="e">
        <f>IF(F348="","",IF(F348-VLOOKUP($A346,AWstandards,VLOOKUP(D348,Age,2,FALSE),FALSE)&lt;0,"","aw"))</f>
        <v>#N/A</v>
      </c>
    </row>
    <row r="349" spans="1:25" x14ac:dyDescent="0.25">
      <c r="A349" s="16" t="s">
        <v>386</v>
      </c>
      <c r="B349" s="36">
        <v>3</v>
      </c>
      <c r="C349" s="45" t="str">
        <f>IF(A349="","",VLOOKUP($A$346,IF(LEN(A349)=2,F15B,F15A),VLOOKUP(LEFT(A349,1),Fteams,6,FALSE),FALSE))</f>
        <v>Adanna Anah</v>
      </c>
      <c r="D349" s="45">
        <f>IF(A349="","",VLOOKUP($A346,IF(LEN(A349)=2,F15B,F15A),VLOOKUP(LEFT(A349,1),Fteams,7,FALSE),FALSE))</f>
        <v>0</v>
      </c>
      <c r="E349" s="45" t="str">
        <f>IF(A349="","",VLOOKUP(LEFT(A349,1),Fteams,2,FALSE))</f>
        <v>Crawley</v>
      </c>
      <c r="F349" s="96" t="s">
        <v>454</v>
      </c>
      <c r="G349" s="97">
        <f>IF(Dec!$G$2-2&lt;0,0,Dec!$G$2-2)</f>
        <v>10</v>
      </c>
      <c r="H349" s="99"/>
      <c r="I349" s="8" t="str">
        <f t="shared" si="104"/>
        <v/>
      </c>
      <c r="J349" s="8">
        <f t="shared" si="104"/>
        <v>10</v>
      </c>
      <c r="K349" s="8" t="str">
        <f t="shared" si="104"/>
        <v/>
      </c>
      <c r="L349" s="8" t="str">
        <f t="shared" si="104"/>
        <v/>
      </c>
      <c r="M349" s="8" t="str">
        <f t="shared" si="104"/>
        <v/>
      </c>
      <c r="N349" s="8" t="str">
        <f t="shared" si="104"/>
        <v/>
      </c>
      <c r="O349" s="8" t="str">
        <f t="shared" si="104"/>
        <v/>
      </c>
      <c r="P349" s="8" t="str">
        <f t="shared" si="104"/>
        <v/>
      </c>
      <c r="Q349" s="8" t="str">
        <f t="shared" si="104"/>
        <v/>
      </c>
      <c r="R349" s="8" t="str">
        <f t="shared" si="104"/>
        <v/>
      </c>
      <c r="S349" s="8" t="str">
        <f t="shared" si="104"/>
        <v/>
      </c>
      <c r="T349" s="8" t="str">
        <f t="shared" si="104"/>
        <v/>
      </c>
      <c r="U349" s="8" t="str">
        <f t="shared" si="103"/>
        <v/>
      </c>
      <c r="V349" s="8" t="str">
        <f t="shared" si="101"/>
        <v/>
      </c>
      <c r="W349" s="8"/>
      <c r="X349" s="2"/>
      <c r="Y349" s="13" t="e">
        <f>IF(F349="","",IF(F349-VLOOKUP($A346,AWstandards,VLOOKUP(D349,Age,2,FALSE),FALSE)&lt;0,"","aw"))</f>
        <v>#N/A</v>
      </c>
    </row>
    <row r="350" spans="1:25" x14ac:dyDescent="0.25">
      <c r="A350" s="16" t="s">
        <v>388</v>
      </c>
      <c r="B350" s="36">
        <v>4</v>
      </c>
      <c r="C350" s="45" t="str">
        <f>IF(A350="","",VLOOKUP($A$346,IF(LEN(A350)=2,F15B,F15A),VLOOKUP(LEFT(A350,1),Fteams,6,FALSE),FALSE))</f>
        <v>Sophie Cann</v>
      </c>
      <c r="D350" s="45">
        <f>IF(A350="","",VLOOKUP($A346,IF(LEN(A350)=2,F15B,F15A),VLOOKUP(LEFT(A350,1),Fteams,7,FALSE),FALSE))</f>
        <v>0</v>
      </c>
      <c r="E350" s="45" t="str">
        <f>IF(A350="","",VLOOKUP(LEFT(A350,1),Fteams,2,FALSE))</f>
        <v>Eastbourne</v>
      </c>
      <c r="F350" s="96" t="s">
        <v>455</v>
      </c>
      <c r="G350" s="97">
        <f>IF(Dec!$G$2-3&lt;0,0,Dec!$G$2-3)</f>
        <v>9</v>
      </c>
      <c r="H350" s="99"/>
      <c r="I350" s="8" t="str">
        <f t="shared" si="104"/>
        <v/>
      </c>
      <c r="J350" s="8" t="str">
        <f t="shared" si="104"/>
        <v/>
      </c>
      <c r="K350" s="8" t="str">
        <f t="shared" si="104"/>
        <v/>
      </c>
      <c r="L350" s="8">
        <f t="shared" si="104"/>
        <v>9</v>
      </c>
      <c r="M350" s="8" t="str">
        <f t="shared" si="104"/>
        <v/>
      </c>
      <c r="N350" s="8" t="str">
        <f t="shared" si="104"/>
        <v/>
      </c>
      <c r="O350" s="8" t="str">
        <f t="shared" si="104"/>
        <v/>
      </c>
      <c r="P350" s="8" t="str">
        <f t="shared" si="104"/>
        <v/>
      </c>
      <c r="Q350" s="8" t="str">
        <f t="shared" si="104"/>
        <v/>
      </c>
      <c r="R350" s="8" t="str">
        <f t="shared" si="104"/>
        <v/>
      </c>
      <c r="S350" s="8" t="str">
        <f t="shared" si="104"/>
        <v/>
      </c>
      <c r="T350" s="8" t="str">
        <f t="shared" si="104"/>
        <v/>
      </c>
      <c r="U350" s="8" t="str">
        <f t="shared" si="104"/>
        <v/>
      </c>
      <c r="V350" s="8" t="str">
        <f t="shared" si="101"/>
        <v/>
      </c>
      <c r="W350" s="8"/>
      <c r="X350" s="2"/>
      <c r="Y350" s="13" t="e">
        <f>IF(F350="","",IF(F350-VLOOKUP($A346,AWstandards,VLOOKUP(D350,Age,2,FALSE),FALSE)&lt;0,"","aw"))</f>
        <v>#N/A</v>
      </c>
    </row>
    <row r="351" spans="1:25" x14ac:dyDescent="0.25">
      <c r="A351" s="15" t="s">
        <v>15</v>
      </c>
      <c r="B351" s="29"/>
      <c r="C351" s="46" t="s">
        <v>237</v>
      </c>
      <c r="D351" s="47"/>
      <c r="E351" s="48"/>
      <c r="F351" s="102"/>
      <c r="G351" s="103"/>
      <c r="H351" s="99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 t="str">
        <f t="shared" si="104"/>
        <v/>
      </c>
      <c r="V351" s="8" t="str">
        <f t="shared" si="101"/>
        <v/>
      </c>
      <c r="W351" s="8"/>
      <c r="X351" s="2"/>
      <c r="Y351" s="13"/>
    </row>
    <row r="352" spans="1:25" x14ac:dyDescent="0.25">
      <c r="A352" s="16" t="s">
        <v>388</v>
      </c>
      <c r="B352" s="36">
        <v>1</v>
      </c>
      <c r="C352" s="45" t="str">
        <f>IF(A352="","",VLOOKUP($A$351,IF(LEN(A352)=2,F15B,F15A),VLOOKUP(LEFT(A352,1),Fteams,6,FALSE),FALSE))</f>
        <v>Eastbourne</v>
      </c>
      <c r="D352" s="45">
        <f>IF(A352="","",VLOOKUP($A351,IF(LEN(A352)=2,F15B,F15A),VLOOKUP(LEFT(A352,1),Fteams,7,FALSE),FALSE))</f>
        <v>0</v>
      </c>
      <c r="E352" s="45" t="str">
        <f t="shared" ref="E352:E358" si="105">IF(A352="","",VLOOKUP(LEFT(A352,1),Fteams,2,FALSE))</f>
        <v>Eastbourne</v>
      </c>
      <c r="F352" s="96" t="s">
        <v>713</v>
      </c>
      <c r="G352" s="97">
        <f>Dec!$G$2</f>
        <v>12</v>
      </c>
      <c r="H352" s="99"/>
      <c r="I352" s="8" t="str">
        <f t="shared" ref="I352:U361" si="106">IF($A352="","",IF(LEFT($A352,1)=I$20,$G352,""))</f>
        <v/>
      </c>
      <c r="J352" s="8" t="str">
        <f t="shared" si="106"/>
        <v/>
      </c>
      <c r="K352" s="8" t="str">
        <f t="shared" si="106"/>
        <v/>
      </c>
      <c r="L352" s="8">
        <f t="shared" si="106"/>
        <v>12</v>
      </c>
      <c r="M352" s="8" t="str">
        <f t="shared" si="106"/>
        <v/>
      </c>
      <c r="N352" s="8" t="str">
        <f t="shared" si="106"/>
        <v/>
      </c>
      <c r="O352" s="8" t="str">
        <f t="shared" si="106"/>
        <v/>
      </c>
      <c r="P352" s="8" t="str">
        <f t="shared" si="106"/>
        <v/>
      </c>
      <c r="Q352" s="8" t="str">
        <f t="shared" si="106"/>
        <v/>
      </c>
      <c r="R352" s="8" t="str">
        <f t="shared" si="106"/>
        <v/>
      </c>
      <c r="S352" s="8" t="str">
        <f t="shared" si="106"/>
        <v/>
      </c>
      <c r="T352" s="8" t="str">
        <f t="shared" si="106"/>
        <v/>
      </c>
      <c r="U352" s="8" t="str">
        <f t="shared" si="104"/>
        <v/>
      </c>
      <c r="V352" s="8" t="str">
        <f t="shared" si="101"/>
        <v/>
      </c>
      <c r="W352" s="8"/>
      <c r="X352" s="2"/>
      <c r="Y352" s="13"/>
    </row>
    <row r="353" spans="1:25" x14ac:dyDescent="0.25">
      <c r="A353" s="16" t="s">
        <v>386</v>
      </c>
      <c r="B353" s="36">
        <v>2</v>
      </c>
      <c r="C353" s="45" t="str">
        <f>IF(A353="","",VLOOKUP($A$351,IF(LEN(A353)=2,F15B,F15A),VLOOKUP(LEFT(A353,1),Fteams,6,FALSE),FALSE))</f>
        <v>Crawley</v>
      </c>
      <c r="D353" s="45">
        <f>IF(A353="","",VLOOKUP($A351,IF(LEN(A353)=2,F15B,F15A),VLOOKUP(LEFT(A353,1),Fteams,7,FALSE),FALSE))</f>
        <v>0</v>
      </c>
      <c r="E353" s="45" t="str">
        <f t="shared" si="105"/>
        <v>Crawley</v>
      </c>
      <c r="F353" s="96" t="s">
        <v>714</v>
      </c>
      <c r="G353" s="97">
        <f>IF(Dec!$G$2-1&lt;0,0,Dec!$G$2-1)</f>
        <v>11</v>
      </c>
      <c r="H353" s="99"/>
      <c r="I353" s="8" t="str">
        <f t="shared" si="106"/>
        <v/>
      </c>
      <c r="J353" s="8">
        <f t="shared" si="106"/>
        <v>11</v>
      </c>
      <c r="K353" s="8" t="str">
        <f t="shared" si="106"/>
        <v/>
      </c>
      <c r="L353" s="8" t="str">
        <f t="shared" si="106"/>
        <v/>
      </c>
      <c r="M353" s="8" t="str">
        <f t="shared" si="106"/>
        <v/>
      </c>
      <c r="N353" s="8" t="str">
        <f t="shared" si="106"/>
        <v/>
      </c>
      <c r="O353" s="8" t="str">
        <f t="shared" si="106"/>
        <v/>
      </c>
      <c r="P353" s="8" t="str">
        <f t="shared" si="106"/>
        <v/>
      </c>
      <c r="Q353" s="8" t="str">
        <f t="shared" si="106"/>
        <v/>
      </c>
      <c r="R353" s="8" t="str">
        <f t="shared" si="106"/>
        <v/>
      </c>
      <c r="S353" s="8" t="str">
        <f t="shared" si="106"/>
        <v/>
      </c>
      <c r="T353" s="8" t="str">
        <f t="shared" si="106"/>
        <v/>
      </c>
      <c r="U353" s="8" t="str">
        <f t="shared" si="104"/>
        <v/>
      </c>
      <c r="V353" s="8" t="str">
        <f t="shared" si="101"/>
        <v/>
      </c>
      <c r="W353" s="8"/>
      <c r="X353" s="2"/>
      <c r="Y353" s="13"/>
    </row>
    <row r="354" spans="1:25" x14ac:dyDescent="0.25">
      <c r="A354" s="16" t="s">
        <v>387</v>
      </c>
      <c r="B354" s="36">
        <v>3</v>
      </c>
      <c r="C354" s="45" t="str">
        <f>IF(A354="","",VLOOKUP($A$351,IF(LEN(A354)=2,F15B,F15A),VLOOKUP(LEFT(A354,1),Fteams,6,FALSE),FALSE))</f>
        <v>Chichester</v>
      </c>
      <c r="D354" s="45">
        <f>IF(A354="","",VLOOKUP($A351,IF(LEN(A354)=2,F15B,F15A),VLOOKUP(LEFT(A354,1),Fteams,7,FALSE),FALSE))</f>
        <v>0</v>
      </c>
      <c r="E354" s="45" t="str">
        <f t="shared" si="105"/>
        <v>Chichester</v>
      </c>
      <c r="F354" s="96" t="s">
        <v>715</v>
      </c>
      <c r="G354" s="97">
        <f>IF(Dec!$G$2-2&lt;0,0,Dec!$G$2-2)</f>
        <v>10</v>
      </c>
      <c r="H354" s="99"/>
      <c r="I354" s="8" t="str">
        <f t="shared" si="106"/>
        <v/>
      </c>
      <c r="J354" s="8" t="str">
        <f t="shared" si="106"/>
        <v/>
      </c>
      <c r="K354" s="8">
        <f t="shared" si="106"/>
        <v>10</v>
      </c>
      <c r="L354" s="8" t="str">
        <f t="shared" si="106"/>
        <v/>
      </c>
      <c r="M354" s="8" t="str">
        <f t="shared" si="106"/>
        <v/>
      </c>
      <c r="N354" s="8" t="str">
        <f t="shared" si="106"/>
        <v/>
      </c>
      <c r="O354" s="8" t="str">
        <f t="shared" si="106"/>
        <v/>
      </c>
      <c r="P354" s="8" t="str">
        <f t="shared" si="106"/>
        <v/>
      </c>
      <c r="Q354" s="8" t="str">
        <f t="shared" si="106"/>
        <v/>
      </c>
      <c r="R354" s="8" t="str">
        <f t="shared" si="106"/>
        <v/>
      </c>
      <c r="S354" s="8" t="str">
        <f t="shared" si="106"/>
        <v/>
      </c>
      <c r="T354" s="8" t="str">
        <f t="shared" si="106"/>
        <v/>
      </c>
      <c r="U354" s="8" t="str">
        <f t="shared" si="104"/>
        <v/>
      </c>
      <c r="V354" s="8" t="str">
        <f t="shared" si="101"/>
        <v/>
      </c>
      <c r="W354" s="8"/>
      <c r="X354" s="2"/>
      <c r="Y354" s="13"/>
    </row>
    <row r="355" spans="1:25" x14ac:dyDescent="0.25">
      <c r="A355" s="16" t="s">
        <v>385</v>
      </c>
      <c r="B355" s="36">
        <v>4</v>
      </c>
      <c r="C355" s="45" t="str">
        <f>IF(A355="","",VLOOKUP($A$351,IF(LEN(A355)=2,F15B,F15A),VLOOKUP(LEFT(A355,1),Fteams,6,FALSE),FALSE))</f>
        <v>Brighton &amp; Hove</v>
      </c>
      <c r="D355" s="45">
        <f>IF(A355="","",VLOOKUP($A351,IF(LEN(A355)=2,F15B,F15A),VLOOKUP(LEFT(A355,1),Fteams,7,FALSE),FALSE))</f>
        <v>0</v>
      </c>
      <c r="E355" s="45" t="str">
        <f t="shared" si="105"/>
        <v>Brighton &amp; Hove</v>
      </c>
      <c r="F355" s="96" t="s">
        <v>716</v>
      </c>
      <c r="G355" s="97">
        <f>IF(Dec!$G$2-3&lt;0,0,Dec!$G$2-3)</f>
        <v>9</v>
      </c>
      <c r="H355" s="99"/>
      <c r="I355" s="8">
        <f t="shared" si="106"/>
        <v>9</v>
      </c>
      <c r="J355" s="8" t="str">
        <f t="shared" si="106"/>
        <v/>
      </c>
      <c r="K355" s="8" t="str">
        <f t="shared" si="106"/>
        <v/>
      </c>
      <c r="L355" s="8" t="str">
        <f t="shared" si="106"/>
        <v/>
      </c>
      <c r="M355" s="8" t="str">
        <f t="shared" si="106"/>
        <v/>
      </c>
      <c r="N355" s="8" t="str">
        <f t="shared" si="106"/>
        <v/>
      </c>
      <c r="O355" s="8" t="str">
        <f t="shared" si="106"/>
        <v/>
      </c>
      <c r="P355" s="8" t="str">
        <f t="shared" si="106"/>
        <v/>
      </c>
      <c r="Q355" s="8" t="str">
        <f t="shared" si="106"/>
        <v/>
      </c>
      <c r="R355" s="8" t="str">
        <f t="shared" si="106"/>
        <v/>
      </c>
      <c r="S355" s="8" t="str">
        <f t="shared" si="106"/>
        <v/>
      </c>
      <c r="T355" s="8" t="str">
        <f t="shared" si="106"/>
        <v/>
      </c>
      <c r="U355" s="8" t="str">
        <f t="shared" si="106"/>
        <v/>
      </c>
      <c r="V355" s="8" t="str">
        <f t="shared" si="101"/>
        <v/>
      </c>
      <c r="W355" s="8"/>
      <c r="X355" s="2"/>
      <c r="Y355" s="13"/>
    </row>
    <row r="356" spans="1:25" x14ac:dyDescent="0.25">
      <c r="A356" s="16" t="s">
        <v>392</v>
      </c>
      <c r="B356" s="36">
        <v>5</v>
      </c>
      <c r="C356" s="45" t="str">
        <f>IF(A356="","",VLOOKUP($A$351,IF(LEN(A356)=2,F15B,F15A),VLOOKUP(LEFT(A356,1),Fteams,6,FALSE),FALSE))</f>
        <v>Hy Runners</v>
      </c>
      <c r="D356" s="45" t="str">
        <f>IF(A356="","",VLOOKUP($A351,IF(LEN(A356)=2,F15B,F15A),VLOOKUP(LEFT(A356,1),Fteams,7,FALSE),FALSE))</f>
        <v>U15</v>
      </c>
      <c r="E356" s="45" t="str">
        <f t="shared" si="105"/>
        <v>Hy Runners</v>
      </c>
      <c r="F356" s="96" t="s">
        <v>717</v>
      </c>
      <c r="G356" s="97">
        <f>IF(Dec!$G$2-4&lt;0,0,Dec!$G$2-4)</f>
        <v>8</v>
      </c>
      <c r="H356" s="99"/>
      <c r="I356" s="8" t="str">
        <f t="shared" si="106"/>
        <v/>
      </c>
      <c r="J356" s="8" t="str">
        <f t="shared" si="106"/>
        <v/>
      </c>
      <c r="K356" s="8" t="str">
        <f t="shared" si="106"/>
        <v/>
      </c>
      <c r="L356" s="8" t="str">
        <f t="shared" si="106"/>
        <v/>
      </c>
      <c r="M356" s="8" t="str">
        <f t="shared" si="106"/>
        <v/>
      </c>
      <c r="N356" s="8" t="str">
        <f t="shared" si="106"/>
        <v/>
      </c>
      <c r="O356" s="8" t="str">
        <f t="shared" si="106"/>
        <v/>
      </c>
      <c r="P356" s="8" t="str">
        <f t="shared" si="106"/>
        <v/>
      </c>
      <c r="Q356" s="8" t="str">
        <f t="shared" si="106"/>
        <v/>
      </c>
      <c r="R356" s="8" t="str">
        <f t="shared" si="106"/>
        <v/>
      </c>
      <c r="S356" s="8" t="str">
        <f t="shared" si="106"/>
        <v/>
      </c>
      <c r="T356" s="8">
        <f t="shared" si="106"/>
        <v>8</v>
      </c>
      <c r="U356" s="8" t="str">
        <f t="shared" si="106"/>
        <v/>
      </c>
      <c r="V356" s="8">
        <f t="shared" si="101"/>
        <v>8</v>
      </c>
      <c r="W356" s="8"/>
      <c r="X356" s="2"/>
      <c r="Y356" s="13"/>
    </row>
    <row r="357" spans="1:25" x14ac:dyDescent="0.25">
      <c r="A357" s="16" t="s">
        <v>393</v>
      </c>
      <c r="B357" s="36">
        <v>6</v>
      </c>
      <c r="C357" s="45" t="str">
        <f>IF(A357="","",VLOOKUP($A$351,IF(LEN(A357)=2,F15B,F15A),VLOOKUP(LEFT(A357,1),Fteams,6,FALSE),FALSE))</f>
        <v>Worthing</v>
      </c>
      <c r="D357" s="45">
        <f>IF(A357="","",VLOOKUP($A351,IF(LEN(A357)=2,F15B,F15A),VLOOKUP(LEFT(A357,1),Fteams,7,FALSE),FALSE))</f>
        <v>0</v>
      </c>
      <c r="E357" s="45" t="str">
        <f t="shared" si="105"/>
        <v>Worthing</v>
      </c>
      <c r="F357" s="96" t="s">
        <v>718</v>
      </c>
      <c r="G357" s="97">
        <f>IF(Dec!$G$2-5&lt;0,0,Dec!$G$2-5)</f>
        <v>7</v>
      </c>
      <c r="H357" s="99"/>
      <c r="I357" s="8" t="str">
        <f t="shared" si="106"/>
        <v/>
      </c>
      <c r="J357" s="8" t="str">
        <f t="shared" si="106"/>
        <v/>
      </c>
      <c r="K357" s="8" t="str">
        <f t="shared" si="106"/>
        <v/>
      </c>
      <c r="L357" s="8" t="str">
        <f t="shared" si="106"/>
        <v/>
      </c>
      <c r="M357" s="8" t="str">
        <f t="shared" si="106"/>
        <v/>
      </c>
      <c r="N357" s="8" t="str">
        <f t="shared" si="106"/>
        <v/>
      </c>
      <c r="O357" s="8" t="str">
        <f t="shared" si="106"/>
        <v/>
      </c>
      <c r="P357" s="8" t="str">
        <f t="shared" si="106"/>
        <v/>
      </c>
      <c r="Q357" s="8">
        <f t="shared" si="106"/>
        <v>7</v>
      </c>
      <c r="R357" s="8" t="str">
        <f t="shared" si="106"/>
        <v/>
      </c>
      <c r="S357" s="8" t="str">
        <f t="shared" si="106"/>
        <v/>
      </c>
      <c r="T357" s="8" t="str">
        <f t="shared" si="106"/>
        <v/>
      </c>
      <c r="U357" s="8" t="str">
        <f t="shared" si="106"/>
        <v/>
      </c>
      <c r="V357" s="8" t="str">
        <f t="shared" si="101"/>
        <v/>
      </c>
      <c r="W357" s="8"/>
      <c r="X357" s="2"/>
      <c r="Y357" s="13"/>
    </row>
    <row r="358" spans="1:25" hidden="1" x14ac:dyDescent="0.25">
      <c r="A358" s="16"/>
      <c r="B358" s="36">
        <v>11</v>
      </c>
      <c r="C358" s="45" t="str">
        <f>IF(A358="","",VLOOKUP($A$359,IF(LEN(A358)=2,F15B,F15A),VLOOKUP(LEFT(A358,1),Fteams,6,FALSE),FALSE))</f>
        <v/>
      </c>
      <c r="D358" s="45" t="str">
        <f>IF(A358="","",VLOOKUP($A351,IF(LEN(A358)=2,F15B,F15A),VLOOKUP(LEFT(A358,1),Fteams,7,FALSE),FALSE))</f>
        <v/>
      </c>
      <c r="E358" s="45" t="str">
        <f t="shared" si="105"/>
        <v/>
      </c>
      <c r="F358" s="96"/>
      <c r="G358" s="97">
        <f>IF(Dec!$G$2-10&lt;0,0,Dec!$G$2-10)</f>
        <v>2</v>
      </c>
      <c r="H358" s="99"/>
      <c r="I358" s="8" t="str">
        <f t="shared" ref="I358:T358" si="107">IF($A358="","",IF(LEFT($A358,1)=I$20,$G358,""))</f>
        <v/>
      </c>
      <c r="J358" s="8" t="str">
        <f t="shared" si="107"/>
        <v/>
      </c>
      <c r="K358" s="8" t="str">
        <f t="shared" si="107"/>
        <v/>
      </c>
      <c r="L358" s="8" t="str">
        <f t="shared" si="107"/>
        <v/>
      </c>
      <c r="M358" s="8" t="str">
        <f t="shared" si="107"/>
        <v/>
      </c>
      <c r="N358" s="8" t="str">
        <f t="shared" si="107"/>
        <v/>
      </c>
      <c r="O358" s="8" t="str">
        <f t="shared" si="107"/>
        <v/>
      </c>
      <c r="P358" s="8" t="str">
        <f t="shared" si="107"/>
        <v/>
      </c>
      <c r="Q358" s="8" t="str">
        <f t="shared" si="107"/>
        <v/>
      </c>
      <c r="R358" s="8" t="str">
        <f t="shared" si="107"/>
        <v/>
      </c>
      <c r="S358" s="8" t="str">
        <f t="shared" si="107"/>
        <v/>
      </c>
      <c r="T358" s="8" t="str">
        <f t="shared" si="107"/>
        <v/>
      </c>
      <c r="U358" s="8" t="str">
        <f t="shared" si="106"/>
        <v/>
      </c>
      <c r="V358" s="8" t="str">
        <f t="shared" si="101"/>
        <v/>
      </c>
      <c r="W358" s="8"/>
      <c r="X358" s="2"/>
      <c r="Y358" s="13"/>
    </row>
    <row r="359" spans="1:25" x14ac:dyDescent="0.25">
      <c r="A359" s="15" t="s">
        <v>15</v>
      </c>
      <c r="B359" s="29"/>
      <c r="C359" s="46" t="s">
        <v>238</v>
      </c>
      <c r="D359" s="47"/>
      <c r="E359" s="48"/>
      <c r="F359" s="102"/>
      <c r="G359" s="101"/>
      <c r="H359" s="99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 t="str">
        <f t="shared" si="106"/>
        <v/>
      </c>
      <c r="V359" s="8" t="str">
        <f t="shared" si="101"/>
        <v/>
      </c>
      <c r="W359" s="8"/>
      <c r="X359" s="2" t="s">
        <v>15</v>
      </c>
      <c r="Y359" s="3"/>
    </row>
    <row r="360" spans="1:25" x14ac:dyDescent="0.25">
      <c r="A360" s="16" t="s">
        <v>398</v>
      </c>
      <c r="B360" s="36">
        <v>1</v>
      </c>
      <c r="C360" s="45" t="str">
        <f>IF(A360="","",VLOOKUP($A$359,IF(LEN(A360)=2,F15B,F15A),VLOOKUP(LEFT(A360,1),Fteams,6,FALSE),FALSE))</f>
        <v>Brighton &amp; Hove</v>
      </c>
      <c r="D360" s="45">
        <f>IF(A360="","",VLOOKUP($A359,IF(LEN(A360)=2,F15B,F15A),VLOOKUP(LEFT(A360,1),Fteams,7,FALSE),FALSE))</f>
        <v>0</v>
      </c>
      <c r="E360" s="45" t="str">
        <f>IF(A360="","",VLOOKUP(LEFT(A360,1),Fteams,2,FALSE))</f>
        <v>Brighton &amp; Hove</v>
      </c>
      <c r="F360" s="96" t="s">
        <v>719</v>
      </c>
      <c r="G360" s="97">
        <f>Dec!$G$2</f>
        <v>12</v>
      </c>
      <c r="H360" s="99"/>
      <c r="I360" s="8">
        <f t="shared" ref="I360:V363" si="108">IF($A360="","",IF(LEFT($A360,1)=I$20,$G360,""))</f>
        <v>12</v>
      </c>
      <c r="J360" s="8" t="str">
        <f t="shared" si="108"/>
        <v/>
      </c>
      <c r="K360" s="8" t="str">
        <f t="shared" si="108"/>
        <v/>
      </c>
      <c r="L360" s="8" t="str">
        <f t="shared" si="108"/>
        <v/>
      </c>
      <c r="M360" s="8" t="str">
        <f t="shared" si="108"/>
        <v/>
      </c>
      <c r="N360" s="8" t="str">
        <f t="shared" si="108"/>
        <v/>
      </c>
      <c r="O360" s="8" t="str">
        <f t="shared" si="108"/>
        <v/>
      </c>
      <c r="P360" s="8" t="str">
        <f t="shared" si="108"/>
        <v/>
      </c>
      <c r="Q360" s="8" t="str">
        <f t="shared" si="108"/>
        <v/>
      </c>
      <c r="R360" s="8" t="str">
        <f t="shared" si="108"/>
        <v/>
      </c>
      <c r="S360" s="8" t="str">
        <f t="shared" si="108"/>
        <v/>
      </c>
      <c r="T360" s="8" t="str">
        <f t="shared" si="108"/>
        <v/>
      </c>
      <c r="U360" s="8" t="str">
        <f t="shared" si="106"/>
        <v/>
      </c>
      <c r="V360" s="8" t="str">
        <f t="shared" si="108"/>
        <v/>
      </c>
      <c r="W360" s="8"/>
      <c r="X360" s="2"/>
      <c r="Y360" s="13" t="e">
        <f>IF(F360="","",IF(F360-VLOOKUP($A359,AWstandards,VLOOKUP(D360,Age,2,FALSE),FALSE)&gt;0,"","aw"))</f>
        <v>#N/A</v>
      </c>
    </row>
    <row r="361" spans="1:25" x14ac:dyDescent="0.25">
      <c r="A361" s="16" t="s">
        <v>399</v>
      </c>
      <c r="B361" s="36">
        <v>2</v>
      </c>
      <c r="C361" s="45" t="str">
        <f>IF(A361="","",VLOOKUP($A$359,IF(LEN(A361)=2,F15B,F15A),VLOOKUP(LEFT(A361,1),Fteams,6,FALSE),FALSE))</f>
        <v>Crawley</v>
      </c>
      <c r="D361" s="45">
        <f>IF(A361="","",VLOOKUP($A359,IF(LEN(A361)=2,F15B,F15A),VLOOKUP(LEFT(A361,1),Fteams,7,FALSE),FALSE))</f>
        <v>0</v>
      </c>
      <c r="E361" s="45" t="str">
        <f>IF(A361="","",VLOOKUP(LEFT(A361,1),Fteams,2,FALSE))</f>
        <v>Crawley</v>
      </c>
      <c r="F361" s="96" t="s">
        <v>720</v>
      </c>
      <c r="G361" s="97">
        <f>IF(Dec!$G$2-1&lt;0,0,Dec!$G$2-1)</f>
        <v>11</v>
      </c>
      <c r="H361" s="99"/>
      <c r="I361" s="8" t="str">
        <f t="shared" si="108"/>
        <v/>
      </c>
      <c r="J361" s="8">
        <f t="shared" si="108"/>
        <v>11</v>
      </c>
      <c r="K361" s="8" t="str">
        <f t="shared" si="108"/>
        <v/>
      </c>
      <c r="L361" s="8" t="str">
        <f t="shared" si="108"/>
        <v/>
      </c>
      <c r="M361" s="8" t="str">
        <f t="shared" si="108"/>
        <v/>
      </c>
      <c r="N361" s="8" t="str">
        <f t="shared" si="108"/>
        <v/>
      </c>
      <c r="O361" s="8" t="str">
        <f t="shared" si="108"/>
        <v/>
      </c>
      <c r="P361" s="8" t="str">
        <f t="shared" si="108"/>
        <v/>
      </c>
      <c r="Q361" s="8" t="str">
        <f t="shared" si="108"/>
        <v/>
      </c>
      <c r="R361" s="8" t="str">
        <f t="shared" si="108"/>
        <v/>
      </c>
      <c r="S361" s="8" t="str">
        <f t="shared" si="108"/>
        <v/>
      </c>
      <c r="T361" s="8" t="str">
        <f t="shared" si="108"/>
        <v/>
      </c>
      <c r="U361" s="8" t="str">
        <f t="shared" si="106"/>
        <v/>
      </c>
      <c r="V361" s="8" t="str">
        <f t="shared" si="108"/>
        <v/>
      </c>
      <c r="W361" s="8"/>
      <c r="X361" s="2"/>
      <c r="Y361" s="13" t="e">
        <f>IF(F361="","",IF(F361-VLOOKUP($A359,AWstandards,VLOOKUP(D361,Age,2,FALSE),FALSE)&gt;0,"","aw"))</f>
        <v>#N/A</v>
      </c>
    </row>
    <row r="362" spans="1:25" x14ac:dyDescent="0.25">
      <c r="A362" s="16" t="s">
        <v>401</v>
      </c>
      <c r="B362" s="36">
        <v>3</v>
      </c>
      <c r="C362" s="45" t="str">
        <f>IF(A362="","",VLOOKUP($A$359,IF(LEN(A362)=2,F15B,F15A),VLOOKUP(LEFT(A362,1),Fteams,6,FALSE),FALSE))</f>
        <v>Eastbourne</v>
      </c>
      <c r="D362" s="45">
        <f>IF(A362="","",VLOOKUP($A359,IF(LEN(A362)=2,F15B,F15A),VLOOKUP(LEFT(A362,1),Fteams,7,FALSE),FALSE))</f>
        <v>0</v>
      </c>
      <c r="E362" s="45" t="str">
        <f>IF(A362="","",VLOOKUP(LEFT(A362,1),Fteams,2,FALSE))</f>
        <v>Eastbourne</v>
      </c>
      <c r="F362" s="96" t="s">
        <v>721</v>
      </c>
      <c r="G362" s="97">
        <f>IF(Dec!$G$2-2&lt;0,0,Dec!$G$2-2)</f>
        <v>10</v>
      </c>
      <c r="H362" s="99"/>
      <c r="I362" s="8" t="str">
        <f t="shared" si="108"/>
        <v/>
      </c>
      <c r="J362" s="8" t="str">
        <f t="shared" si="108"/>
        <v/>
      </c>
      <c r="K362" s="8" t="str">
        <f t="shared" si="108"/>
        <v/>
      </c>
      <c r="L362" s="8">
        <f t="shared" si="108"/>
        <v>10</v>
      </c>
      <c r="M362" s="8" t="str">
        <f t="shared" si="108"/>
        <v/>
      </c>
      <c r="N362" s="8" t="str">
        <f t="shared" si="108"/>
        <v/>
      </c>
      <c r="O362" s="8" t="str">
        <f t="shared" si="108"/>
        <v/>
      </c>
      <c r="P362" s="8" t="str">
        <f t="shared" si="108"/>
        <v/>
      </c>
      <c r="Q362" s="8" t="str">
        <f t="shared" si="108"/>
        <v/>
      </c>
      <c r="R362" s="8" t="str">
        <f t="shared" si="108"/>
        <v/>
      </c>
      <c r="S362" s="8" t="str">
        <f t="shared" si="108"/>
        <v/>
      </c>
      <c r="T362" s="8" t="str">
        <f t="shared" si="108"/>
        <v/>
      </c>
      <c r="U362" s="8" t="str">
        <f t="shared" si="108"/>
        <v/>
      </c>
      <c r="V362" s="8" t="str">
        <f t="shared" si="108"/>
        <v/>
      </c>
      <c r="W362" s="8"/>
      <c r="X362" s="2"/>
      <c r="Y362" s="13" t="e">
        <f>IF(F362="","",IF(F362-VLOOKUP($A359,AWstandards,VLOOKUP(D362,Age,2,FALSE),FALSE)&gt;0,"","aw"))</f>
        <v>#N/A</v>
      </c>
    </row>
    <row r="363" spans="1:25" x14ac:dyDescent="0.25">
      <c r="A363" s="16" t="s">
        <v>400</v>
      </c>
      <c r="B363" s="36">
        <v>4</v>
      </c>
      <c r="C363" s="45" t="str">
        <f>IF(A363="","",VLOOKUP($A$359,IF(LEN(A363)=2,F15B,F15A),VLOOKUP(LEFT(A363,1),Fteams,6,FALSE),FALSE))</f>
        <v>Chichester</v>
      </c>
      <c r="D363" s="45">
        <f>IF(A363="","",VLOOKUP($A359,IF(LEN(A363)=2,F15B,F15A),VLOOKUP(LEFT(A363,1),Fteams,7,FALSE),FALSE))</f>
        <v>0</v>
      </c>
      <c r="E363" s="45" t="str">
        <f>IF(A363="","",VLOOKUP(LEFT(A363,1),Fteams,2,FALSE))</f>
        <v>Chichester</v>
      </c>
      <c r="F363" s="96" t="s">
        <v>722</v>
      </c>
      <c r="G363" s="97">
        <f>IF(Dec!$G$2-3&lt;0,0,Dec!$G$2-3)</f>
        <v>9</v>
      </c>
      <c r="H363" s="99"/>
      <c r="I363" s="8" t="str">
        <f t="shared" si="108"/>
        <v/>
      </c>
      <c r="J363" s="8" t="str">
        <f t="shared" si="108"/>
        <v/>
      </c>
      <c r="K363" s="8">
        <f t="shared" si="108"/>
        <v>9</v>
      </c>
      <c r="L363" s="8" t="str">
        <f t="shared" si="108"/>
        <v/>
      </c>
      <c r="M363" s="8" t="str">
        <f t="shared" si="108"/>
        <v/>
      </c>
      <c r="N363" s="8" t="str">
        <f t="shared" si="108"/>
        <v/>
      </c>
      <c r="O363" s="8" t="str">
        <f t="shared" si="108"/>
        <v/>
      </c>
      <c r="P363" s="8" t="str">
        <f t="shared" si="108"/>
        <v/>
      </c>
      <c r="Q363" s="8" t="str">
        <f t="shared" si="108"/>
        <v/>
      </c>
      <c r="R363" s="8" t="str">
        <f t="shared" si="108"/>
        <v/>
      </c>
      <c r="S363" s="8" t="str">
        <f t="shared" si="108"/>
        <v/>
      </c>
      <c r="T363" s="8" t="str">
        <f t="shared" si="108"/>
        <v/>
      </c>
      <c r="U363" s="8" t="str">
        <f t="shared" si="108"/>
        <v/>
      </c>
      <c r="V363" s="8" t="str">
        <f t="shared" si="108"/>
        <v/>
      </c>
      <c r="W363" s="8"/>
      <c r="X363" s="2"/>
      <c r="Y363" s="13" t="e">
        <f>IF(F363="","",IF(F363-VLOOKUP($A359,AWstandards,VLOOKUP(D363,Age,2,FALSE),FALSE)&gt;0,"","aw"))</f>
        <v>#N/A</v>
      </c>
    </row>
    <row r="364" spans="1:25" x14ac:dyDescent="0.25">
      <c r="I364" s="9">
        <f t="shared" ref="I364:W364" si="109">SUM(I21:I363)</f>
        <v>470</v>
      </c>
      <c r="J364" s="9">
        <f t="shared" si="109"/>
        <v>444</v>
      </c>
      <c r="K364" s="9">
        <f t="shared" si="109"/>
        <v>409.5</v>
      </c>
      <c r="L364" s="9">
        <f t="shared" si="109"/>
        <v>316.5</v>
      </c>
      <c r="M364" s="9">
        <f t="shared" si="109"/>
        <v>92</v>
      </c>
      <c r="N364" s="9">
        <f t="shared" si="109"/>
        <v>154</v>
      </c>
      <c r="O364" s="9">
        <f t="shared" si="109"/>
        <v>83</v>
      </c>
      <c r="P364" s="9">
        <f t="shared" si="109"/>
        <v>124</v>
      </c>
      <c r="Q364" s="9">
        <f t="shared" si="109"/>
        <v>123</v>
      </c>
      <c r="R364" s="9">
        <f t="shared" si="109"/>
        <v>102</v>
      </c>
      <c r="S364" s="9">
        <f t="shared" si="109"/>
        <v>126</v>
      </c>
      <c r="T364" s="9">
        <f t="shared" si="109"/>
        <v>136</v>
      </c>
      <c r="U364" s="9">
        <f t="shared" si="109"/>
        <v>126</v>
      </c>
      <c r="V364" s="9">
        <f t="shared" si="109"/>
        <v>136</v>
      </c>
      <c r="W364" s="9">
        <f t="shared" si="109"/>
        <v>0</v>
      </c>
      <c r="Y364" s="2"/>
    </row>
    <row r="365" spans="1:25" x14ac:dyDescent="0.25">
      <c r="B365" s="84" t="s">
        <v>790</v>
      </c>
      <c r="C365" s="85"/>
      <c r="D365" s="86"/>
      <c r="E365" s="85"/>
      <c r="F365" s="87"/>
      <c r="G365" s="88"/>
      <c r="H365" s="89"/>
      <c r="Y365" s="13"/>
    </row>
    <row r="366" spans="1:25" x14ac:dyDescent="0.25">
      <c r="B366" s="84" t="s">
        <v>791</v>
      </c>
      <c r="C366" s="85"/>
      <c r="D366" s="86"/>
      <c r="E366" s="85"/>
      <c r="F366" s="87"/>
      <c r="G366" s="88"/>
      <c r="H366" s="89"/>
      <c r="Y366" s="13"/>
    </row>
    <row r="367" spans="1:25" x14ac:dyDescent="0.25">
      <c r="B367" s="90" t="s">
        <v>792</v>
      </c>
      <c r="C367" s="85"/>
      <c r="D367" s="86"/>
      <c r="E367" s="85"/>
      <c r="F367" s="91"/>
      <c r="G367" s="88"/>
      <c r="H367" s="89"/>
      <c r="Y367" s="13"/>
    </row>
    <row r="368" spans="1:25" x14ac:dyDescent="0.25">
      <c r="B368" s="87" t="s">
        <v>491</v>
      </c>
      <c r="C368" s="87" t="s">
        <v>417</v>
      </c>
      <c r="D368" s="87"/>
      <c r="E368" s="87" t="s">
        <v>174</v>
      </c>
      <c r="F368" s="91" t="s">
        <v>482</v>
      </c>
      <c r="G368" s="87" t="s">
        <v>490</v>
      </c>
      <c r="H368" s="89"/>
      <c r="Y368" s="13"/>
    </row>
    <row r="369" spans="2:8" x14ac:dyDescent="0.25">
      <c r="B369" s="87" t="s">
        <v>492</v>
      </c>
      <c r="C369" s="87" t="s">
        <v>347</v>
      </c>
      <c r="D369" s="87"/>
      <c r="E369" s="87" t="s">
        <v>180</v>
      </c>
      <c r="F369" s="91" t="s">
        <v>483</v>
      </c>
      <c r="G369" s="87"/>
      <c r="H369" s="89"/>
    </row>
    <row r="370" spans="2:8" x14ac:dyDescent="0.25">
      <c r="B370" s="87" t="s">
        <v>493</v>
      </c>
      <c r="C370" s="87" t="s">
        <v>375</v>
      </c>
      <c r="D370" s="87"/>
      <c r="E370" s="87" t="s">
        <v>173</v>
      </c>
      <c r="F370" s="91" t="s">
        <v>484</v>
      </c>
      <c r="G370" s="87"/>
      <c r="H370" s="89"/>
    </row>
    <row r="371" spans="2:8" x14ac:dyDescent="0.25">
      <c r="B371" s="87" t="s">
        <v>494</v>
      </c>
      <c r="C371" s="87" t="s">
        <v>319</v>
      </c>
      <c r="D371" s="87"/>
      <c r="E371" s="87" t="s">
        <v>175</v>
      </c>
      <c r="F371" s="91" t="s">
        <v>485</v>
      </c>
      <c r="G371" s="87"/>
      <c r="H371" s="89"/>
    </row>
    <row r="372" spans="2:8" x14ac:dyDescent="0.25">
      <c r="B372" s="87" t="s">
        <v>495</v>
      </c>
      <c r="C372" s="87" t="s">
        <v>486</v>
      </c>
      <c r="D372" s="87"/>
      <c r="E372" s="87" t="s">
        <v>181</v>
      </c>
      <c r="F372" s="91" t="s">
        <v>487</v>
      </c>
      <c r="G372" s="87"/>
      <c r="H372" s="89"/>
    </row>
    <row r="373" spans="2:8" x14ac:dyDescent="0.25">
      <c r="B373" s="87" t="s">
        <v>496</v>
      </c>
      <c r="C373" s="87" t="s">
        <v>488</v>
      </c>
      <c r="D373" s="87"/>
      <c r="E373" s="87" t="s">
        <v>180</v>
      </c>
      <c r="F373" s="91" t="s">
        <v>489</v>
      </c>
      <c r="G373" s="87"/>
      <c r="H373" s="89"/>
    </row>
    <row r="374" spans="2:8" x14ac:dyDescent="0.25">
      <c r="B374" s="87"/>
      <c r="C374" s="85"/>
      <c r="D374" s="86"/>
      <c r="E374" s="85"/>
      <c r="F374" s="87"/>
      <c r="G374" s="88"/>
      <c r="H374" s="89"/>
    </row>
    <row r="375" spans="2:8" x14ac:dyDescent="0.25">
      <c r="B375" s="90" t="s">
        <v>793</v>
      </c>
      <c r="C375" s="85"/>
      <c r="D375" s="86"/>
      <c r="E375" s="85"/>
      <c r="F375" s="87"/>
      <c r="G375" s="88"/>
      <c r="H375" s="89"/>
    </row>
    <row r="376" spans="2:8" x14ac:dyDescent="0.25">
      <c r="B376" s="87" t="s">
        <v>491</v>
      </c>
      <c r="C376" s="87" t="s">
        <v>285</v>
      </c>
      <c r="D376" s="87"/>
      <c r="E376" s="87" t="s">
        <v>171</v>
      </c>
      <c r="F376" s="91" t="s">
        <v>750</v>
      </c>
      <c r="G376" s="91"/>
      <c r="H376" s="89"/>
    </row>
    <row r="377" spans="2:8" x14ac:dyDescent="0.25">
      <c r="B377" s="87" t="s">
        <v>492</v>
      </c>
      <c r="C377" s="87" t="s">
        <v>751</v>
      </c>
      <c r="D377" s="87"/>
      <c r="E377" s="87" t="s">
        <v>243</v>
      </c>
      <c r="F377" s="91" t="s">
        <v>752</v>
      </c>
      <c r="G377" s="91"/>
      <c r="H377" s="89"/>
    </row>
    <row r="378" spans="2:8" x14ac:dyDescent="0.25">
      <c r="B378" s="87" t="s">
        <v>493</v>
      </c>
      <c r="C378" s="87" t="s">
        <v>753</v>
      </c>
      <c r="D378" s="87"/>
      <c r="E378" s="87" t="s">
        <v>174</v>
      </c>
      <c r="F378" s="91" t="s">
        <v>754</v>
      </c>
      <c r="G378" s="91"/>
      <c r="H378" s="89"/>
    </row>
    <row r="379" spans="2:8" x14ac:dyDescent="0.25">
      <c r="B379" s="87" t="s">
        <v>494</v>
      </c>
      <c r="C379" s="87" t="s">
        <v>755</v>
      </c>
      <c r="D379" s="87"/>
      <c r="E379" s="87" t="s">
        <v>182</v>
      </c>
      <c r="F379" s="91" t="s">
        <v>756</v>
      </c>
      <c r="G379" s="91"/>
      <c r="H379" s="89"/>
    </row>
    <row r="380" spans="2:8" x14ac:dyDescent="0.25">
      <c r="B380" s="87" t="s">
        <v>495</v>
      </c>
      <c r="C380" s="87" t="s">
        <v>488</v>
      </c>
      <c r="D380" s="87"/>
      <c r="E380" s="87" t="s">
        <v>180</v>
      </c>
      <c r="F380" s="91" t="s">
        <v>757</v>
      </c>
      <c r="G380" s="91"/>
      <c r="H380" s="89"/>
    </row>
    <row r="381" spans="2:8" x14ac:dyDescent="0.25">
      <c r="B381" s="87"/>
      <c r="C381" s="85"/>
      <c r="D381" s="86"/>
      <c r="E381" s="85"/>
      <c r="F381" s="87"/>
      <c r="G381" s="88"/>
      <c r="H381" s="89"/>
    </row>
    <row r="382" spans="2:8" x14ac:dyDescent="0.25">
      <c r="B382" s="90" t="s">
        <v>794</v>
      </c>
      <c r="C382" s="85"/>
      <c r="D382" s="86"/>
      <c r="E382" s="85"/>
      <c r="F382" s="87"/>
      <c r="G382" s="88"/>
      <c r="H382" s="89"/>
    </row>
    <row r="383" spans="2:8" x14ac:dyDescent="0.25">
      <c r="B383" s="87" t="s">
        <v>491</v>
      </c>
      <c r="C383" s="87" t="s">
        <v>784</v>
      </c>
      <c r="D383" s="87"/>
      <c r="E383" s="87" t="s">
        <v>181</v>
      </c>
      <c r="F383" s="91" t="s">
        <v>770</v>
      </c>
      <c r="G383" s="88"/>
      <c r="H383" s="89"/>
    </row>
    <row r="384" spans="2:8" x14ac:dyDescent="0.25">
      <c r="G384" s="88"/>
      <c r="H384" s="89"/>
    </row>
    <row r="385" spans="2:8" x14ac:dyDescent="0.25">
      <c r="B385" s="84" t="s">
        <v>795</v>
      </c>
      <c r="C385" s="85"/>
      <c r="D385" s="86"/>
      <c r="E385" s="85"/>
      <c r="F385" s="87"/>
      <c r="G385" s="88"/>
      <c r="H385" s="89"/>
    </row>
    <row r="386" spans="2:8" x14ac:dyDescent="0.25">
      <c r="B386" s="90" t="s">
        <v>792</v>
      </c>
      <c r="C386" s="85"/>
      <c r="D386" s="86"/>
      <c r="E386" s="85"/>
      <c r="F386" s="87"/>
      <c r="G386" s="88"/>
      <c r="H386" s="89"/>
    </row>
    <row r="387" spans="2:8" x14ac:dyDescent="0.25">
      <c r="B387" s="87" t="s">
        <v>491</v>
      </c>
      <c r="C387" s="87" t="s">
        <v>497</v>
      </c>
      <c r="D387" s="87"/>
      <c r="E387" s="87" t="s">
        <v>171</v>
      </c>
      <c r="F387" s="92" t="s">
        <v>498</v>
      </c>
      <c r="G387" s="87" t="s">
        <v>511</v>
      </c>
      <c r="H387" s="89"/>
    </row>
    <row r="388" spans="2:8" x14ac:dyDescent="0.25">
      <c r="B388" s="87" t="s">
        <v>492</v>
      </c>
      <c r="C388" s="87" t="s">
        <v>367</v>
      </c>
      <c r="D388" s="87"/>
      <c r="E388" s="87" t="s">
        <v>173</v>
      </c>
      <c r="F388" s="92" t="s">
        <v>504</v>
      </c>
      <c r="G388" s="87"/>
      <c r="H388" s="89"/>
    </row>
    <row r="389" spans="2:8" x14ac:dyDescent="0.25">
      <c r="B389" s="87" t="s">
        <v>493</v>
      </c>
      <c r="C389" s="87" t="s">
        <v>499</v>
      </c>
      <c r="D389" s="87"/>
      <c r="E389" s="87" t="s">
        <v>181</v>
      </c>
      <c r="F389" s="92" t="s">
        <v>505</v>
      </c>
      <c r="G389" s="87"/>
      <c r="H389" s="89"/>
    </row>
    <row r="390" spans="2:8" x14ac:dyDescent="0.25">
      <c r="B390" s="87" t="s">
        <v>494</v>
      </c>
      <c r="C390" s="87" t="s">
        <v>500</v>
      </c>
      <c r="D390" s="87"/>
      <c r="E390" s="87" t="s">
        <v>501</v>
      </c>
      <c r="F390" s="92" t="s">
        <v>506</v>
      </c>
      <c r="G390" s="87"/>
      <c r="H390" s="89"/>
    </row>
    <row r="391" spans="2:8" x14ac:dyDescent="0.25">
      <c r="B391" s="87" t="s">
        <v>495</v>
      </c>
      <c r="C391" s="87" t="s">
        <v>502</v>
      </c>
      <c r="D391" s="87"/>
      <c r="E391" s="87" t="s">
        <v>180</v>
      </c>
      <c r="F391" s="92" t="s">
        <v>507</v>
      </c>
      <c r="G391" s="87"/>
      <c r="H391" s="89"/>
    </row>
    <row r="392" spans="2:8" x14ac:dyDescent="0.25">
      <c r="B392" s="87" t="s">
        <v>496</v>
      </c>
      <c r="C392" s="87" t="s">
        <v>503</v>
      </c>
      <c r="D392" s="87"/>
      <c r="E392" s="87" t="s">
        <v>173</v>
      </c>
      <c r="F392" s="92" t="s">
        <v>508</v>
      </c>
      <c r="G392" s="87"/>
      <c r="H392" s="89"/>
    </row>
    <row r="393" spans="2:8" x14ac:dyDescent="0.25">
      <c r="B393" s="87" t="s">
        <v>510</v>
      </c>
      <c r="C393" s="87" t="s">
        <v>789</v>
      </c>
      <c r="D393" s="87"/>
      <c r="E393" s="87" t="s">
        <v>501</v>
      </c>
      <c r="F393" s="92" t="s">
        <v>509</v>
      </c>
      <c r="G393" s="87"/>
      <c r="H393" s="89"/>
    </row>
    <row r="394" spans="2:8" x14ac:dyDescent="0.25">
      <c r="B394" s="87"/>
      <c r="C394" s="85"/>
      <c r="D394" s="86"/>
      <c r="E394" s="85"/>
      <c r="F394" s="91"/>
      <c r="G394" s="88"/>
      <c r="H394" s="89"/>
    </row>
    <row r="395" spans="2:8" x14ac:dyDescent="0.25">
      <c r="B395" s="90" t="s">
        <v>792</v>
      </c>
      <c r="C395" s="85"/>
      <c r="D395" s="86"/>
      <c r="E395" s="85"/>
      <c r="F395" s="91"/>
      <c r="G395" s="88"/>
      <c r="H395" s="89"/>
    </row>
    <row r="396" spans="2:8" x14ac:dyDescent="0.25">
      <c r="B396" s="87" t="s">
        <v>491</v>
      </c>
      <c r="C396" s="87" t="s">
        <v>512</v>
      </c>
      <c r="D396" s="87"/>
      <c r="E396" s="87" t="s">
        <v>171</v>
      </c>
      <c r="F396" s="92" t="s">
        <v>498</v>
      </c>
      <c r="G396" s="87" t="s">
        <v>525</v>
      </c>
      <c r="H396" s="89"/>
    </row>
    <row r="397" spans="2:8" x14ac:dyDescent="0.25">
      <c r="B397" s="87" t="s">
        <v>492</v>
      </c>
      <c r="C397" s="87" t="s">
        <v>513</v>
      </c>
      <c r="D397" s="87"/>
      <c r="E397" s="87" t="s">
        <v>173</v>
      </c>
      <c r="F397" s="92" t="s">
        <v>517</v>
      </c>
      <c r="G397" s="87"/>
      <c r="H397" s="89"/>
    </row>
    <row r="398" spans="2:8" x14ac:dyDescent="0.25">
      <c r="B398" s="87" t="s">
        <v>493</v>
      </c>
      <c r="C398" s="87" t="s">
        <v>365</v>
      </c>
      <c r="D398" s="87"/>
      <c r="E398" s="87" t="s">
        <v>173</v>
      </c>
      <c r="F398" s="92" t="s">
        <v>518</v>
      </c>
      <c r="G398" s="87"/>
      <c r="H398" s="89"/>
    </row>
    <row r="399" spans="2:8" x14ac:dyDescent="0.25">
      <c r="B399" s="87" t="s">
        <v>494</v>
      </c>
      <c r="C399" s="87" t="s">
        <v>514</v>
      </c>
      <c r="D399" s="87"/>
      <c r="E399" s="87" t="s">
        <v>171</v>
      </c>
      <c r="F399" s="92" t="s">
        <v>519</v>
      </c>
      <c r="G399" s="91"/>
      <c r="H399" s="89"/>
    </row>
    <row r="400" spans="2:8" x14ac:dyDescent="0.25">
      <c r="B400" s="87" t="s">
        <v>495</v>
      </c>
      <c r="C400" s="87" t="s">
        <v>515</v>
      </c>
      <c r="D400" s="87"/>
      <c r="E400" s="87" t="s">
        <v>171</v>
      </c>
      <c r="F400" s="92" t="s">
        <v>520</v>
      </c>
      <c r="G400" s="91"/>
      <c r="H400" s="89"/>
    </row>
    <row r="401" spans="2:8" x14ac:dyDescent="0.25">
      <c r="B401" s="87" t="s">
        <v>496</v>
      </c>
      <c r="C401" s="87" t="s">
        <v>516</v>
      </c>
      <c r="D401" s="87"/>
      <c r="E401" s="87" t="s">
        <v>501</v>
      </c>
      <c r="F401" s="92" t="s">
        <v>509</v>
      </c>
      <c r="G401" s="91"/>
      <c r="H401" s="89"/>
    </row>
    <row r="402" spans="2:8" x14ac:dyDescent="0.25">
      <c r="B402" s="87" t="s">
        <v>510</v>
      </c>
      <c r="C402" s="87" t="s">
        <v>425</v>
      </c>
      <c r="D402" s="87"/>
      <c r="E402" s="87" t="s">
        <v>174</v>
      </c>
      <c r="F402" s="92" t="s">
        <v>521</v>
      </c>
      <c r="G402" s="91"/>
      <c r="H402" s="89"/>
    </row>
    <row r="403" spans="2:8" x14ac:dyDescent="0.25">
      <c r="B403" s="87" t="s">
        <v>524</v>
      </c>
      <c r="C403" s="87" t="s">
        <v>523</v>
      </c>
      <c r="D403" s="87"/>
      <c r="E403" s="87" t="s">
        <v>501</v>
      </c>
      <c r="F403" s="92" t="s">
        <v>522</v>
      </c>
      <c r="G403" s="91"/>
      <c r="H403" s="89"/>
    </row>
    <row r="404" spans="2:8" x14ac:dyDescent="0.25">
      <c r="B404" s="87"/>
      <c r="C404" s="85"/>
      <c r="D404" s="86"/>
      <c r="E404" s="85"/>
      <c r="F404" s="91"/>
      <c r="G404" s="88"/>
      <c r="H404" s="89"/>
    </row>
    <row r="405" spans="2:8" x14ac:dyDescent="0.25">
      <c r="B405" s="90" t="s">
        <v>793</v>
      </c>
      <c r="C405" s="85"/>
      <c r="D405" s="86"/>
      <c r="E405" s="85"/>
      <c r="F405" s="91"/>
      <c r="G405" s="88"/>
      <c r="H405" s="89"/>
    </row>
    <row r="406" spans="2:8" x14ac:dyDescent="0.25">
      <c r="B406" s="87" t="s">
        <v>491</v>
      </c>
      <c r="C406" s="87" t="s">
        <v>497</v>
      </c>
      <c r="D406" s="87"/>
      <c r="E406" s="87" t="s">
        <v>171</v>
      </c>
      <c r="F406" s="91" t="s">
        <v>758</v>
      </c>
      <c r="G406" s="91"/>
      <c r="H406" s="89"/>
    </row>
    <row r="407" spans="2:8" x14ac:dyDescent="0.25">
      <c r="B407" s="87" t="s">
        <v>492</v>
      </c>
      <c r="C407" s="87" t="s">
        <v>514</v>
      </c>
      <c r="D407" s="87"/>
      <c r="E407" s="87" t="s">
        <v>171</v>
      </c>
      <c r="F407" s="91" t="s">
        <v>759</v>
      </c>
      <c r="G407" s="91"/>
      <c r="H407" s="89"/>
    </row>
    <row r="408" spans="2:8" x14ac:dyDescent="0.25">
      <c r="B408" s="87" t="s">
        <v>493</v>
      </c>
      <c r="C408" s="87" t="s">
        <v>512</v>
      </c>
      <c r="D408" s="87"/>
      <c r="E408" s="87" t="s">
        <v>171</v>
      </c>
      <c r="F408" s="91" t="s">
        <v>752</v>
      </c>
      <c r="G408" s="91"/>
      <c r="H408" s="89"/>
    </row>
    <row r="409" spans="2:8" x14ac:dyDescent="0.25">
      <c r="B409" s="87" t="s">
        <v>494</v>
      </c>
      <c r="C409" s="87" t="s">
        <v>333</v>
      </c>
      <c r="D409" s="87"/>
      <c r="E409" s="87" t="s">
        <v>175</v>
      </c>
      <c r="F409" s="91" t="s">
        <v>760</v>
      </c>
      <c r="G409" s="91"/>
      <c r="H409" s="89"/>
    </row>
    <row r="410" spans="2:8" x14ac:dyDescent="0.25">
      <c r="B410" s="87" t="s">
        <v>495</v>
      </c>
      <c r="C410" s="87" t="s">
        <v>503</v>
      </c>
      <c r="D410" s="87"/>
      <c r="E410" s="87" t="s">
        <v>173</v>
      </c>
      <c r="F410" s="91" t="s">
        <v>761</v>
      </c>
      <c r="G410" s="91"/>
      <c r="H410" s="89"/>
    </row>
    <row r="411" spans="2:8" x14ac:dyDescent="0.25">
      <c r="B411" s="87" t="s">
        <v>496</v>
      </c>
      <c r="C411" s="87" t="s">
        <v>762</v>
      </c>
      <c r="D411" s="87"/>
      <c r="E411" s="87" t="s">
        <v>175</v>
      </c>
      <c r="F411" s="91" t="s">
        <v>763</v>
      </c>
      <c r="G411" s="91"/>
      <c r="H411" s="89"/>
    </row>
    <row r="412" spans="2:8" x14ac:dyDescent="0.25">
      <c r="B412" s="87" t="s">
        <v>510</v>
      </c>
      <c r="C412" s="87" t="s">
        <v>366</v>
      </c>
      <c r="D412" s="87"/>
      <c r="E412" s="87" t="s">
        <v>173</v>
      </c>
      <c r="F412" s="91" t="s">
        <v>764</v>
      </c>
      <c r="G412" s="91"/>
      <c r="H412" s="89"/>
    </row>
    <row r="413" spans="2:8" x14ac:dyDescent="0.25">
      <c r="B413" s="87" t="s">
        <v>524</v>
      </c>
      <c r="C413" s="87" t="s">
        <v>765</v>
      </c>
      <c r="D413" s="87"/>
      <c r="E413" s="87" t="s">
        <v>243</v>
      </c>
      <c r="F413" s="91" t="s">
        <v>766</v>
      </c>
      <c r="G413" s="91"/>
      <c r="H413" s="89"/>
    </row>
    <row r="414" spans="2:8" x14ac:dyDescent="0.25">
      <c r="B414" s="87"/>
      <c r="C414" s="85"/>
      <c r="D414" s="86"/>
      <c r="E414" s="85"/>
      <c r="F414" s="91"/>
      <c r="G414" s="88"/>
      <c r="H414" s="89"/>
    </row>
    <row r="415" spans="2:8" x14ac:dyDescent="0.25">
      <c r="B415" s="90" t="s">
        <v>794</v>
      </c>
      <c r="C415" s="85"/>
      <c r="D415" s="86"/>
      <c r="E415" s="85"/>
      <c r="F415" s="91"/>
      <c r="G415" s="88"/>
      <c r="H415" s="89"/>
    </row>
    <row r="416" spans="2:8" x14ac:dyDescent="0.25">
      <c r="B416" s="87" t="s">
        <v>491</v>
      </c>
      <c r="C416" s="87" t="s">
        <v>512</v>
      </c>
      <c r="D416" s="87"/>
      <c r="E416" s="87" t="s">
        <v>171</v>
      </c>
      <c r="F416" s="91" t="s">
        <v>777</v>
      </c>
      <c r="G416" s="88"/>
      <c r="H416" s="89"/>
    </row>
    <row r="417" spans="2:8" x14ac:dyDescent="0.25">
      <c r="B417" s="87" t="s">
        <v>492</v>
      </c>
      <c r="C417" s="87" t="s">
        <v>497</v>
      </c>
      <c r="D417" s="87"/>
      <c r="E417" s="87" t="s">
        <v>171</v>
      </c>
      <c r="F417" s="91" t="s">
        <v>771</v>
      </c>
      <c r="G417" s="88"/>
      <c r="H417" s="89"/>
    </row>
    <row r="418" spans="2:8" x14ac:dyDescent="0.25">
      <c r="B418" s="87" t="s">
        <v>493</v>
      </c>
      <c r="C418" s="87" t="s">
        <v>515</v>
      </c>
      <c r="D418" s="87"/>
      <c r="E418" s="87" t="s">
        <v>171</v>
      </c>
      <c r="F418" s="91" t="s">
        <v>696</v>
      </c>
      <c r="G418" s="88"/>
      <c r="H418" s="89"/>
    </row>
    <row r="419" spans="2:8" x14ac:dyDescent="0.25">
      <c r="B419" s="87" t="s">
        <v>494</v>
      </c>
      <c r="C419" s="87" t="s">
        <v>514</v>
      </c>
      <c r="D419" s="87"/>
      <c r="E419" s="87" t="s">
        <v>171</v>
      </c>
      <c r="F419" s="91" t="s">
        <v>772</v>
      </c>
      <c r="G419" s="88"/>
      <c r="H419" s="89"/>
    </row>
    <row r="420" spans="2:8" x14ac:dyDescent="0.25">
      <c r="B420" s="87" t="s">
        <v>495</v>
      </c>
      <c r="C420" s="87" t="s">
        <v>344</v>
      </c>
      <c r="D420" s="87"/>
      <c r="E420" s="87" t="s">
        <v>181</v>
      </c>
      <c r="F420" s="91" t="s">
        <v>780</v>
      </c>
      <c r="G420" s="88"/>
      <c r="H420" s="89"/>
    </row>
    <row r="421" spans="2:8" x14ac:dyDescent="0.25">
      <c r="B421" s="87" t="s">
        <v>496</v>
      </c>
      <c r="C421" s="87" t="s">
        <v>782</v>
      </c>
      <c r="D421" s="87"/>
      <c r="E421" s="87" t="s">
        <v>171</v>
      </c>
      <c r="F421" s="91" t="s">
        <v>773</v>
      </c>
      <c r="G421" s="88"/>
      <c r="H421" s="89"/>
    </row>
    <row r="422" spans="2:8" x14ac:dyDescent="0.25">
      <c r="B422" s="87" t="s">
        <v>510</v>
      </c>
      <c r="C422" s="87" t="s">
        <v>785</v>
      </c>
      <c r="D422" s="87"/>
      <c r="E422" s="87" t="s">
        <v>243</v>
      </c>
      <c r="F422" s="91" t="s">
        <v>774</v>
      </c>
      <c r="G422" s="88"/>
      <c r="H422" s="89"/>
    </row>
    <row r="423" spans="2:8" x14ac:dyDescent="0.25">
      <c r="B423" s="87" t="s">
        <v>524</v>
      </c>
      <c r="C423" s="87" t="s">
        <v>786</v>
      </c>
      <c r="D423" s="87"/>
      <c r="E423" s="87" t="s">
        <v>243</v>
      </c>
      <c r="F423" s="91" t="s">
        <v>776</v>
      </c>
      <c r="G423" s="88"/>
      <c r="H423" s="89"/>
    </row>
    <row r="424" spans="2:8" x14ac:dyDescent="0.25">
      <c r="B424" s="87" t="s">
        <v>249</v>
      </c>
      <c r="C424" s="87" t="s">
        <v>787</v>
      </c>
      <c r="D424" s="87"/>
      <c r="E424" s="87" t="s">
        <v>181</v>
      </c>
      <c r="F424" s="91" t="s">
        <v>769</v>
      </c>
      <c r="G424" s="88"/>
      <c r="H424" s="89"/>
    </row>
    <row r="425" spans="2:8" x14ac:dyDescent="0.25">
      <c r="B425" s="87" t="s">
        <v>246</v>
      </c>
      <c r="C425" s="87" t="s">
        <v>341</v>
      </c>
      <c r="D425" s="87"/>
      <c r="E425" s="87" t="s">
        <v>181</v>
      </c>
      <c r="F425" s="91" t="s">
        <v>779</v>
      </c>
      <c r="G425" s="88"/>
      <c r="H425" s="89"/>
    </row>
    <row r="426" spans="2:8" x14ac:dyDescent="0.25">
      <c r="B426" s="87" t="s">
        <v>247</v>
      </c>
      <c r="C426" s="87" t="s">
        <v>767</v>
      </c>
      <c r="D426" s="87"/>
      <c r="E426" s="87" t="s">
        <v>175</v>
      </c>
      <c r="F426" s="91" t="s">
        <v>768</v>
      </c>
      <c r="G426" s="88"/>
      <c r="H426" s="89"/>
    </row>
    <row r="427" spans="2:8" x14ac:dyDescent="0.25">
      <c r="B427" s="87" t="s">
        <v>248</v>
      </c>
      <c r="C427" s="87" t="s">
        <v>499</v>
      </c>
      <c r="D427" s="87"/>
      <c r="E427" s="87" t="s">
        <v>181</v>
      </c>
      <c r="F427" s="91" t="s">
        <v>778</v>
      </c>
      <c r="G427" s="88"/>
      <c r="H427" s="89"/>
    </row>
    <row r="428" spans="2:8" x14ac:dyDescent="0.25">
      <c r="B428" s="87" t="s">
        <v>788</v>
      </c>
      <c r="C428" s="87" t="s">
        <v>783</v>
      </c>
      <c r="D428" s="87"/>
      <c r="E428" s="87" t="s">
        <v>243</v>
      </c>
      <c r="F428" s="91" t="s">
        <v>775</v>
      </c>
      <c r="G428" s="88"/>
      <c r="H428" s="89"/>
    </row>
    <row r="429" spans="2:8" x14ac:dyDescent="0.25">
      <c r="B429" s="87" t="s">
        <v>801</v>
      </c>
      <c r="C429" s="87" t="s">
        <v>330</v>
      </c>
      <c r="D429" s="87"/>
      <c r="E429" s="87" t="s">
        <v>175</v>
      </c>
      <c r="F429" s="91" t="s">
        <v>781</v>
      </c>
    </row>
  </sheetData>
  <sheetProtection sheet="1"/>
  <phoneticPr fontId="0" type="noConversion"/>
  <pageMargins left="0.17" right="0.17" top="0.39370078740157483" bottom="0.47244094488188981" header="0.14000000000000001" footer="0.47244094488188981"/>
  <pageSetup paperSize="9" fitToHeight="8" orientation="portrait" horizontalDpi="300" verticalDpi="300" r:id="rId1"/>
  <headerFooter alignWithMargins="0">
    <oddHeader>&amp;LSouthern Women's League Division x&amp;CMatch y&amp;RVenue  - Date</oddHeader>
  </headerFooter>
  <legacyDrawing r:id="rId2"/>
  <webPublishItems count="5">
    <webPublishItem id="24516" divId="02eyalfin_24516" sourceType="range" sourceRef="B4:G122" destinationFile="C:\Documents and Settings\Lara Bromilow\Desktop\02eyalfinu17g.htm" title="EYAL Final - Bedford - 15 September 2002"/>
    <webPublishItem id="17625" divId="07swl1_17625" sourceType="range" sourceRef="B4:G204" destinationFile="C:\Documents and Settings\tmb3\Desktop\07swl3.htm" title="Southern Women's League - Seniors Only League - Match 3 - Bedord - 2 June 2007"/>
    <webPublishItem id="14874" divId="06swl3_14874" sourceType="range" sourceRef="B4:G204" destinationFile="C:\Documents and Settings\tmb3\Desktop\06swl3a.htm" title="Southern Women's League Division 2 - Match 3 - Milton Keynes 24 June 2006"/>
    <webPublishItem id="22244" divId="06swl1_22244" sourceType="range" sourceRef="B4:W364" destinationFile="C:\Documents and Settings\tmb3\Desktop\06swl1.htm" title="Southern Womens' League Division 2 - Match 1 - Milton Keynes - 22 April 2006"/>
    <webPublishItem id="15077" divId="06swl1_15077" sourceType="range" sourceRef="B4:W389" destinationFile="C:\Documents and Settings\tmb3\Desktop\06swl1.htm" title="Southern Woimen's League Division 2 - Match 1 - Milton Keynes - 22 April 2006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HeadingPairs>
  <TitlesOfParts>
    <vt:vector size="12" baseType="lpstr">
      <vt:lpstr>Dec</vt:lpstr>
      <vt:lpstr>Results</vt:lpstr>
      <vt:lpstr>Age</vt:lpstr>
      <vt:lpstr>AWstandards</vt:lpstr>
      <vt:lpstr>Event</vt:lpstr>
      <vt:lpstr>F15A</vt:lpstr>
      <vt:lpstr>F15B</vt:lpstr>
      <vt:lpstr>FSA</vt:lpstr>
      <vt:lpstr>FSB</vt:lpstr>
      <vt:lpstr>Fteams</vt:lpstr>
      <vt:lpstr>Dec!Print_Area</vt:lpstr>
      <vt:lpstr>Results!Print_Area</vt:lpstr>
    </vt:vector>
  </TitlesOfParts>
  <Company>THE OPEN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 Bromilow</dc:creator>
  <cp:lastModifiedBy>Kate Matthews</cp:lastModifiedBy>
  <cp:lastPrinted>2019-08-31T08:03:21Z</cp:lastPrinted>
  <dcterms:created xsi:type="dcterms:W3CDTF">2002-05-16T09:38:47Z</dcterms:created>
  <dcterms:modified xsi:type="dcterms:W3CDTF">2023-09-12T10:38:45Z</dcterms:modified>
</cp:coreProperties>
</file>