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mel/Desktop/"/>
    </mc:Choice>
  </mc:AlternateContent>
  <xr:revisionPtr revIDLastSave="0" documentId="13_ncr:1_{56DB59FF-D1DA-FD4D-A35D-51DD56CB6926}" xr6:coauthVersionLast="47" xr6:coauthVersionMax="47" xr10:uidLastSave="{00000000-0000-0000-0000-000000000000}"/>
  <bookViews>
    <workbookView xWindow="8900" yWindow="2120" windowWidth="20960" windowHeight="15320" tabRatio="500" activeTab="1" xr2:uid="{00000000-000D-0000-FFFF-FFFF00000000}"/>
  </bookViews>
  <sheets>
    <sheet name="Team Declaration" sheetId="1" r:id="rId1"/>
    <sheet name="Results" sheetId="2" r:id="rId2"/>
    <sheet name="Events Men" sheetId="3" state="hidden" r:id="rId3"/>
    <sheet name="Events Women" sheetId="4" state="hidden" r:id="rId4"/>
    <sheet name="Non-Scorers" sheetId="5" r:id="rId5"/>
    <sheet name="N-S Results" sheetId="6" r:id="rId6"/>
    <sheet name="Onward Results" sheetId="7" r:id="rId7"/>
  </sheets>
  <definedNames>
    <definedName name="__xlfn_SINGLE">NA()</definedName>
    <definedName name="_xlnm._FilterDatabase" localSheetId="6" hidden="1">'Onward Results'!$H$1:$O$1</definedName>
    <definedName name="_FilterDatabase_0" localSheetId="6">'Onward Results'!$A$1:$N$489</definedName>
    <definedName name="_Melanie" localSheetId="6">'Onward Results'!$A$1:$G$484</definedName>
    <definedName name="abbr_names">'Team Declaration'!$C$36:$BM$36</definedName>
    <definedName name="Club_names">'Team Declaration'!$C$4:$BN$4</definedName>
    <definedName name="Events_men">'Team Declaration'!$B$4:$B$18</definedName>
    <definedName name="Events_women">'Team Declaration'!$B$23:$B$35</definedName>
    <definedName name="Excel_BuiltIn__FilterDatabase" localSheetId="6">'Onward Results'!$A$1:$N$487</definedName>
    <definedName name="Excel_BuiltIn_Print_Area" localSheetId="2">'Events Men'!$B$1:$I$33</definedName>
    <definedName name="Excel_BuiltIn_Print_Area" localSheetId="3">'Events Women'!$A$1:$G$23</definedName>
    <definedName name="Excel_BuiltIn_Print_Area" localSheetId="6">'Onward Results'!$B$1:$F$484</definedName>
    <definedName name="Excel_BuiltIn_Print_Area" localSheetId="1">Results!$A$1:$T$188</definedName>
    <definedName name="Lewes_2023_July" localSheetId="2">'Events Men'!$B$1:$I$33</definedName>
    <definedName name="Melanie" localSheetId="3">'Events Women'!$A$1:$G$23</definedName>
    <definedName name="men_35_short_codes">NA()</definedName>
    <definedName name="men_short_codes">'Team Declaration'!$C$5:$BN$5</definedName>
    <definedName name="Mens_team_declarations">'Team Declaration'!$C$4:$BN$18</definedName>
    <definedName name="_xlnm.Print_Area" localSheetId="2">'Events Men'!$B$1:$I$33</definedName>
    <definedName name="_xlnm.Print_Area" localSheetId="3">'Events Women'!$A$1:$G$23</definedName>
    <definedName name="_xlnm.Print_Area" localSheetId="6">'Onward Results'!$A$1:$G$484</definedName>
    <definedName name="_xlnm.Print_Area" localSheetId="1">Results!$A$1:$T$188</definedName>
    <definedName name="Results" localSheetId="1">Results!$A$1:$T$188</definedName>
    <definedName name="Team_declaration_all_results">'Team Declaration'!$C$37:$R$44</definedName>
    <definedName name="Team_declaration_total_scores">'Team Declaration'!$R$37:$R$44</definedName>
    <definedName name="women_short_codes">'Team Declaration'!$C$21:$BN$21</definedName>
    <definedName name="Womens_team_declarations">'Team Declaration'!$C$23:$BN$35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3" l="1"/>
  <c r="G4" i="3"/>
  <c r="N4" i="3" s="1"/>
  <c r="O4" i="3" s="1"/>
  <c r="A5" i="3"/>
  <c r="E5" i="3"/>
  <c r="G5" i="3"/>
  <c r="N5" i="3" s="1"/>
  <c r="P5" i="3"/>
  <c r="A6" i="3"/>
  <c r="E4" i="3" s="1"/>
  <c r="E6" i="3"/>
  <c r="G6" i="3"/>
  <c r="P6" i="3" s="1"/>
  <c r="A7" i="3"/>
  <c r="E7" i="3"/>
  <c r="G7" i="3"/>
  <c r="L7" i="3" s="1"/>
  <c r="N7" i="3"/>
  <c r="R7" i="3"/>
  <c r="A8" i="3"/>
  <c r="E8" i="3"/>
  <c r="G8" i="3"/>
  <c r="A9" i="3"/>
  <c r="E9" i="3"/>
  <c r="G9" i="3"/>
  <c r="J9" i="3"/>
  <c r="A10" i="3"/>
  <c r="E10" i="3"/>
  <c r="F10" i="3"/>
  <c r="G10" i="3"/>
  <c r="N10" i="3" s="1"/>
  <c r="A11" i="3"/>
  <c r="E11" i="3"/>
  <c r="F11" i="3"/>
  <c r="G11" i="3"/>
  <c r="L11" i="3" s="1"/>
  <c r="A12" i="3"/>
  <c r="E12" i="3"/>
  <c r="F12" i="3"/>
  <c r="G12" i="3"/>
  <c r="H12" i="3" s="1"/>
  <c r="A13" i="3"/>
  <c r="E13" i="3"/>
  <c r="F13" i="3"/>
  <c r="G13" i="3"/>
  <c r="H13" i="3" s="1"/>
  <c r="R13" i="3"/>
  <c r="A14" i="3"/>
  <c r="E14" i="3"/>
  <c r="F14" i="3"/>
  <c r="G14" i="3"/>
  <c r="P14" i="3" s="1"/>
  <c r="A15" i="3"/>
  <c r="E15" i="3"/>
  <c r="F15" i="3"/>
  <c r="G15" i="3"/>
  <c r="N15" i="3" s="1"/>
  <c r="L15" i="3"/>
  <c r="A16" i="3"/>
  <c r="E16" i="3"/>
  <c r="F16" i="3"/>
  <c r="G16" i="3"/>
  <c r="N16" i="3" s="1"/>
  <c r="A17" i="3"/>
  <c r="E17" i="3"/>
  <c r="F17" i="3"/>
  <c r="G17" i="3"/>
  <c r="H17" i="3" s="1"/>
  <c r="A18" i="3"/>
  <c r="E18" i="3"/>
  <c r="F18" i="3"/>
  <c r="G18" i="3"/>
  <c r="N18" i="3" s="1"/>
  <c r="H18" i="3"/>
  <c r="J18" i="3"/>
  <c r="P18" i="3"/>
  <c r="R18" i="3"/>
  <c r="A19" i="3"/>
  <c r="E19" i="3"/>
  <c r="F19" i="3"/>
  <c r="G19" i="3"/>
  <c r="N19" i="3" s="1"/>
  <c r="H19" i="3"/>
  <c r="J19" i="3"/>
  <c r="L19" i="3"/>
  <c r="R19" i="3"/>
  <c r="A20" i="3"/>
  <c r="E20" i="3"/>
  <c r="F20" i="3"/>
  <c r="G20" i="3"/>
  <c r="H20" i="3"/>
  <c r="J20" i="3"/>
  <c r="L20" i="3"/>
  <c r="N20" i="3"/>
  <c r="P20" i="3"/>
  <c r="R20" i="3"/>
  <c r="A21" i="3"/>
  <c r="E21" i="3"/>
  <c r="F21" i="3"/>
  <c r="G21" i="3"/>
  <c r="H21" i="3" s="1"/>
  <c r="N21" i="3"/>
  <c r="P21" i="3"/>
  <c r="R21" i="3"/>
  <c r="A22" i="3"/>
  <c r="E22" i="3"/>
  <c r="F22" i="3"/>
  <c r="G22" i="3"/>
  <c r="H22" i="3" s="1"/>
  <c r="P22" i="3"/>
  <c r="A23" i="3"/>
  <c r="E23" i="3"/>
  <c r="F23" i="3"/>
  <c r="G23" i="3"/>
  <c r="P23" i="3" s="1"/>
  <c r="N23" i="3"/>
  <c r="E24" i="3"/>
  <c r="F24" i="3"/>
  <c r="G24" i="3"/>
  <c r="J24" i="3" s="1"/>
  <c r="E25" i="3"/>
  <c r="F25" i="3"/>
  <c r="G25" i="3"/>
  <c r="N25" i="3" s="1"/>
  <c r="J25" i="3"/>
  <c r="L25" i="3"/>
  <c r="R25" i="3"/>
  <c r="E26" i="3"/>
  <c r="F26" i="3"/>
  <c r="G26" i="3"/>
  <c r="H26" i="3" s="1"/>
  <c r="E27" i="3"/>
  <c r="F27" i="3"/>
  <c r="G27" i="3"/>
  <c r="J27" i="3" s="1"/>
  <c r="E28" i="3"/>
  <c r="F28" i="3"/>
  <c r="G28" i="3"/>
  <c r="H28" i="3" s="1"/>
  <c r="N28" i="3"/>
  <c r="P28" i="3"/>
  <c r="E29" i="3"/>
  <c r="F29" i="3"/>
  <c r="G29" i="3"/>
  <c r="L29" i="3" s="1"/>
  <c r="R29" i="3"/>
  <c r="E30" i="3"/>
  <c r="F30" i="3"/>
  <c r="G30" i="3"/>
  <c r="H30" i="3" s="1"/>
  <c r="E31" i="3"/>
  <c r="F31" i="3"/>
  <c r="G31" i="3"/>
  <c r="J31" i="3" s="1"/>
  <c r="E32" i="3"/>
  <c r="F32" i="3"/>
  <c r="G32" i="3"/>
  <c r="P32" i="3" s="1"/>
  <c r="E33" i="3"/>
  <c r="F33" i="3"/>
  <c r="G33" i="3"/>
  <c r="E34" i="3"/>
  <c r="F34" i="3"/>
  <c r="G34" i="3"/>
  <c r="H34" i="3" s="1"/>
  <c r="E35" i="3"/>
  <c r="F35" i="3"/>
  <c r="G35" i="3"/>
  <c r="H35" i="3" s="1"/>
  <c r="P35" i="3"/>
  <c r="E36" i="3"/>
  <c r="F36" i="3"/>
  <c r="G36" i="3"/>
  <c r="L36" i="3" s="1"/>
  <c r="E37" i="3"/>
  <c r="F37" i="3"/>
  <c r="G37" i="3"/>
  <c r="N37" i="3" s="1"/>
  <c r="J37" i="3"/>
  <c r="L37" i="3"/>
  <c r="E38" i="3"/>
  <c r="F38" i="3"/>
  <c r="G38" i="3"/>
  <c r="H38" i="3" s="1"/>
  <c r="R38" i="3"/>
  <c r="E39" i="3"/>
  <c r="F39" i="3"/>
  <c r="G39" i="3"/>
  <c r="E40" i="3"/>
  <c r="F40" i="3"/>
  <c r="G40" i="3"/>
  <c r="J40" i="3" s="1"/>
  <c r="E41" i="3"/>
  <c r="F41" i="3"/>
  <c r="G41" i="3"/>
  <c r="R41" i="3" s="1"/>
  <c r="E42" i="3"/>
  <c r="F42" i="3"/>
  <c r="G42" i="3"/>
  <c r="E43" i="3"/>
  <c r="F43" i="3"/>
  <c r="G43" i="3"/>
  <c r="N43" i="3" s="1"/>
  <c r="E44" i="3"/>
  <c r="F44" i="3"/>
  <c r="G44" i="3"/>
  <c r="H44" i="3" s="1"/>
  <c r="L44" i="3"/>
  <c r="N44" i="3"/>
  <c r="P44" i="3"/>
  <c r="E45" i="3"/>
  <c r="F45" i="3"/>
  <c r="G45" i="3"/>
  <c r="L45" i="3" s="1"/>
  <c r="R45" i="3"/>
  <c r="E46" i="3"/>
  <c r="F46" i="3"/>
  <c r="G46" i="3"/>
  <c r="E47" i="3"/>
  <c r="F47" i="3"/>
  <c r="G47" i="3"/>
  <c r="E48" i="3"/>
  <c r="F48" i="3"/>
  <c r="G48" i="3"/>
  <c r="P48" i="3" s="1"/>
  <c r="L48" i="3"/>
  <c r="N48" i="3"/>
  <c r="E49" i="3"/>
  <c r="F49" i="3"/>
  <c r="G49" i="3"/>
  <c r="H49" i="3" s="1"/>
  <c r="E50" i="3"/>
  <c r="F50" i="3"/>
  <c r="G50" i="3"/>
  <c r="H50" i="3" s="1"/>
  <c r="E51" i="3"/>
  <c r="F51" i="3"/>
  <c r="G51" i="3"/>
  <c r="E52" i="3"/>
  <c r="F52" i="3"/>
  <c r="G52" i="3"/>
  <c r="L52" i="3" s="1"/>
  <c r="E53" i="3"/>
  <c r="F53" i="3"/>
  <c r="G53" i="3"/>
  <c r="H53" i="3" s="1"/>
  <c r="N53" i="3"/>
  <c r="P53" i="3"/>
  <c r="R53" i="3"/>
  <c r="E54" i="3"/>
  <c r="F54" i="3"/>
  <c r="G54" i="3"/>
  <c r="J54" i="3" s="1"/>
  <c r="E55" i="3"/>
  <c r="F55" i="3"/>
  <c r="G55" i="3"/>
  <c r="J55" i="3" s="1"/>
  <c r="L55" i="3"/>
  <c r="E56" i="3"/>
  <c r="F56" i="3"/>
  <c r="G56" i="3"/>
  <c r="H56" i="3" s="1"/>
  <c r="E57" i="3"/>
  <c r="F57" i="3"/>
  <c r="G57" i="3"/>
  <c r="N57" i="3" s="1"/>
  <c r="E58" i="3"/>
  <c r="F58" i="3"/>
  <c r="G58" i="3"/>
  <c r="H58" i="3" s="1"/>
  <c r="P58" i="3"/>
  <c r="R58" i="3"/>
  <c r="E59" i="3"/>
  <c r="F59" i="3"/>
  <c r="G59" i="3"/>
  <c r="L59" i="3" s="1"/>
  <c r="E60" i="3"/>
  <c r="F60" i="3"/>
  <c r="G60" i="3"/>
  <c r="H60" i="3" s="1"/>
  <c r="E61" i="3"/>
  <c r="F61" i="3"/>
  <c r="G61" i="3"/>
  <c r="L61" i="3" s="1"/>
  <c r="P61" i="3"/>
  <c r="R61" i="3"/>
  <c r="E62" i="3"/>
  <c r="G62" i="3"/>
  <c r="L62" i="3" s="1"/>
  <c r="E63" i="3"/>
  <c r="G63" i="3"/>
  <c r="R63" i="3" s="1"/>
  <c r="E64" i="3"/>
  <c r="G64" i="3"/>
  <c r="J64" i="3"/>
  <c r="E65" i="3"/>
  <c r="G65" i="3"/>
  <c r="N65" i="3" s="1"/>
  <c r="L65" i="3"/>
  <c r="E66" i="3"/>
  <c r="G66" i="3"/>
  <c r="N66" i="3" s="1"/>
  <c r="E67" i="3"/>
  <c r="G67" i="3"/>
  <c r="J67" i="3" s="1"/>
  <c r="A4" i="4"/>
  <c r="E4" i="4"/>
  <c r="F4" i="4"/>
  <c r="G4" i="4"/>
  <c r="H4" i="4"/>
  <c r="I4" i="4"/>
  <c r="J4" i="4" s="1"/>
  <c r="J5" i="4" s="1"/>
  <c r="A5" i="4"/>
  <c r="E5" i="4"/>
  <c r="F5" i="4"/>
  <c r="G5" i="4"/>
  <c r="H5" i="4"/>
  <c r="I5" i="4"/>
  <c r="K5" i="4"/>
  <c r="M5" i="4"/>
  <c r="O5" i="4"/>
  <c r="Q5" i="4"/>
  <c r="A6" i="4"/>
  <c r="E6" i="4"/>
  <c r="F6" i="4"/>
  <c r="G6" i="4"/>
  <c r="H6" i="4" s="1"/>
  <c r="I6" i="4"/>
  <c r="K6" i="4"/>
  <c r="A7" i="4"/>
  <c r="E7" i="4"/>
  <c r="F7" i="4"/>
  <c r="G7" i="4"/>
  <c r="H7" i="4"/>
  <c r="A8" i="4"/>
  <c r="E8" i="4"/>
  <c r="F8" i="4"/>
  <c r="G8" i="4"/>
  <c r="K8" i="4" s="1"/>
  <c r="A9" i="4"/>
  <c r="E9" i="4"/>
  <c r="F9" i="4"/>
  <c r="G9" i="4"/>
  <c r="H9" i="4" s="1"/>
  <c r="A10" i="4"/>
  <c r="E10" i="4"/>
  <c r="F10" i="4"/>
  <c r="G10" i="4"/>
  <c r="H10" i="4"/>
  <c r="A11" i="4"/>
  <c r="E11" i="4"/>
  <c r="F11" i="4"/>
  <c r="G11" i="4"/>
  <c r="H11" i="4" s="1"/>
  <c r="A12" i="4"/>
  <c r="E12" i="4"/>
  <c r="F12" i="4"/>
  <c r="G12" i="4"/>
  <c r="Q12" i="4" s="1"/>
  <c r="A13" i="4"/>
  <c r="E13" i="4"/>
  <c r="F13" i="4"/>
  <c r="G13" i="4"/>
  <c r="H13" i="4" s="1"/>
  <c r="I13" i="4"/>
  <c r="O13" i="4"/>
  <c r="Q13" i="4"/>
  <c r="A14" i="4"/>
  <c r="E14" i="4"/>
  <c r="F14" i="4"/>
  <c r="G14" i="4"/>
  <c r="H14" i="4" s="1"/>
  <c r="M14" i="4"/>
  <c r="O14" i="4"/>
  <c r="A15" i="4"/>
  <c r="E15" i="4"/>
  <c r="F15" i="4"/>
  <c r="G15" i="4"/>
  <c r="A16" i="4"/>
  <c r="E16" i="4"/>
  <c r="F16" i="4"/>
  <c r="G16" i="4"/>
  <c r="O16" i="4" s="1"/>
  <c r="K16" i="4"/>
  <c r="M16" i="4"/>
  <c r="A17" i="4"/>
  <c r="E17" i="4"/>
  <c r="F17" i="4"/>
  <c r="G17" i="4"/>
  <c r="K17" i="4" s="1"/>
  <c r="I17" i="4"/>
  <c r="A18" i="4"/>
  <c r="E18" i="4"/>
  <c r="F18" i="4"/>
  <c r="G18" i="4"/>
  <c r="K18" i="4" s="1"/>
  <c r="H18" i="4"/>
  <c r="I18" i="4"/>
  <c r="A19" i="4"/>
  <c r="E19" i="4"/>
  <c r="F19" i="4"/>
  <c r="G19" i="4"/>
  <c r="M19" i="4" s="1"/>
  <c r="K19" i="4"/>
  <c r="A20" i="4"/>
  <c r="E20" i="4"/>
  <c r="F20" i="4"/>
  <c r="G20" i="4"/>
  <c r="H20" i="4"/>
  <c r="I20" i="4"/>
  <c r="K20" i="4"/>
  <c r="M20" i="4"/>
  <c r="O20" i="4"/>
  <c r="Q20" i="4"/>
  <c r="A21" i="4"/>
  <c r="E21" i="4"/>
  <c r="F21" i="4"/>
  <c r="G21" i="4"/>
  <c r="Q21" i="4" s="1"/>
  <c r="I21" i="4"/>
  <c r="A22" i="4"/>
  <c r="E22" i="4"/>
  <c r="F22" i="4"/>
  <c r="G22" i="4"/>
  <c r="H22" i="4" s="1"/>
  <c r="I22" i="4"/>
  <c r="A23" i="4"/>
  <c r="E23" i="4"/>
  <c r="F23" i="4"/>
  <c r="G23" i="4"/>
  <c r="H23" i="4" s="1"/>
  <c r="K23" i="4"/>
  <c r="M23" i="4"/>
  <c r="B1" i="6"/>
  <c r="D5" i="6"/>
  <c r="E5" i="6"/>
  <c r="F5" i="6"/>
  <c r="D6" i="6"/>
  <c r="E6" i="6"/>
  <c r="F6" i="6"/>
  <c r="D7" i="6"/>
  <c r="E7" i="6"/>
  <c r="F7" i="6"/>
  <c r="D8" i="6"/>
  <c r="E8" i="6"/>
  <c r="F8" i="6"/>
  <c r="D9" i="6"/>
  <c r="E9" i="6"/>
  <c r="F9" i="6"/>
  <c r="D10" i="6"/>
  <c r="E10" i="6"/>
  <c r="F10" i="6"/>
  <c r="D11" i="6"/>
  <c r="E11" i="6"/>
  <c r="F11" i="6"/>
  <c r="D12" i="6"/>
  <c r="E12" i="6"/>
  <c r="F12" i="6"/>
  <c r="D13" i="6"/>
  <c r="E13" i="6"/>
  <c r="F13" i="6"/>
  <c r="D14" i="6"/>
  <c r="E14" i="6"/>
  <c r="F14" i="6"/>
  <c r="D15" i="6"/>
  <c r="E15" i="6"/>
  <c r="F15" i="6"/>
  <c r="D16" i="6"/>
  <c r="E16" i="6"/>
  <c r="F16" i="6"/>
  <c r="D17" i="6"/>
  <c r="E17" i="6"/>
  <c r="F17" i="6"/>
  <c r="D18" i="6"/>
  <c r="E18" i="6"/>
  <c r="F18" i="6"/>
  <c r="D19" i="6"/>
  <c r="E19" i="6"/>
  <c r="F19" i="6"/>
  <c r="D20" i="6"/>
  <c r="E20" i="6"/>
  <c r="F20" i="6"/>
  <c r="D21" i="6"/>
  <c r="E21" i="6"/>
  <c r="F21" i="6"/>
  <c r="D22" i="6"/>
  <c r="E22" i="6"/>
  <c r="F22" i="6"/>
  <c r="D23" i="6"/>
  <c r="E23" i="6"/>
  <c r="F23" i="6"/>
  <c r="D24" i="6"/>
  <c r="E24" i="6"/>
  <c r="F24" i="6"/>
  <c r="D25" i="6"/>
  <c r="E25" i="6"/>
  <c r="F25" i="6"/>
  <c r="D26" i="6"/>
  <c r="E26" i="6"/>
  <c r="F26" i="6"/>
  <c r="D27" i="6"/>
  <c r="E27" i="6"/>
  <c r="F27" i="6"/>
  <c r="D28" i="6"/>
  <c r="E28" i="6"/>
  <c r="F28" i="6"/>
  <c r="D29" i="6"/>
  <c r="E29" i="6"/>
  <c r="F29" i="6"/>
  <c r="D30" i="6"/>
  <c r="E30" i="6"/>
  <c r="F30" i="6"/>
  <c r="D31" i="6"/>
  <c r="E31" i="6"/>
  <c r="F31" i="6"/>
  <c r="D32" i="6"/>
  <c r="E32" i="6"/>
  <c r="F32" i="6"/>
  <c r="D33" i="6"/>
  <c r="E33" i="6"/>
  <c r="F33" i="6"/>
  <c r="D34" i="6"/>
  <c r="E34" i="6"/>
  <c r="F34" i="6"/>
  <c r="D35" i="6"/>
  <c r="E35" i="6"/>
  <c r="F35" i="6"/>
  <c r="D36" i="6"/>
  <c r="E36" i="6"/>
  <c r="F36" i="6"/>
  <c r="D37" i="6"/>
  <c r="E37" i="6"/>
  <c r="F37" i="6"/>
  <c r="D38" i="6"/>
  <c r="E38" i="6"/>
  <c r="F38" i="6"/>
  <c r="D39" i="6"/>
  <c r="E39" i="6"/>
  <c r="F39" i="6"/>
  <c r="D40" i="6"/>
  <c r="E40" i="6"/>
  <c r="F40" i="6"/>
  <c r="D43" i="6"/>
  <c r="E43" i="6"/>
  <c r="F43" i="6"/>
  <c r="D44" i="6"/>
  <c r="E44" i="6"/>
  <c r="F44" i="6"/>
  <c r="D45" i="6"/>
  <c r="E45" i="6"/>
  <c r="F45" i="6"/>
  <c r="D46" i="6"/>
  <c r="E46" i="6"/>
  <c r="F46" i="6"/>
  <c r="D47" i="6"/>
  <c r="E47" i="6"/>
  <c r="F47" i="6"/>
  <c r="D48" i="6"/>
  <c r="E48" i="6"/>
  <c r="F48" i="6"/>
  <c r="D49" i="6"/>
  <c r="E49" i="6"/>
  <c r="F49" i="6"/>
  <c r="D50" i="6"/>
  <c r="E50" i="6"/>
  <c r="F50" i="6"/>
  <c r="D51" i="6"/>
  <c r="E51" i="6"/>
  <c r="F51" i="6"/>
  <c r="D52" i="6"/>
  <c r="E52" i="6"/>
  <c r="F52" i="6"/>
  <c r="D53" i="6"/>
  <c r="E53" i="6"/>
  <c r="F53" i="6"/>
  <c r="D54" i="6"/>
  <c r="E54" i="6"/>
  <c r="F54" i="6"/>
  <c r="D55" i="6"/>
  <c r="E55" i="6"/>
  <c r="F55" i="6"/>
  <c r="D56" i="6"/>
  <c r="E56" i="6"/>
  <c r="F56" i="6"/>
  <c r="D57" i="6"/>
  <c r="E57" i="6"/>
  <c r="F57" i="6"/>
  <c r="D58" i="6"/>
  <c r="E58" i="6"/>
  <c r="F58" i="6"/>
  <c r="D59" i="6"/>
  <c r="E59" i="6"/>
  <c r="F59" i="6"/>
  <c r="D60" i="6"/>
  <c r="E60" i="6"/>
  <c r="F60" i="6"/>
  <c r="D61" i="6"/>
  <c r="E61" i="6"/>
  <c r="F61" i="6"/>
  <c r="D62" i="6"/>
  <c r="E62" i="6"/>
  <c r="F62" i="6"/>
  <c r="D63" i="6"/>
  <c r="E63" i="6"/>
  <c r="F63" i="6"/>
  <c r="D64" i="6"/>
  <c r="E64" i="6"/>
  <c r="F64" i="6"/>
  <c r="D65" i="6"/>
  <c r="E65" i="6"/>
  <c r="F65" i="6"/>
  <c r="D66" i="6"/>
  <c r="E66" i="6"/>
  <c r="F66" i="6"/>
  <c r="D67" i="6"/>
  <c r="E67" i="6"/>
  <c r="F67" i="6"/>
  <c r="D68" i="6"/>
  <c r="E68" i="6"/>
  <c r="F68" i="6"/>
  <c r="D69" i="6"/>
  <c r="E69" i="6"/>
  <c r="F69" i="6"/>
  <c r="D70" i="6"/>
  <c r="E70" i="6"/>
  <c r="F70" i="6"/>
  <c r="D71" i="6"/>
  <c r="E71" i="6"/>
  <c r="F71" i="6"/>
  <c r="B1" i="5"/>
  <c r="B1" i="7"/>
  <c r="A20" i="7"/>
  <c r="N20" i="7" s="1"/>
  <c r="E20" i="7"/>
  <c r="A21" i="7"/>
  <c r="K21" i="7" s="1"/>
  <c r="E21" i="7"/>
  <c r="A22" i="7"/>
  <c r="O22" i="7" s="1"/>
  <c r="E22" i="7"/>
  <c r="A23" i="7"/>
  <c r="L23" i="7" s="1"/>
  <c r="E23" i="7"/>
  <c r="A24" i="7"/>
  <c r="L24" i="7" s="1"/>
  <c r="E24" i="7"/>
  <c r="A25" i="7"/>
  <c r="E25" i="7"/>
  <c r="A26" i="7"/>
  <c r="D26" i="7" s="1"/>
  <c r="E26" i="7"/>
  <c r="A27" i="7"/>
  <c r="C27" i="7" s="1"/>
  <c r="E27" i="7"/>
  <c r="A29" i="7"/>
  <c r="J29" i="7" s="1"/>
  <c r="E29" i="7"/>
  <c r="A30" i="7"/>
  <c r="L30" i="7" s="1"/>
  <c r="E30" i="7"/>
  <c r="A31" i="7"/>
  <c r="L31" i="7" s="1"/>
  <c r="E31" i="7"/>
  <c r="A32" i="7"/>
  <c r="E32" i="7"/>
  <c r="A33" i="7"/>
  <c r="C33" i="7" s="1"/>
  <c r="E33" i="7"/>
  <c r="A34" i="7"/>
  <c r="E34" i="7"/>
  <c r="A35" i="7"/>
  <c r="E35" i="7"/>
  <c r="A36" i="7"/>
  <c r="I36" i="7" s="1"/>
  <c r="E36" i="7"/>
  <c r="A38" i="7"/>
  <c r="M38" i="7" s="1"/>
  <c r="E38" i="7"/>
  <c r="A39" i="7"/>
  <c r="N39" i="7" s="1"/>
  <c r="E39" i="7"/>
  <c r="A40" i="7"/>
  <c r="M40" i="7" s="1"/>
  <c r="E40" i="7"/>
  <c r="A41" i="7"/>
  <c r="L41" i="7" s="1"/>
  <c r="E41" i="7"/>
  <c r="A42" i="7"/>
  <c r="E42" i="7"/>
  <c r="A43" i="7"/>
  <c r="E43" i="7"/>
  <c r="A44" i="7"/>
  <c r="D44" i="7" s="1"/>
  <c r="E44" i="7"/>
  <c r="A45" i="7"/>
  <c r="C45" i="7" s="1"/>
  <c r="E45" i="7"/>
  <c r="A47" i="7"/>
  <c r="K47" i="7" s="1"/>
  <c r="E47" i="7"/>
  <c r="A48" i="7"/>
  <c r="M48" i="7" s="1"/>
  <c r="E48" i="7"/>
  <c r="A49" i="7"/>
  <c r="H49" i="7" s="1"/>
  <c r="E49" i="7"/>
  <c r="A50" i="7"/>
  <c r="E50" i="7"/>
  <c r="A51" i="7"/>
  <c r="J51" i="7" s="1"/>
  <c r="E51" i="7"/>
  <c r="M51" i="7"/>
  <c r="A52" i="7"/>
  <c r="E52" i="7"/>
  <c r="A53" i="7"/>
  <c r="J53" i="7" s="1"/>
  <c r="E53" i="7"/>
  <c r="M53" i="7"/>
  <c r="A54" i="7"/>
  <c r="M54" i="7" s="1"/>
  <c r="E54" i="7"/>
  <c r="A56" i="7"/>
  <c r="O56" i="7" s="1"/>
  <c r="E56" i="7"/>
  <c r="A57" i="7"/>
  <c r="L57" i="7" s="1"/>
  <c r="E57" i="7"/>
  <c r="A58" i="7"/>
  <c r="N58" i="7" s="1"/>
  <c r="E58" i="7"/>
  <c r="A59" i="7"/>
  <c r="I59" i="7" s="1"/>
  <c r="E59" i="7"/>
  <c r="A60" i="7"/>
  <c r="E60" i="7"/>
  <c r="A61" i="7"/>
  <c r="O61" i="7" s="1"/>
  <c r="E61" i="7"/>
  <c r="J61" i="7"/>
  <c r="K61" i="7"/>
  <c r="L61" i="7"/>
  <c r="N61" i="7"/>
  <c r="A62" i="7"/>
  <c r="D62" i="7" s="1"/>
  <c r="E62" i="7"/>
  <c r="A63" i="7"/>
  <c r="J63" i="7" s="1"/>
  <c r="E63" i="7"/>
  <c r="I63" i="7"/>
  <c r="A65" i="7"/>
  <c r="L65" i="7" s="1"/>
  <c r="E65" i="7"/>
  <c r="A66" i="7"/>
  <c r="N66" i="7" s="1"/>
  <c r="E66" i="7"/>
  <c r="M66" i="7"/>
  <c r="A67" i="7"/>
  <c r="E67" i="7"/>
  <c r="A68" i="7"/>
  <c r="H68" i="7" s="1"/>
  <c r="E68" i="7"/>
  <c r="A69" i="7"/>
  <c r="E69" i="7"/>
  <c r="A70" i="7"/>
  <c r="E70" i="7"/>
  <c r="A71" i="7"/>
  <c r="J71" i="7" s="1"/>
  <c r="E71" i="7"/>
  <c r="A72" i="7"/>
  <c r="D72" i="7" s="1"/>
  <c r="E72" i="7"/>
  <c r="A74" i="7"/>
  <c r="J74" i="7" s="1"/>
  <c r="E74" i="7"/>
  <c r="A75" i="7"/>
  <c r="E75" i="7"/>
  <c r="A76" i="7"/>
  <c r="I76" i="7" s="1"/>
  <c r="E76" i="7"/>
  <c r="A77" i="7"/>
  <c r="M77" i="7" s="1"/>
  <c r="E77" i="7"/>
  <c r="A78" i="7"/>
  <c r="I78" i="7" s="1"/>
  <c r="E78" i="7"/>
  <c r="A79" i="7"/>
  <c r="E79" i="7"/>
  <c r="A80" i="7"/>
  <c r="E80" i="7"/>
  <c r="A81" i="7"/>
  <c r="M81" i="7" s="1"/>
  <c r="E81" i="7"/>
  <c r="A83" i="7"/>
  <c r="J83" i="7" s="1"/>
  <c r="E83" i="7"/>
  <c r="A84" i="7"/>
  <c r="E84" i="7"/>
  <c r="A85" i="7"/>
  <c r="E85" i="7"/>
  <c r="A86" i="7"/>
  <c r="I86" i="7" s="1"/>
  <c r="E86" i="7"/>
  <c r="A87" i="7"/>
  <c r="E87" i="7"/>
  <c r="A88" i="7"/>
  <c r="E88" i="7"/>
  <c r="A89" i="7"/>
  <c r="E89" i="7"/>
  <c r="A90" i="7"/>
  <c r="M90" i="7" s="1"/>
  <c r="E90" i="7"/>
  <c r="A92" i="7"/>
  <c r="L92" i="7" s="1"/>
  <c r="E92" i="7"/>
  <c r="A93" i="7"/>
  <c r="K93" i="7" s="1"/>
  <c r="E93" i="7"/>
  <c r="A94" i="7"/>
  <c r="L94" i="7" s="1"/>
  <c r="E94" i="7"/>
  <c r="A95" i="7"/>
  <c r="E95" i="7"/>
  <c r="A96" i="7"/>
  <c r="I96" i="7" s="1"/>
  <c r="E96" i="7"/>
  <c r="A97" i="7"/>
  <c r="C97" i="7" s="1"/>
  <c r="E97" i="7"/>
  <c r="A98" i="7"/>
  <c r="C98" i="7" s="1"/>
  <c r="E98" i="7"/>
  <c r="A99" i="7"/>
  <c r="J99" i="7" s="1"/>
  <c r="D99" i="7"/>
  <c r="E99" i="7"/>
  <c r="H99" i="7"/>
  <c r="M99" i="7"/>
  <c r="O99" i="7"/>
  <c r="A100" i="7"/>
  <c r="C100" i="7" s="1"/>
  <c r="A101" i="7"/>
  <c r="D101" i="7" s="1"/>
  <c r="E101" i="7"/>
  <c r="A102" i="7"/>
  <c r="E102" i="7"/>
  <c r="A103" i="7"/>
  <c r="E103" i="7"/>
  <c r="A104" i="7"/>
  <c r="H104" i="7" s="1"/>
  <c r="E104" i="7"/>
  <c r="A105" i="7"/>
  <c r="H105" i="7" s="1"/>
  <c r="E105" i="7"/>
  <c r="A106" i="7"/>
  <c r="C106" i="7" s="1"/>
  <c r="E106" i="7"/>
  <c r="A107" i="7"/>
  <c r="C107" i="7" s="1"/>
  <c r="E107" i="7"/>
  <c r="A108" i="7"/>
  <c r="D108" i="7" s="1"/>
  <c r="E108" i="7"/>
  <c r="A110" i="7"/>
  <c r="J110" i="7" s="1"/>
  <c r="E110" i="7"/>
  <c r="A111" i="7"/>
  <c r="M111" i="7" s="1"/>
  <c r="E111" i="7"/>
  <c r="A112" i="7"/>
  <c r="H112" i="7" s="1"/>
  <c r="E112" i="7"/>
  <c r="A113" i="7"/>
  <c r="E113" i="7"/>
  <c r="A114" i="7"/>
  <c r="E114" i="7"/>
  <c r="A115" i="7"/>
  <c r="I115" i="7" s="1"/>
  <c r="E115" i="7"/>
  <c r="A116" i="7"/>
  <c r="J116" i="7" s="1"/>
  <c r="E116" i="7"/>
  <c r="A117" i="7"/>
  <c r="I117" i="7" s="1"/>
  <c r="E117" i="7"/>
  <c r="A119" i="7"/>
  <c r="O119" i="7" s="1"/>
  <c r="E119" i="7"/>
  <c r="A120" i="7"/>
  <c r="E120" i="7"/>
  <c r="A121" i="7"/>
  <c r="O121" i="7" s="1"/>
  <c r="E121" i="7"/>
  <c r="A122" i="7"/>
  <c r="O122" i="7" s="1"/>
  <c r="E122" i="7"/>
  <c r="N122" i="7"/>
  <c r="A123" i="7"/>
  <c r="E123" i="7"/>
  <c r="A124" i="7"/>
  <c r="E124" i="7"/>
  <c r="A125" i="7"/>
  <c r="E125" i="7"/>
  <c r="O125" i="7"/>
  <c r="A126" i="7"/>
  <c r="I126" i="7" s="1"/>
  <c r="E126" i="7"/>
  <c r="A128" i="7"/>
  <c r="E128" i="7"/>
  <c r="A129" i="7"/>
  <c r="M129" i="7" s="1"/>
  <c r="E129" i="7"/>
  <c r="L129" i="7"/>
  <c r="A130" i="7"/>
  <c r="E130" i="7"/>
  <c r="A131" i="7"/>
  <c r="J131" i="7" s="1"/>
  <c r="E131" i="7"/>
  <c r="A132" i="7"/>
  <c r="J132" i="7" s="1"/>
  <c r="E132" i="7"/>
  <c r="A133" i="7"/>
  <c r="O133" i="7" s="1"/>
  <c r="E133" i="7"/>
  <c r="A134" i="7"/>
  <c r="K134" i="7" s="1"/>
  <c r="E134" i="7"/>
  <c r="A135" i="7"/>
  <c r="C135" i="7" s="1"/>
  <c r="E135" i="7"/>
  <c r="A137" i="7"/>
  <c r="H137" i="7" s="1"/>
  <c r="E137" i="7"/>
  <c r="A138" i="7"/>
  <c r="J138" i="7" s="1"/>
  <c r="E138" i="7"/>
  <c r="A139" i="7"/>
  <c r="E139" i="7"/>
  <c r="A140" i="7"/>
  <c r="O140" i="7" s="1"/>
  <c r="E140" i="7"/>
  <c r="A141" i="7"/>
  <c r="M141" i="7" s="1"/>
  <c r="E141" i="7"/>
  <c r="A142" i="7"/>
  <c r="M142" i="7" s="1"/>
  <c r="E142" i="7"/>
  <c r="E143" i="7"/>
  <c r="H143" i="7"/>
  <c r="I143" i="7"/>
  <c r="J143" i="7"/>
  <c r="K143" i="7"/>
  <c r="L143" i="7"/>
  <c r="M143" i="7"/>
  <c r="N143" i="7"/>
  <c r="O143" i="7"/>
  <c r="A144" i="7"/>
  <c r="N144" i="7" s="1"/>
  <c r="E144" i="7"/>
  <c r="A146" i="7"/>
  <c r="K146" i="7" s="1"/>
  <c r="E146" i="7"/>
  <c r="A147" i="7"/>
  <c r="N147" i="7" s="1"/>
  <c r="E147" i="7"/>
  <c r="A148" i="7"/>
  <c r="H148" i="7" s="1"/>
  <c r="E148" i="7"/>
  <c r="A149" i="7"/>
  <c r="K149" i="7" s="1"/>
  <c r="E149" i="7"/>
  <c r="A150" i="7"/>
  <c r="K150" i="7" s="1"/>
  <c r="E150" i="7"/>
  <c r="A151" i="7"/>
  <c r="E151" i="7"/>
  <c r="A152" i="7"/>
  <c r="O152" i="7" s="1"/>
  <c r="E152" i="7"/>
  <c r="A153" i="7"/>
  <c r="J153" i="7" s="1"/>
  <c r="E153" i="7"/>
  <c r="A155" i="7"/>
  <c r="M155" i="7" s="1"/>
  <c r="E155" i="7"/>
  <c r="A156" i="7"/>
  <c r="E156" i="7"/>
  <c r="A157" i="7"/>
  <c r="N157" i="7" s="1"/>
  <c r="E157" i="7"/>
  <c r="A158" i="7"/>
  <c r="E158" i="7"/>
  <c r="A159" i="7"/>
  <c r="E159" i="7"/>
  <c r="A160" i="7"/>
  <c r="H160" i="7" s="1"/>
  <c r="E160" i="7"/>
  <c r="J160" i="7"/>
  <c r="A161" i="7"/>
  <c r="C161" i="7" s="1"/>
  <c r="E161" i="7"/>
  <c r="A162" i="7"/>
  <c r="C162" i="7" s="1"/>
  <c r="E162" i="7"/>
  <c r="K162" i="7"/>
  <c r="A164" i="7"/>
  <c r="N164" i="7" s="1"/>
  <c r="E164" i="7"/>
  <c r="A165" i="7"/>
  <c r="H165" i="7" s="1"/>
  <c r="E165" i="7"/>
  <c r="A166" i="7"/>
  <c r="O166" i="7" s="1"/>
  <c r="E166" i="7"/>
  <c r="A167" i="7"/>
  <c r="E167" i="7"/>
  <c r="A168" i="7"/>
  <c r="E168" i="7"/>
  <c r="A169" i="7"/>
  <c r="I169" i="7" s="1"/>
  <c r="E169" i="7"/>
  <c r="A170" i="7"/>
  <c r="H170" i="7" s="1"/>
  <c r="E170" i="7"/>
  <c r="A171" i="7"/>
  <c r="K171" i="7" s="1"/>
  <c r="E171" i="7"/>
  <c r="A173" i="7"/>
  <c r="N173" i="7" s="1"/>
  <c r="E173" i="7"/>
  <c r="A174" i="7"/>
  <c r="L174" i="7" s="1"/>
  <c r="E174" i="7"/>
  <c r="A175" i="7"/>
  <c r="E175" i="7"/>
  <c r="A176" i="7"/>
  <c r="J176" i="7" s="1"/>
  <c r="E176" i="7"/>
  <c r="A177" i="7"/>
  <c r="C177" i="7" s="1"/>
  <c r="E177" i="7"/>
  <c r="A178" i="7"/>
  <c r="K178" i="7" s="1"/>
  <c r="E178" i="7"/>
  <c r="I178" i="7"/>
  <c r="A179" i="7"/>
  <c r="C179" i="7" s="1"/>
  <c r="E179" i="7"/>
  <c r="A180" i="7"/>
  <c r="C180" i="7" s="1"/>
  <c r="E180" i="7"/>
  <c r="A182" i="7"/>
  <c r="H182" i="7" s="1"/>
  <c r="E182" i="7"/>
  <c r="A183" i="7"/>
  <c r="I183" i="7" s="1"/>
  <c r="E183" i="7"/>
  <c r="A184" i="7"/>
  <c r="E184" i="7"/>
  <c r="A185" i="7"/>
  <c r="H185" i="7" s="1"/>
  <c r="E185" i="7"/>
  <c r="A186" i="7"/>
  <c r="N186" i="7" s="1"/>
  <c r="E186" i="7"/>
  <c r="A187" i="7"/>
  <c r="E187" i="7"/>
  <c r="A188" i="7"/>
  <c r="H188" i="7" s="1"/>
  <c r="E188" i="7"/>
  <c r="K188" i="7"/>
  <c r="A189" i="7"/>
  <c r="O189" i="7" s="1"/>
  <c r="E189" i="7"/>
  <c r="A191" i="7"/>
  <c r="L191" i="7" s="1"/>
  <c r="E191" i="7"/>
  <c r="A192" i="7"/>
  <c r="N192" i="7" s="1"/>
  <c r="E192" i="7"/>
  <c r="A193" i="7"/>
  <c r="E193" i="7"/>
  <c r="A194" i="7"/>
  <c r="E194" i="7"/>
  <c r="A195" i="7"/>
  <c r="E195" i="7"/>
  <c r="A196" i="7"/>
  <c r="E196" i="7"/>
  <c r="A197" i="7"/>
  <c r="E197" i="7"/>
  <c r="A198" i="7"/>
  <c r="C198" i="7" s="1"/>
  <c r="E198" i="7"/>
  <c r="A200" i="7"/>
  <c r="H200" i="7" s="1"/>
  <c r="E200" i="7"/>
  <c r="A201" i="7"/>
  <c r="H201" i="7" s="1"/>
  <c r="E201" i="7"/>
  <c r="O201" i="7"/>
  <c r="A202" i="7"/>
  <c r="O202" i="7" s="1"/>
  <c r="E202" i="7"/>
  <c r="A203" i="7"/>
  <c r="I203" i="7" s="1"/>
  <c r="E203" i="7"/>
  <c r="A204" i="7"/>
  <c r="E204" i="7"/>
  <c r="A205" i="7"/>
  <c r="N205" i="7" s="1"/>
  <c r="E205" i="7"/>
  <c r="A206" i="7"/>
  <c r="H206" i="7" s="1"/>
  <c r="E206" i="7"/>
  <c r="A207" i="7"/>
  <c r="I207" i="7" s="1"/>
  <c r="E207" i="7"/>
  <c r="A209" i="7"/>
  <c r="O209" i="7" s="1"/>
  <c r="E209" i="7"/>
  <c r="A210" i="7"/>
  <c r="J210" i="7" s="1"/>
  <c r="E210" i="7"/>
  <c r="A211" i="7"/>
  <c r="E211" i="7"/>
  <c r="A212" i="7"/>
  <c r="L212" i="7" s="1"/>
  <c r="E212" i="7"/>
  <c r="A213" i="7"/>
  <c r="H213" i="7" s="1"/>
  <c r="E213" i="7"/>
  <c r="A214" i="7"/>
  <c r="M214" i="7" s="1"/>
  <c r="E214" i="7"/>
  <c r="A215" i="7"/>
  <c r="E215" i="7"/>
  <c r="A216" i="7"/>
  <c r="E216" i="7"/>
  <c r="A218" i="7"/>
  <c r="H218" i="7" s="1"/>
  <c r="E218" i="7"/>
  <c r="A219" i="7"/>
  <c r="E219" i="7"/>
  <c r="A220" i="7"/>
  <c r="I220" i="7" s="1"/>
  <c r="C220" i="7"/>
  <c r="E220" i="7"/>
  <c r="A221" i="7"/>
  <c r="N221" i="7" s="1"/>
  <c r="E221" i="7"/>
  <c r="A222" i="7"/>
  <c r="E222" i="7"/>
  <c r="A223" i="7"/>
  <c r="O223" i="7" s="1"/>
  <c r="E223" i="7"/>
  <c r="A224" i="7"/>
  <c r="D224" i="7" s="1"/>
  <c r="E224" i="7"/>
  <c r="I224" i="7"/>
  <c r="A225" i="7"/>
  <c r="C225" i="7" s="1"/>
  <c r="E225" i="7"/>
  <c r="A226" i="7"/>
  <c r="A227" i="7"/>
  <c r="E227" i="7"/>
  <c r="A228" i="7"/>
  <c r="O228" i="7" s="1"/>
  <c r="E228" i="7"/>
  <c r="A229" i="7"/>
  <c r="E229" i="7"/>
  <c r="A230" i="7"/>
  <c r="L230" i="7" s="1"/>
  <c r="E230" i="7"/>
  <c r="A231" i="7"/>
  <c r="I231" i="7" s="1"/>
  <c r="E231" i="7"/>
  <c r="A232" i="7"/>
  <c r="D232" i="7" s="1"/>
  <c r="E232" i="7"/>
  <c r="A233" i="7"/>
  <c r="C233" i="7" s="1"/>
  <c r="E233" i="7"/>
  <c r="A234" i="7"/>
  <c r="O234" i="7" s="1"/>
  <c r="E234" i="7"/>
  <c r="N234" i="7"/>
  <c r="A236" i="7"/>
  <c r="C236" i="7" s="1"/>
  <c r="E236" i="7"/>
  <c r="A237" i="7"/>
  <c r="D237" i="7" s="1"/>
  <c r="E237" i="7"/>
  <c r="A238" i="7"/>
  <c r="E238" i="7"/>
  <c r="A239" i="7"/>
  <c r="C239" i="7" s="1"/>
  <c r="E239" i="7"/>
  <c r="A240" i="7"/>
  <c r="E240" i="7"/>
  <c r="A241" i="7"/>
  <c r="K241" i="7" s="1"/>
  <c r="E241" i="7"/>
  <c r="A242" i="7"/>
  <c r="D242" i="7" s="1"/>
  <c r="E242" i="7"/>
  <c r="A243" i="7"/>
  <c r="E243" i="7"/>
  <c r="A245" i="7"/>
  <c r="C245" i="7" s="1"/>
  <c r="E245" i="7"/>
  <c r="A246" i="7"/>
  <c r="C246" i="7" s="1"/>
  <c r="E246" i="7"/>
  <c r="A247" i="7"/>
  <c r="C247" i="7" s="1"/>
  <c r="E247" i="7"/>
  <c r="A248" i="7"/>
  <c r="D248" i="7" s="1"/>
  <c r="E248" i="7"/>
  <c r="A249" i="7"/>
  <c r="E249" i="7"/>
  <c r="A250" i="7"/>
  <c r="D250" i="7" s="1"/>
  <c r="E250" i="7"/>
  <c r="C251" i="7"/>
  <c r="C252" i="7"/>
  <c r="A254" i="7"/>
  <c r="L254" i="7" s="1"/>
  <c r="E254" i="7"/>
  <c r="A255" i="7"/>
  <c r="D255" i="7" s="1"/>
  <c r="E255" i="7"/>
  <c r="A256" i="7"/>
  <c r="D256" i="7" s="1"/>
  <c r="E256" i="7"/>
  <c r="A257" i="7"/>
  <c r="E257" i="7"/>
  <c r="A258" i="7"/>
  <c r="I258" i="7" s="1"/>
  <c r="E258" i="7"/>
  <c r="A259" i="7"/>
  <c r="E259" i="7"/>
  <c r="A260" i="7"/>
  <c r="H260" i="7" s="1"/>
  <c r="E260" i="7"/>
  <c r="A261" i="7"/>
  <c r="N261" i="7" s="1"/>
  <c r="E261" i="7"/>
  <c r="E262" i="7"/>
  <c r="A263" i="7"/>
  <c r="M263" i="7" s="1"/>
  <c r="E263" i="7"/>
  <c r="A264" i="7"/>
  <c r="D264" i="7" s="1"/>
  <c r="E264" i="7"/>
  <c r="A265" i="7"/>
  <c r="N265" i="7" s="1"/>
  <c r="E265" i="7"/>
  <c r="A266" i="7"/>
  <c r="L266" i="7" s="1"/>
  <c r="E266" i="7"/>
  <c r="A267" i="7"/>
  <c r="D267" i="7" s="1"/>
  <c r="E267" i="7"/>
  <c r="J267" i="7"/>
  <c r="A268" i="7"/>
  <c r="D268" i="7" s="1"/>
  <c r="E268" i="7"/>
  <c r="A269" i="7"/>
  <c r="E269" i="7"/>
  <c r="A270" i="7"/>
  <c r="J270" i="7" s="1"/>
  <c r="E270" i="7"/>
  <c r="E271" i="7"/>
  <c r="A272" i="7"/>
  <c r="N272" i="7" s="1"/>
  <c r="E272" i="7"/>
  <c r="A273" i="7"/>
  <c r="K273" i="7" s="1"/>
  <c r="E273" i="7"/>
  <c r="H273" i="7"/>
  <c r="J273" i="7"/>
  <c r="L273" i="7"/>
  <c r="M273" i="7"/>
  <c r="O273" i="7"/>
  <c r="A274" i="7"/>
  <c r="L274" i="7" s="1"/>
  <c r="E274" i="7"/>
  <c r="A275" i="7"/>
  <c r="H275" i="7" s="1"/>
  <c r="E275" i="7"/>
  <c r="A276" i="7"/>
  <c r="D276" i="7" s="1"/>
  <c r="E276" i="7"/>
  <c r="A277" i="7"/>
  <c r="E277" i="7"/>
  <c r="A278" i="7"/>
  <c r="E278" i="7"/>
  <c r="A279" i="7"/>
  <c r="C279" i="7" s="1"/>
  <c r="E279" i="7"/>
  <c r="E280" i="7"/>
  <c r="A281" i="7"/>
  <c r="H281" i="7" s="1"/>
  <c r="E281" i="7"/>
  <c r="A282" i="7"/>
  <c r="N282" i="7" s="1"/>
  <c r="E282" i="7"/>
  <c r="A283" i="7"/>
  <c r="J283" i="7" s="1"/>
  <c r="E283" i="7"/>
  <c r="A284" i="7"/>
  <c r="N284" i="7" s="1"/>
  <c r="E284" i="7"/>
  <c r="J284" i="7"/>
  <c r="A285" i="7"/>
  <c r="C285" i="7" s="1"/>
  <c r="E285" i="7"/>
  <c r="A286" i="7"/>
  <c r="J286" i="7" s="1"/>
  <c r="E286" i="7"/>
  <c r="A287" i="7"/>
  <c r="I287" i="7" s="1"/>
  <c r="E287" i="7"/>
  <c r="A288" i="7"/>
  <c r="C288" i="7" s="1"/>
  <c r="E288" i="7"/>
  <c r="E289" i="7"/>
  <c r="A290" i="7"/>
  <c r="K290" i="7" s="1"/>
  <c r="E290" i="7"/>
  <c r="A291" i="7"/>
  <c r="J291" i="7" s="1"/>
  <c r="E291" i="7"/>
  <c r="A292" i="7"/>
  <c r="N292" i="7" s="1"/>
  <c r="E292" i="7"/>
  <c r="A293" i="7"/>
  <c r="H293" i="7" s="1"/>
  <c r="E293" i="7"/>
  <c r="A294" i="7"/>
  <c r="N294" i="7" s="1"/>
  <c r="E294" i="7"/>
  <c r="A295" i="7"/>
  <c r="L295" i="7" s="1"/>
  <c r="E295" i="7"/>
  <c r="A296" i="7"/>
  <c r="N296" i="7" s="1"/>
  <c r="E296" i="7"/>
  <c r="A297" i="7"/>
  <c r="L297" i="7" s="1"/>
  <c r="E297" i="7"/>
  <c r="E298" i="7"/>
  <c r="A299" i="7"/>
  <c r="H299" i="7" s="1"/>
  <c r="E299" i="7"/>
  <c r="A300" i="7"/>
  <c r="N300" i="7" s="1"/>
  <c r="E300" i="7"/>
  <c r="A301" i="7"/>
  <c r="E301" i="7"/>
  <c r="A302" i="7"/>
  <c r="N302" i="7" s="1"/>
  <c r="E302" i="7"/>
  <c r="A303" i="7"/>
  <c r="J303" i="7" s="1"/>
  <c r="E303" i="7"/>
  <c r="A304" i="7"/>
  <c r="C304" i="7" s="1"/>
  <c r="E304" i="7"/>
  <c r="A305" i="7"/>
  <c r="N305" i="7" s="1"/>
  <c r="C305" i="7"/>
  <c r="E305" i="7"/>
  <c r="A306" i="7"/>
  <c r="L306" i="7" s="1"/>
  <c r="E306" i="7"/>
  <c r="N306" i="7"/>
  <c r="A308" i="7"/>
  <c r="E308" i="7"/>
  <c r="A309" i="7"/>
  <c r="H309" i="7" s="1"/>
  <c r="E309" i="7"/>
  <c r="A310" i="7"/>
  <c r="M310" i="7" s="1"/>
  <c r="E310" i="7"/>
  <c r="A311" i="7"/>
  <c r="C311" i="7" s="1"/>
  <c r="E311" i="7"/>
  <c r="A312" i="7"/>
  <c r="J312" i="7" s="1"/>
  <c r="E312" i="7"/>
  <c r="A313" i="7"/>
  <c r="E313" i="7"/>
  <c r="A314" i="7"/>
  <c r="I314" i="7" s="1"/>
  <c r="E314" i="7"/>
  <c r="A315" i="7"/>
  <c r="L315" i="7" s="1"/>
  <c r="E315" i="7"/>
  <c r="A317" i="7"/>
  <c r="K317" i="7" s="1"/>
  <c r="E317" i="7"/>
  <c r="A318" i="7"/>
  <c r="N318" i="7" s="1"/>
  <c r="E318" i="7"/>
  <c r="A319" i="7"/>
  <c r="H319" i="7" s="1"/>
  <c r="E319" i="7"/>
  <c r="M319" i="7"/>
  <c r="A320" i="7"/>
  <c r="E320" i="7"/>
  <c r="A321" i="7"/>
  <c r="C321" i="7" s="1"/>
  <c r="E321" i="7"/>
  <c r="A322" i="7"/>
  <c r="L322" i="7" s="1"/>
  <c r="E322" i="7"/>
  <c r="A323" i="7"/>
  <c r="O323" i="7" s="1"/>
  <c r="E323" i="7"/>
  <c r="A324" i="7"/>
  <c r="M324" i="7" s="1"/>
  <c r="E324" i="7"/>
  <c r="L324" i="7"/>
  <c r="O324" i="7"/>
  <c r="A326" i="7"/>
  <c r="N326" i="7" s="1"/>
  <c r="E326" i="7"/>
  <c r="A327" i="7"/>
  <c r="K327" i="7" s="1"/>
  <c r="E327" i="7"/>
  <c r="A328" i="7"/>
  <c r="J328" i="7" s="1"/>
  <c r="E328" i="7"/>
  <c r="A329" i="7"/>
  <c r="E329" i="7"/>
  <c r="A330" i="7"/>
  <c r="E330" i="7"/>
  <c r="A331" i="7"/>
  <c r="M331" i="7" s="1"/>
  <c r="E331" i="7"/>
  <c r="A332" i="7"/>
  <c r="H332" i="7" s="1"/>
  <c r="E332" i="7"/>
  <c r="A333" i="7"/>
  <c r="J333" i="7" s="1"/>
  <c r="E333" i="7"/>
  <c r="A335" i="7"/>
  <c r="E335" i="7"/>
  <c r="A336" i="7"/>
  <c r="K336" i="7" s="1"/>
  <c r="E336" i="7"/>
  <c r="A337" i="7"/>
  <c r="E337" i="7"/>
  <c r="A338" i="7"/>
  <c r="E338" i="7"/>
  <c r="A339" i="7"/>
  <c r="E339" i="7"/>
  <c r="A340" i="7"/>
  <c r="M340" i="7" s="1"/>
  <c r="E340" i="7"/>
  <c r="A341" i="7"/>
  <c r="E341" i="7"/>
  <c r="A342" i="7"/>
  <c r="E342" i="7"/>
  <c r="A344" i="7"/>
  <c r="I344" i="7" s="1"/>
  <c r="E344" i="7"/>
  <c r="A345" i="7"/>
  <c r="M345" i="7" s="1"/>
  <c r="E345" i="7"/>
  <c r="A346" i="7"/>
  <c r="H346" i="7" s="1"/>
  <c r="E346" i="7"/>
  <c r="A347" i="7"/>
  <c r="K347" i="7" s="1"/>
  <c r="E347" i="7"/>
  <c r="A348" i="7"/>
  <c r="H348" i="7" s="1"/>
  <c r="E348" i="7"/>
  <c r="A349" i="7"/>
  <c r="O349" i="7" s="1"/>
  <c r="E349" i="7"/>
  <c r="A350" i="7"/>
  <c r="J350" i="7" s="1"/>
  <c r="E350" i="7"/>
  <c r="A351" i="7"/>
  <c r="E351" i="7"/>
  <c r="A353" i="7"/>
  <c r="H353" i="7" s="1"/>
  <c r="E353" i="7"/>
  <c r="A354" i="7"/>
  <c r="K354" i="7" s="1"/>
  <c r="E354" i="7"/>
  <c r="A355" i="7"/>
  <c r="N355" i="7" s="1"/>
  <c r="E355" i="7"/>
  <c r="A356" i="7"/>
  <c r="N356" i="7" s="1"/>
  <c r="E356" i="7"/>
  <c r="A357" i="7"/>
  <c r="O357" i="7" s="1"/>
  <c r="E357" i="7"/>
  <c r="A358" i="7"/>
  <c r="J358" i="7" s="1"/>
  <c r="E358" i="7"/>
  <c r="A359" i="7"/>
  <c r="C359" i="7" s="1"/>
  <c r="E359" i="7"/>
  <c r="A360" i="7"/>
  <c r="C360" i="7" s="1"/>
  <c r="E360" i="7"/>
  <c r="A362" i="7"/>
  <c r="M362" i="7" s="1"/>
  <c r="E362" i="7"/>
  <c r="A363" i="7"/>
  <c r="M363" i="7" s="1"/>
  <c r="E363" i="7"/>
  <c r="A364" i="7"/>
  <c r="N364" i="7" s="1"/>
  <c r="E364" i="7"/>
  <c r="A365" i="7"/>
  <c r="H365" i="7" s="1"/>
  <c r="E365" i="7"/>
  <c r="A366" i="7"/>
  <c r="H366" i="7" s="1"/>
  <c r="E366" i="7"/>
  <c r="A367" i="7"/>
  <c r="H367" i="7" s="1"/>
  <c r="E367" i="7"/>
  <c r="A368" i="7"/>
  <c r="E368" i="7"/>
  <c r="A369" i="7"/>
  <c r="O369" i="7" s="1"/>
  <c r="E369" i="7"/>
  <c r="A371" i="7"/>
  <c r="E371" i="7"/>
  <c r="N371" i="7"/>
  <c r="A372" i="7"/>
  <c r="H372" i="7" s="1"/>
  <c r="E372" i="7"/>
  <c r="A373" i="7"/>
  <c r="L373" i="7" s="1"/>
  <c r="E373" i="7"/>
  <c r="A374" i="7"/>
  <c r="H374" i="7" s="1"/>
  <c r="E374" i="7"/>
  <c r="A375" i="7"/>
  <c r="N375" i="7" s="1"/>
  <c r="E375" i="7"/>
  <c r="A376" i="7"/>
  <c r="C376" i="7" s="1"/>
  <c r="E376" i="7"/>
  <c r="A377" i="7"/>
  <c r="M377" i="7" s="1"/>
  <c r="E377" i="7"/>
  <c r="A378" i="7"/>
  <c r="J378" i="7" s="1"/>
  <c r="E378" i="7"/>
  <c r="E379" i="7"/>
  <c r="A380" i="7"/>
  <c r="N380" i="7" s="1"/>
  <c r="E380" i="7"/>
  <c r="A381" i="7"/>
  <c r="I381" i="7" s="1"/>
  <c r="E381" i="7"/>
  <c r="A382" i="7"/>
  <c r="N382" i="7" s="1"/>
  <c r="E382" i="7"/>
  <c r="A383" i="7"/>
  <c r="E383" i="7"/>
  <c r="A384" i="7"/>
  <c r="N384" i="7" s="1"/>
  <c r="E384" i="7"/>
  <c r="A385" i="7"/>
  <c r="I385" i="7" s="1"/>
  <c r="E385" i="7"/>
  <c r="A386" i="7"/>
  <c r="E386" i="7"/>
  <c r="A387" i="7"/>
  <c r="I387" i="7" s="1"/>
  <c r="E387" i="7"/>
  <c r="E388" i="7"/>
  <c r="A389" i="7"/>
  <c r="O389" i="7" s="1"/>
  <c r="E389" i="7"/>
  <c r="A390" i="7"/>
  <c r="K390" i="7" s="1"/>
  <c r="E390" i="7"/>
  <c r="A391" i="7"/>
  <c r="K391" i="7" s="1"/>
  <c r="E391" i="7"/>
  <c r="A392" i="7"/>
  <c r="O392" i="7" s="1"/>
  <c r="E392" i="7"/>
  <c r="A393" i="7"/>
  <c r="L393" i="7" s="1"/>
  <c r="E393" i="7"/>
  <c r="A394" i="7"/>
  <c r="H394" i="7" s="1"/>
  <c r="E394" i="7"/>
  <c r="A395" i="7"/>
  <c r="E395" i="7"/>
  <c r="A396" i="7"/>
  <c r="E396" i="7"/>
  <c r="E397" i="7"/>
  <c r="A398" i="7"/>
  <c r="N398" i="7" s="1"/>
  <c r="E398" i="7"/>
  <c r="A399" i="7"/>
  <c r="I399" i="7" s="1"/>
  <c r="E399" i="7"/>
  <c r="A400" i="7"/>
  <c r="E400" i="7"/>
  <c r="M400" i="7"/>
  <c r="A401" i="7"/>
  <c r="H401" i="7" s="1"/>
  <c r="E401" i="7"/>
  <c r="A402" i="7"/>
  <c r="I402" i="7" s="1"/>
  <c r="E402" i="7"/>
  <c r="A403" i="7"/>
  <c r="N403" i="7" s="1"/>
  <c r="E403" i="7"/>
  <c r="A404" i="7"/>
  <c r="M404" i="7" s="1"/>
  <c r="E404" i="7"/>
  <c r="A405" i="7"/>
  <c r="K405" i="7" s="1"/>
  <c r="E405" i="7"/>
  <c r="E406" i="7"/>
  <c r="A407" i="7"/>
  <c r="K407" i="7" s="1"/>
  <c r="E407" i="7"/>
  <c r="A408" i="7"/>
  <c r="M408" i="7" s="1"/>
  <c r="E408" i="7"/>
  <c r="A409" i="7"/>
  <c r="E409" i="7"/>
  <c r="A410" i="7"/>
  <c r="C410" i="7" s="1"/>
  <c r="E410" i="7"/>
  <c r="A411" i="7"/>
  <c r="O411" i="7" s="1"/>
  <c r="E411" i="7"/>
  <c r="A412" i="7"/>
  <c r="C412" i="7" s="1"/>
  <c r="E412" i="7"/>
  <c r="A413" i="7"/>
  <c r="H413" i="7" s="1"/>
  <c r="C413" i="7"/>
  <c r="D413" i="7"/>
  <c r="E413" i="7"/>
  <c r="A414" i="7"/>
  <c r="H414" i="7" s="1"/>
  <c r="E414" i="7"/>
  <c r="A415" i="7"/>
  <c r="E415" i="7"/>
  <c r="A416" i="7"/>
  <c r="J416" i="7" s="1"/>
  <c r="D416" i="7"/>
  <c r="E416" i="7"/>
  <c r="A417" i="7"/>
  <c r="M417" i="7" s="1"/>
  <c r="E417" i="7"/>
  <c r="A418" i="7"/>
  <c r="J418" i="7" s="1"/>
  <c r="E418" i="7"/>
  <c r="A419" i="7"/>
  <c r="H419" i="7" s="1"/>
  <c r="E419" i="7"/>
  <c r="A420" i="7"/>
  <c r="J420" i="7" s="1"/>
  <c r="E420" i="7"/>
  <c r="A421" i="7"/>
  <c r="C421" i="7" s="1"/>
  <c r="E421" i="7"/>
  <c r="A422" i="7"/>
  <c r="J422" i="7" s="1"/>
  <c r="E422" i="7"/>
  <c r="A423" i="7"/>
  <c r="I423" i="7" s="1"/>
  <c r="C423" i="7"/>
  <c r="E423" i="7"/>
  <c r="E424" i="7"/>
  <c r="A425" i="7"/>
  <c r="O425" i="7" s="1"/>
  <c r="E425" i="7"/>
  <c r="A426" i="7"/>
  <c r="K426" i="7" s="1"/>
  <c r="E426" i="7"/>
  <c r="A427" i="7"/>
  <c r="O427" i="7" s="1"/>
  <c r="E427" i="7"/>
  <c r="A428" i="7"/>
  <c r="K428" i="7" s="1"/>
  <c r="E428" i="7"/>
  <c r="A429" i="7"/>
  <c r="O429" i="7" s="1"/>
  <c r="E429" i="7"/>
  <c r="A430" i="7"/>
  <c r="K430" i="7" s="1"/>
  <c r="E430" i="7"/>
  <c r="A431" i="7"/>
  <c r="E431" i="7"/>
  <c r="A432" i="7"/>
  <c r="K432" i="7" s="1"/>
  <c r="E432" i="7"/>
  <c r="E433" i="7"/>
  <c r="A434" i="7"/>
  <c r="I434" i="7" s="1"/>
  <c r="E434" i="7"/>
  <c r="A435" i="7"/>
  <c r="H435" i="7" s="1"/>
  <c r="E435" i="7"/>
  <c r="A436" i="7"/>
  <c r="I436" i="7" s="1"/>
  <c r="E436" i="7"/>
  <c r="A437" i="7"/>
  <c r="M437" i="7" s="1"/>
  <c r="E437" i="7"/>
  <c r="A438" i="7"/>
  <c r="M438" i="7" s="1"/>
  <c r="E438" i="7"/>
  <c r="A439" i="7"/>
  <c r="H439" i="7" s="1"/>
  <c r="C439" i="7"/>
  <c r="E439" i="7"/>
  <c r="A440" i="7"/>
  <c r="I440" i="7" s="1"/>
  <c r="E440" i="7"/>
  <c r="O440" i="7"/>
  <c r="A441" i="7"/>
  <c r="H441" i="7" s="1"/>
  <c r="E441" i="7"/>
  <c r="E442" i="7"/>
  <c r="A443" i="7"/>
  <c r="I443" i="7" s="1"/>
  <c r="E443" i="7"/>
  <c r="A444" i="7"/>
  <c r="H444" i="7" s="1"/>
  <c r="E444" i="7"/>
  <c r="A445" i="7"/>
  <c r="L445" i="7" s="1"/>
  <c r="E445" i="7"/>
  <c r="A446" i="7"/>
  <c r="I446" i="7" s="1"/>
  <c r="E446" i="7"/>
  <c r="A447" i="7"/>
  <c r="I447" i="7" s="1"/>
  <c r="E447" i="7"/>
  <c r="A448" i="7"/>
  <c r="N448" i="7" s="1"/>
  <c r="E448" i="7"/>
  <c r="A449" i="7"/>
  <c r="J449" i="7" s="1"/>
  <c r="E449" i="7"/>
  <c r="A450" i="7"/>
  <c r="K450" i="7" s="1"/>
  <c r="E450" i="7"/>
  <c r="E451" i="7"/>
  <c r="A452" i="7"/>
  <c r="I452" i="7" s="1"/>
  <c r="E452" i="7"/>
  <c r="H452" i="7"/>
  <c r="N452" i="7"/>
  <c r="A453" i="7"/>
  <c r="H453" i="7" s="1"/>
  <c r="E453" i="7"/>
  <c r="A454" i="7"/>
  <c r="H454" i="7" s="1"/>
  <c r="E454" i="7"/>
  <c r="A455" i="7"/>
  <c r="H455" i="7" s="1"/>
  <c r="E455" i="7"/>
  <c r="A456" i="7"/>
  <c r="C456" i="7" s="1"/>
  <c r="E456" i="7"/>
  <c r="A457" i="7"/>
  <c r="H457" i="7" s="1"/>
  <c r="E457" i="7"/>
  <c r="A458" i="7"/>
  <c r="E458" i="7"/>
  <c r="A459" i="7"/>
  <c r="J459" i="7" s="1"/>
  <c r="E459" i="7"/>
  <c r="A461" i="7"/>
  <c r="L461" i="7" s="1"/>
  <c r="E461" i="7"/>
  <c r="A462" i="7"/>
  <c r="H462" i="7" s="1"/>
  <c r="E462" i="7"/>
  <c r="A463" i="7"/>
  <c r="H463" i="7" s="1"/>
  <c r="E463" i="7"/>
  <c r="A464" i="7"/>
  <c r="H464" i="7" s="1"/>
  <c r="E464" i="7"/>
  <c r="A465" i="7"/>
  <c r="J465" i="7" s="1"/>
  <c r="E465" i="7"/>
  <c r="A466" i="7"/>
  <c r="H466" i="7" s="1"/>
  <c r="E466" i="7"/>
  <c r="A467" i="7"/>
  <c r="C467" i="7" s="1"/>
  <c r="E467" i="7"/>
  <c r="A468" i="7"/>
  <c r="J468" i="7" s="1"/>
  <c r="E468" i="7"/>
  <c r="E469" i="7"/>
  <c r="A470" i="7"/>
  <c r="I470" i="7" s="1"/>
  <c r="E470" i="7"/>
  <c r="A471" i="7"/>
  <c r="L471" i="7" s="1"/>
  <c r="E471" i="7"/>
  <c r="A472" i="7"/>
  <c r="K472" i="7" s="1"/>
  <c r="E472" i="7"/>
  <c r="A473" i="7"/>
  <c r="K473" i="7" s="1"/>
  <c r="E473" i="7"/>
  <c r="A474" i="7"/>
  <c r="M474" i="7" s="1"/>
  <c r="E474" i="7"/>
  <c r="A475" i="7"/>
  <c r="K475" i="7" s="1"/>
  <c r="E475" i="7"/>
  <c r="A476" i="7"/>
  <c r="K476" i="7" s="1"/>
  <c r="E476" i="7"/>
  <c r="A477" i="7"/>
  <c r="C477" i="7" s="1"/>
  <c r="E477" i="7"/>
  <c r="M477" i="7"/>
  <c r="E478" i="7"/>
  <c r="A479" i="7"/>
  <c r="J479" i="7" s="1"/>
  <c r="E479" i="7"/>
  <c r="A480" i="7"/>
  <c r="K480" i="7" s="1"/>
  <c r="E480" i="7"/>
  <c r="A481" i="7"/>
  <c r="J481" i="7" s="1"/>
  <c r="E481" i="7"/>
  <c r="A482" i="7"/>
  <c r="J482" i="7" s="1"/>
  <c r="E482" i="7"/>
  <c r="A483" i="7"/>
  <c r="J483" i="7" s="1"/>
  <c r="E483" i="7"/>
  <c r="A484" i="7"/>
  <c r="J484" i="7" s="1"/>
  <c r="E484" i="7"/>
  <c r="A485" i="7"/>
  <c r="J485" i="7" s="1"/>
  <c r="E485" i="7"/>
  <c r="H485" i="7"/>
  <c r="A486" i="7"/>
  <c r="E486" i="7"/>
  <c r="A1" i="2"/>
  <c r="B4" i="2"/>
  <c r="A19" i="7" s="1"/>
  <c r="J4" i="2"/>
  <c r="Q4" i="2"/>
  <c r="Q5" i="2" s="1"/>
  <c r="C5" i="2"/>
  <c r="F5" i="2"/>
  <c r="K5" i="2"/>
  <c r="N5" i="2"/>
  <c r="R5" i="2"/>
  <c r="U5" i="2"/>
  <c r="X5" i="2"/>
  <c r="Z5" i="2"/>
  <c r="AA5" i="2"/>
  <c r="AB5" i="2"/>
  <c r="AC5" i="2"/>
  <c r="AD5" i="2"/>
  <c r="AE5" i="2"/>
  <c r="C6" i="2"/>
  <c r="F6" i="2"/>
  <c r="K6" i="2"/>
  <c r="N6" i="2"/>
  <c r="AC6" i="2" s="1"/>
  <c r="R6" i="2"/>
  <c r="U6" i="2"/>
  <c r="AA6" i="2" s="1"/>
  <c r="X6" i="2"/>
  <c r="Y6" i="2"/>
  <c r="Z6" i="2"/>
  <c r="AB6" i="2"/>
  <c r="AD6" i="2"/>
  <c r="AE6" i="2"/>
  <c r="C7" i="2"/>
  <c r="F7" i="2"/>
  <c r="Z7" i="2" s="1"/>
  <c r="K7" i="2"/>
  <c r="N7" i="2"/>
  <c r="AA7" i="2" s="1"/>
  <c r="R7" i="2"/>
  <c r="U7" i="2"/>
  <c r="AC7" i="2" s="1"/>
  <c r="X7" i="2"/>
  <c r="Y7" i="2"/>
  <c r="AB7" i="2"/>
  <c r="AD7" i="2"/>
  <c r="AE7" i="2"/>
  <c r="C8" i="2"/>
  <c r="F8" i="2"/>
  <c r="AC8" i="2" s="1"/>
  <c r="K8" i="2"/>
  <c r="N8" i="2"/>
  <c r="Y8" i="2" s="1"/>
  <c r="Q8" i="2"/>
  <c r="R8" i="2"/>
  <c r="U8" i="2"/>
  <c r="Z8" i="2" s="1"/>
  <c r="X8" i="2"/>
  <c r="AA8" i="2"/>
  <c r="AB8" i="2"/>
  <c r="AD8" i="2"/>
  <c r="AE8" i="2"/>
  <c r="C9" i="2"/>
  <c r="F9" i="2"/>
  <c r="AA9" i="2" s="1"/>
  <c r="K9" i="2"/>
  <c r="N9" i="2"/>
  <c r="R9" i="2"/>
  <c r="U9" i="2"/>
  <c r="AB9" i="2" s="1"/>
  <c r="X9" i="2"/>
  <c r="Y9" i="2"/>
  <c r="Z9" i="2"/>
  <c r="AC9" i="2"/>
  <c r="AD9" i="2"/>
  <c r="AE9" i="2"/>
  <c r="C10" i="2"/>
  <c r="F10" i="2"/>
  <c r="AB10" i="2" s="1"/>
  <c r="K10" i="2"/>
  <c r="N10" i="2"/>
  <c r="Z10" i="2" s="1"/>
  <c r="R10" i="2"/>
  <c r="U10" i="2"/>
  <c r="X10" i="2" s="1"/>
  <c r="Y10" i="2"/>
  <c r="AA10" i="2"/>
  <c r="AC10" i="2"/>
  <c r="AD10" i="2"/>
  <c r="AE10" i="2"/>
  <c r="B11" i="2"/>
  <c r="C11" i="2"/>
  <c r="F11" i="2"/>
  <c r="J11" i="2"/>
  <c r="K11" i="2"/>
  <c r="N11" i="2"/>
  <c r="AE11" i="2" s="1"/>
  <c r="Q11" i="2"/>
  <c r="R11" i="2"/>
  <c r="U11" i="2"/>
  <c r="X11" i="2"/>
  <c r="Y11" i="2"/>
  <c r="Z11" i="2"/>
  <c r="AA11" i="2"/>
  <c r="AB11" i="2"/>
  <c r="AC11" i="2"/>
  <c r="AD11" i="2"/>
  <c r="B12" i="2"/>
  <c r="C12" i="2"/>
  <c r="F12" i="2"/>
  <c r="K12" i="2"/>
  <c r="N12" i="2"/>
  <c r="X12" i="2" s="1"/>
  <c r="Q12" i="2"/>
  <c r="R12" i="2"/>
  <c r="U12" i="2"/>
  <c r="AD12" i="2" s="1"/>
  <c r="Y12" i="2"/>
  <c r="Z12" i="2"/>
  <c r="AA12" i="2"/>
  <c r="AB12" i="2"/>
  <c r="AC12" i="2"/>
  <c r="AE12" i="2"/>
  <c r="B13" i="2"/>
  <c r="A28" i="7" s="1"/>
  <c r="F13" i="2"/>
  <c r="J13" i="2"/>
  <c r="J18" i="2" s="1"/>
  <c r="N13" i="2"/>
  <c r="Q13" i="2"/>
  <c r="Q15" i="2" s="1"/>
  <c r="U13" i="2"/>
  <c r="C14" i="2"/>
  <c r="F14" i="2"/>
  <c r="K14" i="2"/>
  <c r="N14" i="2"/>
  <c r="R14" i="2"/>
  <c r="U14" i="2"/>
  <c r="AA14" i="2" s="1"/>
  <c r="X14" i="2"/>
  <c r="Y14" i="2"/>
  <c r="Z14" i="2"/>
  <c r="AB14" i="2"/>
  <c r="AD14" i="2"/>
  <c r="AE14" i="2"/>
  <c r="C15" i="2"/>
  <c r="F15" i="2"/>
  <c r="AD15" i="2" s="1"/>
  <c r="K15" i="2"/>
  <c r="N15" i="2"/>
  <c r="AA15" i="2" s="1"/>
  <c r="R15" i="2"/>
  <c r="U15" i="2"/>
  <c r="AB15" i="2" s="1"/>
  <c r="X15" i="2"/>
  <c r="Y15" i="2"/>
  <c r="Z15" i="2"/>
  <c r="AC15" i="2"/>
  <c r="AE15" i="2"/>
  <c r="C16" i="2"/>
  <c r="F16" i="2"/>
  <c r="AA16" i="2" s="1"/>
  <c r="J16" i="2"/>
  <c r="K16" i="2"/>
  <c r="N16" i="2"/>
  <c r="Z16" i="2" s="1"/>
  <c r="Q16" i="2"/>
  <c r="R16" i="2"/>
  <c r="U16" i="2"/>
  <c r="X16" i="2" s="1"/>
  <c r="Y16" i="2"/>
  <c r="AB16" i="2"/>
  <c r="AC16" i="2"/>
  <c r="AD16" i="2"/>
  <c r="AE16" i="2"/>
  <c r="B17" i="2"/>
  <c r="C17" i="2"/>
  <c r="F17" i="2"/>
  <c r="J17" i="2"/>
  <c r="K17" i="2"/>
  <c r="N17" i="2"/>
  <c r="X17" i="2" s="1"/>
  <c r="R17" i="2"/>
  <c r="U17" i="2"/>
  <c r="AC17" i="2" s="1"/>
  <c r="Y17" i="2"/>
  <c r="Z17" i="2"/>
  <c r="AA17" i="2"/>
  <c r="AB17" i="2"/>
  <c r="AD17" i="2"/>
  <c r="AE17" i="2"/>
  <c r="B18" i="2"/>
  <c r="C18" i="2"/>
  <c r="F18" i="2"/>
  <c r="K18" i="2"/>
  <c r="N18" i="2"/>
  <c r="AB18" i="2" s="1"/>
  <c r="Q18" i="2"/>
  <c r="R18" i="2"/>
  <c r="U18" i="2"/>
  <c r="Y18" i="2" s="1"/>
  <c r="X18" i="2"/>
  <c r="Z18" i="2"/>
  <c r="AA18" i="2"/>
  <c r="AC18" i="2"/>
  <c r="AD18" i="2"/>
  <c r="AE18" i="2"/>
  <c r="B19" i="2"/>
  <c r="C19" i="2"/>
  <c r="F19" i="2"/>
  <c r="J19" i="2"/>
  <c r="K19" i="2"/>
  <c r="N19" i="2"/>
  <c r="Q19" i="2"/>
  <c r="R19" i="2"/>
  <c r="U19" i="2"/>
  <c r="Z19" i="2" s="1"/>
  <c r="X19" i="2"/>
  <c r="Y19" i="2"/>
  <c r="AA19" i="2"/>
  <c r="AB19" i="2"/>
  <c r="AC19" i="2"/>
  <c r="AD19" i="2"/>
  <c r="AE19" i="2"/>
  <c r="B20" i="2"/>
  <c r="C20" i="2"/>
  <c r="F20" i="2"/>
  <c r="J20" i="2"/>
  <c r="K20" i="2"/>
  <c r="N20" i="2"/>
  <c r="Q20" i="2"/>
  <c r="R20" i="2"/>
  <c r="U20" i="2"/>
  <c r="X20" i="2"/>
  <c r="Y20" i="2"/>
  <c r="Z20" i="2"/>
  <c r="AA20" i="2"/>
  <c r="AB20" i="2"/>
  <c r="AC20" i="2"/>
  <c r="AD20" i="2"/>
  <c r="AE20" i="2"/>
  <c r="B21" i="2"/>
  <c r="C21" i="2"/>
  <c r="F21" i="2"/>
  <c r="J21" i="2"/>
  <c r="K21" i="2"/>
  <c r="N21" i="2"/>
  <c r="Q21" i="2"/>
  <c r="R21" i="2"/>
  <c r="U21" i="2"/>
  <c r="X21" i="2"/>
  <c r="Y21" i="2"/>
  <c r="Z21" i="2"/>
  <c r="AA21" i="2"/>
  <c r="AB21" i="2"/>
  <c r="AC21" i="2"/>
  <c r="AD21" i="2"/>
  <c r="AE21" i="2"/>
  <c r="B22" i="2"/>
  <c r="A37" i="7" s="1"/>
  <c r="F22" i="2"/>
  <c r="J22" i="2"/>
  <c r="J28" i="2" s="1"/>
  <c r="K22" i="2"/>
  <c r="N22" i="2"/>
  <c r="AD22" i="2" s="1"/>
  <c r="Q22" i="2"/>
  <c r="Q23" i="2" s="1"/>
  <c r="R22" i="2"/>
  <c r="U22" i="2"/>
  <c r="AC22" i="2" s="1"/>
  <c r="X22" i="2"/>
  <c r="Y22" i="2"/>
  <c r="Z22" i="2"/>
  <c r="AA22" i="2"/>
  <c r="AB22" i="2"/>
  <c r="AE22" i="2"/>
  <c r="C23" i="2"/>
  <c r="F23" i="2"/>
  <c r="K23" i="2"/>
  <c r="N23" i="2"/>
  <c r="AD23" i="2" s="1"/>
  <c r="R23" i="2"/>
  <c r="U23" i="2"/>
  <c r="AC23" i="2" s="1"/>
  <c r="X23" i="2"/>
  <c r="Y23" i="2"/>
  <c r="Z23" i="2"/>
  <c r="AA23" i="2"/>
  <c r="AB23" i="2"/>
  <c r="AE23" i="2"/>
  <c r="C24" i="2"/>
  <c r="F24" i="2"/>
  <c r="Z24" i="2" s="1"/>
  <c r="K24" i="2"/>
  <c r="N24" i="2"/>
  <c r="AC24" i="2" s="1"/>
  <c r="R24" i="2"/>
  <c r="U24" i="2"/>
  <c r="AE24" i="2" s="1"/>
  <c r="X24" i="2"/>
  <c r="AA24" i="2"/>
  <c r="AB24" i="2"/>
  <c r="AD24" i="2"/>
  <c r="C25" i="2"/>
  <c r="F25" i="2"/>
  <c r="K25" i="2"/>
  <c r="N25" i="2"/>
  <c r="R25" i="2"/>
  <c r="U25" i="2"/>
  <c r="X25" i="2"/>
  <c r="AB25" i="2"/>
  <c r="AC25" i="2"/>
  <c r="AD25" i="2"/>
  <c r="AE25" i="2"/>
  <c r="C26" i="2"/>
  <c r="F26" i="2"/>
  <c r="AC26" i="2" s="1"/>
  <c r="K26" i="2"/>
  <c r="N26" i="2"/>
  <c r="R26" i="2"/>
  <c r="U26" i="2"/>
  <c r="AE26" i="2" s="1"/>
  <c r="X26" i="2"/>
  <c r="Y26" i="2"/>
  <c r="AA26" i="2"/>
  <c r="AB26" i="2"/>
  <c r="AD26" i="2"/>
  <c r="C27" i="2"/>
  <c r="F27" i="2"/>
  <c r="K27" i="2"/>
  <c r="N27" i="2"/>
  <c r="X27" i="2" s="1"/>
  <c r="R27" i="2"/>
  <c r="U27" i="2"/>
  <c r="Y27" i="2"/>
  <c r="Z27" i="2"/>
  <c r="AA27" i="2"/>
  <c r="AC27" i="2"/>
  <c r="AD27" i="2"/>
  <c r="AE27" i="2"/>
  <c r="B28" i="2"/>
  <c r="C28" i="2"/>
  <c r="F28" i="2"/>
  <c r="K28" i="2"/>
  <c r="N28" i="2"/>
  <c r="Y28" i="2" s="1"/>
  <c r="R28" i="2"/>
  <c r="U28" i="2"/>
  <c r="X28" i="2" s="1"/>
  <c r="Z28" i="2"/>
  <c r="AA28" i="2"/>
  <c r="AB28" i="2"/>
  <c r="AC28" i="2"/>
  <c r="AD28" i="2"/>
  <c r="AE28" i="2"/>
  <c r="B29" i="2"/>
  <c r="C29" i="2"/>
  <c r="F29" i="2"/>
  <c r="J29" i="2"/>
  <c r="K29" i="2"/>
  <c r="N29" i="2"/>
  <c r="Q29" i="2"/>
  <c r="R29" i="2"/>
  <c r="U29" i="2"/>
  <c r="X29" i="2"/>
  <c r="Y29" i="2"/>
  <c r="Z29" i="2"/>
  <c r="AA29" i="2"/>
  <c r="AB29" i="2"/>
  <c r="AC29" i="2"/>
  <c r="AD29" i="2"/>
  <c r="AE29" i="2"/>
  <c r="B30" i="2"/>
  <c r="C30" i="2"/>
  <c r="F30" i="2"/>
  <c r="J30" i="2"/>
  <c r="K30" i="2"/>
  <c r="N30" i="2"/>
  <c r="Q30" i="2"/>
  <c r="R30" i="2"/>
  <c r="U30" i="2"/>
  <c r="X30" i="2"/>
  <c r="Y30" i="2"/>
  <c r="Z30" i="2"/>
  <c r="AA30" i="2"/>
  <c r="AB30" i="2"/>
  <c r="AC30" i="2"/>
  <c r="AD30" i="2"/>
  <c r="AE30" i="2"/>
  <c r="B31" i="2"/>
  <c r="A46" i="7" s="1"/>
  <c r="C31" i="2"/>
  <c r="F31" i="2"/>
  <c r="J31" i="2"/>
  <c r="J33" i="2" s="1"/>
  <c r="K31" i="2"/>
  <c r="K67" i="2" s="1"/>
  <c r="N31" i="2"/>
  <c r="R31" i="2"/>
  <c r="U31" i="2"/>
  <c r="B32" i="2"/>
  <c r="C32" i="2"/>
  <c r="F32" i="2"/>
  <c r="Y32" i="2" s="1"/>
  <c r="J32" i="2"/>
  <c r="K32" i="2"/>
  <c r="N32" i="2"/>
  <c r="R32" i="2"/>
  <c r="U32" i="2"/>
  <c r="AA32" i="2" s="1"/>
  <c r="X32" i="2"/>
  <c r="Z32" i="2"/>
  <c r="AB32" i="2"/>
  <c r="AC32" i="2"/>
  <c r="AD32" i="2"/>
  <c r="AE32" i="2"/>
  <c r="C33" i="2"/>
  <c r="F33" i="2"/>
  <c r="AB33" i="2" s="1"/>
  <c r="K33" i="2"/>
  <c r="N33" i="2"/>
  <c r="Z33" i="2" s="1"/>
  <c r="R33" i="2"/>
  <c r="U33" i="2"/>
  <c r="AC33" i="2" s="1"/>
  <c r="X33" i="2"/>
  <c r="Y33" i="2"/>
  <c r="AA33" i="2"/>
  <c r="AD33" i="2"/>
  <c r="AE33" i="2"/>
  <c r="C34" i="2"/>
  <c r="F34" i="2"/>
  <c r="AC34" i="2" s="1"/>
  <c r="K34" i="2"/>
  <c r="N34" i="2"/>
  <c r="AA34" i="2" s="1"/>
  <c r="R34" i="2"/>
  <c r="U34" i="2"/>
  <c r="AD34" i="2" s="1"/>
  <c r="X34" i="2"/>
  <c r="Y34" i="2"/>
  <c r="Z34" i="2"/>
  <c r="AB34" i="2"/>
  <c r="AE34" i="2"/>
  <c r="C35" i="2"/>
  <c r="F35" i="2"/>
  <c r="AE35" i="2" s="1"/>
  <c r="K35" i="2"/>
  <c r="N35" i="2"/>
  <c r="R35" i="2"/>
  <c r="U35" i="2"/>
  <c r="AB35" i="2" s="1"/>
  <c r="X35" i="2"/>
  <c r="Y35" i="2"/>
  <c r="Z35" i="2"/>
  <c r="AA35" i="2"/>
  <c r="AC35" i="2"/>
  <c r="AD35" i="2"/>
  <c r="C36" i="2"/>
  <c r="F36" i="2"/>
  <c r="K36" i="2"/>
  <c r="N36" i="2"/>
  <c r="Y36" i="2" s="1"/>
  <c r="R36" i="2"/>
  <c r="U36" i="2"/>
  <c r="X36" i="2"/>
  <c r="AA36" i="2"/>
  <c r="AB36" i="2"/>
  <c r="AC36" i="2"/>
  <c r="AD36" i="2"/>
  <c r="AE36" i="2"/>
  <c r="C37" i="2"/>
  <c r="F37" i="2"/>
  <c r="K37" i="2"/>
  <c r="N37" i="2"/>
  <c r="X37" i="2" s="1"/>
  <c r="Q37" i="2"/>
  <c r="R37" i="2"/>
  <c r="U37" i="2"/>
  <c r="Y37" i="2"/>
  <c r="Z37" i="2"/>
  <c r="AA37" i="2"/>
  <c r="AB37" i="2"/>
  <c r="AC37" i="2"/>
  <c r="AD37" i="2"/>
  <c r="AE37" i="2"/>
  <c r="B38" i="2"/>
  <c r="C38" i="2"/>
  <c r="F38" i="2"/>
  <c r="K38" i="2"/>
  <c r="N38" i="2"/>
  <c r="Q38" i="2"/>
  <c r="R38" i="2"/>
  <c r="U38" i="2"/>
  <c r="X38" i="2"/>
  <c r="Y38" i="2"/>
  <c r="Z38" i="2"/>
  <c r="AA38" i="2"/>
  <c r="AB38" i="2"/>
  <c r="AC38" i="2"/>
  <c r="AD38" i="2"/>
  <c r="AE38" i="2"/>
  <c r="B39" i="2"/>
  <c r="C39" i="2"/>
  <c r="F39" i="2"/>
  <c r="J39" i="2"/>
  <c r="K39" i="2"/>
  <c r="N39" i="2"/>
  <c r="Q39" i="2"/>
  <c r="R39" i="2"/>
  <c r="U39" i="2"/>
  <c r="X39" i="2"/>
  <c r="Y39" i="2"/>
  <c r="Z39" i="2"/>
  <c r="AA39" i="2"/>
  <c r="AB39" i="2"/>
  <c r="AC39" i="2"/>
  <c r="AD39" i="2"/>
  <c r="AE39" i="2"/>
  <c r="B40" i="2"/>
  <c r="A55" i="7" s="1"/>
  <c r="C40" i="2"/>
  <c r="F40" i="2"/>
  <c r="J40" i="2"/>
  <c r="J44" i="2" s="1"/>
  <c r="N40" i="2"/>
  <c r="Y40" i="2" s="1"/>
  <c r="U40" i="2"/>
  <c r="X40" i="2"/>
  <c r="Z40" i="2"/>
  <c r="AA40" i="2"/>
  <c r="AB40" i="2"/>
  <c r="AC40" i="2"/>
  <c r="AD40" i="2"/>
  <c r="AE40" i="2"/>
  <c r="C41" i="2"/>
  <c r="F41" i="2"/>
  <c r="K41" i="2"/>
  <c r="N41" i="2"/>
  <c r="Q41" i="2"/>
  <c r="R41" i="2"/>
  <c r="U41" i="2"/>
  <c r="X41" i="2"/>
  <c r="Z41" i="2"/>
  <c r="AA41" i="2"/>
  <c r="AB41" i="2"/>
  <c r="AC41" i="2"/>
  <c r="AD41" i="2"/>
  <c r="AE41" i="2"/>
  <c r="C42" i="2"/>
  <c r="F42" i="2"/>
  <c r="K42" i="2"/>
  <c r="N42" i="2"/>
  <c r="Z42" i="2" s="1"/>
  <c r="Q42" i="2"/>
  <c r="R42" i="2"/>
  <c r="U42" i="2"/>
  <c r="X42" i="2"/>
  <c r="Y42" i="2"/>
  <c r="AA42" i="2"/>
  <c r="AB42" i="2"/>
  <c r="AC42" i="2"/>
  <c r="AD42" i="2"/>
  <c r="AE42" i="2"/>
  <c r="C43" i="2"/>
  <c r="F43" i="2"/>
  <c r="AD43" i="2" s="1"/>
  <c r="J43" i="2"/>
  <c r="K43" i="2"/>
  <c r="N43" i="2"/>
  <c r="AC43" i="2" s="1"/>
  <c r="Q43" i="2"/>
  <c r="R43" i="2"/>
  <c r="U43" i="2"/>
  <c r="X43" i="2"/>
  <c r="Y43" i="2"/>
  <c r="Z43" i="2"/>
  <c r="AA43" i="2"/>
  <c r="AB43" i="2"/>
  <c r="AE43" i="2"/>
  <c r="C44" i="2"/>
  <c r="F44" i="2"/>
  <c r="AC44" i="2" s="1"/>
  <c r="K44" i="2"/>
  <c r="N44" i="2"/>
  <c r="AA44" i="2" s="1"/>
  <c r="Q44" i="2"/>
  <c r="R44" i="2"/>
  <c r="U44" i="2"/>
  <c r="X44" i="2"/>
  <c r="Y44" i="2"/>
  <c r="Z44" i="2"/>
  <c r="AB44" i="2"/>
  <c r="AD44" i="2"/>
  <c r="AE44" i="2"/>
  <c r="C45" i="2"/>
  <c r="F45" i="2"/>
  <c r="K45" i="2"/>
  <c r="N45" i="2"/>
  <c r="Q45" i="2"/>
  <c r="R45" i="2"/>
  <c r="U45" i="2"/>
  <c r="X45" i="2"/>
  <c r="Y45" i="2"/>
  <c r="Z45" i="2"/>
  <c r="AA45" i="2"/>
  <c r="AB45" i="2"/>
  <c r="AC45" i="2"/>
  <c r="AD45" i="2"/>
  <c r="AE45" i="2"/>
  <c r="B46" i="2"/>
  <c r="C46" i="2"/>
  <c r="F46" i="2"/>
  <c r="K46" i="2"/>
  <c r="N46" i="2"/>
  <c r="AD46" i="2" s="1"/>
  <c r="Q46" i="2"/>
  <c r="R46" i="2"/>
  <c r="U46" i="2"/>
  <c r="X46" i="2"/>
  <c r="Y46" i="2"/>
  <c r="Z46" i="2"/>
  <c r="AA46" i="2"/>
  <c r="AB46" i="2"/>
  <c r="AC46" i="2"/>
  <c r="AE46" i="2"/>
  <c r="B47" i="2"/>
  <c r="C47" i="2"/>
  <c r="F47" i="2"/>
  <c r="J47" i="2"/>
  <c r="K47" i="2"/>
  <c r="N47" i="2"/>
  <c r="Q47" i="2"/>
  <c r="R47" i="2"/>
  <c r="U47" i="2"/>
  <c r="X47" i="2"/>
  <c r="Y47" i="2"/>
  <c r="Z47" i="2"/>
  <c r="AA47" i="2"/>
  <c r="AB47" i="2"/>
  <c r="AC47" i="2"/>
  <c r="AD47" i="2"/>
  <c r="AE47" i="2"/>
  <c r="B48" i="2"/>
  <c r="C48" i="2"/>
  <c r="F48" i="2"/>
  <c r="J48" i="2"/>
  <c r="K48" i="2"/>
  <c r="N48" i="2"/>
  <c r="Q48" i="2"/>
  <c r="R48" i="2"/>
  <c r="U48" i="2"/>
  <c r="X48" i="2"/>
  <c r="Y48" i="2"/>
  <c r="Z48" i="2"/>
  <c r="AA48" i="2"/>
  <c r="AB48" i="2"/>
  <c r="AC48" i="2"/>
  <c r="AD48" i="2"/>
  <c r="AE48" i="2"/>
  <c r="B49" i="2"/>
  <c r="A64" i="7" s="1"/>
  <c r="C49" i="2"/>
  <c r="F49" i="2"/>
  <c r="J49" i="2"/>
  <c r="J54" i="2" s="1"/>
  <c r="N49" i="2"/>
  <c r="Q49" i="2"/>
  <c r="U49" i="2"/>
  <c r="X49" i="2"/>
  <c r="Y49" i="2"/>
  <c r="Z49" i="2"/>
  <c r="AA49" i="2"/>
  <c r="AB49" i="2"/>
  <c r="AC49" i="2"/>
  <c r="AD49" i="2"/>
  <c r="AE49" i="2"/>
  <c r="C50" i="2"/>
  <c r="F50" i="2"/>
  <c r="K50" i="2"/>
  <c r="N50" i="2"/>
  <c r="AC50" i="2" s="1"/>
  <c r="Q50" i="2"/>
  <c r="R50" i="2"/>
  <c r="U50" i="2"/>
  <c r="X50" i="2"/>
  <c r="Y50" i="2"/>
  <c r="Z50" i="2"/>
  <c r="AA50" i="2"/>
  <c r="AB50" i="2"/>
  <c r="AD50" i="2"/>
  <c r="AE50" i="2"/>
  <c r="C51" i="2"/>
  <c r="F51" i="2"/>
  <c r="AB51" i="2" s="1"/>
  <c r="K51" i="2"/>
  <c r="N51" i="2"/>
  <c r="AA51" i="2" s="1"/>
  <c r="Q51" i="2"/>
  <c r="R51" i="2"/>
  <c r="U51" i="2"/>
  <c r="X51" i="2"/>
  <c r="Y51" i="2"/>
  <c r="Z51" i="2"/>
  <c r="AC51" i="2"/>
  <c r="AD51" i="2"/>
  <c r="AE51" i="2"/>
  <c r="C52" i="2"/>
  <c r="F52" i="2"/>
  <c r="Y52" i="2" s="1"/>
  <c r="K52" i="2"/>
  <c r="N52" i="2"/>
  <c r="Z52" i="2" s="1"/>
  <c r="Q52" i="2"/>
  <c r="R52" i="2"/>
  <c r="U52" i="2"/>
  <c r="X52" i="2"/>
  <c r="AA52" i="2"/>
  <c r="AB52" i="2"/>
  <c r="AC52" i="2"/>
  <c r="AD52" i="2"/>
  <c r="AE52" i="2"/>
  <c r="C53" i="2"/>
  <c r="F53" i="2"/>
  <c r="AA53" i="2" s="1"/>
  <c r="K53" i="2"/>
  <c r="N53" i="2"/>
  <c r="Y53" i="2" s="1"/>
  <c r="Q53" i="2"/>
  <c r="R53" i="2"/>
  <c r="U53" i="2"/>
  <c r="X53" i="2"/>
  <c r="Z53" i="2"/>
  <c r="AB53" i="2"/>
  <c r="AC53" i="2"/>
  <c r="AD53" i="2"/>
  <c r="AE53" i="2"/>
  <c r="B54" i="2"/>
  <c r="C54" i="2"/>
  <c r="F54" i="2"/>
  <c r="K54" i="2"/>
  <c r="N54" i="2"/>
  <c r="Q54" i="2"/>
  <c r="R54" i="2"/>
  <c r="U54" i="2"/>
  <c r="X54" i="2"/>
  <c r="Y54" i="2"/>
  <c r="Z54" i="2"/>
  <c r="AA54" i="2"/>
  <c r="AB54" i="2"/>
  <c r="AC54" i="2"/>
  <c r="AD54" i="2"/>
  <c r="AE54" i="2"/>
  <c r="B55" i="2"/>
  <c r="C55" i="2"/>
  <c r="F55" i="2"/>
  <c r="J55" i="2"/>
  <c r="K55" i="2"/>
  <c r="N55" i="2"/>
  <c r="Q55" i="2"/>
  <c r="R55" i="2"/>
  <c r="U55" i="2"/>
  <c r="X55" i="2"/>
  <c r="Y55" i="2"/>
  <c r="Z55" i="2"/>
  <c r="AA55" i="2"/>
  <c r="AB55" i="2"/>
  <c r="AC55" i="2"/>
  <c r="AD55" i="2"/>
  <c r="AE55" i="2"/>
  <c r="B56" i="2"/>
  <c r="C56" i="2"/>
  <c r="F56" i="2"/>
  <c r="J56" i="2"/>
  <c r="K56" i="2"/>
  <c r="N56" i="2"/>
  <c r="Q56" i="2"/>
  <c r="R56" i="2"/>
  <c r="U56" i="2"/>
  <c r="X56" i="2"/>
  <c r="Y56" i="2"/>
  <c r="Z56" i="2"/>
  <c r="AA56" i="2"/>
  <c r="AB56" i="2"/>
  <c r="AC56" i="2"/>
  <c r="AD56" i="2"/>
  <c r="AE56" i="2"/>
  <c r="B57" i="2"/>
  <c r="C57" i="2"/>
  <c r="F57" i="2"/>
  <c r="J57" i="2"/>
  <c r="K57" i="2"/>
  <c r="N57" i="2"/>
  <c r="Q57" i="2"/>
  <c r="R57" i="2"/>
  <c r="U57" i="2"/>
  <c r="X57" i="2"/>
  <c r="Y57" i="2"/>
  <c r="Z57" i="2"/>
  <c r="AA57" i="2"/>
  <c r="AB57" i="2"/>
  <c r="AC57" i="2"/>
  <c r="AD57" i="2"/>
  <c r="AE57" i="2"/>
  <c r="B58" i="2"/>
  <c r="A73" i="7" s="1"/>
  <c r="F58" i="2"/>
  <c r="J58" i="2"/>
  <c r="J63" i="2" s="1"/>
  <c r="K58" i="2"/>
  <c r="N58" i="2"/>
  <c r="Z58" i="2" s="1"/>
  <c r="P58" i="2"/>
  <c r="A253" i="7" s="1"/>
  <c r="Q58" i="2"/>
  <c r="U58" i="2"/>
  <c r="X58" i="2"/>
  <c r="Y58" i="2"/>
  <c r="AA58" i="2"/>
  <c r="AB58" i="2"/>
  <c r="AC58" i="2"/>
  <c r="AD58" i="2"/>
  <c r="AE58" i="2"/>
  <c r="C59" i="2"/>
  <c r="F59" i="2"/>
  <c r="AC59" i="2" s="1"/>
  <c r="K59" i="2"/>
  <c r="N59" i="2"/>
  <c r="Z59" i="2" s="1"/>
  <c r="X59" i="2"/>
  <c r="Y59" i="2"/>
  <c r="AA59" i="2"/>
  <c r="AB59" i="2"/>
  <c r="AD59" i="2"/>
  <c r="AE59" i="2"/>
  <c r="C60" i="2"/>
  <c r="F60" i="2"/>
  <c r="Z60" i="2" s="1"/>
  <c r="K60" i="2"/>
  <c r="N60" i="2"/>
  <c r="AA60" i="2" s="1"/>
  <c r="X60" i="2"/>
  <c r="Y60" i="2"/>
  <c r="AB60" i="2"/>
  <c r="AC60" i="2"/>
  <c r="AD60" i="2"/>
  <c r="AE60" i="2"/>
  <c r="B61" i="2"/>
  <c r="C61" i="2"/>
  <c r="F61" i="2"/>
  <c r="K61" i="2"/>
  <c r="N61" i="2"/>
  <c r="Y61" i="2" s="1"/>
  <c r="X61" i="2"/>
  <c r="Z61" i="2"/>
  <c r="AA61" i="2"/>
  <c r="AB61" i="2"/>
  <c r="AC61" i="2"/>
  <c r="AD61" i="2"/>
  <c r="AE61" i="2"/>
  <c r="B62" i="2"/>
  <c r="C62" i="2"/>
  <c r="F62" i="2"/>
  <c r="K62" i="2"/>
  <c r="N62" i="2"/>
  <c r="AC62" i="2" s="1"/>
  <c r="X62" i="2"/>
  <c r="Y62" i="2"/>
  <c r="Z62" i="2"/>
  <c r="AA62" i="2"/>
  <c r="AB62" i="2"/>
  <c r="AD62" i="2"/>
  <c r="AE62" i="2"/>
  <c r="B63" i="2"/>
  <c r="C63" i="2"/>
  <c r="F63" i="2"/>
  <c r="K63" i="2"/>
  <c r="N63" i="2"/>
  <c r="AB63" i="2" s="1"/>
  <c r="X63" i="2"/>
  <c r="Y63" i="2"/>
  <c r="Z63" i="2"/>
  <c r="AA63" i="2"/>
  <c r="AC63" i="2"/>
  <c r="AD63" i="2"/>
  <c r="AE63" i="2"/>
  <c r="B64" i="2"/>
  <c r="C64" i="2"/>
  <c r="F64" i="2"/>
  <c r="J64" i="2"/>
  <c r="K64" i="2"/>
  <c r="N64" i="2"/>
  <c r="X64" i="2"/>
  <c r="Y64" i="2"/>
  <c r="Z64" i="2"/>
  <c r="AA64" i="2"/>
  <c r="AB64" i="2"/>
  <c r="AC64" i="2"/>
  <c r="AD64" i="2"/>
  <c r="AE64" i="2"/>
  <c r="B65" i="2"/>
  <c r="C65" i="2"/>
  <c r="F65" i="2"/>
  <c r="J65" i="2"/>
  <c r="K65" i="2"/>
  <c r="N65" i="2"/>
  <c r="X65" i="2"/>
  <c r="Y65" i="2"/>
  <c r="Z65" i="2"/>
  <c r="AA65" i="2"/>
  <c r="AB65" i="2"/>
  <c r="AC65" i="2"/>
  <c r="AD65" i="2"/>
  <c r="AE65" i="2"/>
  <c r="B66" i="2"/>
  <c r="C66" i="2"/>
  <c r="F66" i="2"/>
  <c r="J66" i="2"/>
  <c r="K66" i="2"/>
  <c r="N66" i="2"/>
  <c r="X66" i="2"/>
  <c r="Y66" i="2"/>
  <c r="Z66" i="2"/>
  <c r="AA66" i="2"/>
  <c r="AB66" i="2"/>
  <c r="AC66" i="2"/>
  <c r="AD66" i="2"/>
  <c r="AE66" i="2"/>
  <c r="B67" i="2"/>
  <c r="A82" i="7" s="1"/>
  <c r="C67" i="2"/>
  <c r="F67" i="2"/>
  <c r="J67" i="2"/>
  <c r="J70" i="2" s="1"/>
  <c r="N67" i="2"/>
  <c r="X67" i="2"/>
  <c r="Y67" i="2"/>
  <c r="Z67" i="2"/>
  <c r="AA67" i="2"/>
  <c r="AB67" i="2"/>
  <c r="AC67" i="2"/>
  <c r="AD67" i="2"/>
  <c r="AE67" i="2"/>
  <c r="C68" i="2"/>
  <c r="F68" i="2"/>
  <c r="Z68" i="2" s="1"/>
  <c r="K68" i="2"/>
  <c r="N68" i="2"/>
  <c r="AA68" i="2" s="1"/>
  <c r="X68" i="2"/>
  <c r="Y68" i="2"/>
  <c r="AB68" i="2"/>
  <c r="AC68" i="2"/>
  <c r="AD68" i="2"/>
  <c r="AE68" i="2"/>
  <c r="C69" i="2"/>
  <c r="F69" i="2"/>
  <c r="AB69" i="2" s="1"/>
  <c r="K69" i="2"/>
  <c r="N69" i="2"/>
  <c r="Y69" i="2" s="1"/>
  <c r="X69" i="2"/>
  <c r="Z69" i="2"/>
  <c r="AA69" i="2"/>
  <c r="AC69" i="2"/>
  <c r="AD69" i="2"/>
  <c r="AE69" i="2"/>
  <c r="B70" i="2"/>
  <c r="C70" i="2"/>
  <c r="F70" i="2"/>
  <c r="AC70" i="2" s="1"/>
  <c r="K70" i="2"/>
  <c r="N70" i="2"/>
  <c r="AD70" i="2" s="1"/>
  <c r="X70" i="2"/>
  <c r="Y70" i="2"/>
  <c r="Z70" i="2"/>
  <c r="AA70" i="2"/>
  <c r="AB70" i="2"/>
  <c r="AE70" i="2"/>
  <c r="C71" i="2"/>
  <c r="F71" i="2"/>
  <c r="AE71" i="2" s="1"/>
  <c r="K71" i="2"/>
  <c r="N71" i="2"/>
  <c r="X71" i="2" s="1"/>
  <c r="Y71" i="2"/>
  <c r="Z71" i="2"/>
  <c r="AA71" i="2"/>
  <c r="AB71" i="2"/>
  <c r="AC71" i="2"/>
  <c r="AD71" i="2"/>
  <c r="C72" i="2"/>
  <c r="F72" i="2"/>
  <c r="AA72" i="2" s="1"/>
  <c r="J72" i="2"/>
  <c r="K72" i="2"/>
  <c r="N72" i="2"/>
  <c r="X72" i="2"/>
  <c r="Y72" i="2"/>
  <c r="Z72" i="2"/>
  <c r="AB72" i="2"/>
  <c r="AC72" i="2"/>
  <c r="AD72" i="2"/>
  <c r="AE72" i="2"/>
  <c r="B73" i="2"/>
  <c r="C73" i="2"/>
  <c r="F73" i="2"/>
  <c r="J73" i="2"/>
  <c r="K73" i="2"/>
  <c r="N73" i="2"/>
  <c r="X73" i="2"/>
  <c r="Y73" i="2"/>
  <c r="Z73" i="2"/>
  <c r="AA73" i="2"/>
  <c r="AB73" i="2"/>
  <c r="AC73" i="2"/>
  <c r="AD73" i="2"/>
  <c r="AE73" i="2"/>
  <c r="B74" i="2"/>
  <c r="C74" i="2"/>
  <c r="F74" i="2"/>
  <c r="J74" i="2"/>
  <c r="K74" i="2"/>
  <c r="N74" i="2"/>
  <c r="X74" i="2"/>
  <c r="Y74" i="2"/>
  <c r="Z74" i="2"/>
  <c r="AA74" i="2"/>
  <c r="AB74" i="2"/>
  <c r="AC74" i="2"/>
  <c r="AD74" i="2"/>
  <c r="AE74" i="2"/>
  <c r="B75" i="2"/>
  <c r="C75" i="2"/>
  <c r="F75" i="2"/>
  <c r="J75" i="2"/>
  <c r="K75" i="2"/>
  <c r="N75" i="2"/>
  <c r="X75" i="2"/>
  <c r="Y75" i="2"/>
  <c r="Z75" i="2"/>
  <c r="AA75" i="2"/>
  <c r="AB75" i="2"/>
  <c r="AC75" i="2"/>
  <c r="AD75" i="2"/>
  <c r="AE75" i="2"/>
  <c r="B76" i="2"/>
  <c r="A91" i="7" s="1"/>
  <c r="F76" i="2"/>
  <c r="J76" i="2"/>
  <c r="A217" i="7" s="1"/>
  <c r="N76" i="2"/>
  <c r="C77" i="2"/>
  <c r="F77" i="2"/>
  <c r="Z77" i="2" s="1"/>
  <c r="K77" i="2"/>
  <c r="N77" i="2"/>
  <c r="AA77" i="2" s="1"/>
  <c r="Q77" i="2"/>
  <c r="X77" i="2"/>
  <c r="Y77" i="2"/>
  <c r="AB77" i="2"/>
  <c r="AC77" i="2"/>
  <c r="AD77" i="2"/>
  <c r="AE77" i="2"/>
  <c r="C78" i="2"/>
  <c r="F78" i="2"/>
  <c r="AA78" i="2" s="1"/>
  <c r="K78" i="2"/>
  <c r="N78" i="2"/>
  <c r="AC78" i="2" s="1"/>
  <c r="X78" i="2"/>
  <c r="Y78" i="2"/>
  <c r="Z78" i="2"/>
  <c r="AB78" i="2"/>
  <c r="AD78" i="2"/>
  <c r="AE78" i="2"/>
  <c r="C79" i="2"/>
  <c r="F79" i="2"/>
  <c r="Y79" i="2" s="1"/>
  <c r="J79" i="2"/>
  <c r="K79" i="2"/>
  <c r="N79" i="2"/>
  <c r="X79" i="2"/>
  <c r="Z79" i="2"/>
  <c r="AA79" i="2"/>
  <c r="AB79" i="2"/>
  <c r="AC79" i="2"/>
  <c r="AD79" i="2"/>
  <c r="AE79" i="2"/>
  <c r="C80" i="2"/>
  <c r="F80" i="2"/>
  <c r="AC80" i="2" s="1"/>
  <c r="J80" i="2"/>
  <c r="K80" i="2"/>
  <c r="N80" i="2"/>
  <c r="Q80" i="2"/>
  <c r="X80" i="2"/>
  <c r="Y80" i="2"/>
  <c r="Z80" i="2"/>
  <c r="AA80" i="2"/>
  <c r="AB80" i="2"/>
  <c r="AD80" i="2"/>
  <c r="AE80" i="2"/>
  <c r="C81" i="2"/>
  <c r="F81" i="2"/>
  <c r="X81" i="2" s="1"/>
  <c r="J81" i="2"/>
  <c r="K81" i="2"/>
  <c r="N81" i="2"/>
  <c r="Y81" i="2"/>
  <c r="Z81" i="2"/>
  <c r="AA81" i="2"/>
  <c r="AB81" i="2"/>
  <c r="AC81" i="2"/>
  <c r="AD81" i="2"/>
  <c r="AE81" i="2"/>
  <c r="B82" i="2"/>
  <c r="C82" i="2"/>
  <c r="F82" i="2"/>
  <c r="J82" i="2"/>
  <c r="K82" i="2"/>
  <c r="N82" i="2"/>
  <c r="X82" i="2"/>
  <c r="Y82" i="2"/>
  <c r="Z82" i="2"/>
  <c r="AA82" i="2"/>
  <c r="AB82" i="2"/>
  <c r="AC82" i="2"/>
  <c r="AD82" i="2"/>
  <c r="AE82" i="2"/>
  <c r="B83" i="2"/>
  <c r="C83" i="2"/>
  <c r="F83" i="2"/>
  <c r="J83" i="2"/>
  <c r="K83" i="2"/>
  <c r="N83" i="2"/>
  <c r="X83" i="2"/>
  <c r="Y83" i="2"/>
  <c r="Z83" i="2"/>
  <c r="AA83" i="2"/>
  <c r="AB83" i="2"/>
  <c r="AC83" i="2"/>
  <c r="AD83" i="2"/>
  <c r="AE83" i="2"/>
  <c r="B84" i="2"/>
  <c r="C84" i="2"/>
  <c r="F84" i="2"/>
  <c r="J84" i="2"/>
  <c r="K84" i="2"/>
  <c r="N84" i="2"/>
  <c r="R84" i="2"/>
  <c r="X84" i="2"/>
  <c r="Y84" i="2"/>
  <c r="Z84" i="2"/>
  <c r="AA84" i="2"/>
  <c r="AB84" i="2"/>
  <c r="AC84" i="2"/>
  <c r="AD84" i="2"/>
  <c r="AE84" i="2"/>
  <c r="F85" i="2"/>
  <c r="K85" i="2"/>
  <c r="N85" i="2"/>
  <c r="B86" i="2"/>
  <c r="C86" i="2"/>
  <c r="F86" i="2"/>
  <c r="J86" i="2"/>
  <c r="K86" i="2"/>
  <c r="N86" i="2"/>
  <c r="X86" i="2" s="1"/>
  <c r="Y86" i="2"/>
  <c r="Z86" i="2"/>
  <c r="AA86" i="2"/>
  <c r="AB86" i="2"/>
  <c r="AC86" i="2"/>
  <c r="AD86" i="2"/>
  <c r="AE86" i="2"/>
  <c r="B87" i="2"/>
  <c r="C87" i="2"/>
  <c r="F87" i="2"/>
  <c r="J87" i="2"/>
  <c r="K87" i="2"/>
  <c r="N87" i="2"/>
  <c r="Z87" i="2" s="1"/>
  <c r="X87" i="2"/>
  <c r="Y87" i="2"/>
  <c r="AA87" i="2"/>
  <c r="AB87" i="2"/>
  <c r="AC87" i="2"/>
  <c r="AD87" i="2"/>
  <c r="AE87" i="2"/>
  <c r="B88" i="2"/>
  <c r="C88" i="2"/>
  <c r="F88" i="2"/>
  <c r="J88" i="2"/>
  <c r="K88" i="2"/>
  <c r="N88" i="2"/>
  <c r="AA88" i="2" s="1"/>
  <c r="X88" i="2"/>
  <c r="Y88" i="2"/>
  <c r="Z88" i="2"/>
  <c r="AB88" i="2"/>
  <c r="AC88" i="2"/>
  <c r="AD88" i="2"/>
  <c r="AE88" i="2"/>
  <c r="B89" i="2"/>
  <c r="C89" i="2"/>
  <c r="F89" i="2"/>
  <c r="J89" i="2"/>
  <c r="K89" i="2"/>
  <c r="N89" i="2"/>
  <c r="AB89" i="2" s="1"/>
  <c r="X89" i="2"/>
  <c r="Y89" i="2"/>
  <c r="Z89" i="2"/>
  <c r="AA89" i="2"/>
  <c r="AC89" i="2"/>
  <c r="AD89" i="2"/>
  <c r="AE89" i="2"/>
  <c r="B90" i="2"/>
  <c r="C90" i="2"/>
  <c r="F90" i="2"/>
  <c r="J90" i="2"/>
  <c r="K90" i="2"/>
  <c r="N90" i="2"/>
  <c r="AC90" i="2" s="1"/>
  <c r="X90" i="2"/>
  <c r="Y90" i="2"/>
  <c r="Z90" i="2"/>
  <c r="AA90" i="2"/>
  <c r="AB90" i="2"/>
  <c r="AD90" i="2"/>
  <c r="AE90" i="2"/>
  <c r="B91" i="2"/>
  <c r="C91" i="2"/>
  <c r="F91" i="2"/>
  <c r="J91" i="2"/>
  <c r="K91" i="2"/>
  <c r="N91" i="2"/>
  <c r="X91" i="2"/>
  <c r="Y91" i="2"/>
  <c r="Z91" i="2"/>
  <c r="AA91" i="2"/>
  <c r="AB91" i="2"/>
  <c r="AC91" i="2"/>
  <c r="AD91" i="2"/>
  <c r="AE91" i="2"/>
  <c r="B92" i="2"/>
  <c r="C92" i="2"/>
  <c r="F92" i="2"/>
  <c r="J92" i="2"/>
  <c r="K92" i="2"/>
  <c r="N92" i="2"/>
  <c r="X92" i="2"/>
  <c r="Y92" i="2"/>
  <c r="Z92" i="2"/>
  <c r="AA92" i="2"/>
  <c r="AB92" i="2"/>
  <c r="AC92" i="2"/>
  <c r="AD92" i="2"/>
  <c r="AE92" i="2"/>
  <c r="B93" i="2"/>
  <c r="C93" i="2"/>
  <c r="F93" i="2"/>
  <c r="J93" i="2"/>
  <c r="K93" i="2"/>
  <c r="N93" i="2"/>
  <c r="X93" i="2"/>
  <c r="Y93" i="2"/>
  <c r="Z93" i="2"/>
  <c r="AA93" i="2"/>
  <c r="AB93" i="2"/>
  <c r="AC93" i="2"/>
  <c r="AD93" i="2"/>
  <c r="AE93" i="2"/>
  <c r="A95" i="2"/>
  <c r="B98" i="2"/>
  <c r="J98" i="2"/>
  <c r="A343" i="7" s="1"/>
  <c r="Q98" i="2"/>
  <c r="A424" i="7" s="1"/>
  <c r="C99" i="2"/>
  <c r="F99" i="2"/>
  <c r="AC99" i="2" s="1"/>
  <c r="K99" i="2"/>
  <c r="N99" i="2"/>
  <c r="Y99" i="2" s="1"/>
  <c r="R99" i="2"/>
  <c r="U99" i="2"/>
  <c r="AA99" i="2" s="1"/>
  <c r="X99" i="2"/>
  <c r="Z99" i="2"/>
  <c r="AB99" i="2"/>
  <c r="AD99" i="2"/>
  <c r="AE99" i="2"/>
  <c r="C100" i="2"/>
  <c r="F100" i="2"/>
  <c r="K100" i="2"/>
  <c r="N100" i="2"/>
  <c r="R100" i="2"/>
  <c r="U100" i="2"/>
  <c r="Y100" i="2" s="1"/>
  <c r="X100" i="2"/>
  <c r="AA100" i="2"/>
  <c r="AB100" i="2"/>
  <c r="AC100" i="2"/>
  <c r="AD100" i="2"/>
  <c r="AE100" i="2"/>
  <c r="C101" i="2"/>
  <c r="F101" i="2"/>
  <c r="AE101" i="2" s="1"/>
  <c r="K101" i="2"/>
  <c r="N101" i="2"/>
  <c r="AA101" i="2" s="1"/>
  <c r="R101" i="2"/>
  <c r="U101" i="2"/>
  <c r="X101" i="2" s="1"/>
  <c r="Y101" i="2"/>
  <c r="Z101" i="2"/>
  <c r="AB101" i="2"/>
  <c r="AC101" i="2"/>
  <c r="AD101" i="2"/>
  <c r="C102" i="2"/>
  <c r="F102" i="2"/>
  <c r="AA102" i="2" s="1"/>
  <c r="K102" i="2"/>
  <c r="N102" i="2"/>
  <c r="R102" i="2"/>
  <c r="U102" i="2"/>
  <c r="X102" i="2"/>
  <c r="Y102" i="2"/>
  <c r="Z102" i="2"/>
  <c r="AB102" i="2"/>
  <c r="AD102" i="2"/>
  <c r="AE102" i="2"/>
  <c r="C103" i="2"/>
  <c r="F103" i="2"/>
  <c r="K103" i="2"/>
  <c r="N103" i="2"/>
  <c r="AE103" i="2" s="1"/>
  <c r="R103" i="2"/>
  <c r="U103" i="2"/>
  <c r="Z103" i="2" s="1"/>
  <c r="X103" i="2"/>
  <c r="Y103" i="2"/>
  <c r="AA103" i="2"/>
  <c r="AB103" i="2"/>
  <c r="AC103" i="2"/>
  <c r="AD103" i="2"/>
  <c r="C104" i="2"/>
  <c r="F104" i="2"/>
  <c r="K104" i="2"/>
  <c r="N104" i="2"/>
  <c r="AB104" i="2" s="1"/>
  <c r="R104" i="2"/>
  <c r="U104" i="2"/>
  <c r="AE104" i="2" s="1"/>
  <c r="X104" i="2"/>
  <c r="Y104" i="2"/>
  <c r="Z104" i="2"/>
  <c r="AA104" i="2"/>
  <c r="AC104" i="2"/>
  <c r="AD104" i="2"/>
  <c r="B105" i="2"/>
  <c r="C105" i="2"/>
  <c r="F105" i="2"/>
  <c r="J105" i="2"/>
  <c r="K105" i="2"/>
  <c r="N105" i="2"/>
  <c r="R105" i="2"/>
  <c r="U105" i="2"/>
  <c r="AB105" i="2" s="1"/>
  <c r="X105" i="2"/>
  <c r="Y105" i="2"/>
  <c r="Z105" i="2"/>
  <c r="AA105" i="2"/>
  <c r="AC105" i="2"/>
  <c r="AD105" i="2"/>
  <c r="AE105" i="2"/>
  <c r="B106" i="2"/>
  <c r="C106" i="2"/>
  <c r="F106" i="2"/>
  <c r="J106" i="2"/>
  <c r="K106" i="2"/>
  <c r="N106" i="2"/>
  <c r="Q106" i="2"/>
  <c r="R106" i="2"/>
  <c r="U106" i="2"/>
  <c r="X106" i="2"/>
  <c r="Y106" i="2"/>
  <c r="Z106" i="2"/>
  <c r="AA106" i="2"/>
  <c r="AB106" i="2"/>
  <c r="AC106" i="2"/>
  <c r="AD106" i="2"/>
  <c r="AE106" i="2"/>
  <c r="B107" i="2"/>
  <c r="A271" i="7" s="1"/>
  <c r="F107" i="2"/>
  <c r="J107" i="2"/>
  <c r="A352" i="7" s="1"/>
  <c r="N107" i="2"/>
  <c r="P107" i="2"/>
  <c r="P116" i="2" s="1"/>
  <c r="P134" i="2" s="1"/>
  <c r="Q107" i="2"/>
  <c r="A433" i="7" s="1"/>
  <c r="U107" i="2"/>
  <c r="C108" i="2"/>
  <c r="F108" i="2"/>
  <c r="K108" i="2"/>
  <c r="N108" i="2"/>
  <c r="R108" i="2"/>
  <c r="U108" i="2"/>
  <c r="AC108" i="2" s="1"/>
  <c r="X108" i="2"/>
  <c r="Z108" i="2"/>
  <c r="AA108" i="2"/>
  <c r="AB108" i="2"/>
  <c r="AD108" i="2"/>
  <c r="AE108" i="2"/>
  <c r="C109" i="2"/>
  <c r="F109" i="2"/>
  <c r="K109" i="2"/>
  <c r="N109" i="2"/>
  <c r="R109" i="2"/>
  <c r="U109" i="2"/>
  <c r="X109" i="2" s="1"/>
  <c r="Y109" i="2"/>
  <c r="Z109" i="2"/>
  <c r="AA109" i="2"/>
  <c r="AB109" i="2"/>
  <c r="AD109" i="2"/>
  <c r="AE109" i="2"/>
  <c r="B110" i="2"/>
  <c r="C110" i="2"/>
  <c r="F110" i="2"/>
  <c r="K110" i="2"/>
  <c r="N110" i="2"/>
  <c r="R110" i="2"/>
  <c r="U110" i="2"/>
  <c r="AA110" i="2" s="1"/>
  <c r="X110" i="2"/>
  <c r="Y110" i="2"/>
  <c r="Z110" i="2"/>
  <c r="AC110" i="2"/>
  <c r="AD110" i="2"/>
  <c r="AE110" i="2"/>
  <c r="C111" i="2"/>
  <c r="F111" i="2"/>
  <c r="AA111" i="2" s="1"/>
  <c r="K111" i="2"/>
  <c r="N111" i="2"/>
  <c r="X111" i="2" s="1"/>
  <c r="R111" i="2"/>
  <c r="U111" i="2"/>
  <c r="AB111" i="2" s="1"/>
  <c r="Y111" i="2"/>
  <c r="Z111" i="2"/>
  <c r="AC111" i="2"/>
  <c r="AD111" i="2"/>
  <c r="AE111" i="2"/>
  <c r="B112" i="2"/>
  <c r="C112" i="2"/>
  <c r="F112" i="2"/>
  <c r="J112" i="2"/>
  <c r="K112" i="2"/>
  <c r="N112" i="2"/>
  <c r="Q112" i="2"/>
  <c r="R112" i="2"/>
  <c r="U112" i="2"/>
  <c r="X112" i="2"/>
  <c r="Y112" i="2"/>
  <c r="Z112" i="2"/>
  <c r="AA112" i="2"/>
  <c r="AB112" i="2"/>
  <c r="AC112" i="2"/>
  <c r="AD112" i="2"/>
  <c r="AE112" i="2"/>
  <c r="B113" i="2"/>
  <c r="C113" i="2"/>
  <c r="F113" i="2"/>
  <c r="J113" i="2"/>
  <c r="K113" i="2"/>
  <c r="N113" i="2"/>
  <c r="Q113" i="2"/>
  <c r="R113" i="2"/>
  <c r="U113" i="2"/>
  <c r="X113" i="2"/>
  <c r="Y113" i="2"/>
  <c r="Z113" i="2"/>
  <c r="AA113" i="2"/>
  <c r="AB113" i="2"/>
  <c r="AC113" i="2"/>
  <c r="AD113" i="2"/>
  <c r="AE113" i="2"/>
  <c r="B114" i="2"/>
  <c r="C114" i="2"/>
  <c r="F114" i="2"/>
  <c r="J114" i="2"/>
  <c r="K114" i="2"/>
  <c r="N114" i="2"/>
  <c r="Q114" i="2"/>
  <c r="R114" i="2"/>
  <c r="U114" i="2"/>
  <c r="X114" i="2"/>
  <c r="Y114" i="2"/>
  <c r="Z114" i="2"/>
  <c r="AA114" i="2"/>
  <c r="AB114" i="2"/>
  <c r="AC114" i="2"/>
  <c r="AD114" i="2"/>
  <c r="AE114" i="2"/>
  <c r="B115" i="2"/>
  <c r="C115" i="2"/>
  <c r="F115" i="2"/>
  <c r="J115" i="2"/>
  <c r="K115" i="2"/>
  <c r="N115" i="2"/>
  <c r="Q115" i="2"/>
  <c r="R115" i="2"/>
  <c r="U115" i="2"/>
  <c r="X115" i="2"/>
  <c r="Y115" i="2"/>
  <c r="Z115" i="2"/>
  <c r="AA115" i="2"/>
  <c r="AB115" i="2"/>
  <c r="AC115" i="2"/>
  <c r="AD115" i="2"/>
  <c r="AE115" i="2"/>
  <c r="B116" i="2"/>
  <c r="F116" i="2"/>
  <c r="J116" i="2"/>
  <c r="A361" i="7" s="1"/>
  <c r="N116" i="2"/>
  <c r="Q116" i="2"/>
  <c r="A442" i="7" s="1"/>
  <c r="U116" i="2"/>
  <c r="X116" i="2"/>
  <c r="Y116" i="2"/>
  <c r="Z116" i="2"/>
  <c r="AA116" i="2"/>
  <c r="AB116" i="2"/>
  <c r="AC116" i="2"/>
  <c r="AD116" i="2"/>
  <c r="AE116" i="2"/>
  <c r="C117" i="2"/>
  <c r="F117" i="2"/>
  <c r="AB117" i="2" s="1"/>
  <c r="K117" i="2"/>
  <c r="N117" i="2"/>
  <c r="R117" i="2"/>
  <c r="U117" i="2"/>
  <c r="X117" i="2"/>
  <c r="Z117" i="2"/>
  <c r="AA117" i="2"/>
  <c r="AC117" i="2"/>
  <c r="AD117" i="2"/>
  <c r="AE117" i="2"/>
  <c r="C118" i="2"/>
  <c r="F118" i="2"/>
  <c r="AC118" i="2" s="1"/>
  <c r="K118" i="2"/>
  <c r="N118" i="2"/>
  <c r="Z118" i="2" s="1"/>
  <c r="R118" i="2"/>
  <c r="U118" i="2"/>
  <c r="AB118" i="2" s="1"/>
  <c r="X118" i="2"/>
  <c r="Y118" i="2"/>
  <c r="AA118" i="2"/>
  <c r="AD118" i="2"/>
  <c r="AE118" i="2"/>
  <c r="C119" i="2"/>
  <c r="F119" i="2"/>
  <c r="Y119" i="2" s="1"/>
  <c r="K119" i="2"/>
  <c r="N119" i="2"/>
  <c r="AC119" i="2" s="1"/>
  <c r="R119" i="2"/>
  <c r="U119" i="2"/>
  <c r="X119" i="2"/>
  <c r="Z119" i="2"/>
  <c r="AA119" i="2"/>
  <c r="AB119" i="2"/>
  <c r="AD119" i="2"/>
  <c r="AE119" i="2"/>
  <c r="B120" i="2"/>
  <c r="C120" i="2"/>
  <c r="F120" i="2"/>
  <c r="K120" i="2"/>
  <c r="N120" i="2"/>
  <c r="Q120" i="2"/>
  <c r="R120" i="2"/>
  <c r="U120" i="2"/>
  <c r="X120" i="2"/>
  <c r="Y120" i="2"/>
  <c r="Z120" i="2"/>
  <c r="AA120" i="2"/>
  <c r="AB120" i="2"/>
  <c r="AC120" i="2"/>
  <c r="AD120" i="2"/>
  <c r="AE120" i="2"/>
  <c r="B121" i="2"/>
  <c r="C121" i="2"/>
  <c r="F121" i="2"/>
  <c r="K121" i="2"/>
  <c r="N121" i="2"/>
  <c r="AE121" i="2" s="1"/>
  <c r="Q121" i="2"/>
  <c r="R121" i="2"/>
  <c r="U121" i="2"/>
  <c r="X121" i="2"/>
  <c r="Y121" i="2"/>
  <c r="Z121" i="2"/>
  <c r="AA121" i="2"/>
  <c r="AB121" i="2"/>
  <c r="AC121" i="2"/>
  <c r="AD121" i="2"/>
  <c r="B122" i="2"/>
  <c r="C122" i="2"/>
  <c r="F122" i="2"/>
  <c r="K122" i="2"/>
  <c r="N122" i="2"/>
  <c r="Q122" i="2"/>
  <c r="R122" i="2"/>
  <c r="U122" i="2"/>
  <c r="X122" i="2"/>
  <c r="Y122" i="2"/>
  <c r="Z122" i="2"/>
  <c r="AA122" i="2"/>
  <c r="AB122" i="2"/>
  <c r="AC122" i="2"/>
  <c r="AD122" i="2"/>
  <c r="AE122" i="2"/>
  <c r="B123" i="2"/>
  <c r="C123" i="2"/>
  <c r="F123" i="2"/>
  <c r="J123" i="2"/>
  <c r="K123" i="2"/>
  <c r="N123" i="2"/>
  <c r="Q123" i="2"/>
  <c r="R123" i="2"/>
  <c r="U123" i="2"/>
  <c r="X123" i="2"/>
  <c r="Y123" i="2"/>
  <c r="Z123" i="2"/>
  <c r="AA123" i="2"/>
  <c r="AB123" i="2"/>
  <c r="AC123" i="2"/>
  <c r="AD123" i="2"/>
  <c r="AE123" i="2"/>
  <c r="B124" i="2"/>
  <c r="C124" i="2"/>
  <c r="F124" i="2"/>
  <c r="J124" i="2"/>
  <c r="K124" i="2"/>
  <c r="N124" i="2"/>
  <c r="Q124" i="2"/>
  <c r="R124" i="2"/>
  <c r="U124" i="2"/>
  <c r="X124" i="2"/>
  <c r="Y124" i="2"/>
  <c r="Z124" i="2"/>
  <c r="AA124" i="2"/>
  <c r="AB124" i="2"/>
  <c r="AC124" i="2"/>
  <c r="AD124" i="2"/>
  <c r="AE124" i="2"/>
  <c r="B125" i="2"/>
  <c r="C125" i="2"/>
  <c r="F125" i="2"/>
  <c r="J125" i="2"/>
  <c r="A370" i="7" s="1"/>
  <c r="Q125" i="2"/>
  <c r="A451" i="7" s="1"/>
  <c r="C126" i="2"/>
  <c r="K126" i="2"/>
  <c r="R126" i="2"/>
  <c r="X126" i="2"/>
  <c r="Y126" i="2"/>
  <c r="Z126" i="2"/>
  <c r="AA126" i="2"/>
  <c r="AB126" i="2"/>
  <c r="AC126" i="2"/>
  <c r="AD126" i="2"/>
  <c r="AE126" i="2"/>
  <c r="B127" i="2"/>
  <c r="C127" i="2"/>
  <c r="K127" i="2"/>
  <c r="R127" i="2"/>
  <c r="X127" i="2"/>
  <c r="Y127" i="2"/>
  <c r="Z127" i="2"/>
  <c r="AA127" i="2"/>
  <c r="AB127" i="2"/>
  <c r="AC127" i="2"/>
  <c r="AD127" i="2"/>
  <c r="AE127" i="2"/>
  <c r="C128" i="2"/>
  <c r="K128" i="2"/>
  <c r="R128" i="2"/>
  <c r="X128" i="2"/>
  <c r="Y128" i="2"/>
  <c r="Z128" i="2"/>
  <c r="AA128" i="2"/>
  <c r="AB128" i="2"/>
  <c r="AC128" i="2"/>
  <c r="AD128" i="2"/>
  <c r="AE128" i="2"/>
  <c r="C129" i="2"/>
  <c r="K129" i="2"/>
  <c r="Q129" i="2"/>
  <c r="R129" i="2"/>
  <c r="X129" i="2"/>
  <c r="Y129" i="2"/>
  <c r="Z129" i="2"/>
  <c r="AA129" i="2"/>
  <c r="AB129" i="2"/>
  <c r="AC129" i="2"/>
  <c r="AD129" i="2"/>
  <c r="AE129" i="2"/>
  <c r="C130" i="2"/>
  <c r="K130" i="2"/>
  <c r="Q130" i="2"/>
  <c r="R130" i="2"/>
  <c r="X130" i="2"/>
  <c r="Y130" i="2"/>
  <c r="Z130" i="2"/>
  <c r="AA130" i="2"/>
  <c r="AB130" i="2"/>
  <c r="AC130" i="2"/>
  <c r="AD130" i="2"/>
  <c r="AE130" i="2"/>
  <c r="C131" i="2"/>
  <c r="J131" i="2"/>
  <c r="K131" i="2"/>
  <c r="Q131" i="2"/>
  <c r="R131" i="2"/>
  <c r="X131" i="2"/>
  <c r="Y131" i="2"/>
  <c r="Z131" i="2"/>
  <c r="AA131" i="2"/>
  <c r="AB131" i="2"/>
  <c r="AC131" i="2"/>
  <c r="AD131" i="2"/>
  <c r="AE131" i="2"/>
  <c r="B132" i="2"/>
  <c r="C132" i="2"/>
  <c r="J132" i="2"/>
  <c r="K132" i="2"/>
  <c r="Q132" i="2"/>
  <c r="R132" i="2"/>
  <c r="X132" i="2"/>
  <c r="Y132" i="2"/>
  <c r="Z132" i="2"/>
  <c r="AA132" i="2"/>
  <c r="AB132" i="2"/>
  <c r="AC132" i="2"/>
  <c r="AD132" i="2"/>
  <c r="AE132" i="2"/>
  <c r="B133" i="2"/>
  <c r="C133" i="2"/>
  <c r="J133" i="2"/>
  <c r="K133" i="2"/>
  <c r="Q133" i="2"/>
  <c r="R133" i="2"/>
  <c r="X133" i="2"/>
  <c r="Y133" i="2"/>
  <c r="Z133" i="2"/>
  <c r="AA133" i="2"/>
  <c r="AB133" i="2"/>
  <c r="AC133" i="2"/>
  <c r="AD133" i="2"/>
  <c r="AE133" i="2"/>
  <c r="B134" i="2"/>
  <c r="F134" i="2"/>
  <c r="AC134" i="2" s="1"/>
  <c r="J134" i="2"/>
  <c r="A379" i="7" s="1"/>
  <c r="N134" i="2"/>
  <c r="Q134" i="2"/>
  <c r="Q140" i="2" s="1"/>
  <c r="U134" i="2"/>
  <c r="X134" i="2"/>
  <c r="Y134" i="2"/>
  <c r="Z134" i="2"/>
  <c r="AA134" i="2"/>
  <c r="AB134" i="2"/>
  <c r="AD134" i="2"/>
  <c r="AE134" i="2"/>
  <c r="C135" i="2"/>
  <c r="F135" i="2"/>
  <c r="K135" i="2"/>
  <c r="N135" i="2"/>
  <c r="R135" i="2"/>
  <c r="U135" i="2"/>
  <c r="AA135" i="2" s="1"/>
  <c r="X135" i="2"/>
  <c r="Z135" i="2"/>
  <c r="AB135" i="2"/>
  <c r="AC135" i="2"/>
  <c r="AD135" i="2"/>
  <c r="AE135" i="2"/>
  <c r="C136" i="2"/>
  <c r="F136" i="2"/>
  <c r="AC136" i="2" s="1"/>
  <c r="K136" i="2"/>
  <c r="N136" i="2"/>
  <c r="AA136" i="2" s="1"/>
  <c r="Q136" i="2"/>
  <c r="R136" i="2"/>
  <c r="U136" i="2"/>
  <c r="AE136" i="2" s="1"/>
  <c r="X136" i="2"/>
  <c r="Y136" i="2"/>
  <c r="Z136" i="2"/>
  <c r="AB136" i="2"/>
  <c r="AD136" i="2"/>
  <c r="C137" i="2"/>
  <c r="F137" i="2"/>
  <c r="K137" i="2"/>
  <c r="N137" i="2"/>
  <c r="R137" i="2"/>
  <c r="U137" i="2"/>
  <c r="AB137" i="2" s="1"/>
  <c r="X137" i="2"/>
  <c r="Y137" i="2"/>
  <c r="AA137" i="2"/>
  <c r="AC137" i="2"/>
  <c r="AD137" i="2"/>
  <c r="AE137" i="2"/>
  <c r="C138" i="2"/>
  <c r="F138" i="2"/>
  <c r="AA138" i="2" s="1"/>
  <c r="K138" i="2"/>
  <c r="N138" i="2"/>
  <c r="AC138" i="2" s="1"/>
  <c r="R138" i="2"/>
  <c r="U138" i="2"/>
  <c r="Z138" i="2" s="1"/>
  <c r="X138" i="2"/>
  <c r="Y138" i="2"/>
  <c r="AB138" i="2"/>
  <c r="AD138" i="2"/>
  <c r="AE138" i="2"/>
  <c r="C139" i="2"/>
  <c r="F139" i="2"/>
  <c r="AB139" i="2" s="1"/>
  <c r="K139" i="2"/>
  <c r="N139" i="2"/>
  <c r="AE139" i="2" s="1"/>
  <c r="R139" i="2"/>
  <c r="U139" i="2"/>
  <c r="AC139" i="2" s="1"/>
  <c r="X139" i="2"/>
  <c r="Y139" i="2"/>
  <c r="Z139" i="2"/>
  <c r="AA139" i="2"/>
  <c r="AD139" i="2"/>
  <c r="B140" i="2"/>
  <c r="C140" i="2"/>
  <c r="F140" i="2"/>
  <c r="J140" i="2"/>
  <c r="K140" i="2"/>
  <c r="N140" i="2"/>
  <c r="R140" i="2"/>
  <c r="U140" i="2"/>
  <c r="Y140" i="2" s="1"/>
  <c r="X140" i="2"/>
  <c r="Z140" i="2"/>
  <c r="AA140" i="2"/>
  <c r="AB140" i="2"/>
  <c r="AC140" i="2"/>
  <c r="AD140" i="2"/>
  <c r="AE140" i="2"/>
  <c r="B141" i="2"/>
  <c r="C141" i="2"/>
  <c r="F141" i="2"/>
  <c r="J141" i="2"/>
  <c r="K141" i="2"/>
  <c r="N141" i="2"/>
  <c r="Q141" i="2"/>
  <c r="R141" i="2"/>
  <c r="U141" i="2"/>
  <c r="X141" i="2"/>
  <c r="Y141" i="2"/>
  <c r="Z141" i="2"/>
  <c r="AA141" i="2"/>
  <c r="AB141" i="2"/>
  <c r="AC141" i="2"/>
  <c r="AD141" i="2"/>
  <c r="AE141" i="2"/>
  <c r="B142" i="2"/>
  <c r="C142" i="2"/>
  <c r="F142" i="2"/>
  <c r="J142" i="2"/>
  <c r="K142" i="2"/>
  <c r="N142" i="2"/>
  <c r="Q142" i="2"/>
  <c r="R142" i="2"/>
  <c r="U142" i="2"/>
  <c r="X142" i="2"/>
  <c r="Y142" i="2"/>
  <c r="Z142" i="2"/>
  <c r="AA142" i="2"/>
  <c r="AB142" i="2"/>
  <c r="AC142" i="2"/>
  <c r="AD142" i="2"/>
  <c r="AE142" i="2"/>
  <c r="B143" i="2"/>
  <c r="A307" i="7" s="1"/>
  <c r="C307" i="7" s="1"/>
  <c r="F143" i="2"/>
  <c r="J143" i="2"/>
  <c r="A388" i="7" s="1"/>
  <c r="N143" i="2"/>
  <c r="Q143" i="2"/>
  <c r="U143" i="2"/>
  <c r="X143" i="2"/>
  <c r="Y143" i="2"/>
  <c r="Z143" i="2"/>
  <c r="AA143" i="2"/>
  <c r="AB143" i="2"/>
  <c r="AC143" i="2"/>
  <c r="AD143" i="2"/>
  <c r="AE143" i="2"/>
  <c r="C144" i="2"/>
  <c r="F144" i="2"/>
  <c r="K144" i="2"/>
  <c r="N144" i="2"/>
  <c r="R144" i="2"/>
  <c r="U144" i="2"/>
  <c r="AE144" i="2" s="1"/>
  <c r="X144" i="2"/>
  <c r="Y144" i="2"/>
  <c r="Z144" i="2"/>
  <c r="AA144" i="2"/>
  <c r="AB144" i="2"/>
  <c r="AD144" i="2"/>
  <c r="B145" i="2"/>
  <c r="C145" i="2"/>
  <c r="F145" i="2"/>
  <c r="K145" i="2"/>
  <c r="N145" i="2"/>
  <c r="R145" i="2"/>
  <c r="U145" i="2"/>
  <c r="X145" i="2"/>
  <c r="Y145" i="2"/>
  <c r="Z145" i="2"/>
  <c r="AB145" i="2"/>
  <c r="AC145" i="2"/>
  <c r="AD145" i="2"/>
  <c r="AE145" i="2"/>
  <c r="B146" i="2"/>
  <c r="C146" i="2"/>
  <c r="F146" i="2"/>
  <c r="K146" i="2"/>
  <c r="N146" i="2"/>
  <c r="Y146" i="2" s="1"/>
  <c r="R146" i="2"/>
  <c r="U146" i="2"/>
  <c r="AB146" i="2" s="1"/>
  <c r="X146" i="2"/>
  <c r="Z146" i="2"/>
  <c r="AA146" i="2"/>
  <c r="AC146" i="2"/>
  <c r="AD146" i="2"/>
  <c r="AE146" i="2"/>
  <c r="B147" i="2"/>
  <c r="C147" i="2"/>
  <c r="F147" i="2"/>
  <c r="J147" i="2"/>
  <c r="K147" i="2"/>
  <c r="N147" i="2"/>
  <c r="R147" i="2"/>
  <c r="U147" i="2"/>
  <c r="Y147" i="2" s="1"/>
  <c r="X147" i="2"/>
  <c r="Z147" i="2"/>
  <c r="AA147" i="2"/>
  <c r="AB147" i="2"/>
  <c r="AC147" i="2"/>
  <c r="AD147" i="2"/>
  <c r="AE147" i="2"/>
  <c r="B148" i="2"/>
  <c r="C148" i="2"/>
  <c r="F148" i="2"/>
  <c r="J148" i="2"/>
  <c r="K148" i="2"/>
  <c r="N148" i="2"/>
  <c r="R148" i="2"/>
  <c r="U148" i="2"/>
  <c r="AC148" i="2" s="1"/>
  <c r="X148" i="2"/>
  <c r="Y148" i="2"/>
  <c r="Z148" i="2"/>
  <c r="AA148" i="2"/>
  <c r="AB148" i="2"/>
  <c r="AD148" i="2"/>
  <c r="AE148" i="2"/>
  <c r="B149" i="2"/>
  <c r="C149" i="2"/>
  <c r="F149" i="2"/>
  <c r="J149" i="2"/>
  <c r="K149" i="2"/>
  <c r="N149" i="2"/>
  <c r="Q149" i="2"/>
  <c r="R149" i="2"/>
  <c r="U149" i="2"/>
  <c r="X149" i="2"/>
  <c r="Y149" i="2"/>
  <c r="Z149" i="2"/>
  <c r="AA149" i="2"/>
  <c r="AB149" i="2"/>
  <c r="AC149" i="2"/>
  <c r="AD149" i="2"/>
  <c r="AE149" i="2"/>
  <c r="B150" i="2"/>
  <c r="C150" i="2"/>
  <c r="F150" i="2"/>
  <c r="J150" i="2"/>
  <c r="K150" i="2"/>
  <c r="N150" i="2"/>
  <c r="Q150" i="2"/>
  <c r="R150" i="2"/>
  <c r="U150" i="2"/>
  <c r="X150" i="2"/>
  <c r="Y150" i="2"/>
  <c r="Z150" i="2"/>
  <c r="AA150" i="2"/>
  <c r="AB150" i="2"/>
  <c r="AC150" i="2"/>
  <c r="AD150" i="2"/>
  <c r="AE150" i="2"/>
  <c r="B151" i="2"/>
  <c r="C151" i="2"/>
  <c r="F151" i="2"/>
  <c r="J151" i="2"/>
  <c r="K151" i="2"/>
  <c r="N151" i="2"/>
  <c r="Q151" i="2"/>
  <c r="R151" i="2"/>
  <c r="U151" i="2"/>
  <c r="X151" i="2"/>
  <c r="Y151" i="2"/>
  <c r="Z151" i="2"/>
  <c r="AA151" i="2"/>
  <c r="AB151" i="2"/>
  <c r="AC151" i="2"/>
  <c r="AD151" i="2"/>
  <c r="AE151" i="2"/>
  <c r="B152" i="2"/>
  <c r="A316" i="7" s="1"/>
  <c r="C316" i="7" s="1"/>
  <c r="F152" i="2"/>
  <c r="N152" i="2"/>
  <c r="Q152" i="2"/>
  <c r="A478" i="7" s="1"/>
  <c r="C478" i="7" s="1"/>
  <c r="U152" i="2"/>
  <c r="X152" i="2"/>
  <c r="Y152" i="2"/>
  <c r="Z152" i="2"/>
  <c r="AA152" i="2"/>
  <c r="AB152" i="2"/>
  <c r="AC152" i="2"/>
  <c r="AD152" i="2"/>
  <c r="AE152" i="2"/>
  <c r="C153" i="2"/>
  <c r="F153" i="2"/>
  <c r="Y153" i="2" s="1"/>
  <c r="K153" i="2"/>
  <c r="N153" i="2"/>
  <c r="Z153" i="2" s="1"/>
  <c r="X153" i="2"/>
  <c r="AA153" i="2"/>
  <c r="AB153" i="2"/>
  <c r="AC153" i="2"/>
  <c r="AD153" i="2"/>
  <c r="AE153" i="2"/>
  <c r="B154" i="2"/>
  <c r="C154" i="2"/>
  <c r="F154" i="2"/>
  <c r="K154" i="2"/>
  <c r="N154" i="2"/>
  <c r="AC154" i="2" s="1"/>
  <c r="Q154" i="2"/>
  <c r="X154" i="2"/>
  <c r="Y154" i="2"/>
  <c r="Z154" i="2"/>
  <c r="AA154" i="2"/>
  <c r="AB154" i="2"/>
  <c r="AD154" i="2"/>
  <c r="AE154" i="2"/>
  <c r="B155" i="2"/>
  <c r="C155" i="2"/>
  <c r="F155" i="2"/>
  <c r="K155" i="2"/>
  <c r="N155" i="2"/>
  <c r="AB155" i="2" s="1"/>
  <c r="Q155" i="2"/>
  <c r="X155" i="2"/>
  <c r="Y155" i="2"/>
  <c r="Z155" i="2"/>
  <c r="AA155" i="2"/>
  <c r="AC155" i="2"/>
  <c r="AD155" i="2"/>
  <c r="AE155" i="2"/>
  <c r="B156" i="2"/>
  <c r="C156" i="2"/>
  <c r="F156" i="2"/>
  <c r="K156" i="2"/>
  <c r="N156" i="2"/>
  <c r="AA156" i="2" s="1"/>
  <c r="X156" i="2"/>
  <c r="Y156" i="2"/>
  <c r="Z156" i="2"/>
  <c r="AB156" i="2"/>
  <c r="AC156" i="2"/>
  <c r="AD156" i="2"/>
  <c r="AE156" i="2"/>
  <c r="B157" i="2"/>
  <c r="C157" i="2"/>
  <c r="F157" i="2"/>
  <c r="K157" i="2"/>
  <c r="N157" i="2"/>
  <c r="AD157" i="2" s="1"/>
  <c r="X157" i="2"/>
  <c r="Y157" i="2"/>
  <c r="Z157" i="2"/>
  <c r="AA157" i="2"/>
  <c r="AB157" i="2"/>
  <c r="AC157" i="2"/>
  <c r="AE157" i="2"/>
  <c r="B158" i="2"/>
  <c r="C158" i="2"/>
  <c r="F158" i="2"/>
  <c r="K158" i="2"/>
  <c r="N158" i="2"/>
  <c r="X158" i="2"/>
  <c r="Y158" i="2"/>
  <c r="Z158" i="2"/>
  <c r="AA158" i="2"/>
  <c r="AB158" i="2"/>
  <c r="AC158" i="2"/>
  <c r="AD158" i="2"/>
  <c r="AE158" i="2"/>
  <c r="B159" i="2"/>
  <c r="C159" i="2"/>
  <c r="F159" i="2"/>
  <c r="J159" i="2"/>
  <c r="K159" i="2"/>
  <c r="N159" i="2"/>
  <c r="X159" i="2"/>
  <c r="Y159" i="2"/>
  <c r="Z159" i="2"/>
  <c r="AA159" i="2"/>
  <c r="AB159" i="2"/>
  <c r="AC159" i="2"/>
  <c r="AD159" i="2"/>
  <c r="AE159" i="2"/>
  <c r="B160" i="2"/>
  <c r="C160" i="2"/>
  <c r="F160" i="2"/>
  <c r="J160" i="2"/>
  <c r="K160" i="2"/>
  <c r="N160" i="2"/>
  <c r="X160" i="2"/>
  <c r="Y160" i="2"/>
  <c r="Z160" i="2"/>
  <c r="AA160" i="2"/>
  <c r="AB160" i="2"/>
  <c r="AC160" i="2"/>
  <c r="AD160" i="2"/>
  <c r="AE160" i="2"/>
  <c r="B161" i="2"/>
  <c r="A325" i="7" s="1"/>
  <c r="C161" i="2"/>
  <c r="F161" i="2"/>
  <c r="J161" i="2"/>
  <c r="A406" i="7" s="1"/>
  <c r="N161" i="2"/>
  <c r="X161" i="2"/>
  <c r="Y161" i="2"/>
  <c r="Z161" i="2"/>
  <c r="AA161" i="2"/>
  <c r="AB161" i="2"/>
  <c r="AC161" i="2"/>
  <c r="AD161" i="2"/>
  <c r="AE161" i="2"/>
  <c r="C162" i="2"/>
  <c r="F162" i="2"/>
  <c r="AA162" i="2" s="1"/>
  <c r="K162" i="2"/>
  <c r="N162" i="2"/>
  <c r="Y162" i="2" s="1"/>
  <c r="X162" i="2"/>
  <c r="Z162" i="2"/>
  <c r="AB162" i="2"/>
  <c r="AC162" i="2"/>
  <c r="AD162" i="2"/>
  <c r="AE162" i="2"/>
  <c r="C163" i="2"/>
  <c r="F163" i="2"/>
  <c r="Y163" i="2" s="1"/>
  <c r="K163" i="2"/>
  <c r="N163" i="2"/>
  <c r="AB163" i="2" s="1"/>
  <c r="X163" i="2"/>
  <c r="Z163" i="2"/>
  <c r="AA163" i="2"/>
  <c r="AC163" i="2"/>
  <c r="AD163" i="2"/>
  <c r="AE163" i="2"/>
  <c r="C164" i="2"/>
  <c r="F164" i="2"/>
  <c r="AE164" i="2" s="1"/>
  <c r="K164" i="2"/>
  <c r="N164" i="2"/>
  <c r="AC164" i="2" s="1"/>
  <c r="X164" i="2"/>
  <c r="Y164" i="2"/>
  <c r="Z164" i="2"/>
  <c r="AA164" i="2"/>
  <c r="AB164" i="2"/>
  <c r="AD164" i="2"/>
  <c r="C165" i="2"/>
  <c r="F165" i="2"/>
  <c r="AC165" i="2" s="1"/>
  <c r="J165" i="2"/>
  <c r="K165" i="2"/>
  <c r="N165" i="2"/>
  <c r="X165" i="2"/>
  <c r="Y165" i="2"/>
  <c r="Z165" i="2"/>
  <c r="AA165" i="2"/>
  <c r="AB165" i="2"/>
  <c r="AD165" i="2"/>
  <c r="AE165" i="2"/>
  <c r="B166" i="2"/>
  <c r="C166" i="2"/>
  <c r="F166" i="2"/>
  <c r="J166" i="2"/>
  <c r="K166" i="2"/>
  <c r="N166" i="2"/>
  <c r="X166" i="2"/>
  <c r="Y166" i="2"/>
  <c r="Z166" i="2"/>
  <c r="AA166" i="2"/>
  <c r="AB166" i="2"/>
  <c r="AC166" i="2"/>
  <c r="AD166" i="2"/>
  <c r="AE166" i="2"/>
  <c r="B167" i="2"/>
  <c r="C167" i="2"/>
  <c r="F167" i="2"/>
  <c r="J167" i="2"/>
  <c r="K167" i="2"/>
  <c r="N167" i="2"/>
  <c r="X167" i="2"/>
  <c r="Y167" i="2"/>
  <c r="Z167" i="2"/>
  <c r="AA167" i="2"/>
  <c r="AB167" i="2"/>
  <c r="AC167" i="2"/>
  <c r="AD167" i="2"/>
  <c r="AE167" i="2"/>
  <c r="B168" i="2"/>
  <c r="C168" i="2"/>
  <c r="F168" i="2"/>
  <c r="J168" i="2"/>
  <c r="K168" i="2"/>
  <c r="N168" i="2"/>
  <c r="Q168" i="2"/>
  <c r="X168" i="2"/>
  <c r="Y168" i="2"/>
  <c r="Z168" i="2"/>
  <c r="AA168" i="2"/>
  <c r="AB168" i="2"/>
  <c r="AC168" i="2"/>
  <c r="AD168" i="2"/>
  <c r="AE168" i="2"/>
  <c r="B169" i="2"/>
  <c r="C169" i="2"/>
  <c r="F169" i="2"/>
  <c r="J169" i="2"/>
  <c r="K169" i="2"/>
  <c r="N169" i="2"/>
  <c r="X169" i="2"/>
  <c r="Y169" i="2"/>
  <c r="Z169" i="2"/>
  <c r="AA169" i="2"/>
  <c r="AB169" i="2"/>
  <c r="AC169" i="2"/>
  <c r="AD169" i="2"/>
  <c r="AE169" i="2"/>
  <c r="B170" i="2"/>
  <c r="A334" i="7" s="1"/>
  <c r="F170" i="2"/>
  <c r="N170" i="2"/>
  <c r="X170" i="2"/>
  <c r="Y170" i="2"/>
  <c r="Z170" i="2"/>
  <c r="AA170" i="2"/>
  <c r="AB170" i="2"/>
  <c r="AC170" i="2"/>
  <c r="AD170" i="2"/>
  <c r="AE170" i="2"/>
  <c r="C171" i="2"/>
  <c r="F171" i="2"/>
  <c r="Y171" i="2" s="1"/>
  <c r="J171" i="2"/>
  <c r="K171" i="2"/>
  <c r="N171" i="2"/>
  <c r="Q171" i="2"/>
  <c r="X171" i="2"/>
  <c r="Z171" i="2"/>
  <c r="AA171" i="2"/>
  <c r="AB171" i="2"/>
  <c r="AC171" i="2"/>
  <c r="AD171" i="2"/>
  <c r="AE171" i="2"/>
  <c r="C172" i="2"/>
  <c r="F172" i="2"/>
  <c r="AC172" i="2" s="1"/>
  <c r="J172" i="2"/>
  <c r="K172" i="2"/>
  <c r="N172" i="2"/>
  <c r="X172" i="2"/>
  <c r="Y172" i="2"/>
  <c r="Z172" i="2"/>
  <c r="AA172" i="2"/>
  <c r="AB172" i="2"/>
  <c r="AD172" i="2"/>
  <c r="AE172" i="2"/>
  <c r="B173" i="2"/>
  <c r="C173" i="2"/>
  <c r="F173" i="2"/>
  <c r="J173" i="2"/>
  <c r="K173" i="2"/>
  <c r="N173" i="2"/>
  <c r="X173" i="2"/>
  <c r="Y173" i="2"/>
  <c r="Z173" i="2"/>
  <c r="AA173" i="2"/>
  <c r="AB173" i="2"/>
  <c r="AC173" i="2"/>
  <c r="AD173" i="2"/>
  <c r="AE173" i="2"/>
  <c r="B174" i="2"/>
  <c r="C174" i="2"/>
  <c r="F174" i="2"/>
  <c r="J174" i="2"/>
  <c r="K174" i="2"/>
  <c r="N174" i="2"/>
  <c r="Q174" i="2"/>
  <c r="X174" i="2"/>
  <c r="Y174" i="2"/>
  <c r="Z174" i="2"/>
  <c r="AA174" i="2"/>
  <c r="AB174" i="2"/>
  <c r="AC174" i="2"/>
  <c r="AD174" i="2"/>
  <c r="AE174" i="2"/>
  <c r="B175" i="2"/>
  <c r="C175" i="2"/>
  <c r="F175" i="2"/>
  <c r="J175" i="2"/>
  <c r="K175" i="2"/>
  <c r="N175" i="2"/>
  <c r="X175" i="2"/>
  <c r="Y175" i="2"/>
  <c r="Z175" i="2"/>
  <c r="AA175" i="2"/>
  <c r="AB175" i="2"/>
  <c r="AC175" i="2"/>
  <c r="AD175" i="2"/>
  <c r="AE175" i="2"/>
  <c r="B176" i="2"/>
  <c r="C176" i="2"/>
  <c r="F176" i="2"/>
  <c r="J176" i="2"/>
  <c r="K176" i="2"/>
  <c r="N176" i="2"/>
  <c r="X176" i="2"/>
  <c r="Y176" i="2"/>
  <c r="Z176" i="2"/>
  <c r="AA176" i="2"/>
  <c r="AB176" i="2"/>
  <c r="AC176" i="2"/>
  <c r="AD176" i="2"/>
  <c r="AE176" i="2"/>
  <c r="B177" i="2"/>
  <c r="C177" i="2"/>
  <c r="F177" i="2"/>
  <c r="J177" i="2"/>
  <c r="K177" i="2"/>
  <c r="N177" i="2"/>
  <c r="X177" i="2"/>
  <c r="Y177" i="2"/>
  <c r="Z177" i="2"/>
  <c r="AA177" i="2"/>
  <c r="AB177" i="2"/>
  <c r="AC177" i="2"/>
  <c r="AD177" i="2"/>
  <c r="AE177" i="2"/>
  <c r="B178" i="2"/>
  <c r="C178" i="2"/>
  <c r="F178" i="2"/>
  <c r="J178" i="2"/>
  <c r="K178" i="2"/>
  <c r="N178" i="2"/>
  <c r="X178" i="2"/>
  <c r="Y178" i="2"/>
  <c r="Z178" i="2"/>
  <c r="AA178" i="2"/>
  <c r="AB178" i="2"/>
  <c r="AC178" i="2"/>
  <c r="AD178" i="2"/>
  <c r="AE178" i="2"/>
  <c r="F179" i="2"/>
  <c r="N179" i="2"/>
  <c r="B180" i="2"/>
  <c r="C180" i="2"/>
  <c r="F180" i="2"/>
  <c r="J180" i="2"/>
  <c r="K180" i="2"/>
  <c r="N180" i="2"/>
  <c r="U180" i="2"/>
  <c r="X180" i="2"/>
  <c r="Y180" i="2"/>
  <c r="Z180" i="2"/>
  <c r="AA180" i="2"/>
  <c r="AB180" i="2"/>
  <c r="AC180" i="2"/>
  <c r="AD180" i="2"/>
  <c r="AE180" i="2"/>
  <c r="B181" i="2"/>
  <c r="C181" i="2"/>
  <c r="F181" i="2"/>
  <c r="J181" i="2"/>
  <c r="K181" i="2"/>
  <c r="N181" i="2"/>
  <c r="U181" i="2"/>
  <c r="X181" i="2"/>
  <c r="Y181" i="2"/>
  <c r="Z181" i="2"/>
  <c r="AA181" i="2"/>
  <c r="AB181" i="2"/>
  <c r="AC181" i="2"/>
  <c r="AD181" i="2"/>
  <c r="AE181" i="2"/>
  <c r="B182" i="2"/>
  <c r="C182" i="2"/>
  <c r="F182" i="2"/>
  <c r="J182" i="2"/>
  <c r="K182" i="2"/>
  <c r="N182" i="2"/>
  <c r="U182" i="2"/>
  <c r="X182" i="2"/>
  <c r="Y182" i="2"/>
  <c r="Z182" i="2"/>
  <c r="AA182" i="2"/>
  <c r="AB182" i="2"/>
  <c r="AC182" i="2"/>
  <c r="AD182" i="2"/>
  <c r="AE182" i="2"/>
  <c r="B183" i="2"/>
  <c r="C183" i="2"/>
  <c r="F183" i="2"/>
  <c r="J183" i="2"/>
  <c r="K183" i="2"/>
  <c r="N183" i="2"/>
  <c r="U183" i="2"/>
  <c r="X183" i="2"/>
  <c r="Y183" i="2"/>
  <c r="Z183" i="2"/>
  <c r="AA183" i="2"/>
  <c r="AB183" i="2"/>
  <c r="AC183" i="2"/>
  <c r="AD183" i="2"/>
  <c r="AE183" i="2"/>
  <c r="B184" i="2"/>
  <c r="C184" i="2"/>
  <c r="F184" i="2"/>
  <c r="J184" i="2"/>
  <c r="K184" i="2"/>
  <c r="N184" i="2"/>
  <c r="U184" i="2"/>
  <c r="X184" i="2"/>
  <c r="Y184" i="2"/>
  <c r="Z184" i="2"/>
  <c r="AA184" i="2"/>
  <c r="AB184" i="2"/>
  <c r="AC184" i="2"/>
  <c r="AD184" i="2"/>
  <c r="AE184" i="2"/>
  <c r="B185" i="2"/>
  <c r="C185" i="2"/>
  <c r="F185" i="2"/>
  <c r="J185" i="2"/>
  <c r="K185" i="2"/>
  <c r="N185" i="2"/>
  <c r="U185" i="2"/>
  <c r="X185" i="2"/>
  <c r="Y185" i="2"/>
  <c r="Z185" i="2"/>
  <c r="AA185" i="2"/>
  <c r="AB185" i="2"/>
  <c r="AC185" i="2"/>
  <c r="AD185" i="2"/>
  <c r="AE185" i="2"/>
  <c r="B186" i="2"/>
  <c r="C186" i="2"/>
  <c r="F186" i="2"/>
  <c r="J186" i="2"/>
  <c r="K186" i="2"/>
  <c r="N186" i="2"/>
  <c r="U186" i="2"/>
  <c r="X186" i="2"/>
  <c r="Y186" i="2"/>
  <c r="Z186" i="2"/>
  <c r="AA186" i="2"/>
  <c r="AB186" i="2"/>
  <c r="AC186" i="2"/>
  <c r="AD186" i="2"/>
  <c r="AE186" i="2"/>
  <c r="B187" i="2"/>
  <c r="C187" i="2"/>
  <c r="F187" i="2"/>
  <c r="J187" i="2"/>
  <c r="K187" i="2"/>
  <c r="N187" i="2"/>
  <c r="U187" i="2"/>
  <c r="X187" i="2"/>
  <c r="Y187" i="2"/>
  <c r="Z187" i="2"/>
  <c r="AA187" i="2"/>
  <c r="AB187" i="2"/>
  <c r="AC187" i="2"/>
  <c r="AD187" i="2"/>
  <c r="AE187" i="2"/>
  <c r="D4" i="1"/>
  <c r="E4" i="1"/>
  <c r="F4" i="1"/>
  <c r="G4" i="1"/>
  <c r="H4" i="1"/>
  <c r="I4" i="1"/>
  <c r="D452" i="7" s="1"/>
  <c r="J4" i="1"/>
  <c r="K4" i="1"/>
  <c r="D466" i="7" s="1"/>
  <c r="L4" i="1"/>
  <c r="M4" i="1"/>
  <c r="N4" i="1"/>
  <c r="O4" i="1"/>
  <c r="P4" i="1"/>
  <c r="Q4" i="1"/>
  <c r="R4" i="1"/>
  <c r="S4" i="1"/>
  <c r="T4" i="1"/>
  <c r="U4" i="1"/>
  <c r="D157" i="7" s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D151" i="7" s="1"/>
  <c r="BJ4" i="1"/>
  <c r="BK4" i="1"/>
  <c r="BL4" i="1"/>
  <c r="BM4" i="1"/>
  <c r="D211" i="7" s="1"/>
  <c r="BN4" i="1"/>
  <c r="E18" i="1"/>
  <c r="M18" i="1"/>
  <c r="U18" i="1"/>
  <c r="AC18" i="1"/>
  <c r="Q74" i="2" s="1"/>
  <c r="AK18" i="1"/>
  <c r="Q59" i="2" s="1"/>
  <c r="AS18" i="1"/>
  <c r="BA18" i="1"/>
  <c r="BI18" i="1"/>
  <c r="E35" i="1"/>
  <c r="M35" i="1"/>
  <c r="U35" i="1"/>
  <c r="AC35" i="1"/>
  <c r="AK35" i="1"/>
  <c r="AS35" i="1"/>
  <c r="BA35" i="1"/>
  <c r="BI35" i="1"/>
  <c r="J15" i="2" l="1"/>
  <c r="L411" i="7"/>
  <c r="I403" i="7"/>
  <c r="M372" i="7"/>
  <c r="L319" i="7"/>
  <c r="O146" i="7"/>
  <c r="Y41" i="2"/>
  <c r="N436" i="7"/>
  <c r="N359" i="7"/>
  <c r="M302" i="7"/>
  <c r="O160" i="7"/>
  <c r="L153" i="7"/>
  <c r="N146" i="7"/>
  <c r="O126" i="7"/>
  <c r="O93" i="7"/>
  <c r="I74" i="7"/>
  <c r="L66" i="7"/>
  <c r="L53" i="7"/>
  <c r="H21" i="7"/>
  <c r="D260" i="7"/>
  <c r="M250" i="7"/>
  <c r="I191" i="7"/>
  <c r="J183" i="7"/>
  <c r="N162" i="7"/>
  <c r="L160" i="7"/>
  <c r="M146" i="7"/>
  <c r="L99" i="7"/>
  <c r="N93" i="7"/>
  <c r="I66" i="7"/>
  <c r="D61" i="7"/>
  <c r="H53" i="7"/>
  <c r="AA25" i="2"/>
  <c r="AA94" i="2" s="1"/>
  <c r="E42" i="1" s="1"/>
  <c r="L146" i="7"/>
  <c r="M93" i="7"/>
  <c r="H66" i="7"/>
  <c r="M36" i="7"/>
  <c r="D481" i="7"/>
  <c r="J146" i="7"/>
  <c r="O104" i="7"/>
  <c r="J93" i="7"/>
  <c r="AC102" i="2"/>
  <c r="J14" i="2"/>
  <c r="N412" i="7"/>
  <c r="N393" i="7"/>
  <c r="O390" i="7"/>
  <c r="J345" i="7"/>
  <c r="L169" i="7"/>
  <c r="I146" i="7"/>
  <c r="K137" i="7"/>
  <c r="N104" i="7"/>
  <c r="I93" i="7"/>
  <c r="C44" i="7"/>
  <c r="C36" i="7"/>
  <c r="AC14" i="2"/>
  <c r="J480" i="7"/>
  <c r="H459" i="7"/>
  <c r="D456" i="7"/>
  <c r="O452" i="7"/>
  <c r="O434" i="7"/>
  <c r="M393" i="7"/>
  <c r="N360" i="7"/>
  <c r="O331" i="7"/>
  <c r="M177" i="7"/>
  <c r="N161" i="7"/>
  <c r="H155" i="7"/>
  <c r="M104" i="7"/>
  <c r="J117" i="2"/>
  <c r="B72" i="2"/>
  <c r="O220" i="7"/>
  <c r="B111" i="2"/>
  <c r="M220" i="7"/>
  <c r="J163" i="2"/>
  <c r="Z137" i="2"/>
  <c r="J120" i="2"/>
  <c r="B45" i="2"/>
  <c r="Q25" i="2"/>
  <c r="Y24" i="2"/>
  <c r="H465" i="7"/>
  <c r="L452" i="7"/>
  <c r="O450" i="7"/>
  <c r="C447" i="7"/>
  <c r="N389" i="7"/>
  <c r="H385" i="7"/>
  <c r="N377" i="7"/>
  <c r="N362" i="7"/>
  <c r="I324" i="7"/>
  <c r="M321" i="7"/>
  <c r="I302" i="7"/>
  <c r="N290" i="7"/>
  <c r="O254" i="7"/>
  <c r="N250" i="7"/>
  <c r="K220" i="7"/>
  <c r="N201" i="7"/>
  <c r="D106" i="7"/>
  <c r="D104" i="7"/>
  <c r="H93" i="7"/>
  <c r="B109" i="2"/>
  <c r="K452" i="7"/>
  <c r="H399" i="7"/>
  <c r="J377" i="7"/>
  <c r="H362" i="7"/>
  <c r="J355" i="7"/>
  <c r="C331" i="7"/>
  <c r="H327" i="7"/>
  <c r="H324" i="7"/>
  <c r="N254" i="7"/>
  <c r="J220" i="7"/>
  <c r="I472" i="7"/>
  <c r="J452" i="7"/>
  <c r="I355" i="7"/>
  <c r="I272" i="7"/>
  <c r="M254" i="7"/>
  <c r="H220" i="7"/>
  <c r="N212" i="7"/>
  <c r="M132" i="7"/>
  <c r="J117" i="7"/>
  <c r="J65" i="7"/>
  <c r="Q28" i="2"/>
  <c r="Z26" i="2"/>
  <c r="I459" i="7"/>
  <c r="O456" i="7"/>
  <c r="M453" i="7"/>
  <c r="C419" i="7"/>
  <c r="O350" i="7"/>
  <c r="J254" i="7"/>
  <c r="K232" i="7"/>
  <c r="O224" i="7"/>
  <c r="O221" i="7"/>
  <c r="K191" i="7"/>
  <c r="J171" i="7"/>
  <c r="N150" i="7"/>
  <c r="N78" i="7"/>
  <c r="J141" i="7"/>
  <c r="N138" i="7"/>
  <c r="M476" i="7"/>
  <c r="N470" i="7"/>
  <c r="L357" i="7"/>
  <c r="C318" i="7"/>
  <c r="J268" i="7"/>
  <c r="K92" i="7"/>
  <c r="D78" i="7"/>
  <c r="J21" i="7"/>
  <c r="H476" i="7"/>
  <c r="H470" i="7"/>
  <c r="L466" i="7"/>
  <c r="O463" i="7"/>
  <c r="N434" i="7"/>
  <c r="H423" i="7"/>
  <c r="H416" i="7"/>
  <c r="D414" i="7"/>
  <c r="I346" i="7"/>
  <c r="K328" i="7"/>
  <c r="J314" i="7"/>
  <c r="O294" i="7"/>
  <c r="O205" i="7"/>
  <c r="J188" i="7"/>
  <c r="I137" i="7"/>
  <c r="L126" i="7"/>
  <c r="O78" i="7"/>
  <c r="C78" i="7"/>
  <c r="L480" i="7"/>
  <c r="J472" i="7"/>
  <c r="M459" i="7"/>
  <c r="N457" i="7"/>
  <c r="N456" i="7"/>
  <c r="N453" i="7"/>
  <c r="C450" i="7"/>
  <c r="O443" i="7"/>
  <c r="D440" i="7"/>
  <c r="H434" i="7"/>
  <c r="O420" i="7"/>
  <c r="M418" i="7"/>
  <c r="C414" i="7"/>
  <c r="J401" i="7"/>
  <c r="H381" i="7"/>
  <c r="L367" i="7"/>
  <c r="M359" i="7"/>
  <c r="D357" i="7"/>
  <c r="D331" i="7"/>
  <c r="J317" i="7"/>
  <c r="M296" i="7"/>
  <c r="C232" i="7"/>
  <c r="O150" i="7"/>
  <c r="M457" i="7"/>
  <c r="M78" i="7"/>
  <c r="L457" i="7"/>
  <c r="M360" i="7"/>
  <c r="N350" i="7"/>
  <c r="H256" i="7"/>
  <c r="M150" i="7"/>
  <c r="L78" i="7"/>
  <c r="L20" i="7"/>
  <c r="M445" i="7"/>
  <c r="O419" i="7"/>
  <c r="H417" i="7"/>
  <c r="H380" i="7"/>
  <c r="O373" i="7"/>
  <c r="O362" i="7"/>
  <c r="L360" i="7"/>
  <c r="J353" i="7"/>
  <c r="M350" i="7"/>
  <c r="I318" i="7"/>
  <c r="O315" i="7"/>
  <c r="O295" i="7"/>
  <c r="O178" i="7"/>
  <c r="L150" i="7"/>
  <c r="K78" i="7"/>
  <c r="I479" i="7"/>
  <c r="O476" i="7"/>
  <c r="O461" i="7"/>
  <c r="C459" i="7"/>
  <c r="D457" i="7"/>
  <c r="O428" i="7"/>
  <c r="M419" i="7"/>
  <c r="K360" i="7"/>
  <c r="I353" i="7"/>
  <c r="I350" i="7"/>
  <c r="J347" i="7"/>
  <c r="M336" i="7"/>
  <c r="H318" i="7"/>
  <c r="N315" i="7"/>
  <c r="I297" i="7"/>
  <c r="O292" i="7"/>
  <c r="I274" i="7"/>
  <c r="K230" i="7"/>
  <c r="N220" i="7"/>
  <c r="K214" i="7"/>
  <c r="M203" i="7"/>
  <c r="L178" i="7"/>
  <c r="N171" i="7"/>
  <c r="J165" i="7"/>
  <c r="J150" i="7"/>
  <c r="M134" i="7"/>
  <c r="L108" i="7"/>
  <c r="L105" i="7"/>
  <c r="H78" i="7"/>
  <c r="L76" i="7"/>
  <c r="N41" i="7"/>
  <c r="J30" i="7"/>
  <c r="H479" i="7"/>
  <c r="N476" i="7"/>
  <c r="I461" i="7"/>
  <c r="C457" i="7"/>
  <c r="H428" i="7"/>
  <c r="M421" i="7"/>
  <c r="C417" i="7"/>
  <c r="M414" i="7"/>
  <c r="M405" i="7"/>
  <c r="L402" i="7"/>
  <c r="O382" i="7"/>
  <c r="N357" i="7"/>
  <c r="H350" i="7"/>
  <c r="H344" i="7"/>
  <c r="L336" i="7"/>
  <c r="D304" i="7"/>
  <c r="H297" i="7"/>
  <c r="H292" i="7"/>
  <c r="D285" i="7"/>
  <c r="H245" i="7"/>
  <c r="H214" i="7"/>
  <c r="L203" i="7"/>
  <c r="L188" i="7"/>
  <c r="M171" i="7"/>
  <c r="O161" i="7"/>
  <c r="I150" i="7"/>
  <c r="N137" i="7"/>
  <c r="I134" i="7"/>
  <c r="N36" i="7"/>
  <c r="D462" i="7"/>
  <c r="J476" i="7"/>
  <c r="H474" i="7"/>
  <c r="H472" i="7"/>
  <c r="K461" i="7"/>
  <c r="L453" i="7"/>
  <c r="H426" i="7"/>
  <c r="D411" i="7"/>
  <c r="J408" i="7"/>
  <c r="M403" i="7"/>
  <c r="N373" i="7"/>
  <c r="L372" i="7"/>
  <c r="I367" i="7"/>
  <c r="H355" i="7"/>
  <c r="N348" i="7"/>
  <c r="M315" i="7"/>
  <c r="N311" i="7"/>
  <c r="O300" i="7"/>
  <c r="H287" i="7"/>
  <c r="O282" i="7"/>
  <c r="M266" i="7"/>
  <c r="O207" i="7"/>
  <c r="H191" i="7"/>
  <c r="M161" i="7"/>
  <c r="O148" i="7"/>
  <c r="K147" i="7"/>
  <c r="N126" i="7"/>
  <c r="L111" i="7"/>
  <c r="K108" i="7"/>
  <c r="D97" i="7"/>
  <c r="H74" i="7"/>
  <c r="O51" i="7"/>
  <c r="N266" i="7"/>
  <c r="I476" i="7"/>
  <c r="J461" i="7"/>
  <c r="O446" i="7"/>
  <c r="O436" i="7"/>
  <c r="C411" i="7"/>
  <c r="L403" i="7"/>
  <c r="L401" i="7"/>
  <c r="M374" i="7"/>
  <c r="M373" i="7"/>
  <c r="K372" i="7"/>
  <c r="J360" i="7"/>
  <c r="M348" i="7"/>
  <c r="N324" i="7"/>
  <c r="N323" i="7"/>
  <c r="J315" i="7"/>
  <c r="C314" i="7"/>
  <c r="L302" i="7"/>
  <c r="M292" i="7"/>
  <c r="O279" i="7"/>
  <c r="I273" i="7"/>
  <c r="K266" i="7"/>
  <c r="M261" i="7"/>
  <c r="H250" i="7"/>
  <c r="C242" i="7"/>
  <c r="C234" i="7"/>
  <c r="C214" i="7"/>
  <c r="N207" i="7"/>
  <c r="K203" i="7"/>
  <c r="I171" i="7"/>
  <c r="L162" i="7"/>
  <c r="L161" i="7"/>
  <c r="K160" i="7"/>
  <c r="M153" i="7"/>
  <c r="M148" i="7"/>
  <c r="H146" i="7"/>
  <c r="O138" i="7"/>
  <c r="J137" i="7"/>
  <c r="L134" i="7"/>
  <c r="I132" i="7"/>
  <c r="M126" i="7"/>
  <c r="O105" i="7"/>
  <c r="D76" i="7"/>
  <c r="H59" i="7"/>
  <c r="K53" i="7"/>
  <c r="N51" i="7"/>
  <c r="O41" i="7"/>
  <c r="L36" i="7"/>
  <c r="N462" i="7"/>
  <c r="L404" i="7"/>
  <c r="J372" i="7"/>
  <c r="L148" i="7"/>
  <c r="K36" i="7"/>
  <c r="N446" i="7"/>
  <c r="L374" i="7"/>
  <c r="J348" i="7"/>
  <c r="N236" i="7"/>
  <c r="M207" i="7"/>
  <c r="I161" i="7"/>
  <c r="L473" i="7"/>
  <c r="M462" i="7"/>
  <c r="H461" i="7"/>
  <c r="L448" i="7"/>
  <c r="H446" i="7"/>
  <c r="O444" i="7"/>
  <c r="H436" i="7"/>
  <c r="L430" i="7"/>
  <c r="I425" i="7"/>
  <c r="H407" i="7"/>
  <c r="K404" i="7"/>
  <c r="H403" i="7"/>
  <c r="M394" i="7"/>
  <c r="N392" i="7"/>
  <c r="H390" i="7"/>
  <c r="K387" i="7"/>
  <c r="I374" i="7"/>
  <c r="I373" i="7"/>
  <c r="I372" i="7"/>
  <c r="C369" i="7"/>
  <c r="I366" i="7"/>
  <c r="D360" i="7"/>
  <c r="J354" i="7"/>
  <c r="D350" i="7"/>
  <c r="I348" i="7"/>
  <c r="K331" i="7"/>
  <c r="K324" i="7"/>
  <c r="L323" i="7"/>
  <c r="I317" i="7"/>
  <c r="H315" i="7"/>
  <c r="H302" i="7"/>
  <c r="L296" i="7"/>
  <c r="K281" i="7"/>
  <c r="I266" i="7"/>
  <c r="C261" i="7"/>
  <c r="C250" i="7"/>
  <c r="M247" i="7"/>
  <c r="N241" i="7"/>
  <c r="D239" i="7"/>
  <c r="K207" i="7"/>
  <c r="C171" i="7"/>
  <c r="I162" i="7"/>
  <c r="H161" i="7"/>
  <c r="I160" i="7"/>
  <c r="M149" i="7"/>
  <c r="J148" i="7"/>
  <c r="M138" i="7"/>
  <c r="H126" i="7"/>
  <c r="O110" i="7"/>
  <c r="K107" i="7"/>
  <c r="J105" i="7"/>
  <c r="O83" i="7"/>
  <c r="K72" i="7"/>
  <c r="L54" i="7"/>
  <c r="L51" i="7"/>
  <c r="L38" i="7"/>
  <c r="J36" i="7"/>
  <c r="N30" i="7"/>
  <c r="O21" i="7"/>
  <c r="N149" i="7"/>
  <c r="D444" i="7"/>
  <c r="D485" i="7"/>
  <c r="L479" i="7"/>
  <c r="C476" i="7"/>
  <c r="H467" i="7"/>
  <c r="L462" i="7"/>
  <c r="N444" i="7"/>
  <c r="J430" i="7"/>
  <c r="H425" i="7"/>
  <c r="L413" i="7"/>
  <c r="N411" i="7"/>
  <c r="D410" i="7"/>
  <c r="J404" i="7"/>
  <c r="L392" i="7"/>
  <c r="J387" i="7"/>
  <c r="M376" i="7"/>
  <c r="H373" i="7"/>
  <c r="O360" i="7"/>
  <c r="H331" i="7"/>
  <c r="O326" i="7"/>
  <c r="J324" i="7"/>
  <c r="K323" i="7"/>
  <c r="M318" i="7"/>
  <c r="M303" i="7"/>
  <c r="I281" i="7"/>
  <c r="D279" i="7"/>
  <c r="C276" i="7"/>
  <c r="H266" i="7"/>
  <c r="D258" i="7"/>
  <c r="L241" i="7"/>
  <c r="D236" i="7"/>
  <c r="D233" i="7"/>
  <c r="M228" i="7"/>
  <c r="N214" i="7"/>
  <c r="J207" i="7"/>
  <c r="L149" i="7"/>
  <c r="I148" i="7"/>
  <c r="M144" i="7"/>
  <c r="L138" i="7"/>
  <c r="O131" i="7"/>
  <c r="L116" i="7"/>
  <c r="N110" i="7"/>
  <c r="L93" i="7"/>
  <c r="M83" i="7"/>
  <c r="J78" i="7"/>
  <c r="D53" i="7"/>
  <c r="M47" i="7"/>
  <c r="H36" i="7"/>
  <c r="K30" i="7"/>
  <c r="O23" i="7"/>
  <c r="M21" i="7"/>
  <c r="M430" i="7"/>
  <c r="M323" i="7"/>
  <c r="I315" i="7"/>
  <c r="N279" i="7"/>
  <c r="J266" i="7"/>
  <c r="N247" i="7"/>
  <c r="D446" i="7"/>
  <c r="L427" i="7"/>
  <c r="D422" i="7"/>
  <c r="M411" i="7"/>
  <c r="M355" i="7"/>
  <c r="N349" i="7"/>
  <c r="N328" i="7"/>
  <c r="J323" i="7"/>
  <c r="C315" i="7"/>
  <c r="I291" i="7"/>
  <c r="N288" i="7"/>
  <c r="O285" i="7"/>
  <c r="L272" i="7"/>
  <c r="D247" i="7"/>
  <c r="L228" i="7"/>
  <c r="N182" i="7"/>
  <c r="O170" i="7"/>
  <c r="N133" i="7"/>
  <c r="I131" i="7"/>
  <c r="C126" i="7"/>
  <c r="C105" i="7"/>
  <c r="I83" i="7"/>
  <c r="N76" i="7"/>
  <c r="K74" i="7"/>
  <c r="K62" i="7"/>
  <c r="L47" i="7"/>
  <c r="H23" i="7"/>
  <c r="L21" i="7"/>
  <c r="D404" i="7"/>
  <c r="D392" i="7"/>
  <c r="C387" i="7"/>
  <c r="D309" i="7"/>
  <c r="O266" i="7"/>
  <c r="D266" i="7"/>
  <c r="C207" i="7"/>
  <c r="H83" i="7"/>
  <c r="M76" i="7"/>
  <c r="O71" i="7"/>
  <c r="K57" i="7"/>
  <c r="N53" i="7"/>
  <c r="K40" i="7"/>
  <c r="O36" i="7"/>
  <c r="D36" i="7"/>
  <c r="I30" i="7"/>
  <c r="O137" i="7"/>
  <c r="Q6" i="2"/>
  <c r="Q137" i="2"/>
  <c r="D196" i="2"/>
  <c r="B37" i="2"/>
  <c r="Q7" i="2"/>
  <c r="J139" i="2"/>
  <c r="Q135" i="2"/>
  <c r="J71" i="2"/>
  <c r="J59" i="2"/>
  <c r="B27" i="2"/>
  <c r="J61" i="2"/>
  <c r="Q17" i="2"/>
  <c r="O139" i="7"/>
  <c r="H139" i="7"/>
  <c r="I139" i="7"/>
  <c r="J139" i="7"/>
  <c r="M139" i="7"/>
  <c r="N139" i="7"/>
  <c r="B137" i="2"/>
  <c r="B136" i="2"/>
  <c r="B135" i="2"/>
  <c r="C395" i="7"/>
  <c r="O395" i="7"/>
  <c r="H277" i="7"/>
  <c r="I277" i="7"/>
  <c r="J277" i="7"/>
  <c r="L277" i="7"/>
  <c r="M277" i="7"/>
  <c r="O277" i="7"/>
  <c r="N211" i="7"/>
  <c r="O211" i="7"/>
  <c r="H211" i="7"/>
  <c r="I211" i="7"/>
  <c r="L211" i="7"/>
  <c r="C278" i="7"/>
  <c r="I278" i="7"/>
  <c r="J278" i="7"/>
  <c r="M278" i="7"/>
  <c r="H386" i="7"/>
  <c r="L386" i="7"/>
  <c r="J162" i="2"/>
  <c r="B126" i="2"/>
  <c r="B129" i="2"/>
  <c r="D194" i="2"/>
  <c r="C339" i="7"/>
  <c r="D339" i="7"/>
  <c r="H339" i="7"/>
  <c r="M339" i="7"/>
  <c r="K229" i="7"/>
  <c r="O229" i="7"/>
  <c r="M229" i="7"/>
  <c r="J164" i="2"/>
  <c r="B131" i="2"/>
  <c r="D313" i="7"/>
  <c r="I313" i="7"/>
  <c r="L313" i="7"/>
  <c r="A280" i="7"/>
  <c r="B118" i="2"/>
  <c r="A262" i="7"/>
  <c r="C265" i="7" s="1"/>
  <c r="B104" i="2"/>
  <c r="B101" i="2"/>
  <c r="B103" i="2"/>
  <c r="B100" i="2"/>
  <c r="B102" i="2"/>
  <c r="Q147" i="2"/>
  <c r="Q148" i="2"/>
  <c r="Q144" i="2"/>
  <c r="O431" i="7"/>
  <c r="H431" i="7"/>
  <c r="I431" i="7"/>
  <c r="L431" i="7"/>
  <c r="M431" i="7"/>
  <c r="N431" i="7"/>
  <c r="H308" i="7"/>
  <c r="I308" i="7"/>
  <c r="J308" i="7"/>
  <c r="M308" i="7"/>
  <c r="N193" i="7"/>
  <c r="K193" i="7"/>
  <c r="M193" i="7"/>
  <c r="Q145" i="2"/>
  <c r="C458" i="7"/>
  <c r="O458" i="7"/>
  <c r="N335" i="7"/>
  <c r="O335" i="7"/>
  <c r="Q146" i="2"/>
  <c r="Y25" i="2"/>
  <c r="Z25" i="2"/>
  <c r="J438" i="7"/>
  <c r="C438" i="7"/>
  <c r="N438" i="7"/>
  <c r="D438" i="7"/>
  <c r="O438" i="7"/>
  <c r="H438" i="7"/>
  <c r="I438" i="7"/>
  <c r="K438" i="7"/>
  <c r="L438" i="7"/>
  <c r="O368" i="7"/>
  <c r="H368" i="7"/>
  <c r="C320" i="7"/>
  <c r="D320" i="7"/>
  <c r="K409" i="7"/>
  <c r="H409" i="7"/>
  <c r="I409" i="7"/>
  <c r="J409" i="7"/>
  <c r="N409" i="7"/>
  <c r="O409" i="7"/>
  <c r="D337" i="7"/>
  <c r="H337" i="7"/>
  <c r="M337" i="7"/>
  <c r="N337" i="7"/>
  <c r="L301" i="7"/>
  <c r="K301" i="7"/>
  <c r="C475" i="7"/>
  <c r="C468" i="7"/>
  <c r="C440" i="7"/>
  <c r="O394" i="7"/>
  <c r="C394" i="7"/>
  <c r="M392" i="7"/>
  <c r="C392" i="7"/>
  <c r="M357" i="7"/>
  <c r="C357" i="7"/>
  <c r="C340" i="7"/>
  <c r="C310" i="7"/>
  <c r="C309" i="7"/>
  <c r="O306" i="7"/>
  <c r="C306" i="7"/>
  <c r="N259" i="7"/>
  <c r="D259" i="7"/>
  <c r="L175" i="7"/>
  <c r="N175" i="7"/>
  <c r="H102" i="7"/>
  <c r="C102" i="7"/>
  <c r="D102" i="7"/>
  <c r="K102" i="7"/>
  <c r="M102" i="7"/>
  <c r="N102" i="7"/>
  <c r="O102" i="7"/>
  <c r="C89" i="7"/>
  <c r="H89" i="7"/>
  <c r="I89" i="7"/>
  <c r="O89" i="7"/>
  <c r="H67" i="7"/>
  <c r="I67" i="7"/>
  <c r="J67" i="7"/>
  <c r="L67" i="7"/>
  <c r="K275" i="7"/>
  <c r="J275" i="7"/>
  <c r="K233" i="7"/>
  <c r="I233" i="7"/>
  <c r="J233" i="7"/>
  <c r="L233" i="7"/>
  <c r="K231" i="7"/>
  <c r="M231" i="7"/>
  <c r="N231" i="7"/>
  <c r="O231" i="7"/>
  <c r="H231" i="7"/>
  <c r="I225" i="7"/>
  <c r="H225" i="7"/>
  <c r="N225" i="7"/>
  <c r="O225" i="7"/>
  <c r="D225" i="7"/>
  <c r="N474" i="7"/>
  <c r="O467" i="7"/>
  <c r="O447" i="7"/>
  <c r="N440" i="7"/>
  <c r="O399" i="7"/>
  <c r="M398" i="7"/>
  <c r="L394" i="7"/>
  <c r="K392" i="7"/>
  <c r="O391" i="7"/>
  <c r="N390" i="7"/>
  <c r="K357" i="7"/>
  <c r="O344" i="7"/>
  <c r="O309" i="7"/>
  <c r="M306" i="7"/>
  <c r="M287" i="7"/>
  <c r="N286" i="7"/>
  <c r="N285" i="7"/>
  <c r="K279" i="7"/>
  <c r="H279" i="7"/>
  <c r="K260" i="7"/>
  <c r="L260" i="7"/>
  <c r="C260" i="7"/>
  <c r="N260" i="7"/>
  <c r="J256" i="7"/>
  <c r="N256" i="7"/>
  <c r="O256" i="7"/>
  <c r="O233" i="7"/>
  <c r="K210" i="7"/>
  <c r="L210" i="7"/>
  <c r="N210" i="7"/>
  <c r="H210" i="7"/>
  <c r="I210" i="7"/>
  <c r="J192" i="7"/>
  <c r="M192" i="7"/>
  <c r="Y108" i="2"/>
  <c r="B51" i="2"/>
  <c r="B50" i="2"/>
  <c r="AB27" i="2"/>
  <c r="L474" i="7"/>
  <c r="M467" i="7"/>
  <c r="M447" i="7"/>
  <c r="L446" i="7"/>
  <c r="M440" i="7"/>
  <c r="O422" i="7"/>
  <c r="O416" i="7"/>
  <c r="O407" i="7"/>
  <c r="M399" i="7"/>
  <c r="L398" i="7"/>
  <c r="K394" i="7"/>
  <c r="J392" i="7"/>
  <c r="N391" i="7"/>
  <c r="M390" i="7"/>
  <c r="J357" i="7"/>
  <c r="N344" i="7"/>
  <c r="N309" i="7"/>
  <c r="K306" i="7"/>
  <c r="L287" i="7"/>
  <c r="M286" i="7"/>
  <c r="M285" i="7"/>
  <c r="M279" i="7"/>
  <c r="O275" i="7"/>
  <c r="O260" i="7"/>
  <c r="M259" i="7"/>
  <c r="N233" i="7"/>
  <c r="N177" i="7"/>
  <c r="O177" i="7"/>
  <c r="K177" i="7"/>
  <c r="C124" i="7"/>
  <c r="D124" i="7"/>
  <c r="M124" i="7"/>
  <c r="N124" i="7"/>
  <c r="B80" i="2"/>
  <c r="B33" i="2"/>
  <c r="Q26" i="2"/>
  <c r="K474" i="7"/>
  <c r="O468" i="7"/>
  <c r="K467" i="7"/>
  <c r="H447" i="7"/>
  <c r="K446" i="7"/>
  <c r="L440" i="7"/>
  <c r="I422" i="7"/>
  <c r="M416" i="7"/>
  <c r="O413" i="7"/>
  <c r="N407" i="7"/>
  <c r="L399" i="7"/>
  <c r="K398" i="7"/>
  <c r="J394" i="7"/>
  <c r="I392" i="7"/>
  <c r="M391" i="7"/>
  <c r="L390" i="7"/>
  <c r="I357" i="7"/>
  <c r="L350" i="7"/>
  <c r="K344" i="7"/>
  <c r="M309" i="7"/>
  <c r="J306" i="7"/>
  <c r="K287" i="7"/>
  <c r="L286" i="7"/>
  <c r="L285" i="7"/>
  <c r="L279" i="7"/>
  <c r="M275" i="7"/>
  <c r="K270" i="7"/>
  <c r="M260" i="7"/>
  <c r="L259" i="7"/>
  <c r="M245" i="7"/>
  <c r="N245" i="7"/>
  <c r="M233" i="7"/>
  <c r="J87" i="7"/>
  <c r="L87" i="7"/>
  <c r="M87" i="7"/>
  <c r="N87" i="7"/>
  <c r="O87" i="7"/>
  <c r="C80" i="7"/>
  <c r="H80" i="7"/>
  <c r="I80" i="7"/>
  <c r="J80" i="7"/>
  <c r="O80" i="7"/>
  <c r="H77" i="7"/>
  <c r="C77" i="7"/>
  <c r="N77" i="7"/>
  <c r="D77" i="7"/>
  <c r="O77" i="7"/>
  <c r="I77" i="7"/>
  <c r="J77" i="7"/>
  <c r="K77" i="7"/>
  <c r="L77" i="7"/>
  <c r="I75" i="7"/>
  <c r="J75" i="7"/>
  <c r="M75" i="7"/>
  <c r="N75" i="7"/>
  <c r="C69" i="7"/>
  <c r="I69" i="7"/>
  <c r="J69" i="7"/>
  <c r="Z100" i="2"/>
  <c r="Z188" i="2" s="1"/>
  <c r="I40" i="1" s="1"/>
  <c r="Q31" i="2"/>
  <c r="Q27" i="2"/>
  <c r="H481" i="7"/>
  <c r="O479" i="7"/>
  <c r="O477" i="7"/>
  <c r="L476" i="7"/>
  <c r="M475" i="7"/>
  <c r="J474" i="7"/>
  <c r="O472" i="7"/>
  <c r="I468" i="7"/>
  <c r="J467" i="7"/>
  <c r="O465" i="7"/>
  <c r="N461" i="7"/>
  <c r="O459" i="7"/>
  <c r="J446" i="7"/>
  <c r="H440" i="7"/>
  <c r="H422" i="7"/>
  <c r="K416" i="7"/>
  <c r="O414" i="7"/>
  <c r="N413" i="7"/>
  <c r="J407" i="7"/>
  <c r="O403" i="7"/>
  <c r="N402" i="7"/>
  <c r="J399" i="7"/>
  <c r="J398" i="7"/>
  <c r="I394" i="7"/>
  <c r="H392" i="7"/>
  <c r="L391" i="7"/>
  <c r="J390" i="7"/>
  <c r="H357" i="7"/>
  <c r="O355" i="7"/>
  <c r="N354" i="7"/>
  <c r="K350" i="7"/>
  <c r="J344" i="7"/>
  <c r="N331" i="7"/>
  <c r="L327" i="7"/>
  <c r="O318" i="7"/>
  <c r="M317" i="7"/>
  <c r="N314" i="7"/>
  <c r="I306" i="7"/>
  <c r="J287" i="7"/>
  <c r="K286" i="7"/>
  <c r="K285" i="7"/>
  <c r="J279" i="7"/>
  <c r="L275" i="7"/>
  <c r="I270" i="7"/>
  <c r="J260" i="7"/>
  <c r="K259" i="7"/>
  <c r="K236" i="7"/>
  <c r="H236" i="7"/>
  <c r="L236" i="7"/>
  <c r="M236" i="7"/>
  <c r="H233" i="7"/>
  <c r="H120" i="7"/>
  <c r="I120" i="7"/>
  <c r="J120" i="7"/>
  <c r="K120" i="7"/>
  <c r="L120" i="7"/>
  <c r="O120" i="7"/>
  <c r="J138" i="2"/>
  <c r="Y135" i="2"/>
  <c r="B53" i="2"/>
  <c r="Q24" i="2"/>
  <c r="N479" i="7"/>
  <c r="N477" i="7"/>
  <c r="L475" i="7"/>
  <c r="I474" i="7"/>
  <c r="N472" i="7"/>
  <c r="O470" i="7"/>
  <c r="H468" i="7"/>
  <c r="I467" i="7"/>
  <c r="I465" i="7"/>
  <c r="N459" i="7"/>
  <c r="O454" i="7"/>
  <c r="D447" i="7"/>
  <c r="M426" i="7"/>
  <c r="I416" i="7"/>
  <c r="N414" i="7"/>
  <c r="M413" i="7"/>
  <c r="I407" i="7"/>
  <c r="M402" i="7"/>
  <c r="I398" i="7"/>
  <c r="J391" i="7"/>
  <c r="I390" i="7"/>
  <c r="O377" i="7"/>
  <c r="O375" i="7"/>
  <c r="K315" i="7"/>
  <c r="M314" i="7"/>
  <c r="H306" i="7"/>
  <c r="I279" i="7"/>
  <c r="I275" i="7"/>
  <c r="M272" i="7"/>
  <c r="H270" i="7"/>
  <c r="I260" i="7"/>
  <c r="J259" i="7"/>
  <c r="I256" i="7"/>
  <c r="K247" i="7"/>
  <c r="H247" i="7"/>
  <c r="I247" i="7"/>
  <c r="J247" i="7"/>
  <c r="C241" i="7"/>
  <c r="D241" i="7"/>
  <c r="I241" i="7"/>
  <c r="O232" i="7"/>
  <c r="L232" i="7"/>
  <c r="M232" i="7"/>
  <c r="N232" i="7"/>
  <c r="L224" i="7"/>
  <c r="J224" i="7"/>
  <c r="K224" i="7"/>
  <c r="N224" i="7"/>
  <c r="H224" i="7"/>
  <c r="H197" i="7"/>
  <c r="J197" i="7"/>
  <c r="O175" i="7"/>
  <c r="K167" i="7"/>
  <c r="O167" i="7"/>
  <c r="C152" i="7"/>
  <c r="M152" i="7"/>
  <c r="N152" i="7"/>
  <c r="C103" i="7"/>
  <c r="M103" i="7"/>
  <c r="N103" i="7"/>
  <c r="O103" i="7"/>
  <c r="J147" i="7"/>
  <c r="I141" i="7"/>
  <c r="H133" i="7"/>
  <c r="H132" i="7"/>
  <c r="H131" i="7"/>
  <c r="I129" i="7"/>
  <c r="I116" i="7"/>
  <c r="J107" i="7"/>
  <c r="C104" i="7"/>
  <c r="J92" i="7"/>
  <c r="C90" i="7"/>
  <c r="C81" i="7"/>
  <c r="O76" i="7"/>
  <c r="C76" i="7"/>
  <c r="I72" i="7"/>
  <c r="C71" i="7"/>
  <c r="I65" i="7"/>
  <c r="M61" i="7"/>
  <c r="C61" i="7"/>
  <c r="I57" i="7"/>
  <c r="J54" i="7"/>
  <c r="D45" i="7"/>
  <c r="J40" i="7"/>
  <c r="H21" i="4"/>
  <c r="I19" i="4"/>
  <c r="H17" i="4"/>
  <c r="H37" i="3"/>
  <c r="I147" i="7"/>
  <c r="H141" i="7"/>
  <c r="H129" i="7"/>
  <c r="H116" i="7"/>
  <c r="H107" i="7"/>
  <c r="I94" i="7"/>
  <c r="I92" i="7"/>
  <c r="H65" i="7"/>
  <c r="D63" i="7"/>
  <c r="H57" i="7"/>
  <c r="H40" i="7"/>
  <c r="R12" i="3"/>
  <c r="C54" i="7"/>
  <c r="K14" i="4"/>
  <c r="M13" i="4"/>
  <c r="J59" i="3"/>
  <c r="R56" i="3"/>
  <c r="L53" i="3"/>
  <c r="P49" i="3"/>
  <c r="P45" i="3"/>
  <c r="P29" i="3"/>
  <c r="L28" i="3"/>
  <c r="R26" i="3"/>
  <c r="H25" i="3"/>
  <c r="L23" i="3"/>
  <c r="N13" i="3"/>
  <c r="P12" i="3"/>
  <c r="N49" i="7"/>
  <c r="I14" i="4"/>
  <c r="K13" i="4"/>
  <c r="R57" i="3"/>
  <c r="R54" i="3"/>
  <c r="J53" i="3"/>
  <c r="J45" i="3"/>
  <c r="R37" i="3"/>
  <c r="R34" i="3"/>
  <c r="N32" i="3"/>
  <c r="J29" i="3"/>
  <c r="P26" i="3"/>
  <c r="L13" i="3"/>
  <c r="N12" i="3"/>
  <c r="R11" i="3"/>
  <c r="P4" i="3"/>
  <c r="Q4" i="3" s="1"/>
  <c r="K234" i="7"/>
  <c r="J228" i="7"/>
  <c r="N223" i="7"/>
  <c r="D220" i="7"/>
  <c r="N209" i="7"/>
  <c r="H207" i="7"/>
  <c r="O185" i="7"/>
  <c r="N166" i="7"/>
  <c r="H150" i="7"/>
  <c r="N140" i="7"/>
  <c r="L132" i="7"/>
  <c r="N131" i="7"/>
  <c r="D126" i="7"/>
  <c r="L110" i="7"/>
  <c r="L106" i="7"/>
  <c r="I105" i="7"/>
  <c r="L104" i="7"/>
  <c r="C99" i="7"/>
  <c r="O90" i="7"/>
  <c r="J76" i="7"/>
  <c r="M71" i="7"/>
  <c r="O63" i="7"/>
  <c r="I61" i="7"/>
  <c r="L59" i="7"/>
  <c r="N57" i="7"/>
  <c r="O53" i="7"/>
  <c r="C53" i="7"/>
  <c r="K51" i="7"/>
  <c r="I49" i="7"/>
  <c r="H30" i="7"/>
  <c r="M23" i="7"/>
  <c r="O21" i="4"/>
  <c r="Q17" i="4"/>
  <c r="O6" i="4"/>
  <c r="P67" i="3"/>
  <c r="P57" i="3"/>
  <c r="P37" i="3"/>
  <c r="L34" i="3"/>
  <c r="L32" i="3"/>
  <c r="R30" i="3"/>
  <c r="H29" i="3"/>
  <c r="J13" i="3"/>
  <c r="L12" i="3"/>
  <c r="P11" i="3"/>
  <c r="I228" i="7"/>
  <c r="I200" i="7"/>
  <c r="L185" i="7"/>
  <c r="M166" i="7"/>
  <c r="M147" i="7"/>
  <c r="O144" i="7"/>
  <c r="O141" i="7"/>
  <c r="K140" i="7"/>
  <c r="K132" i="7"/>
  <c r="M131" i="7"/>
  <c r="N129" i="7"/>
  <c r="I110" i="7"/>
  <c r="K106" i="7"/>
  <c r="K104" i="7"/>
  <c r="N92" i="7"/>
  <c r="L90" i="7"/>
  <c r="N81" i="7"/>
  <c r="L71" i="7"/>
  <c r="N63" i="7"/>
  <c r="H61" i="7"/>
  <c r="K59" i="7"/>
  <c r="M57" i="7"/>
  <c r="I51" i="7"/>
  <c r="K23" i="7"/>
  <c r="O20" i="7"/>
  <c r="M21" i="4"/>
  <c r="Q18" i="4"/>
  <c r="O17" i="4"/>
  <c r="M6" i="4"/>
  <c r="P60" i="3"/>
  <c r="L57" i="3"/>
  <c r="R50" i="3"/>
  <c r="L43" i="3"/>
  <c r="J32" i="3"/>
  <c r="N30" i="3"/>
  <c r="J12" i="3"/>
  <c r="J11" i="3"/>
  <c r="D234" i="7"/>
  <c r="H228" i="7"/>
  <c r="D207" i="7"/>
  <c r="L166" i="7"/>
  <c r="L147" i="7"/>
  <c r="N141" i="7"/>
  <c r="J140" i="7"/>
  <c r="L131" i="7"/>
  <c r="O116" i="7"/>
  <c r="H110" i="7"/>
  <c r="O107" i="7"/>
  <c r="N99" i="7"/>
  <c r="H90" i="7"/>
  <c r="L72" i="7"/>
  <c r="M65" i="7"/>
  <c r="H51" i="7"/>
  <c r="L40" i="7"/>
  <c r="J23" i="7"/>
  <c r="Q22" i="4"/>
  <c r="K21" i="4"/>
  <c r="M17" i="4"/>
  <c r="L60" i="3"/>
  <c r="J57" i="3"/>
  <c r="L50" i="3"/>
  <c r="J43" i="3"/>
  <c r="H11" i="3"/>
  <c r="J203" i="7"/>
  <c r="H203" i="7"/>
  <c r="H202" i="7"/>
  <c r="J206" i="7"/>
  <c r="D351" i="7"/>
  <c r="L351" i="7"/>
  <c r="O351" i="7"/>
  <c r="L330" i="7"/>
  <c r="M330" i="7"/>
  <c r="J329" i="7"/>
  <c r="K329" i="7"/>
  <c r="H240" i="7"/>
  <c r="K240" i="7"/>
  <c r="M240" i="7"/>
  <c r="N240" i="7"/>
  <c r="D222" i="7"/>
  <c r="N222" i="7"/>
  <c r="M222" i="7"/>
  <c r="O222" i="7"/>
  <c r="J196" i="7"/>
  <c r="L196" i="7"/>
  <c r="N187" i="7"/>
  <c r="O187" i="7"/>
  <c r="K187" i="7"/>
  <c r="J95" i="7"/>
  <c r="O95" i="7"/>
  <c r="H95" i="7"/>
  <c r="L95" i="7"/>
  <c r="M95" i="7"/>
  <c r="N95" i="7"/>
  <c r="I95" i="7"/>
  <c r="H42" i="7"/>
  <c r="J42" i="7"/>
  <c r="K42" i="7"/>
  <c r="L42" i="7"/>
  <c r="M42" i="7"/>
  <c r="O42" i="7"/>
  <c r="H25" i="7"/>
  <c r="J25" i="7"/>
  <c r="K25" i="7"/>
  <c r="L25" i="7"/>
  <c r="M25" i="7"/>
  <c r="O25" i="7"/>
  <c r="Q105" i="2"/>
  <c r="O483" i="7"/>
  <c r="M458" i="7"/>
  <c r="N443" i="7"/>
  <c r="N420" i="7"/>
  <c r="L405" i="7"/>
  <c r="O359" i="7"/>
  <c r="H359" i="7"/>
  <c r="C338" i="7"/>
  <c r="J338" i="7"/>
  <c r="M338" i="7"/>
  <c r="O329" i="7"/>
  <c r="I249" i="7"/>
  <c r="K249" i="7"/>
  <c r="C227" i="7"/>
  <c r="N227" i="7"/>
  <c r="M227" i="7"/>
  <c r="I198" i="7"/>
  <c r="O198" i="7"/>
  <c r="D198" i="7"/>
  <c r="L198" i="7"/>
  <c r="O34" i="7"/>
  <c r="H34" i="7"/>
  <c r="I34" i="7"/>
  <c r="J34" i="7"/>
  <c r="C34" i="7"/>
  <c r="D34" i="7"/>
  <c r="K34" i="7"/>
  <c r="L34" i="7"/>
  <c r="N34" i="7"/>
  <c r="D197" i="2"/>
  <c r="Q110" i="2"/>
  <c r="Q109" i="2"/>
  <c r="L198" i="2"/>
  <c r="Q104" i="2"/>
  <c r="Q103" i="2"/>
  <c r="Q101" i="2"/>
  <c r="Q100" i="2"/>
  <c r="J23" i="2"/>
  <c r="N483" i="7"/>
  <c r="N463" i="7"/>
  <c r="L458" i="7"/>
  <c r="L456" i="7"/>
  <c r="N455" i="7"/>
  <c r="N454" i="7"/>
  <c r="N450" i="7"/>
  <c r="N449" i="7"/>
  <c r="M443" i="7"/>
  <c r="O441" i="7"/>
  <c r="M420" i="7"/>
  <c r="J405" i="7"/>
  <c r="C378" i="7"/>
  <c r="M378" i="7"/>
  <c r="L359" i="7"/>
  <c r="O358" i="7"/>
  <c r="N329" i="7"/>
  <c r="O320" i="7"/>
  <c r="N320" i="7"/>
  <c r="C312" i="7"/>
  <c r="H312" i="7"/>
  <c r="I312" i="7"/>
  <c r="H304" i="7"/>
  <c r="M304" i="7"/>
  <c r="N304" i="7"/>
  <c r="L283" i="7"/>
  <c r="H283" i="7"/>
  <c r="I283" i="7"/>
  <c r="K264" i="7"/>
  <c r="L264" i="7"/>
  <c r="I264" i="7"/>
  <c r="J264" i="7"/>
  <c r="M264" i="7"/>
  <c r="K213" i="7"/>
  <c r="I213" i="7"/>
  <c r="J213" i="7"/>
  <c r="M213" i="7"/>
  <c r="N213" i="7"/>
  <c r="O213" i="7"/>
  <c r="H86" i="7"/>
  <c r="J86" i="7"/>
  <c r="M86" i="7"/>
  <c r="O86" i="7"/>
  <c r="L68" i="7"/>
  <c r="I68" i="7"/>
  <c r="N68" i="7"/>
  <c r="J145" i="2"/>
  <c r="AC144" i="2"/>
  <c r="Q102" i="2"/>
  <c r="B9" i="2"/>
  <c r="L483" i="7"/>
  <c r="M470" i="7"/>
  <c r="L463" i="7"/>
  <c r="K458" i="7"/>
  <c r="K456" i="7"/>
  <c r="M455" i="7"/>
  <c r="L454" i="7"/>
  <c r="M450" i="7"/>
  <c r="M449" i="7"/>
  <c r="L443" i="7"/>
  <c r="N441" i="7"/>
  <c r="M436" i="7"/>
  <c r="M435" i="7"/>
  <c r="M434" i="7"/>
  <c r="N428" i="7"/>
  <c r="L420" i="7"/>
  <c r="L419" i="7"/>
  <c r="K411" i="7"/>
  <c r="N410" i="7"/>
  <c r="I405" i="7"/>
  <c r="C386" i="7"/>
  <c r="I386" i="7"/>
  <c r="M365" i="7"/>
  <c r="K359" i="7"/>
  <c r="N358" i="7"/>
  <c r="L347" i="7"/>
  <c r="M347" i="7"/>
  <c r="L346" i="7"/>
  <c r="M346" i="7"/>
  <c r="M329" i="7"/>
  <c r="N322" i="7"/>
  <c r="M322" i="7"/>
  <c r="H290" i="7"/>
  <c r="L290" i="7"/>
  <c r="M290" i="7"/>
  <c r="C284" i="7"/>
  <c r="K284" i="7"/>
  <c r="D284" i="7"/>
  <c r="K268" i="7"/>
  <c r="L268" i="7"/>
  <c r="H268" i="7"/>
  <c r="I268" i="7"/>
  <c r="K258" i="7"/>
  <c r="H258" i="7"/>
  <c r="J258" i="7"/>
  <c r="L258" i="7"/>
  <c r="M258" i="7"/>
  <c r="I218" i="7"/>
  <c r="J218" i="7"/>
  <c r="K218" i="7"/>
  <c r="M218" i="7"/>
  <c r="L218" i="7"/>
  <c r="N218" i="7"/>
  <c r="O218" i="7"/>
  <c r="X188" i="2"/>
  <c r="I37" i="1" s="1"/>
  <c r="D464" i="7"/>
  <c r="Q153" i="2"/>
  <c r="Q117" i="2"/>
  <c r="Q111" i="2"/>
  <c r="L195" i="2"/>
  <c r="J108" i="2"/>
  <c r="L196" i="2"/>
  <c r="L192" i="2"/>
  <c r="J99" i="2"/>
  <c r="J62" i="2"/>
  <c r="J53" i="2"/>
  <c r="J51" i="2"/>
  <c r="O485" i="7"/>
  <c r="L484" i="7"/>
  <c r="I483" i="7"/>
  <c r="O481" i="7"/>
  <c r="L470" i="7"/>
  <c r="N465" i="7"/>
  <c r="N464" i="7"/>
  <c r="K463" i="7"/>
  <c r="J458" i="7"/>
  <c r="J456" i="7"/>
  <c r="L455" i="7"/>
  <c r="K454" i="7"/>
  <c r="J450" i="7"/>
  <c r="L449" i="7"/>
  <c r="K443" i="7"/>
  <c r="M441" i="7"/>
  <c r="L436" i="7"/>
  <c r="L435" i="7"/>
  <c r="L434" i="7"/>
  <c r="N432" i="7"/>
  <c r="M428" i="7"/>
  <c r="N425" i="7"/>
  <c r="H420" i="7"/>
  <c r="K419" i="7"/>
  <c r="K413" i="7"/>
  <c r="J411" i="7"/>
  <c r="M410" i="7"/>
  <c r="H405" i="7"/>
  <c r="K401" i="7"/>
  <c r="I401" i="7"/>
  <c r="O385" i="7"/>
  <c r="O378" i="7"/>
  <c r="O366" i="7"/>
  <c r="L365" i="7"/>
  <c r="J359" i="7"/>
  <c r="M358" i="7"/>
  <c r="L354" i="7"/>
  <c r="M354" i="7"/>
  <c r="L353" i="7"/>
  <c r="M353" i="7"/>
  <c r="O346" i="7"/>
  <c r="L329" i="7"/>
  <c r="I327" i="7"/>
  <c r="J327" i="7"/>
  <c r="C313" i="7"/>
  <c r="O313" i="7"/>
  <c r="H313" i="7"/>
  <c r="O283" i="7"/>
  <c r="J281" i="7"/>
  <c r="M281" i="7"/>
  <c r="N281" i="7"/>
  <c r="N269" i="7"/>
  <c r="O269" i="7"/>
  <c r="M269" i="7"/>
  <c r="D265" i="7"/>
  <c r="O265" i="7"/>
  <c r="L240" i="7"/>
  <c r="J239" i="7"/>
  <c r="H239" i="7"/>
  <c r="I239" i="7"/>
  <c r="M239" i="7"/>
  <c r="L239" i="7"/>
  <c r="N239" i="7"/>
  <c r="I221" i="7"/>
  <c r="J221" i="7"/>
  <c r="L221" i="7"/>
  <c r="D221" i="7"/>
  <c r="H221" i="7"/>
  <c r="K221" i="7"/>
  <c r="K194" i="7"/>
  <c r="H194" i="7"/>
  <c r="I194" i="7"/>
  <c r="L194" i="7"/>
  <c r="J194" i="7"/>
  <c r="M194" i="7"/>
  <c r="N194" i="7"/>
  <c r="I130" i="7"/>
  <c r="J130" i="7"/>
  <c r="K130" i="7"/>
  <c r="L130" i="7"/>
  <c r="M130" i="7"/>
  <c r="Q108" i="2"/>
  <c r="Q138" i="2"/>
  <c r="B130" i="2"/>
  <c r="J128" i="2"/>
  <c r="B119" i="2"/>
  <c r="Y117" i="2"/>
  <c r="J110" i="2"/>
  <c r="J109" i="2"/>
  <c r="J104" i="2"/>
  <c r="J103" i="2"/>
  <c r="J101" i="2"/>
  <c r="J100" i="2"/>
  <c r="B71" i="2"/>
  <c r="B59" i="2"/>
  <c r="J52" i="2"/>
  <c r="Z36" i="2"/>
  <c r="B34" i="2"/>
  <c r="B24" i="2"/>
  <c r="Q14" i="2"/>
  <c r="AB94" i="2"/>
  <c r="E39" i="1" s="1"/>
  <c r="B5" i="2"/>
  <c r="N485" i="7"/>
  <c r="K484" i="7"/>
  <c r="H483" i="7"/>
  <c r="N481" i="7"/>
  <c r="O474" i="7"/>
  <c r="M472" i="7"/>
  <c r="M471" i="7"/>
  <c r="K470" i="7"/>
  <c r="N468" i="7"/>
  <c r="L465" i="7"/>
  <c r="M464" i="7"/>
  <c r="J463" i="7"/>
  <c r="I458" i="7"/>
  <c r="I456" i="7"/>
  <c r="J454" i="7"/>
  <c r="I450" i="7"/>
  <c r="K449" i="7"/>
  <c r="J443" i="7"/>
  <c r="K440" i="7"/>
  <c r="N439" i="7"/>
  <c r="K436" i="7"/>
  <c r="K435" i="7"/>
  <c r="K434" i="7"/>
  <c r="M432" i="7"/>
  <c r="N429" i="7"/>
  <c r="L428" i="7"/>
  <c r="L425" i="7"/>
  <c r="O423" i="7"/>
  <c r="M422" i="7"/>
  <c r="J419" i="7"/>
  <c r="N416" i="7"/>
  <c r="C416" i="7"/>
  <c r="J413" i="7"/>
  <c r="I411" i="7"/>
  <c r="L410" i="7"/>
  <c r="M409" i="7"/>
  <c r="O408" i="7"/>
  <c r="M407" i="7"/>
  <c r="O401" i="7"/>
  <c r="N387" i="7"/>
  <c r="O386" i="7"/>
  <c r="L385" i="7"/>
  <c r="N378" i="7"/>
  <c r="C368" i="7"/>
  <c r="N366" i="7"/>
  <c r="K365" i="7"/>
  <c r="I359" i="7"/>
  <c r="O353" i="7"/>
  <c r="I351" i="7"/>
  <c r="N346" i="7"/>
  <c r="N339" i="7"/>
  <c r="O339" i="7"/>
  <c r="I331" i="7"/>
  <c r="J331" i="7"/>
  <c r="I329" i="7"/>
  <c r="O327" i="7"/>
  <c r="L317" i="7"/>
  <c r="H317" i="7"/>
  <c r="M312" i="7"/>
  <c r="N283" i="7"/>
  <c r="O268" i="7"/>
  <c r="O264" i="7"/>
  <c r="N263" i="7"/>
  <c r="O263" i="7"/>
  <c r="J263" i="7"/>
  <c r="K263" i="7"/>
  <c r="L263" i="7"/>
  <c r="D206" i="7"/>
  <c r="O206" i="7"/>
  <c r="I206" i="7"/>
  <c r="K206" i="7"/>
  <c r="L206" i="7"/>
  <c r="N206" i="7"/>
  <c r="N151" i="7"/>
  <c r="I151" i="7"/>
  <c r="J151" i="7"/>
  <c r="K151" i="7"/>
  <c r="L151" i="7"/>
  <c r="M151" i="7"/>
  <c r="H15" i="4"/>
  <c r="M15" i="4"/>
  <c r="O15" i="4"/>
  <c r="K15" i="4"/>
  <c r="D198" i="2"/>
  <c r="AA145" i="2"/>
  <c r="Q139" i="2"/>
  <c r="J137" i="2"/>
  <c r="J136" i="2"/>
  <c r="J135" i="2"/>
  <c r="AB110" i="2"/>
  <c r="AB188" i="2" s="1"/>
  <c r="I39" i="1" s="1"/>
  <c r="AC109" i="2"/>
  <c r="J102" i="2"/>
  <c r="AE188" i="2"/>
  <c r="I43" i="1" s="1"/>
  <c r="B79" i="2"/>
  <c r="J60" i="2"/>
  <c r="B43" i="2"/>
  <c r="B42" i="2"/>
  <c r="B35" i="2"/>
  <c r="J27" i="2"/>
  <c r="J26" i="2"/>
  <c r="AE94" i="2"/>
  <c r="E43" i="1" s="1"/>
  <c r="B10" i="2"/>
  <c r="B6" i="2"/>
  <c r="Y5" i="2"/>
  <c r="L485" i="7"/>
  <c r="L481" i="7"/>
  <c r="L472" i="7"/>
  <c r="J470" i="7"/>
  <c r="M468" i="7"/>
  <c r="N466" i="7"/>
  <c r="K465" i="7"/>
  <c r="L464" i="7"/>
  <c r="I463" i="7"/>
  <c r="H458" i="7"/>
  <c r="H456" i="7"/>
  <c r="D455" i="7"/>
  <c r="I454" i="7"/>
  <c r="H450" i="7"/>
  <c r="I449" i="7"/>
  <c r="H443" i="7"/>
  <c r="D441" i="7"/>
  <c r="J440" i="7"/>
  <c r="M439" i="7"/>
  <c r="J436" i="7"/>
  <c r="J435" i="7"/>
  <c r="J434" i="7"/>
  <c r="M429" i="7"/>
  <c r="J428" i="7"/>
  <c r="O426" i="7"/>
  <c r="K425" i="7"/>
  <c r="M423" i="7"/>
  <c r="L422" i="7"/>
  <c r="D420" i="7"/>
  <c r="I419" i="7"/>
  <c r="O417" i="7"/>
  <c r="I413" i="7"/>
  <c r="H411" i="7"/>
  <c r="K410" i="7"/>
  <c r="L409" i="7"/>
  <c r="N408" i="7"/>
  <c r="L407" i="7"/>
  <c r="O405" i="7"/>
  <c r="D405" i="7"/>
  <c r="N401" i="7"/>
  <c r="M387" i="7"/>
  <c r="N386" i="7"/>
  <c r="K385" i="7"/>
  <c r="L378" i="7"/>
  <c r="M366" i="7"/>
  <c r="J365" i="7"/>
  <c r="D358" i="7"/>
  <c r="N353" i="7"/>
  <c r="H351" i="7"/>
  <c r="K348" i="7"/>
  <c r="L348" i="7"/>
  <c r="K346" i="7"/>
  <c r="I338" i="7"/>
  <c r="N330" i="7"/>
  <c r="H329" i="7"/>
  <c r="N327" i="7"/>
  <c r="N313" i="7"/>
  <c r="L312" i="7"/>
  <c r="O304" i="7"/>
  <c r="H303" i="7"/>
  <c r="I303" i="7"/>
  <c r="M301" i="7"/>
  <c r="M299" i="7"/>
  <c r="H291" i="7"/>
  <c r="O291" i="7"/>
  <c r="C286" i="7"/>
  <c r="D286" i="7"/>
  <c r="M283" i="7"/>
  <c r="O281" i="7"/>
  <c r="N276" i="7"/>
  <c r="M274" i="7"/>
  <c r="J274" i="7"/>
  <c r="K274" i="7"/>
  <c r="N268" i="7"/>
  <c r="N264" i="7"/>
  <c r="O258" i="7"/>
  <c r="D240" i="7"/>
  <c r="I196" i="7"/>
  <c r="J187" i="7"/>
  <c r="H176" i="7"/>
  <c r="I176" i="7"/>
  <c r="K176" i="7"/>
  <c r="L176" i="7"/>
  <c r="O176" i="7"/>
  <c r="B165" i="2"/>
  <c r="Q159" i="2"/>
  <c r="B128" i="2"/>
  <c r="B99" i="2"/>
  <c r="B44" i="2"/>
  <c r="B36" i="2"/>
  <c r="I485" i="7"/>
  <c r="D483" i="7"/>
  <c r="I481" i="7"/>
  <c r="M473" i="7"/>
  <c r="L468" i="7"/>
  <c r="L467" i="7"/>
  <c r="M466" i="7"/>
  <c r="C455" i="7"/>
  <c r="H449" i="7"/>
  <c r="N447" i="7"/>
  <c r="C441" i="7"/>
  <c r="C432" i="7"/>
  <c r="L429" i="7"/>
  <c r="I428" i="7"/>
  <c r="N426" i="7"/>
  <c r="J425" i="7"/>
  <c r="K422" i="7"/>
  <c r="C420" i="7"/>
  <c r="L416" i="7"/>
  <c r="J410" i="7"/>
  <c r="N405" i="7"/>
  <c r="C405" i="7"/>
  <c r="C404" i="7"/>
  <c r="I404" i="7"/>
  <c r="K403" i="7"/>
  <c r="J403" i="7"/>
  <c r="M401" i="7"/>
  <c r="K399" i="7"/>
  <c r="N399" i="7"/>
  <c r="D394" i="7"/>
  <c r="N394" i="7"/>
  <c r="L387" i="7"/>
  <c r="M386" i="7"/>
  <c r="J385" i="7"/>
  <c r="K380" i="7"/>
  <c r="K378" i="7"/>
  <c r="M367" i="7"/>
  <c r="L366" i="7"/>
  <c r="I365" i="7"/>
  <c r="D359" i="7"/>
  <c r="C358" i="7"/>
  <c r="D356" i="7"/>
  <c r="O356" i="7"/>
  <c r="K355" i="7"/>
  <c r="L355" i="7"/>
  <c r="K353" i="7"/>
  <c r="O348" i="7"/>
  <c r="N347" i="7"/>
  <c r="J346" i="7"/>
  <c r="N345" i="7"/>
  <c r="O345" i="7"/>
  <c r="L344" i="7"/>
  <c r="M344" i="7"/>
  <c r="H338" i="7"/>
  <c r="C337" i="7"/>
  <c r="I337" i="7"/>
  <c r="L337" i="7"/>
  <c r="L331" i="7"/>
  <c r="M327" i="7"/>
  <c r="I319" i="7"/>
  <c r="C319" i="7"/>
  <c r="L318" i="7"/>
  <c r="D318" i="7"/>
  <c r="M313" i="7"/>
  <c r="K312" i="7"/>
  <c r="O297" i="7"/>
  <c r="J297" i="7"/>
  <c r="K297" i="7"/>
  <c r="O290" i="7"/>
  <c r="D287" i="7"/>
  <c r="N287" i="7"/>
  <c r="C287" i="7"/>
  <c r="O287" i="7"/>
  <c r="J285" i="7"/>
  <c r="H285" i="7"/>
  <c r="I285" i="7"/>
  <c r="K283" i="7"/>
  <c r="L281" i="7"/>
  <c r="M276" i="7"/>
  <c r="M268" i="7"/>
  <c r="H264" i="7"/>
  <c r="N258" i="7"/>
  <c r="L249" i="7"/>
  <c r="C240" i="7"/>
  <c r="C222" i="7"/>
  <c r="L213" i="7"/>
  <c r="H189" i="7"/>
  <c r="I189" i="7"/>
  <c r="N189" i="7"/>
  <c r="O159" i="7"/>
  <c r="L159" i="7"/>
  <c r="N159" i="7"/>
  <c r="M34" i="7"/>
  <c r="C101" i="7"/>
  <c r="M101" i="7"/>
  <c r="H101" i="7"/>
  <c r="I101" i="7"/>
  <c r="J101" i="7"/>
  <c r="K101" i="7"/>
  <c r="L101" i="7"/>
  <c r="N101" i="7"/>
  <c r="P9" i="3"/>
  <c r="L9" i="3"/>
  <c r="N9" i="3"/>
  <c r="J169" i="7"/>
  <c r="H169" i="7"/>
  <c r="K169" i="7"/>
  <c r="L165" i="7"/>
  <c r="O165" i="7"/>
  <c r="K155" i="7"/>
  <c r="L155" i="7"/>
  <c r="N155" i="7"/>
  <c r="K122" i="7"/>
  <c r="H122" i="7"/>
  <c r="I122" i="7"/>
  <c r="J122" i="7"/>
  <c r="L122" i="7"/>
  <c r="M122" i="7"/>
  <c r="J112" i="7"/>
  <c r="L112" i="7"/>
  <c r="I112" i="7"/>
  <c r="M112" i="7"/>
  <c r="N112" i="7"/>
  <c r="O112" i="7"/>
  <c r="J97" i="7"/>
  <c r="H97" i="7"/>
  <c r="M97" i="7"/>
  <c r="I97" i="7"/>
  <c r="L97" i="7"/>
  <c r="N97" i="7"/>
  <c r="O97" i="7"/>
  <c r="J70" i="7"/>
  <c r="H70" i="7"/>
  <c r="M70" i="7"/>
  <c r="P39" i="3"/>
  <c r="L39" i="3"/>
  <c r="N39" i="3"/>
  <c r="J39" i="3"/>
  <c r="J36" i="3"/>
  <c r="L16" i="3"/>
  <c r="P16" i="3"/>
  <c r="P10" i="3"/>
  <c r="O219" i="7"/>
  <c r="N219" i="7"/>
  <c r="D216" i="7"/>
  <c r="C216" i="7"/>
  <c r="H195" i="7"/>
  <c r="L195" i="7"/>
  <c r="K192" i="7"/>
  <c r="H192" i="7"/>
  <c r="I192" i="7"/>
  <c r="L192" i="7"/>
  <c r="K182" i="7"/>
  <c r="L182" i="7"/>
  <c r="J115" i="7"/>
  <c r="K115" i="7"/>
  <c r="L115" i="7"/>
  <c r="D278" i="7"/>
  <c r="L270" i="7"/>
  <c r="M270" i="7"/>
  <c r="K267" i="7"/>
  <c r="N267" i="7"/>
  <c r="D261" i="7"/>
  <c r="K256" i="7"/>
  <c r="L256" i="7"/>
  <c r="M256" i="7"/>
  <c r="D214" i="7"/>
  <c r="J214" i="7"/>
  <c r="D197" i="7"/>
  <c r="I197" i="7"/>
  <c r="L186" i="7"/>
  <c r="M186" i="7"/>
  <c r="O186" i="7"/>
  <c r="D177" i="7"/>
  <c r="H177" i="7"/>
  <c r="L177" i="7"/>
  <c r="H166" i="7"/>
  <c r="D144" i="7"/>
  <c r="C144" i="7"/>
  <c r="H144" i="7"/>
  <c r="K144" i="7"/>
  <c r="L144" i="7"/>
  <c r="H124" i="7"/>
  <c r="I124" i="7"/>
  <c r="J124" i="7"/>
  <c r="K124" i="7"/>
  <c r="L124" i="7"/>
  <c r="H103" i="7"/>
  <c r="K103" i="7"/>
  <c r="D103" i="7"/>
  <c r="I103" i="7"/>
  <c r="J103" i="7"/>
  <c r="L103" i="7"/>
  <c r="I7" i="4"/>
  <c r="O7" i="4"/>
  <c r="K7" i="4"/>
  <c r="M7" i="4"/>
  <c r="L64" i="3"/>
  <c r="N64" i="3"/>
  <c r="P64" i="3"/>
  <c r="R64" i="3"/>
  <c r="J52" i="3"/>
  <c r="H46" i="3"/>
  <c r="L46" i="3"/>
  <c r="N46" i="3"/>
  <c r="R46" i="3"/>
  <c r="N41" i="3"/>
  <c r="H41" i="3"/>
  <c r="J41" i="3"/>
  <c r="L41" i="3"/>
  <c r="P41" i="3"/>
  <c r="K277" i="7"/>
  <c r="C277" i="7"/>
  <c r="N277" i="7"/>
  <c r="D277" i="7"/>
  <c r="K254" i="7"/>
  <c r="H254" i="7"/>
  <c r="I254" i="7"/>
  <c r="H241" i="7"/>
  <c r="J241" i="7"/>
  <c r="D215" i="7"/>
  <c r="C215" i="7"/>
  <c r="O193" i="7"/>
  <c r="J193" i="7"/>
  <c r="L193" i="7"/>
  <c r="I188" i="7"/>
  <c r="M188" i="7"/>
  <c r="N188" i="7"/>
  <c r="H178" i="7"/>
  <c r="J178" i="7"/>
  <c r="H164" i="7"/>
  <c r="O164" i="7"/>
  <c r="K152" i="7"/>
  <c r="L152" i="7"/>
  <c r="D152" i="7"/>
  <c r="H152" i="7"/>
  <c r="I152" i="7"/>
  <c r="J152" i="7"/>
  <c r="J114" i="7"/>
  <c r="O114" i="7"/>
  <c r="H114" i="7"/>
  <c r="I114" i="7"/>
  <c r="L114" i="7"/>
  <c r="M114" i="7"/>
  <c r="N114" i="7"/>
  <c r="O101" i="7"/>
  <c r="K84" i="7"/>
  <c r="M84" i="7"/>
  <c r="O84" i="7"/>
  <c r="C32" i="7"/>
  <c r="M32" i="7"/>
  <c r="D32" i="7"/>
  <c r="N32" i="7"/>
  <c r="O32" i="7"/>
  <c r="H32" i="7"/>
  <c r="I32" i="7"/>
  <c r="J32" i="7"/>
  <c r="K32" i="7"/>
  <c r="L32" i="7"/>
  <c r="D27" i="7"/>
  <c r="J27" i="7"/>
  <c r="K27" i="7"/>
  <c r="L27" i="7"/>
  <c r="M27" i="7"/>
  <c r="H27" i="7"/>
  <c r="O27" i="7"/>
  <c r="P55" i="3"/>
  <c r="N55" i="3"/>
  <c r="J250" i="7"/>
  <c r="I250" i="7"/>
  <c r="L250" i="7"/>
  <c r="I245" i="7"/>
  <c r="D245" i="7"/>
  <c r="L245" i="7"/>
  <c r="M241" i="7"/>
  <c r="H237" i="7"/>
  <c r="L237" i="7"/>
  <c r="N237" i="7"/>
  <c r="O212" i="7"/>
  <c r="H212" i="7"/>
  <c r="M212" i="7"/>
  <c r="O192" i="7"/>
  <c r="C170" i="7"/>
  <c r="L170" i="7"/>
  <c r="M170" i="7"/>
  <c r="O155" i="7"/>
  <c r="O124" i="7"/>
  <c r="L123" i="7"/>
  <c r="K123" i="7"/>
  <c r="M123" i="7"/>
  <c r="N123" i="7"/>
  <c r="O123" i="7"/>
  <c r="K98" i="7"/>
  <c r="M98" i="7"/>
  <c r="K10" i="4"/>
  <c r="M10" i="4"/>
  <c r="O10" i="4"/>
  <c r="Q10" i="4"/>
  <c r="I10" i="4"/>
  <c r="H38" i="7"/>
  <c r="J38" i="7"/>
  <c r="K38" i="7"/>
  <c r="I11" i="4"/>
  <c r="Q11" i="4"/>
  <c r="P17" i="3"/>
  <c r="H108" i="7"/>
  <c r="M108" i="7"/>
  <c r="C108" i="7"/>
  <c r="J89" i="7"/>
  <c r="M89" i="7"/>
  <c r="D89" i="7"/>
  <c r="H81" i="7"/>
  <c r="J81" i="7"/>
  <c r="C63" i="7"/>
  <c r="M63" i="7"/>
  <c r="H63" i="7"/>
  <c r="J49" i="7"/>
  <c r="K49" i="7"/>
  <c r="L49" i="7"/>
  <c r="M49" i="7"/>
  <c r="O47" i="7"/>
  <c r="H47" i="7"/>
  <c r="I47" i="7"/>
  <c r="J47" i="7"/>
  <c r="N27" i="3"/>
  <c r="L27" i="3"/>
  <c r="L8" i="3"/>
  <c r="J8" i="3"/>
  <c r="R8" i="3"/>
  <c r="D107" i="7"/>
  <c r="N107" i="7"/>
  <c r="I107" i="7"/>
  <c r="H106" i="7"/>
  <c r="M106" i="7"/>
  <c r="K80" i="7"/>
  <c r="D80" i="7"/>
  <c r="N80" i="7"/>
  <c r="H75" i="7"/>
  <c r="K75" i="7"/>
  <c r="O75" i="7"/>
  <c r="L74" i="7"/>
  <c r="O74" i="7"/>
  <c r="J72" i="7"/>
  <c r="C72" i="7"/>
  <c r="N72" i="7"/>
  <c r="H72" i="7"/>
  <c r="H69" i="7"/>
  <c r="O69" i="7"/>
  <c r="J59" i="7"/>
  <c r="M59" i="7"/>
  <c r="L29" i="7"/>
  <c r="M29" i="7"/>
  <c r="L26" i="7"/>
  <c r="N26" i="7"/>
  <c r="O26" i="7"/>
  <c r="H51" i="3"/>
  <c r="N51" i="3"/>
  <c r="P51" i="3"/>
  <c r="H42" i="3"/>
  <c r="N42" i="3"/>
  <c r="P42" i="3"/>
  <c r="R42" i="3"/>
  <c r="H33" i="3"/>
  <c r="P33" i="3"/>
  <c r="O5" i="3"/>
  <c r="J236" i="7"/>
  <c r="M234" i="7"/>
  <c r="M225" i="7"/>
  <c r="L171" i="7"/>
  <c r="L141" i="7"/>
  <c r="M140" i="7"/>
  <c r="L139" i="7"/>
  <c r="M137" i="7"/>
  <c r="K126" i="7"/>
  <c r="N120" i="7"/>
  <c r="N116" i="7"/>
  <c r="O108" i="7"/>
  <c r="M107" i="7"/>
  <c r="O106" i="7"/>
  <c r="K105" i="7"/>
  <c r="D105" i="7"/>
  <c r="N105" i="7"/>
  <c r="H92" i="7"/>
  <c r="M92" i="7"/>
  <c r="N89" i="7"/>
  <c r="I88" i="7"/>
  <c r="L88" i="7"/>
  <c r="M80" i="7"/>
  <c r="N74" i="7"/>
  <c r="O72" i="7"/>
  <c r="L63" i="7"/>
  <c r="O59" i="7"/>
  <c r="J65" i="3"/>
  <c r="P65" i="3"/>
  <c r="N275" i="7"/>
  <c r="N273" i="7"/>
  <c r="L247" i="7"/>
  <c r="I236" i="7"/>
  <c r="L234" i="7"/>
  <c r="N228" i="7"/>
  <c r="J225" i="7"/>
  <c r="L220" i="7"/>
  <c r="L207" i="7"/>
  <c r="N203" i="7"/>
  <c r="K148" i="7"/>
  <c r="N148" i="7"/>
  <c r="K141" i="7"/>
  <c r="L140" i="7"/>
  <c r="K139" i="7"/>
  <c r="L137" i="7"/>
  <c r="J129" i="7"/>
  <c r="O129" i="7"/>
  <c r="J126" i="7"/>
  <c r="M120" i="7"/>
  <c r="M116" i="7"/>
  <c r="N108" i="7"/>
  <c r="L107" i="7"/>
  <c r="N106" i="7"/>
  <c r="M105" i="7"/>
  <c r="O92" i="7"/>
  <c r="K89" i="7"/>
  <c r="L80" i="7"/>
  <c r="H76" i="7"/>
  <c r="K76" i="7"/>
  <c r="M74" i="7"/>
  <c r="M72" i="7"/>
  <c r="K63" i="7"/>
  <c r="N59" i="7"/>
  <c r="O57" i="7"/>
  <c r="J57" i="7"/>
  <c r="O49" i="7"/>
  <c r="N47" i="7"/>
  <c r="O38" i="7"/>
  <c r="J6" i="4"/>
  <c r="J7" i="4" s="1"/>
  <c r="J62" i="3"/>
  <c r="N62" i="3"/>
  <c r="R62" i="3"/>
  <c r="O30" i="7"/>
  <c r="P7" i="3"/>
  <c r="J61" i="3"/>
  <c r="O40" i="7"/>
  <c r="M30" i="7"/>
  <c r="H61" i="3"/>
  <c r="N58" i="3"/>
  <c r="H57" i="3"/>
  <c r="J48" i="3"/>
  <c r="H45" i="3"/>
  <c r="N35" i="3"/>
  <c r="L30" i="3"/>
  <c r="N26" i="3"/>
  <c r="J23" i="3"/>
  <c r="J15" i="3"/>
  <c r="M110" i="7"/>
  <c r="L102" i="7"/>
  <c r="I99" i="7"/>
  <c r="N83" i="7"/>
  <c r="I53" i="7"/>
  <c r="Q14" i="4"/>
  <c r="Q6" i="4"/>
  <c r="C453" i="7"/>
  <c r="C451" i="7"/>
  <c r="AD94" i="2"/>
  <c r="E44" i="1" s="1"/>
  <c r="AC94" i="2"/>
  <c r="E41" i="1" s="1"/>
  <c r="AD188" i="2"/>
  <c r="I44" i="1" s="1"/>
  <c r="AA188" i="2"/>
  <c r="I42" i="1" s="1"/>
  <c r="X94" i="2"/>
  <c r="C443" i="7"/>
  <c r="C442" i="7"/>
  <c r="C217" i="7"/>
  <c r="C218" i="7"/>
  <c r="C38" i="7"/>
  <c r="C40" i="7"/>
  <c r="C42" i="7"/>
  <c r="C37" i="7"/>
  <c r="A109" i="7"/>
  <c r="J12" i="2"/>
  <c r="J5" i="2"/>
  <c r="J7" i="2"/>
  <c r="D486" i="7"/>
  <c r="N486" i="7"/>
  <c r="O486" i="7"/>
  <c r="H486" i="7"/>
  <c r="I486" i="7"/>
  <c r="C486" i="7"/>
  <c r="C372" i="7"/>
  <c r="D326" i="7"/>
  <c r="D141" i="7"/>
  <c r="D283" i="7"/>
  <c r="D407" i="7"/>
  <c r="C390" i="7"/>
  <c r="C388" i="7"/>
  <c r="C391" i="7"/>
  <c r="C389" i="7"/>
  <c r="C334" i="7"/>
  <c r="C335" i="7"/>
  <c r="C327" i="7"/>
  <c r="C329" i="7"/>
  <c r="C325" i="7"/>
  <c r="C326" i="7"/>
  <c r="J144" i="2"/>
  <c r="A289" i="7"/>
  <c r="A298" i="7"/>
  <c r="C302" i="7" s="1"/>
  <c r="Q128" i="2"/>
  <c r="J127" i="2"/>
  <c r="J119" i="2"/>
  <c r="C253" i="7"/>
  <c r="C254" i="7"/>
  <c r="C256" i="7"/>
  <c r="C258" i="7"/>
  <c r="C255" i="7"/>
  <c r="J42" i="2"/>
  <c r="B26" i="2"/>
  <c r="B25" i="2"/>
  <c r="B23" i="2"/>
  <c r="C317" i="7"/>
  <c r="C308" i="7"/>
  <c r="C274" i="7"/>
  <c r="L197" i="2"/>
  <c r="J118" i="2"/>
  <c r="C353" i="7"/>
  <c r="C355" i="7"/>
  <c r="C352" i="7"/>
  <c r="C356" i="7"/>
  <c r="C92" i="7"/>
  <c r="C93" i="7"/>
  <c r="C91" i="7"/>
  <c r="C95" i="7"/>
  <c r="J68" i="2"/>
  <c r="Q65" i="2"/>
  <c r="J41" i="2"/>
  <c r="J38" i="2"/>
  <c r="C30" i="7"/>
  <c r="C28" i="7"/>
  <c r="C29" i="7"/>
  <c r="D482" i="7"/>
  <c r="N482" i="7"/>
  <c r="O482" i="7"/>
  <c r="H482" i="7"/>
  <c r="I482" i="7"/>
  <c r="C482" i="7"/>
  <c r="M482" i="7"/>
  <c r="A469" i="7"/>
  <c r="C365" i="7"/>
  <c r="C328" i="7"/>
  <c r="D204" i="7"/>
  <c r="D139" i="7"/>
  <c r="D173" i="7"/>
  <c r="D41" i="7"/>
  <c r="D140" i="7"/>
  <c r="D210" i="7"/>
  <c r="D409" i="7"/>
  <c r="D213" i="7"/>
  <c r="D138" i="7"/>
  <c r="D373" i="7"/>
  <c r="D30" i="7"/>
  <c r="D58" i="7"/>
  <c r="D402" i="7"/>
  <c r="D201" i="7"/>
  <c r="D366" i="7"/>
  <c r="D470" i="7"/>
  <c r="D403" i="7"/>
  <c r="D93" i="7"/>
  <c r="D302" i="7"/>
  <c r="D401" i="7"/>
  <c r="D275" i="7"/>
  <c r="D229" i="7"/>
  <c r="D59" i="7"/>
  <c r="D95" i="7"/>
  <c r="D129" i="7"/>
  <c r="D74" i="7"/>
  <c r="D231" i="7"/>
  <c r="D474" i="7"/>
  <c r="D399" i="7"/>
  <c r="D273" i="7"/>
  <c r="D274" i="7"/>
  <c r="D472" i="7"/>
  <c r="D57" i="7"/>
  <c r="D92" i="7"/>
  <c r="D75" i="7"/>
  <c r="D131" i="7"/>
  <c r="D228" i="7"/>
  <c r="D398" i="7"/>
  <c r="D56" i="7"/>
  <c r="D166" i="7"/>
  <c r="D443" i="7"/>
  <c r="D272" i="7"/>
  <c r="D362" i="7"/>
  <c r="D191" i="2"/>
  <c r="D120" i="7"/>
  <c r="D436" i="7"/>
  <c r="D390" i="7"/>
  <c r="D148" i="7"/>
  <c r="D119" i="7"/>
  <c r="D354" i="7"/>
  <c r="D434" i="7"/>
  <c r="D389" i="7"/>
  <c r="D123" i="7"/>
  <c r="D192" i="7"/>
  <c r="D355" i="7"/>
  <c r="D195" i="7"/>
  <c r="D391" i="7"/>
  <c r="D353" i="7"/>
  <c r="D122" i="7"/>
  <c r="D137" i="7"/>
  <c r="D193" i="7"/>
  <c r="D193" i="2"/>
  <c r="Q165" i="2"/>
  <c r="C370" i="7"/>
  <c r="C373" i="7"/>
  <c r="C374" i="7"/>
  <c r="C375" i="7"/>
  <c r="J77" i="2"/>
  <c r="J69" i="2"/>
  <c r="C82" i="7"/>
  <c r="C83" i="7"/>
  <c r="C87" i="7"/>
  <c r="C84" i="7"/>
  <c r="C86" i="7"/>
  <c r="J50" i="2"/>
  <c r="C57" i="7"/>
  <c r="C59" i="7"/>
  <c r="C55" i="7"/>
  <c r="J37" i="2"/>
  <c r="M486" i="7"/>
  <c r="H437" i="7"/>
  <c r="D437" i="7"/>
  <c r="O437" i="7"/>
  <c r="I437" i="7"/>
  <c r="J437" i="7"/>
  <c r="K437" i="7"/>
  <c r="L437" i="7"/>
  <c r="C437" i="7"/>
  <c r="N437" i="7"/>
  <c r="C371" i="7"/>
  <c r="C259" i="7"/>
  <c r="B81" i="2"/>
  <c r="J78" i="2"/>
  <c r="Q71" i="2"/>
  <c r="A154" i="7"/>
  <c r="C156" i="7" s="1"/>
  <c r="A163" i="7"/>
  <c r="C165" i="7" s="1"/>
  <c r="A172" i="7"/>
  <c r="C173" i="7" s="1"/>
  <c r="A145" i="7"/>
  <c r="B52" i="2"/>
  <c r="J36" i="2"/>
  <c r="Q33" i="2"/>
  <c r="C46" i="7"/>
  <c r="C47" i="7"/>
  <c r="C49" i="7"/>
  <c r="C51" i="7"/>
  <c r="C48" i="7"/>
  <c r="B16" i="2"/>
  <c r="B15" i="2"/>
  <c r="B14" i="2"/>
  <c r="J6" i="2"/>
  <c r="L486" i="7"/>
  <c r="D453" i="7"/>
  <c r="C380" i="7"/>
  <c r="D349" i="7"/>
  <c r="D143" i="7"/>
  <c r="D212" i="7"/>
  <c r="D454" i="7"/>
  <c r="D281" i="7"/>
  <c r="D408" i="7"/>
  <c r="D375" i="7"/>
  <c r="L193" i="2"/>
  <c r="D195" i="2"/>
  <c r="Q156" i="2"/>
  <c r="C361" i="7"/>
  <c r="C366" i="7"/>
  <c r="C362" i="7"/>
  <c r="C367" i="7"/>
  <c r="C363" i="7"/>
  <c r="B162" i="2"/>
  <c r="B144" i="2"/>
  <c r="C271" i="7"/>
  <c r="C275" i="7"/>
  <c r="C272" i="7"/>
  <c r="C273" i="7"/>
  <c r="B163" i="2"/>
  <c r="J129" i="2"/>
  <c r="Q126" i="2"/>
  <c r="C281" i="7"/>
  <c r="C283" i="7"/>
  <c r="C280" i="7"/>
  <c r="C282" i="7"/>
  <c r="B108" i="2"/>
  <c r="C428" i="7"/>
  <c r="C431" i="7"/>
  <c r="C426" i="7"/>
  <c r="C429" i="7"/>
  <c r="C424" i="7"/>
  <c r="B68" i="2"/>
  <c r="Q62" i="2"/>
  <c r="C64" i="7"/>
  <c r="C65" i="7"/>
  <c r="C66" i="7"/>
  <c r="C67" i="7"/>
  <c r="C68" i="7"/>
  <c r="J46" i="2"/>
  <c r="B41" i="2"/>
  <c r="J35" i="2"/>
  <c r="K486" i="7"/>
  <c r="D484" i="7"/>
  <c r="N484" i="7"/>
  <c r="O484" i="7"/>
  <c r="H484" i="7"/>
  <c r="I484" i="7"/>
  <c r="C484" i="7"/>
  <c r="M484" i="7"/>
  <c r="A460" i="7"/>
  <c r="C463" i="7" s="1"/>
  <c r="I445" i="7"/>
  <c r="D445" i="7"/>
  <c r="O445" i="7"/>
  <c r="H445" i="7"/>
  <c r="J445" i="7"/>
  <c r="K445" i="7"/>
  <c r="C445" i="7"/>
  <c r="N445" i="7"/>
  <c r="C364" i="7"/>
  <c r="C354" i="7"/>
  <c r="C347" i="7"/>
  <c r="D300" i="7"/>
  <c r="D282" i="7"/>
  <c r="L191" i="2"/>
  <c r="J152" i="2"/>
  <c r="F64" i="3"/>
  <c r="F6" i="3"/>
  <c r="D110" i="7"/>
  <c r="D189" i="7"/>
  <c r="F7" i="3"/>
  <c r="F65" i="3"/>
  <c r="D116" i="7"/>
  <c r="D348" i="7"/>
  <c r="D328" i="7"/>
  <c r="F9" i="3"/>
  <c r="F67" i="3"/>
  <c r="D68" i="7"/>
  <c r="D24" i="7"/>
  <c r="D87" i="7"/>
  <c r="D112" i="7"/>
  <c r="D425" i="7"/>
  <c r="D461" i="7"/>
  <c r="D149" i="7"/>
  <c r="D346" i="7"/>
  <c r="D218" i="7"/>
  <c r="F4" i="3"/>
  <c r="F62" i="3"/>
  <c r="D49" i="7"/>
  <c r="D254" i="7"/>
  <c r="D263" i="7"/>
  <c r="D347" i="7"/>
  <c r="D465" i="7"/>
  <c r="D290" i="7"/>
  <c r="D428" i="7"/>
  <c r="D329" i="7"/>
  <c r="D155" i="7"/>
  <c r="F8" i="3"/>
  <c r="F66" i="3"/>
  <c r="D66" i="7"/>
  <c r="D114" i="7"/>
  <c r="D150" i="7"/>
  <c r="D186" i="7"/>
  <c r="D463" i="7"/>
  <c r="D431" i="7"/>
  <c r="F5" i="3"/>
  <c r="F63" i="3"/>
  <c r="D83" i="7"/>
  <c r="D51" i="7"/>
  <c r="D22" i="7"/>
  <c r="D345" i="7"/>
  <c r="D382" i="7"/>
  <c r="D429" i="7"/>
  <c r="D47" i="7"/>
  <c r="D146" i="7"/>
  <c r="D182" i="7"/>
  <c r="D327" i="7"/>
  <c r="D344" i="7"/>
  <c r="D380" i="7"/>
  <c r="D292" i="7"/>
  <c r="D426" i="7"/>
  <c r="L194" i="2"/>
  <c r="B171" i="2"/>
  <c r="Q162" i="2"/>
  <c r="C407" i="7"/>
  <c r="C409" i="7"/>
  <c r="C408" i="7"/>
  <c r="C406" i="7"/>
  <c r="B153" i="2"/>
  <c r="B139" i="2"/>
  <c r="J122" i="2"/>
  <c r="Q119" i="2"/>
  <c r="B117" i="2"/>
  <c r="Q99" i="2"/>
  <c r="C344" i="7"/>
  <c r="C346" i="7"/>
  <c r="C348" i="7"/>
  <c r="C345" i="7"/>
  <c r="C349" i="7"/>
  <c r="C343" i="7"/>
  <c r="B77" i="2"/>
  <c r="B69" i="2"/>
  <c r="C75" i="7"/>
  <c r="C73" i="7"/>
  <c r="C74" i="7"/>
  <c r="J45" i="2"/>
  <c r="J34" i="2"/>
  <c r="A118" i="7"/>
  <c r="C121" i="7" s="1"/>
  <c r="A136" i="7"/>
  <c r="C142" i="7" s="1"/>
  <c r="A127" i="7"/>
  <c r="J24" i="2"/>
  <c r="J25" i="2"/>
  <c r="J486" i="7"/>
  <c r="L482" i="7"/>
  <c r="D479" i="7"/>
  <c r="I477" i="7"/>
  <c r="J477" i="7"/>
  <c r="K477" i="7"/>
  <c r="L477" i="7"/>
  <c r="H477" i="7"/>
  <c r="O471" i="7"/>
  <c r="H471" i="7"/>
  <c r="I471" i="7"/>
  <c r="J471" i="7"/>
  <c r="K471" i="7"/>
  <c r="D471" i="7"/>
  <c r="N471" i="7"/>
  <c r="C384" i="7"/>
  <c r="D335" i="7"/>
  <c r="B172" i="2"/>
  <c r="B164" i="2"/>
  <c r="J146" i="2"/>
  <c r="B138" i="2"/>
  <c r="C379" i="7"/>
  <c r="C382" i="7"/>
  <c r="J130" i="2"/>
  <c r="J126" i="2"/>
  <c r="J121" i="2"/>
  <c r="Q118" i="2"/>
  <c r="J111" i="2"/>
  <c r="C433" i="7"/>
  <c r="C436" i="7"/>
  <c r="C434" i="7"/>
  <c r="C263" i="7"/>
  <c r="C262" i="7"/>
  <c r="B78" i="2"/>
  <c r="Q68" i="2"/>
  <c r="B60" i="2"/>
  <c r="J10" i="2"/>
  <c r="J9" i="2"/>
  <c r="J8" i="2"/>
  <c r="A181" i="7"/>
  <c r="C189" i="7" s="1"/>
  <c r="A190" i="7"/>
  <c r="C191" i="7" s="1"/>
  <c r="A199" i="7"/>
  <c r="C204" i="7" s="1"/>
  <c r="A208" i="7"/>
  <c r="Q9" i="2"/>
  <c r="Q10" i="2"/>
  <c r="K482" i="7"/>
  <c r="D480" i="7"/>
  <c r="N480" i="7"/>
  <c r="O480" i="7"/>
  <c r="H480" i="7"/>
  <c r="I480" i="7"/>
  <c r="C480" i="7"/>
  <c r="M480" i="7"/>
  <c r="O475" i="7"/>
  <c r="H475" i="7"/>
  <c r="I475" i="7"/>
  <c r="J475" i="7"/>
  <c r="D475" i="7"/>
  <c r="N475" i="7"/>
  <c r="O473" i="7"/>
  <c r="H473" i="7"/>
  <c r="I473" i="7"/>
  <c r="J473" i="7"/>
  <c r="D473" i="7"/>
  <c r="N473" i="7"/>
  <c r="C454" i="7"/>
  <c r="C452" i="7"/>
  <c r="C448" i="7"/>
  <c r="M448" i="7"/>
  <c r="H448" i="7"/>
  <c r="I448" i="7"/>
  <c r="J448" i="7"/>
  <c r="K448" i="7"/>
  <c r="D448" i="7"/>
  <c r="O448" i="7"/>
  <c r="D294" i="7"/>
  <c r="C257" i="7"/>
  <c r="O466" i="7"/>
  <c r="O464" i="7"/>
  <c r="O462" i="7"/>
  <c r="O457" i="7"/>
  <c r="O455" i="7"/>
  <c r="O453" i="7"/>
  <c r="O439" i="7"/>
  <c r="D439" i="7"/>
  <c r="O432" i="7"/>
  <c r="D432" i="7"/>
  <c r="M427" i="7"/>
  <c r="C427" i="7"/>
  <c r="O421" i="7"/>
  <c r="N418" i="7"/>
  <c r="C418" i="7"/>
  <c r="O412" i="7"/>
  <c r="N400" i="7"/>
  <c r="H393" i="7"/>
  <c r="I393" i="7"/>
  <c r="O384" i="7"/>
  <c r="K377" i="7"/>
  <c r="L377" i="7"/>
  <c r="O371" i="7"/>
  <c r="O364" i="7"/>
  <c r="D336" i="7"/>
  <c r="N336" i="7"/>
  <c r="O336" i="7"/>
  <c r="H330" i="7"/>
  <c r="I330" i="7"/>
  <c r="J322" i="7"/>
  <c r="K322" i="7"/>
  <c r="O311" i="7"/>
  <c r="D301" i="7"/>
  <c r="N301" i="7"/>
  <c r="O301" i="7"/>
  <c r="I296" i="7"/>
  <c r="J296" i="7"/>
  <c r="C295" i="7"/>
  <c r="M295" i="7"/>
  <c r="D295" i="7"/>
  <c r="N295" i="7"/>
  <c r="O288" i="7"/>
  <c r="I269" i="7"/>
  <c r="J269" i="7"/>
  <c r="C238" i="7"/>
  <c r="M238" i="7"/>
  <c r="D238" i="7"/>
  <c r="N238" i="7"/>
  <c r="H238" i="7"/>
  <c r="I238" i="7"/>
  <c r="J238" i="7"/>
  <c r="I168" i="7"/>
  <c r="J168" i="7"/>
  <c r="O168" i="7"/>
  <c r="D168" i="7"/>
  <c r="H168" i="7"/>
  <c r="L168" i="7"/>
  <c r="K168" i="7"/>
  <c r="M168" i="7"/>
  <c r="N168" i="7"/>
  <c r="D421" i="7"/>
  <c r="N421" i="7"/>
  <c r="H412" i="7"/>
  <c r="I412" i="7"/>
  <c r="O400" i="7"/>
  <c r="H400" i="7"/>
  <c r="C396" i="7"/>
  <c r="N396" i="7"/>
  <c r="O396" i="7"/>
  <c r="I384" i="7"/>
  <c r="J384" i="7"/>
  <c r="C383" i="7"/>
  <c r="M383" i="7"/>
  <c r="D383" i="7"/>
  <c r="N383" i="7"/>
  <c r="D376" i="7"/>
  <c r="N376" i="7"/>
  <c r="O376" i="7"/>
  <c r="J371" i="7"/>
  <c r="K371" i="7"/>
  <c r="J364" i="7"/>
  <c r="K364" i="7"/>
  <c r="J342" i="7"/>
  <c r="K342" i="7"/>
  <c r="L341" i="7"/>
  <c r="M341" i="7"/>
  <c r="D321" i="7"/>
  <c r="N321" i="7"/>
  <c r="O321" i="7"/>
  <c r="J311" i="7"/>
  <c r="K311" i="7"/>
  <c r="H288" i="7"/>
  <c r="I288" i="7"/>
  <c r="O257" i="7"/>
  <c r="H257" i="7"/>
  <c r="I257" i="7"/>
  <c r="J257" i="7"/>
  <c r="M204" i="7"/>
  <c r="J204" i="7"/>
  <c r="L204" i="7"/>
  <c r="H204" i="7"/>
  <c r="I204" i="7"/>
  <c r="K204" i="7"/>
  <c r="N204" i="7"/>
  <c r="O204" i="7"/>
  <c r="M156" i="7"/>
  <c r="D156" i="7"/>
  <c r="N156" i="7"/>
  <c r="J156" i="7"/>
  <c r="K156" i="7"/>
  <c r="L156" i="7"/>
  <c r="O156" i="7"/>
  <c r="H156" i="7"/>
  <c r="I156" i="7"/>
  <c r="K427" i="7"/>
  <c r="L421" i="7"/>
  <c r="L418" i="7"/>
  <c r="M412" i="7"/>
  <c r="L400" i="7"/>
  <c r="M396" i="7"/>
  <c r="I395" i="7"/>
  <c r="J395" i="7"/>
  <c r="M384" i="7"/>
  <c r="O383" i="7"/>
  <c r="L376" i="7"/>
  <c r="M371" i="7"/>
  <c r="H369" i="7"/>
  <c r="I369" i="7"/>
  <c r="M364" i="7"/>
  <c r="D363" i="7"/>
  <c r="N363" i="7"/>
  <c r="O363" i="7"/>
  <c r="H356" i="7"/>
  <c r="I356" i="7"/>
  <c r="H349" i="7"/>
  <c r="I349" i="7"/>
  <c r="O342" i="7"/>
  <c r="O341" i="7"/>
  <c r="D340" i="7"/>
  <c r="N340" i="7"/>
  <c r="O340" i="7"/>
  <c r="J335" i="7"/>
  <c r="K335" i="7"/>
  <c r="H333" i="7"/>
  <c r="I333" i="7"/>
  <c r="J332" i="7"/>
  <c r="K332" i="7"/>
  <c r="H326" i="7"/>
  <c r="I326" i="7"/>
  <c r="L321" i="7"/>
  <c r="M311" i="7"/>
  <c r="D310" i="7"/>
  <c r="N310" i="7"/>
  <c r="O310" i="7"/>
  <c r="O305" i="7"/>
  <c r="H305" i="7"/>
  <c r="J300" i="7"/>
  <c r="K300" i="7"/>
  <c r="I294" i="7"/>
  <c r="J294" i="7"/>
  <c r="C293" i="7"/>
  <c r="M293" i="7"/>
  <c r="D293" i="7"/>
  <c r="N293" i="7"/>
  <c r="M288" i="7"/>
  <c r="H282" i="7"/>
  <c r="I282" i="7"/>
  <c r="O276" i="7"/>
  <c r="H276" i="7"/>
  <c r="H265" i="7"/>
  <c r="I265" i="7"/>
  <c r="N257" i="7"/>
  <c r="H248" i="7"/>
  <c r="I248" i="7"/>
  <c r="J248" i="7"/>
  <c r="K248" i="7"/>
  <c r="C248" i="7"/>
  <c r="M248" i="7"/>
  <c r="D246" i="7"/>
  <c r="N246" i="7"/>
  <c r="H246" i="7"/>
  <c r="I246" i="7"/>
  <c r="K246" i="7"/>
  <c r="C444" i="7"/>
  <c r="M444" i="7"/>
  <c r="L439" i="7"/>
  <c r="L432" i="7"/>
  <c r="I430" i="7"/>
  <c r="J427" i="7"/>
  <c r="K421" i="7"/>
  <c r="K418" i="7"/>
  <c r="D417" i="7"/>
  <c r="N417" i="7"/>
  <c r="L412" i="7"/>
  <c r="K400" i="7"/>
  <c r="L396" i="7"/>
  <c r="N395" i="7"/>
  <c r="K393" i="7"/>
  <c r="H389" i="7"/>
  <c r="I389" i="7"/>
  <c r="L384" i="7"/>
  <c r="L383" i="7"/>
  <c r="I382" i="7"/>
  <c r="J382" i="7"/>
  <c r="C381" i="7"/>
  <c r="M381" i="7"/>
  <c r="D381" i="7"/>
  <c r="N381" i="7"/>
  <c r="K376" i="7"/>
  <c r="J375" i="7"/>
  <c r="K375" i="7"/>
  <c r="L371" i="7"/>
  <c r="N369" i="7"/>
  <c r="K368" i="7"/>
  <c r="L368" i="7"/>
  <c r="L364" i="7"/>
  <c r="L363" i="7"/>
  <c r="M356" i="7"/>
  <c r="M349" i="7"/>
  <c r="N342" i="7"/>
  <c r="N341" i="7"/>
  <c r="L340" i="7"/>
  <c r="J336" i="7"/>
  <c r="M335" i="7"/>
  <c r="O333" i="7"/>
  <c r="O332" i="7"/>
  <c r="K330" i="7"/>
  <c r="M326" i="7"/>
  <c r="I322" i="7"/>
  <c r="K321" i="7"/>
  <c r="J320" i="7"/>
  <c r="K320" i="7"/>
  <c r="L311" i="7"/>
  <c r="L310" i="7"/>
  <c r="M305" i="7"/>
  <c r="J301" i="7"/>
  <c r="M300" i="7"/>
  <c r="D299" i="7"/>
  <c r="N299" i="7"/>
  <c r="O299" i="7"/>
  <c r="K296" i="7"/>
  <c r="K295" i="7"/>
  <c r="M294" i="7"/>
  <c r="O293" i="7"/>
  <c r="L288" i="7"/>
  <c r="M282" i="7"/>
  <c r="L276" i="7"/>
  <c r="L269" i="7"/>
  <c r="M265" i="7"/>
  <c r="O261" i="7"/>
  <c r="H261" i="7"/>
  <c r="M257" i="7"/>
  <c r="O255" i="7"/>
  <c r="H255" i="7"/>
  <c r="I255" i="7"/>
  <c r="J255" i="7"/>
  <c r="C21" i="7"/>
  <c r="C23" i="7"/>
  <c r="C25" i="7"/>
  <c r="C19" i="7"/>
  <c r="M485" i="7"/>
  <c r="C485" i="7"/>
  <c r="M483" i="7"/>
  <c r="C483" i="7"/>
  <c r="M481" i="7"/>
  <c r="C481" i="7"/>
  <c r="M479" i="7"/>
  <c r="C479" i="7"/>
  <c r="K466" i="7"/>
  <c r="K464" i="7"/>
  <c r="K462" i="7"/>
  <c r="K457" i="7"/>
  <c r="K455" i="7"/>
  <c r="K453" i="7"/>
  <c r="L444" i="7"/>
  <c r="L441" i="7"/>
  <c r="K439" i="7"/>
  <c r="I435" i="7"/>
  <c r="J432" i="7"/>
  <c r="H430" i="7"/>
  <c r="K429" i="7"/>
  <c r="I427" i="7"/>
  <c r="D423" i="7"/>
  <c r="N423" i="7"/>
  <c r="J421" i="7"/>
  <c r="I418" i="7"/>
  <c r="L417" i="7"/>
  <c r="L414" i="7"/>
  <c r="K412" i="7"/>
  <c r="H408" i="7"/>
  <c r="I408" i="7"/>
  <c r="O402" i="7"/>
  <c r="H402" i="7"/>
  <c r="J400" i="7"/>
  <c r="K396" i="7"/>
  <c r="M395" i="7"/>
  <c r="J393" i="7"/>
  <c r="M389" i="7"/>
  <c r="K384" i="7"/>
  <c r="K383" i="7"/>
  <c r="M382" i="7"/>
  <c r="O381" i="7"/>
  <c r="O380" i="7"/>
  <c r="I377" i="7"/>
  <c r="J376" i="7"/>
  <c r="M375" i="7"/>
  <c r="D374" i="7"/>
  <c r="N374" i="7"/>
  <c r="O374" i="7"/>
  <c r="I371" i="7"/>
  <c r="M369" i="7"/>
  <c r="N368" i="7"/>
  <c r="D367" i="7"/>
  <c r="N367" i="7"/>
  <c r="O367" i="7"/>
  <c r="I364" i="7"/>
  <c r="K363" i="7"/>
  <c r="J362" i="7"/>
  <c r="K362" i="7"/>
  <c r="H358" i="7"/>
  <c r="I358" i="7"/>
  <c r="L356" i="7"/>
  <c r="L349" i="7"/>
  <c r="H345" i="7"/>
  <c r="I345" i="7"/>
  <c r="M342" i="7"/>
  <c r="K341" i="7"/>
  <c r="K340" i="7"/>
  <c r="J339" i="7"/>
  <c r="K339" i="7"/>
  <c r="I336" i="7"/>
  <c r="L335" i="7"/>
  <c r="N333" i="7"/>
  <c r="N332" i="7"/>
  <c r="J330" i="7"/>
  <c r="O328" i="7"/>
  <c r="L326" i="7"/>
  <c r="H322" i="7"/>
  <c r="J321" i="7"/>
  <c r="M320" i="7"/>
  <c r="D319" i="7"/>
  <c r="N319" i="7"/>
  <c r="O319" i="7"/>
  <c r="O314" i="7"/>
  <c r="H314" i="7"/>
  <c r="I311" i="7"/>
  <c r="K310" i="7"/>
  <c r="J309" i="7"/>
  <c r="K309" i="7"/>
  <c r="L305" i="7"/>
  <c r="J304" i="7"/>
  <c r="K304" i="7"/>
  <c r="I301" i="7"/>
  <c r="L300" i="7"/>
  <c r="L299" i="7"/>
  <c r="H296" i="7"/>
  <c r="J295" i="7"/>
  <c r="L294" i="7"/>
  <c r="L293" i="7"/>
  <c r="I292" i="7"/>
  <c r="J292" i="7"/>
  <c r="C291" i="7"/>
  <c r="M291" i="7"/>
  <c r="D291" i="7"/>
  <c r="N291" i="7"/>
  <c r="K288" i="7"/>
  <c r="O284" i="7"/>
  <c r="L282" i="7"/>
  <c r="N278" i="7"/>
  <c r="K276" i="7"/>
  <c r="O272" i="7"/>
  <c r="H272" i="7"/>
  <c r="K269" i="7"/>
  <c r="O267" i="7"/>
  <c r="L265" i="7"/>
  <c r="L261" i="7"/>
  <c r="L257" i="7"/>
  <c r="N255" i="7"/>
  <c r="C243" i="7"/>
  <c r="D243" i="7"/>
  <c r="K209" i="7"/>
  <c r="H209" i="7"/>
  <c r="D209" i="7"/>
  <c r="I209" i="7"/>
  <c r="J209" i="7"/>
  <c r="L209" i="7"/>
  <c r="M209" i="7"/>
  <c r="C158" i="7"/>
  <c r="M158" i="7"/>
  <c r="D158" i="7"/>
  <c r="N158" i="7"/>
  <c r="H158" i="7"/>
  <c r="I158" i="7"/>
  <c r="J158" i="7"/>
  <c r="K158" i="7"/>
  <c r="O158" i="7"/>
  <c r="L158" i="7"/>
  <c r="J135" i="7"/>
  <c r="K135" i="7"/>
  <c r="D135" i="7"/>
  <c r="H135" i="7"/>
  <c r="I135" i="7"/>
  <c r="L135" i="7"/>
  <c r="M135" i="7"/>
  <c r="N135" i="7"/>
  <c r="O135" i="7"/>
  <c r="J466" i="7"/>
  <c r="J464" i="7"/>
  <c r="J462" i="7"/>
  <c r="L459" i="7"/>
  <c r="J457" i="7"/>
  <c r="J455" i="7"/>
  <c r="J453" i="7"/>
  <c r="L447" i="7"/>
  <c r="K444" i="7"/>
  <c r="K441" i="7"/>
  <c r="J439" i="7"/>
  <c r="I432" i="7"/>
  <c r="J429" i="7"/>
  <c r="H427" i="7"/>
  <c r="L426" i="7"/>
  <c r="L423" i="7"/>
  <c r="I421" i="7"/>
  <c r="H418" i="7"/>
  <c r="K417" i="7"/>
  <c r="K414" i="7"/>
  <c r="J412" i="7"/>
  <c r="I400" i="7"/>
  <c r="J396" i="7"/>
  <c r="L395" i="7"/>
  <c r="L389" i="7"/>
  <c r="H384" i="7"/>
  <c r="J383" i="7"/>
  <c r="L382" i="7"/>
  <c r="L381" i="7"/>
  <c r="I380" i="7"/>
  <c r="J380" i="7"/>
  <c r="H377" i="7"/>
  <c r="I376" i="7"/>
  <c r="L375" i="7"/>
  <c r="H371" i="7"/>
  <c r="L369" i="7"/>
  <c r="M368" i="7"/>
  <c r="H364" i="7"/>
  <c r="J363" i="7"/>
  <c r="K356" i="7"/>
  <c r="J351" i="7"/>
  <c r="K351" i="7"/>
  <c r="K349" i="7"/>
  <c r="L342" i="7"/>
  <c r="J341" i="7"/>
  <c r="J340" i="7"/>
  <c r="D338" i="7"/>
  <c r="N338" i="7"/>
  <c r="O338" i="7"/>
  <c r="H336" i="7"/>
  <c r="I335" i="7"/>
  <c r="M333" i="7"/>
  <c r="M332" i="7"/>
  <c r="H328" i="7"/>
  <c r="I328" i="7"/>
  <c r="K326" i="7"/>
  <c r="I321" i="7"/>
  <c r="L320" i="7"/>
  <c r="H311" i="7"/>
  <c r="J310" i="7"/>
  <c r="D308" i="7"/>
  <c r="N308" i="7"/>
  <c r="O308" i="7"/>
  <c r="K305" i="7"/>
  <c r="D303" i="7"/>
  <c r="N303" i="7"/>
  <c r="O303" i="7"/>
  <c r="H301" i="7"/>
  <c r="I300" i="7"/>
  <c r="K299" i="7"/>
  <c r="I295" i="7"/>
  <c r="K294" i="7"/>
  <c r="K293" i="7"/>
  <c r="J288" i="7"/>
  <c r="H284" i="7"/>
  <c r="I284" i="7"/>
  <c r="K282" i="7"/>
  <c r="O278" i="7"/>
  <c r="H278" i="7"/>
  <c r="J276" i="7"/>
  <c r="H269" i="7"/>
  <c r="H267" i="7"/>
  <c r="I267" i="7"/>
  <c r="K265" i="7"/>
  <c r="K261" i="7"/>
  <c r="K257" i="7"/>
  <c r="M255" i="7"/>
  <c r="C249" i="7"/>
  <c r="M249" i="7"/>
  <c r="D249" i="7"/>
  <c r="N249" i="7"/>
  <c r="H249" i="7"/>
  <c r="J249" i="7"/>
  <c r="M246" i="7"/>
  <c r="L238" i="7"/>
  <c r="O230" i="7"/>
  <c r="C230" i="7"/>
  <c r="M230" i="7"/>
  <c r="D230" i="7"/>
  <c r="N230" i="7"/>
  <c r="H230" i="7"/>
  <c r="I230" i="7"/>
  <c r="J230" i="7"/>
  <c r="B8" i="2"/>
  <c r="K485" i="7"/>
  <c r="K483" i="7"/>
  <c r="K481" i="7"/>
  <c r="K479" i="7"/>
  <c r="K468" i="7"/>
  <c r="N467" i="7"/>
  <c r="I466" i="7"/>
  <c r="M465" i="7"/>
  <c r="I464" i="7"/>
  <c r="M463" i="7"/>
  <c r="I462" i="7"/>
  <c r="M461" i="7"/>
  <c r="K459" i="7"/>
  <c r="N458" i="7"/>
  <c r="I457" i="7"/>
  <c r="M456" i="7"/>
  <c r="I455" i="7"/>
  <c r="M454" i="7"/>
  <c r="I453" i="7"/>
  <c r="M452" i="7"/>
  <c r="L450" i="7"/>
  <c r="O449" i="7"/>
  <c r="C449" i="7"/>
  <c r="K447" i="7"/>
  <c r="C446" i="7"/>
  <c r="M446" i="7"/>
  <c r="J444" i="7"/>
  <c r="J441" i="7"/>
  <c r="I439" i="7"/>
  <c r="O435" i="7"/>
  <c r="D435" i="7"/>
  <c r="H432" i="7"/>
  <c r="K431" i="7"/>
  <c r="O430" i="7"/>
  <c r="D430" i="7"/>
  <c r="I429" i="7"/>
  <c r="J426" i="7"/>
  <c r="M425" i="7"/>
  <c r="C425" i="7"/>
  <c r="K423" i="7"/>
  <c r="N422" i="7"/>
  <c r="C422" i="7"/>
  <c r="H421" i="7"/>
  <c r="K420" i="7"/>
  <c r="D419" i="7"/>
  <c r="N419" i="7"/>
  <c r="J417" i="7"/>
  <c r="J414" i="7"/>
  <c r="O410" i="7"/>
  <c r="L408" i="7"/>
  <c r="N404" i="7"/>
  <c r="K402" i="7"/>
  <c r="O398" i="7"/>
  <c r="H398" i="7"/>
  <c r="I396" i="7"/>
  <c r="K395" i="7"/>
  <c r="D393" i="7"/>
  <c r="H391" i="7"/>
  <c r="I391" i="7"/>
  <c r="K389" i="7"/>
  <c r="O387" i="7"/>
  <c r="H387" i="7"/>
  <c r="I383" i="7"/>
  <c r="K382" i="7"/>
  <c r="K381" i="7"/>
  <c r="M380" i="7"/>
  <c r="H376" i="7"/>
  <c r="I375" i="7"/>
  <c r="K374" i="7"/>
  <c r="J373" i="7"/>
  <c r="K373" i="7"/>
  <c r="K369" i="7"/>
  <c r="J368" i="7"/>
  <c r="K367" i="7"/>
  <c r="J366" i="7"/>
  <c r="K366" i="7"/>
  <c r="I363" i="7"/>
  <c r="L362" i="7"/>
  <c r="H360" i="7"/>
  <c r="I360" i="7"/>
  <c r="L358" i="7"/>
  <c r="J356" i="7"/>
  <c r="O354" i="7"/>
  <c r="N351" i="7"/>
  <c r="J349" i="7"/>
  <c r="O347" i="7"/>
  <c r="L345" i="7"/>
  <c r="I342" i="7"/>
  <c r="I341" i="7"/>
  <c r="I340" i="7"/>
  <c r="L339" i="7"/>
  <c r="L338" i="7"/>
  <c r="O337" i="7"/>
  <c r="H335" i="7"/>
  <c r="L333" i="7"/>
  <c r="L332" i="7"/>
  <c r="D330" i="7"/>
  <c r="M328" i="7"/>
  <c r="J326" i="7"/>
  <c r="H323" i="7"/>
  <c r="I323" i="7"/>
  <c r="D322" i="7"/>
  <c r="H321" i="7"/>
  <c r="I320" i="7"/>
  <c r="K319" i="7"/>
  <c r="J318" i="7"/>
  <c r="K318" i="7"/>
  <c r="L314" i="7"/>
  <c r="J313" i="7"/>
  <c r="K313" i="7"/>
  <c r="I310" i="7"/>
  <c r="L309" i="7"/>
  <c r="L308" i="7"/>
  <c r="J305" i="7"/>
  <c r="L304" i="7"/>
  <c r="L303" i="7"/>
  <c r="O302" i="7"/>
  <c r="H300" i="7"/>
  <c r="J299" i="7"/>
  <c r="C297" i="7"/>
  <c r="M297" i="7"/>
  <c r="D297" i="7"/>
  <c r="N297" i="7"/>
  <c r="D296" i="7"/>
  <c r="H295" i="7"/>
  <c r="H294" i="7"/>
  <c r="J293" i="7"/>
  <c r="L292" i="7"/>
  <c r="L291" i="7"/>
  <c r="I290" i="7"/>
  <c r="J290" i="7"/>
  <c r="O286" i="7"/>
  <c r="M284" i="7"/>
  <c r="J282" i="7"/>
  <c r="L278" i="7"/>
  <c r="I276" i="7"/>
  <c r="N274" i="7"/>
  <c r="K272" i="7"/>
  <c r="M267" i="7"/>
  <c r="J265" i="7"/>
  <c r="J261" i="7"/>
  <c r="L255" i="7"/>
  <c r="N248" i="7"/>
  <c r="L246" i="7"/>
  <c r="K238" i="7"/>
  <c r="I205" i="7"/>
  <c r="J205" i="7"/>
  <c r="D205" i="7"/>
  <c r="H205" i="7"/>
  <c r="K205" i="7"/>
  <c r="L205" i="7"/>
  <c r="M205" i="7"/>
  <c r="D202" i="7"/>
  <c r="I184" i="7"/>
  <c r="J184" i="7"/>
  <c r="K184" i="7"/>
  <c r="L184" i="7"/>
  <c r="M184" i="7"/>
  <c r="D184" i="7"/>
  <c r="H184" i="7"/>
  <c r="N184" i="7"/>
  <c r="O184" i="7"/>
  <c r="B7" i="2"/>
  <c r="J447" i="7"/>
  <c r="I444" i="7"/>
  <c r="I441" i="7"/>
  <c r="N435" i="7"/>
  <c r="C435" i="7"/>
  <c r="J431" i="7"/>
  <c r="N430" i="7"/>
  <c r="C430" i="7"/>
  <c r="H429" i="7"/>
  <c r="N427" i="7"/>
  <c r="D427" i="7"/>
  <c r="I426" i="7"/>
  <c r="J423" i="7"/>
  <c r="I420" i="7"/>
  <c r="O418" i="7"/>
  <c r="D418" i="7"/>
  <c r="I417" i="7"/>
  <c r="I414" i="7"/>
  <c r="D412" i="7"/>
  <c r="H410" i="7"/>
  <c r="I410" i="7"/>
  <c r="K408" i="7"/>
  <c r="O404" i="7"/>
  <c r="H404" i="7"/>
  <c r="J402" i="7"/>
  <c r="D400" i="7"/>
  <c r="H396" i="7"/>
  <c r="H395" i="7"/>
  <c r="O393" i="7"/>
  <c r="C393" i="7"/>
  <c r="J389" i="7"/>
  <c r="J386" i="7"/>
  <c r="K386" i="7"/>
  <c r="C385" i="7"/>
  <c r="M385" i="7"/>
  <c r="D385" i="7"/>
  <c r="N385" i="7"/>
  <c r="D384" i="7"/>
  <c r="H383" i="7"/>
  <c r="H382" i="7"/>
  <c r="J381" i="7"/>
  <c r="L380" i="7"/>
  <c r="H378" i="7"/>
  <c r="I378" i="7"/>
  <c r="C377" i="7"/>
  <c r="H375" i="7"/>
  <c r="J374" i="7"/>
  <c r="D372" i="7"/>
  <c r="N372" i="7"/>
  <c r="O372" i="7"/>
  <c r="D371" i="7"/>
  <c r="J369" i="7"/>
  <c r="I368" i="7"/>
  <c r="J367" i="7"/>
  <c r="D365" i="7"/>
  <c r="N365" i="7"/>
  <c r="O365" i="7"/>
  <c r="D364" i="7"/>
  <c r="H363" i="7"/>
  <c r="I362" i="7"/>
  <c r="K358" i="7"/>
  <c r="H354" i="7"/>
  <c r="I354" i="7"/>
  <c r="M351" i="7"/>
  <c r="H347" i="7"/>
  <c r="I347" i="7"/>
  <c r="K345" i="7"/>
  <c r="H342" i="7"/>
  <c r="H341" i="7"/>
  <c r="H340" i="7"/>
  <c r="I339" i="7"/>
  <c r="K338" i="7"/>
  <c r="J337" i="7"/>
  <c r="K337" i="7"/>
  <c r="C336" i="7"/>
  <c r="K333" i="7"/>
  <c r="I332" i="7"/>
  <c r="O330" i="7"/>
  <c r="C330" i="7"/>
  <c r="L328" i="7"/>
  <c r="O322" i="7"/>
  <c r="C322" i="7"/>
  <c r="H320" i="7"/>
  <c r="J319" i="7"/>
  <c r="D317" i="7"/>
  <c r="N317" i="7"/>
  <c r="O317" i="7"/>
  <c r="K314" i="7"/>
  <c r="D312" i="7"/>
  <c r="N312" i="7"/>
  <c r="O312" i="7"/>
  <c r="D311" i="7"/>
  <c r="H310" i="7"/>
  <c r="I309" i="7"/>
  <c r="K308" i="7"/>
  <c r="I305" i="7"/>
  <c r="I304" i="7"/>
  <c r="K303" i="7"/>
  <c r="J302" i="7"/>
  <c r="K302" i="7"/>
  <c r="C301" i="7"/>
  <c r="I299" i="7"/>
  <c r="O296" i="7"/>
  <c r="C296" i="7"/>
  <c r="I293" i="7"/>
  <c r="K292" i="7"/>
  <c r="K291" i="7"/>
  <c r="D288" i="7"/>
  <c r="H286" i="7"/>
  <c r="I286" i="7"/>
  <c r="L284" i="7"/>
  <c r="K278" i="7"/>
  <c r="O274" i="7"/>
  <c r="H274" i="7"/>
  <c r="J272" i="7"/>
  <c r="C270" i="7"/>
  <c r="N270" i="7"/>
  <c r="O270" i="7"/>
  <c r="C269" i="7"/>
  <c r="L267" i="7"/>
  <c r="H263" i="7"/>
  <c r="I263" i="7"/>
  <c r="I261" i="7"/>
  <c r="O259" i="7"/>
  <c r="H259" i="7"/>
  <c r="I259" i="7"/>
  <c r="D257" i="7"/>
  <c r="K255" i="7"/>
  <c r="L248" i="7"/>
  <c r="J246" i="7"/>
  <c r="K227" i="7"/>
  <c r="D227" i="7"/>
  <c r="O227" i="7"/>
  <c r="H227" i="7"/>
  <c r="I227" i="7"/>
  <c r="J227" i="7"/>
  <c r="L227" i="7"/>
  <c r="C223" i="7"/>
  <c r="M223" i="7"/>
  <c r="H223" i="7"/>
  <c r="D223" i="7"/>
  <c r="I223" i="7"/>
  <c r="J223" i="7"/>
  <c r="K223" i="7"/>
  <c r="L223" i="7"/>
  <c r="C219" i="7"/>
  <c r="M219" i="7"/>
  <c r="J219" i="7"/>
  <c r="D219" i="7"/>
  <c r="H219" i="7"/>
  <c r="I219" i="7"/>
  <c r="K219" i="7"/>
  <c r="L219" i="7"/>
  <c r="D164" i="7"/>
  <c r="M237" i="7"/>
  <c r="C237" i="7"/>
  <c r="N229" i="7"/>
  <c r="C229" i="7"/>
  <c r="C226" i="7"/>
  <c r="I222" i="7"/>
  <c r="K222" i="7"/>
  <c r="M174" i="7"/>
  <c r="D174" i="7"/>
  <c r="N174" i="7"/>
  <c r="H174" i="7"/>
  <c r="I174" i="7"/>
  <c r="J174" i="7"/>
  <c r="K174" i="7"/>
  <c r="O174" i="7"/>
  <c r="N142" i="7"/>
  <c r="C202" i="7"/>
  <c r="M202" i="7"/>
  <c r="I202" i="7"/>
  <c r="M200" i="7"/>
  <c r="L200" i="7"/>
  <c r="D200" i="7"/>
  <c r="O200" i="7"/>
  <c r="D147" i="7"/>
  <c r="J240" i="7"/>
  <c r="K237" i="7"/>
  <c r="J234" i="7"/>
  <c r="J232" i="7"/>
  <c r="C231" i="7"/>
  <c r="L229" i="7"/>
  <c r="L222" i="7"/>
  <c r="N202" i="7"/>
  <c r="I201" i="7"/>
  <c r="J201" i="7"/>
  <c r="L201" i="7"/>
  <c r="M183" i="7"/>
  <c r="D183" i="7"/>
  <c r="N183" i="7"/>
  <c r="K183" i="7"/>
  <c r="L183" i="7"/>
  <c r="O183" i="7"/>
  <c r="H183" i="7"/>
  <c r="C167" i="7"/>
  <c r="M167" i="7"/>
  <c r="D167" i="7"/>
  <c r="N167" i="7"/>
  <c r="H167" i="7"/>
  <c r="I167" i="7"/>
  <c r="J167" i="7"/>
  <c r="L167" i="7"/>
  <c r="I157" i="7"/>
  <c r="J157" i="7"/>
  <c r="H157" i="7"/>
  <c r="K157" i="7"/>
  <c r="L157" i="7"/>
  <c r="M157" i="7"/>
  <c r="C157" i="7"/>
  <c r="O157" i="7"/>
  <c r="C119" i="7"/>
  <c r="K245" i="7"/>
  <c r="I240" i="7"/>
  <c r="J237" i="7"/>
  <c r="I234" i="7"/>
  <c r="I232" i="7"/>
  <c r="J229" i="7"/>
  <c r="C228" i="7"/>
  <c r="J222" i="7"/>
  <c r="K212" i="7"/>
  <c r="L202" i="7"/>
  <c r="N200" i="7"/>
  <c r="K198" i="7"/>
  <c r="H198" i="7"/>
  <c r="J198" i="7"/>
  <c r="O197" i="7"/>
  <c r="K197" i="7"/>
  <c r="C197" i="7"/>
  <c r="M197" i="7"/>
  <c r="K196" i="7"/>
  <c r="D196" i="7"/>
  <c r="O196" i="7"/>
  <c r="H196" i="7"/>
  <c r="O195" i="7"/>
  <c r="I195" i="7"/>
  <c r="J195" i="7"/>
  <c r="K195" i="7"/>
  <c r="M187" i="7"/>
  <c r="D187" i="7"/>
  <c r="H187" i="7"/>
  <c r="I187" i="7"/>
  <c r="L187" i="7"/>
  <c r="I159" i="7"/>
  <c r="J159" i="7"/>
  <c r="D159" i="7"/>
  <c r="H159" i="7"/>
  <c r="K159" i="7"/>
  <c r="M159" i="7"/>
  <c r="H142" i="7"/>
  <c r="I142" i="7"/>
  <c r="O142" i="7"/>
  <c r="D142" i="7"/>
  <c r="J142" i="7"/>
  <c r="K142" i="7"/>
  <c r="L142" i="7"/>
  <c r="D133" i="7"/>
  <c r="K250" i="7"/>
  <c r="J245" i="7"/>
  <c r="K239" i="7"/>
  <c r="I237" i="7"/>
  <c r="H234" i="7"/>
  <c r="H232" i="7"/>
  <c r="L231" i="7"/>
  <c r="I229" i="7"/>
  <c r="L225" i="7"/>
  <c r="H222" i="7"/>
  <c r="O214" i="7"/>
  <c r="I214" i="7"/>
  <c r="J212" i="7"/>
  <c r="K211" i="7"/>
  <c r="J211" i="7"/>
  <c r="K202" i="7"/>
  <c r="M201" i="7"/>
  <c r="K200" i="7"/>
  <c r="N198" i="7"/>
  <c r="N197" i="7"/>
  <c r="N196" i="7"/>
  <c r="N195" i="7"/>
  <c r="I173" i="7"/>
  <c r="J173" i="7"/>
  <c r="H173" i="7"/>
  <c r="K173" i="7"/>
  <c r="L173" i="7"/>
  <c r="M173" i="7"/>
  <c r="O173" i="7"/>
  <c r="O153" i="7"/>
  <c r="H153" i="7"/>
  <c r="C153" i="7"/>
  <c r="N153" i="7"/>
  <c r="D153" i="7"/>
  <c r="I153" i="7"/>
  <c r="K153" i="7"/>
  <c r="C115" i="7"/>
  <c r="C96" i="7"/>
  <c r="J231" i="7"/>
  <c r="H229" i="7"/>
  <c r="K228" i="7"/>
  <c r="K225" i="7"/>
  <c r="C224" i="7"/>
  <c r="M224" i="7"/>
  <c r="L214" i="7"/>
  <c r="I212" i="7"/>
  <c r="M211" i="7"/>
  <c r="O210" i="7"/>
  <c r="C210" i="7"/>
  <c r="M210" i="7"/>
  <c r="J202" i="7"/>
  <c r="K201" i="7"/>
  <c r="J200" i="7"/>
  <c r="M198" i="7"/>
  <c r="L197" i="7"/>
  <c r="M196" i="7"/>
  <c r="M195" i="7"/>
  <c r="O191" i="7"/>
  <c r="M191" i="7"/>
  <c r="D191" i="7"/>
  <c r="N191" i="7"/>
  <c r="J191" i="7"/>
  <c r="M189" i="7"/>
  <c r="J189" i="7"/>
  <c r="K189" i="7"/>
  <c r="L189" i="7"/>
  <c r="I175" i="7"/>
  <c r="J175" i="7"/>
  <c r="D175" i="7"/>
  <c r="H175" i="7"/>
  <c r="K175" i="7"/>
  <c r="M175" i="7"/>
  <c r="H125" i="7"/>
  <c r="I125" i="7"/>
  <c r="J125" i="7"/>
  <c r="C125" i="7"/>
  <c r="D125" i="7"/>
  <c r="K125" i="7"/>
  <c r="L125" i="7"/>
  <c r="M125" i="7"/>
  <c r="N125" i="7"/>
  <c r="H121" i="7"/>
  <c r="I121" i="7"/>
  <c r="J121" i="7"/>
  <c r="D121" i="7"/>
  <c r="K121" i="7"/>
  <c r="L121" i="7"/>
  <c r="M121" i="7"/>
  <c r="N121" i="7"/>
  <c r="D113" i="7"/>
  <c r="N113" i="7"/>
  <c r="O113" i="7"/>
  <c r="H113" i="7"/>
  <c r="J85" i="7"/>
  <c r="C85" i="7"/>
  <c r="N85" i="7"/>
  <c r="D85" i="7"/>
  <c r="O85" i="7"/>
  <c r="I85" i="7"/>
  <c r="K85" i="7"/>
  <c r="L85" i="7"/>
  <c r="D128" i="7"/>
  <c r="N128" i="7"/>
  <c r="O128" i="7"/>
  <c r="H128" i="7"/>
  <c r="M113" i="7"/>
  <c r="H79" i="7"/>
  <c r="C79" i="7"/>
  <c r="N79" i="7"/>
  <c r="D79" i="7"/>
  <c r="O79" i="7"/>
  <c r="I79" i="7"/>
  <c r="J79" i="7"/>
  <c r="K79" i="7"/>
  <c r="L79" i="7"/>
  <c r="C31" i="7"/>
  <c r="I186" i="7"/>
  <c r="J186" i="7"/>
  <c r="M185" i="7"/>
  <c r="D185" i="7"/>
  <c r="N185" i="7"/>
  <c r="I170" i="7"/>
  <c r="I166" i="7"/>
  <c r="J166" i="7"/>
  <c r="M165" i="7"/>
  <c r="D165" i="7"/>
  <c r="N165" i="7"/>
  <c r="J162" i="7"/>
  <c r="O149" i="7"/>
  <c r="H149" i="7"/>
  <c r="H138" i="7"/>
  <c r="I138" i="7"/>
  <c r="D134" i="7"/>
  <c r="N134" i="7"/>
  <c r="O134" i="7"/>
  <c r="M128" i="7"/>
  <c r="L113" i="7"/>
  <c r="D111" i="7"/>
  <c r="N111" i="7"/>
  <c r="O111" i="7"/>
  <c r="H111" i="7"/>
  <c r="D98" i="7"/>
  <c r="N98" i="7"/>
  <c r="O98" i="7"/>
  <c r="H98" i="7"/>
  <c r="J98" i="7"/>
  <c r="H94" i="7"/>
  <c r="C94" i="7"/>
  <c r="N94" i="7"/>
  <c r="D94" i="7"/>
  <c r="O94" i="7"/>
  <c r="J94" i="7"/>
  <c r="M88" i="7"/>
  <c r="L128" i="7"/>
  <c r="H119" i="7"/>
  <c r="I119" i="7"/>
  <c r="J119" i="7"/>
  <c r="K113" i="7"/>
  <c r="D96" i="7"/>
  <c r="N96" i="7"/>
  <c r="O96" i="7"/>
  <c r="H96" i="7"/>
  <c r="J96" i="7"/>
  <c r="D52" i="7"/>
  <c r="N52" i="7"/>
  <c r="O52" i="7"/>
  <c r="H52" i="7"/>
  <c r="I52" i="7"/>
  <c r="K52" i="7"/>
  <c r="C52" i="7"/>
  <c r="J52" i="7"/>
  <c r="L52" i="7"/>
  <c r="M52" i="7"/>
  <c r="D20" i="7"/>
  <c r="I164" i="7"/>
  <c r="J164" i="7"/>
  <c r="J133" i="7"/>
  <c r="K133" i="7"/>
  <c r="K128" i="7"/>
  <c r="N119" i="7"/>
  <c r="D117" i="7"/>
  <c r="N117" i="7"/>
  <c r="O117" i="7"/>
  <c r="H117" i="7"/>
  <c r="J113" i="7"/>
  <c r="H60" i="7"/>
  <c r="I60" i="7"/>
  <c r="C60" i="7"/>
  <c r="M60" i="7"/>
  <c r="D60" i="7"/>
  <c r="J60" i="7"/>
  <c r="K60" i="7"/>
  <c r="L60" i="7"/>
  <c r="N60" i="7"/>
  <c r="O60" i="7"/>
  <c r="D35" i="7"/>
  <c r="N35" i="7"/>
  <c r="O35" i="7"/>
  <c r="H35" i="7"/>
  <c r="I35" i="7"/>
  <c r="K35" i="7"/>
  <c r="C35" i="7"/>
  <c r="J35" i="7"/>
  <c r="L35" i="7"/>
  <c r="M35" i="7"/>
  <c r="C221" i="7"/>
  <c r="M221" i="7"/>
  <c r="O203" i="7"/>
  <c r="D203" i="7"/>
  <c r="O194" i="7"/>
  <c r="D194" i="7"/>
  <c r="I193" i="7"/>
  <c r="O188" i="7"/>
  <c r="D188" i="7"/>
  <c r="K186" i="7"/>
  <c r="K185" i="7"/>
  <c r="O182" i="7"/>
  <c r="C178" i="7"/>
  <c r="M178" i="7"/>
  <c r="D178" i="7"/>
  <c r="N178" i="7"/>
  <c r="O171" i="7"/>
  <c r="H171" i="7"/>
  <c r="K166" i="7"/>
  <c r="K165" i="7"/>
  <c r="M164" i="7"/>
  <c r="I155" i="7"/>
  <c r="J155" i="7"/>
  <c r="O151" i="7"/>
  <c r="H151" i="7"/>
  <c r="J149" i="7"/>
  <c r="I144" i="7"/>
  <c r="J144" i="7"/>
  <c r="H140" i="7"/>
  <c r="I140" i="7"/>
  <c r="K138" i="7"/>
  <c r="J134" i="7"/>
  <c r="M133" i="7"/>
  <c r="D132" i="7"/>
  <c r="N132" i="7"/>
  <c r="O132" i="7"/>
  <c r="J128" i="7"/>
  <c r="H123" i="7"/>
  <c r="I123" i="7"/>
  <c r="J123" i="7"/>
  <c r="M119" i="7"/>
  <c r="M117" i="7"/>
  <c r="I113" i="7"/>
  <c r="K111" i="7"/>
  <c r="L98" i="7"/>
  <c r="M96" i="7"/>
  <c r="M94" i="7"/>
  <c r="M85" i="7"/>
  <c r="H193" i="7"/>
  <c r="H186" i="7"/>
  <c r="J185" i="7"/>
  <c r="I182" i="7"/>
  <c r="J182" i="7"/>
  <c r="J170" i="7"/>
  <c r="K170" i="7"/>
  <c r="C169" i="7"/>
  <c r="M169" i="7"/>
  <c r="D169" i="7"/>
  <c r="N169" i="7"/>
  <c r="L164" i="7"/>
  <c r="O162" i="7"/>
  <c r="H162" i="7"/>
  <c r="I149" i="7"/>
  <c r="L133" i="7"/>
  <c r="I128" i="7"/>
  <c r="L119" i="7"/>
  <c r="L117" i="7"/>
  <c r="D115" i="7"/>
  <c r="N115" i="7"/>
  <c r="O115" i="7"/>
  <c r="H115" i="7"/>
  <c r="J111" i="7"/>
  <c r="L96" i="7"/>
  <c r="D88" i="7"/>
  <c r="N88" i="7"/>
  <c r="C88" i="7"/>
  <c r="O88" i="7"/>
  <c r="H88" i="7"/>
  <c r="J88" i="7"/>
  <c r="K88" i="7"/>
  <c r="H85" i="7"/>
  <c r="D50" i="7"/>
  <c r="N50" i="7"/>
  <c r="O50" i="7"/>
  <c r="H50" i="7"/>
  <c r="I50" i="7"/>
  <c r="K50" i="7"/>
  <c r="C50" i="7"/>
  <c r="J50" i="7"/>
  <c r="L50" i="7"/>
  <c r="M50" i="7"/>
  <c r="H43" i="7"/>
  <c r="I43" i="7"/>
  <c r="J43" i="7"/>
  <c r="K43" i="7"/>
  <c r="C43" i="7"/>
  <c r="M43" i="7"/>
  <c r="D43" i="7"/>
  <c r="L43" i="7"/>
  <c r="N43" i="7"/>
  <c r="O43" i="7"/>
  <c r="D42" i="7"/>
  <c r="D39" i="7"/>
  <c r="C206" i="7"/>
  <c r="M206" i="7"/>
  <c r="I185" i="7"/>
  <c r="M182" i="7"/>
  <c r="I177" i="7"/>
  <c r="J177" i="7"/>
  <c r="M176" i="7"/>
  <c r="D176" i="7"/>
  <c r="N176" i="7"/>
  <c r="N170" i="7"/>
  <c r="O169" i="7"/>
  <c r="I165" i="7"/>
  <c r="K164" i="7"/>
  <c r="M162" i="7"/>
  <c r="J161" i="7"/>
  <c r="K161" i="7"/>
  <c r="C160" i="7"/>
  <c r="M160" i="7"/>
  <c r="D160" i="7"/>
  <c r="N160" i="7"/>
  <c r="O147" i="7"/>
  <c r="H147" i="7"/>
  <c r="H134" i="7"/>
  <c r="I133" i="7"/>
  <c r="D130" i="7"/>
  <c r="N130" i="7"/>
  <c r="O130" i="7"/>
  <c r="H130" i="7"/>
  <c r="K119" i="7"/>
  <c r="K117" i="7"/>
  <c r="M115" i="7"/>
  <c r="C113" i="7"/>
  <c r="I111" i="7"/>
  <c r="I98" i="7"/>
  <c r="K96" i="7"/>
  <c r="K94" i="7"/>
  <c r="M79" i="7"/>
  <c r="D71" i="7"/>
  <c r="N71" i="7"/>
  <c r="J62" i="7"/>
  <c r="H58" i="7"/>
  <c r="I58" i="7"/>
  <c r="J58" i="7"/>
  <c r="C58" i="7"/>
  <c r="M58" i="7"/>
  <c r="H56" i="7"/>
  <c r="I56" i="7"/>
  <c r="J56" i="7"/>
  <c r="K56" i="7"/>
  <c r="C56" i="7"/>
  <c r="M56" i="7"/>
  <c r="D48" i="7"/>
  <c r="N48" i="7"/>
  <c r="O48" i="7"/>
  <c r="H48" i="7"/>
  <c r="I48" i="7"/>
  <c r="K48" i="7"/>
  <c r="L39" i="7"/>
  <c r="J31" i="7"/>
  <c r="H22" i="7"/>
  <c r="I22" i="7"/>
  <c r="J22" i="7"/>
  <c r="K22" i="7"/>
  <c r="C22" i="7"/>
  <c r="M22" i="7"/>
  <c r="D21" i="7"/>
  <c r="D84" i="7"/>
  <c r="N84" i="7"/>
  <c r="L81" i="7"/>
  <c r="O70" i="7"/>
  <c r="D70" i="7"/>
  <c r="D33" i="7"/>
  <c r="N33" i="7"/>
  <c r="O33" i="7"/>
  <c r="H33" i="7"/>
  <c r="I33" i="7"/>
  <c r="K33" i="7"/>
  <c r="M12" i="4"/>
  <c r="H12" i="4"/>
  <c r="I12" i="4"/>
  <c r="K12" i="4"/>
  <c r="O12" i="4"/>
  <c r="I9" i="4"/>
  <c r="Q9" i="4"/>
  <c r="K9" i="4"/>
  <c r="M9" i="4"/>
  <c r="O9" i="4"/>
  <c r="J47" i="3"/>
  <c r="L47" i="3"/>
  <c r="N47" i="3"/>
  <c r="P47" i="3"/>
  <c r="H47" i="3"/>
  <c r="R47" i="3"/>
  <c r="D90" i="7"/>
  <c r="N90" i="7"/>
  <c r="L84" i="7"/>
  <c r="K81" i="7"/>
  <c r="K71" i="7"/>
  <c r="N70" i="7"/>
  <c r="C70" i="7"/>
  <c r="O58" i="7"/>
  <c r="H24" i="7"/>
  <c r="I24" i="7"/>
  <c r="J24" i="7"/>
  <c r="K24" i="7"/>
  <c r="C24" i="7"/>
  <c r="M24" i="7"/>
  <c r="D23" i="7"/>
  <c r="H62" i="7"/>
  <c r="I62" i="7"/>
  <c r="C62" i="7"/>
  <c r="M62" i="7"/>
  <c r="H39" i="7"/>
  <c r="I39" i="7"/>
  <c r="J39" i="7"/>
  <c r="K39" i="7"/>
  <c r="C39" i="7"/>
  <c r="M39" i="7"/>
  <c r="D38" i="7"/>
  <c r="D31" i="7"/>
  <c r="N31" i="7"/>
  <c r="O31" i="7"/>
  <c r="H31" i="7"/>
  <c r="I31" i="7"/>
  <c r="K31" i="7"/>
  <c r="J108" i="7"/>
  <c r="J106" i="7"/>
  <c r="J104" i="7"/>
  <c r="J102" i="7"/>
  <c r="K90" i="7"/>
  <c r="K87" i="7"/>
  <c r="D86" i="7"/>
  <c r="N86" i="7"/>
  <c r="J84" i="7"/>
  <c r="I81" i="7"/>
  <c r="I71" i="7"/>
  <c r="L70" i="7"/>
  <c r="D69" i="7"/>
  <c r="N69" i="7"/>
  <c r="K69" i="7"/>
  <c r="O62" i="7"/>
  <c r="L58" i="7"/>
  <c r="N56" i="7"/>
  <c r="L48" i="7"/>
  <c r="M33" i="7"/>
  <c r="D29" i="7"/>
  <c r="N29" i="7"/>
  <c r="O29" i="7"/>
  <c r="H29" i="7"/>
  <c r="I29" i="7"/>
  <c r="K29" i="7"/>
  <c r="H26" i="7"/>
  <c r="I26" i="7"/>
  <c r="J26" i="7"/>
  <c r="K26" i="7"/>
  <c r="C26" i="7"/>
  <c r="M26" i="7"/>
  <c r="D25" i="7"/>
  <c r="N22" i="7"/>
  <c r="K131" i="7"/>
  <c r="K129" i="7"/>
  <c r="K116" i="7"/>
  <c r="K114" i="7"/>
  <c r="K112" i="7"/>
  <c r="K110" i="7"/>
  <c r="I108" i="7"/>
  <c r="I106" i="7"/>
  <c r="I104" i="7"/>
  <c r="I102" i="7"/>
  <c r="K99" i="7"/>
  <c r="K97" i="7"/>
  <c r="K95" i="7"/>
  <c r="J90" i="7"/>
  <c r="I87" i="7"/>
  <c r="L86" i="7"/>
  <c r="I84" i="7"/>
  <c r="L83" i="7"/>
  <c r="H71" i="7"/>
  <c r="K70" i="7"/>
  <c r="M69" i="7"/>
  <c r="J68" i="7"/>
  <c r="K68" i="7"/>
  <c r="O68" i="7"/>
  <c r="D67" i="7"/>
  <c r="N67" i="7"/>
  <c r="O67" i="7"/>
  <c r="K67" i="7"/>
  <c r="N62" i="7"/>
  <c r="K58" i="7"/>
  <c r="L56" i="7"/>
  <c r="J48" i="7"/>
  <c r="H41" i="7"/>
  <c r="I41" i="7"/>
  <c r="J41" i="7"/>
  <c r="K41" i="7"/>
  <c r="C41" i="7"/>
  <c r="M41" i="7"/>
  <c r="D40" i="7"/>
  <c r="L33" i="7"/>
  <c r="O24" i="7"/>
  <c r="L22" i="7"/>
  <c r="I90" i="7"/>
  <c r="L89" i="7"/>
  <c r="H87" i="7"/>
  <c r="K86" i="7"/>
  <c r="H84" i="7"/>
  <c r="K83" i="7"/>
  <c r="O81" i="7"/>
  <c r="D81" i="7"/>
  <c r="L75" i="7"/>
  <c r="I70" i="7"/>
  <c r="L69" i="7"/>
  <c r="M68" i="7"/>
  <c r="M67" i="7"/>
  <c r="J66" i="7"/>
  <c r="K66" i="7"/>
  <c r="O66" i="7"/>
  <c r="D65" i="7"/>
  <c r="N65" i="7"/>
  <c r="O65" i="7"/>
  <c r="K65" i="7"/>
  <c r="L62" i="7"/>
  <c r="D54" i="7"/>
  <c r="N54" i="7"/>
  <c r="O54" i="7"/>
  <c r="H54" i="7"/>
  <c r="I54" i="7"/>
  <c r="K54" i="7"/>
  <c r="O39" i="7"/>
  <c r="J33" i="7"/>
  <c r="M31" i="7"/>
  <c r="N24" i="7"/>
  <c r="H20" i="7"/>
  <c r="I20" i="7"/>
  <c r="J20" i="7"/>
  <c r="K20" i="7"/>
  <c r="C20" i="7"/>
  <c r="M20" i="7"/>
  <c r="I42" i="7"/>
  <c r="I40" i="7"/>
  <c r="I38" i="7"/>
  <c r="I27" i="7"/>
  <c r="I25" i="7"/>
  <c r="I23" i="7"/>
  <c r="I21" i="7"/>
  <c r="H8" i="4"/>
  <c r="I8" i="4"/>
  <c r="J8" i="4" s="1"/>
  <c r="Q8" i="4"/>
  <c r="K4" i="4"/>
  <c r="L4" i="4" s="1"/>
  <c r="L5" i="4" s="1"/>
  <c r="L6" i="4" s="1"/>
  <c r="L7" i="4" s="1"/>
  <c r="L8" i="4" s="1"/>
  <c r="M4" i="4"/>
  <c r="N4" i="4" s="1"/>
  <c r="N5" i="4" s="1"/>
  <c r="N6" i="4" s="1"/>
  <c r="N7" i="4" s="1"/>
  <c r="N8" i="4" s="1"/>
  <c r="N9" i="4" s="1"/>
  <c r="N10" i="4" s="1"/>
  <c r="O22" i="4"/>
  <c r="J66" i="3"/>
  <c r="R66" i="3"/>
  <c r="L66" i="3"/>
  <c r="Q19" i="4"/>
  <c r="H19" i="4"/>
  <c r="O18" i="4"/>
  <c r="K11" i="4"/>
  <c r="M11" i="4"/>
  <c r="Q4" i="4"/>
  <c r="R4" i="4" s="1"/>
  <c r="R5" i="4" s="1"/>
  <c r="R6" i="4" s="1"/>
  <c r="L67" i="3"/>
  <c r="N67" i="3"/>
  <c r="N42" i="7"/>
  <c r="N40" i="7"/>
  <c r="N38" i="7"/>
  <c r="N27" i="7"/>
  <c r="N25" i="7"/>
  <c r="N23" i="7"/>
  <c r="N21" i="7"/>
  <c r="I23" i="4"/>
  <c r="Q23" i="4"/>
  <c r="M22" i="4"/>
  <c r="O8" i="4"/>
  <c r="J63" i="3"/>
  <c r="L63" i="3"/>
  <c r="N63" i="3"/>
  <c r="P63" i="3"/>
  <c r="H54" i="3"/>
  <c r="L54" i="3"/>
  <c r="N54" i="3"/>
  <c r="P54" i="3"/>
  <c r="O23" i="4"/>
  <c r="O19" i="4"/>
  <c r="M18" i="4"/>
  <c r="O4" i="4"/>
  <c r="P4" i="4" s="1"/>
  <c r="P5" i="4" s="1"/>
  <c r="R67" i="3"/>
  <c r="K22" i="4"/>
  <c r="H16" i="4"/>
  <c r="I16" i="4"/>
  <c r="Q16" i="4"/>
  <c r="O11" i="4"/>
  <c r="M8" i="4"/>
  <c r="P66" i="3"/>
  <c r="N59" i="3"/>
  <c r="P59" i="3"/>
  <c r="H59" i="3"/>
  <c r="R59" i="3"/>
  <c r="J56" i="3"/>
  <c r="L56" i="3"/>
  <c r="N56" i="3"/>
  <c r="P56" i="3"/>
  <c r="R40" i="3"/>
  <c r="H40" i="3"/>
  <c r="J38" i="3"/>
  <c r="R31" i="3"/>
  <c r="H31" i="3"/>
  <c r="R24" i="3"/>
  <c r="H24" i="3"/>
  <c r="J14" i="3"/>
  <c r="R14" i="3"/>
  <c r="N60" i="3"/>
  <c r="R52" i="3"/>
  <c r="H52" i="3"/>
  <c r="J50" i="3"/>
  <c r="N49" i="3"/>
  <c r="R43" i="3"/>
  <c r="H43" i="3"/>
  <c r="P40" i="3"/>
  <c r="P38" i="3"/>
  <c r="R36" i="3"/>
  <c r="H36" i="3"/>
  <c r="J34" i="3"/>
  <c r="N33" i="3"/>
  <c r="P31" i="3"/>
  <c r="R27" i="3"/>
  <c r="H27" i="3"/>
  <c r="P24" i="3"/>
  <c r="J22" i="3"/>
  <c r="R22" i="3"/>
  <c r="R15" i="3"/>
  <c r="H15" i="3"/>
  <c r="Q5" i="3"/>
  <c r="Q6" i="3" s="1"/>
  <c r="N17" i="3"/>
  <c r="N14" i="3"/>
  <c r="Q15" i="4"/>
  <c r="I15" i="4"/>
  <c r="Q7" i="4"/>
  <c r="R65" i="3"/>
  <c r="N61" i="3"/>
  <c r="L58" i="3"/>
  <c r="R55" i="3"/>
  <c r="H55" i="3"/>
  <c r="P52" i="3"/>
  <c r="L51" i="3"/>
  <c r="P50" i="3"/>
  <c r="L49" i="3"/>
  <c r="R48" i="3"/>
  <c r="H48" i="3"/>
  <c r="J46" i="3"/>
  <c r="N45" i="3"/>
  <c r="P43" i="3"/>
  <c r="L42" i="3"/>
  <c r="N40" i="3"/>
  <c r="R39" i="3"/>
  <c r="H39" i="3"/>
  <c r="N38" i="3"/>
  <c r="P36" i="3"/>
  <c r="L35" i="3"/>
  <c r="P34" i="3"/>
  <c r="L33" i="3"/>
  <c r="R32" i="3"/>
  <c r="H32" i="3"/>
  <c r="N31" i="3"/>
  <c r="J30" i="3"/>
  <c r="N29" i="3"/>
  <c r="P27" i="3"/>
  <c r="L26" i="3"/>
  <c r="N24" i="3"/>
  <c r="R23" i="3"/>
  <c r="H23" i="3"/>
  <c r="L21" i="3"/>
  <c r="L17" i="3"/>
  <c r="J16" i="3"/>
  <c r="P15" i="3"/>
  <c r="N11" i="3"/>
  <c r="L10" i="3"/>
  <c r="J7" i="3"/>
  <c r="J60" i="3"/>
  <c r="J51" i="3"/>
  <c r="J44" i="3"/>
  <c r="L40" i="3"/>
  <c r="J35" i="3"/>
  <c r="J28" i="3"/>
  <c r="P25" i="3"/>
  <c r="L24" i="3"/>
  <c r="N22" i="3"/>
  <c r="P19" i="3"/>
  <c r="R16" i="3"/>
  <c r="H16" i="3"/>
  <c r="L14" i="3"/>
  <c r="R9" i="3"/>
  <c r="P8" i="3"/>
  <c r="N6" i="3"/>
  <c r="P62" i="3"/>
  <c r="R60" i="3"/>
  <c r="J58" i="3"/>
  <c r="N52" i="3"/>
  <c r="R51" i="3"/>
  <c r="N50" i="3"/>
  <c r="J49" i="3"/>
  <c r="P46" i="3"/>
  <c r="R44" i="3"/>
  <c r="J42" i="3"/>
  <c r="L38" i="3"/>
  <c r="N36" i="3"/>
  <c r="R35" i="3"/>
  <c r="N34" i="3"/>
  <c r="J33" i="3"/>
  <c r="L31" i="3"/>
  <c r="P30" i="3"/>
  <c r="R28" i="3"/>
  <c r="J26" i="3"/>
  <c r="J21" i="3"/>
  <c r="L18" i="3"/>
  <c r="J17" i="3"/>
  <c r="P13" i="3"/>
  <c r="J10" i="3"/>
  <c r="J5" i="3"/>
  <c r="R5" i="3"/>
  <c r="L5" i="3"/>
  <c r="R49" i="3"/>
  <c r="R33" i="3"/>
  <c r="L22" i="3"/>
  <c r="R17" i="3"/>
  <c r="H14" i="3"/>
  <c r="R10" i="3"/>
  <c r="H10" i="3"/>
  <c r="N8" i="3"/>
  <c r="J6" i="3"/>
  <c r="R6" i="3"/>
  <c r="L6" i="3"/>
  <c r="L4" i="3"/>
  <c r="M4" i="3" s="1"/>
  <c r="R4" i="3"/>
  <c r="S4" i="3" s="1"/>
  <c r="J4" i="3"/>
  <c r="K4" i="3" s="1"/>
  <c r="K5" i="3" s="1"/>
  <c r="C176" i="7" l="1"/>
  <c r="AC188" i="2"/>
  <c r="I41" i="1" s="1"/>
  <c r="Z94" i="2"/>
  <c r="E40" i="1" s="1"/>
  <c r="Y94" i="2"/>
  <c r="E38" i="1" s="1"/>
  <c r="Q38" i="1" s="1"/>
  <c r="C303" i="7"/>
  <c r="Y188" i="2"/>
  <c r="I38" i="1" s="1"/>
  <c r="J40" i="1" s="1"/>
  <c r="C159" i="7"/>
  <c r="Q43" i="1"/>
  <c r="C267" i="7"/>
  <c r="C266" i="7"/>
  <c r="C174" i="7"/>
  <c r="C168" i="7"/>
  <c r="C264" i="7"/>
  <c r="O6" i="3"/>
  <c r="O7" i="3" s="1"/>
  <c r="O8" i="3" s="1"/>
  <c r="O9" i="3" s="1"/>
  <c r="O10" i="3" s="1"/>
  <c r="O11" i="3" s="1"/>
  <c r="O12" i="3" s="1"/>
  <c r="O13" i="3" s="1"/>
  <c r="Q32" i="2"/>
  <c r="Q34" i="2"/>
  <c r="Q36" i="2"/>
  <c r="Q35" i="2"/>
  <c r="N11" i="4"/>
  <c r="N12" i="4" s="1"/>
  <c r="N13" i="4" s="1"/>
  <c r="N14" i="4" s="1"/>
  <c r="N15" i="4" s="1"/>
  <c r="N16" i="4" s="1"/>
  <c r="N17" i="4" s="1"/>
  <c r="N18" i="4" s="1"/>
  <c r="N19" i="4" s="1"/>
  <c r="N20" i="4" s="1"/>
  <c r="N21" i="4" s="1"/>
  <c r="N22" i="4" s="1"/>
  <c r="N23" i="4" s="1"/>
  <c r="C268" i="7"/>
  <c r="S5" i="3"/>
  <c r="S6" i="3" s="1"/>
  <c r="S7" i="3" s="1"/>
  <c r="S8" i="3" s="1"/>
  <c r="S9" i="3" s="1"/>
  <c r="P6" i="4"/>
  <c r="P7" i="4" s="1"/>
  <c r="Q7" i="3"/>
  <c r="C184" i="7"/>
  <c r="C185" i="7"/>
  <c r="C187" i="7"/>
  <c r="C182" i="7"/>
  <c r="J43" i="1"/>
  <c r="N17" i="7"/>
  <c r="C183" i="7"/>
  <c r="R7" i="4"/>
  <c r="R8" i="4" s="1"/>
  <c r="M18" i="7"/>
  <c r="N18" i="7"/>
  <c r="K6" i="3"/>
  <c r="K7" i="3" s="1"/>
  <c r="K8" i="3" s="1"/>
  <c r="K9" i="3" s="1"/>
  <c r="K10" i="3" s="1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O489" i="7"/>
  <c r="S185" i="2"/>
  <c r="S180" i="2"/>
  <c r="M5" i="3"/>
  <c r="M6" i="3" s="1"/>
  <c r="M7" i="3" s="1"/>
  <c r="M8" i="3" s="1"/>
  <c r="M9" i="3" s="1"/>
  <c r="M10" i="3" s="1"/>
  <c r="M11" i="3" s="1"/>
  <c r="M12" i="3" s="1"/>
  <c r="M13" i="3" s="1"/>
  <c r="M14" i="3" s="1"/>
  <c r="M15" i="3" s="1"/>
  <c r="M16" i="3" s="1"/>
  <c r="M17" i="3" s="1"/>
  <c r="M18" i="3" s="1"/>
  <c r="M19" i="3" s="1"/>
  <c r="M20" i="3" s="1"/>
  <c r="M21" i="3" s="1"/>
  <c r="M22" i="3" s="1"/>
  <c r="M23" i="3" s="1"/>
  <c r="M24" i="3" s="1"/>
  <c r="M25" i="3" s="1"/>
  <c r="M26" i="3" s="1"/>
  <c r="M27" i="3" s="1"/>
  <c r="M28" i="3" s="1"/>
  <c r="M29" i="3" s="1"/>
  <c r="M30" i="3" s="1"/>
  <c r="M31" i="3" s="1"/>
  <c r="M32" i="3" s="1"/>
  <c r="M33" i="3" s="1"/>
  <c r="M34" i="3" s="1"/>
  <c r="M35" i="3" s="1"/>
  <c r="M36" i="3" s="1"/>
  <c r="M37" i="3" s="1"/>
  <c r="M38" i="3" s="1"/>
  <c r="M39" i="3" s="1"/>
  <c r="M40" i="3" s="1"/>
  <c r="M41" i="3" s="1"/>
  <c r="M42" i="3" s="1"/>
  <c r="M43" i="3" s="1"/>
  <c r="M44" i="3" s="1"/>
  <c r="M45" i="3" s="1"/>
  <c r="M46" i="3" s="1"/>
  <c r="M47" i="3" s="1"/>
  <c r="M48" i="3" s="1"/>
  <c r="M49" i="3" s="1"/>
  <c r="M50" i="3" s="1"/>
  <c r="M51" i="3" s="1"/>
  <c r="M52" i="3" s="1"/>
  <c r="M53" i="3" s="1"/>
  <c r="M54" i="3" s="1"/>
  <c r="M55" i="3" s="1"/>
  <c r="M56" i="3" s="1"/>
  <c r="M57" i="3" s="1"/>
  <c r="M58" i="3" s="1"/>
  <c r="M59" i="3" s="1"/>
  <c r="M60" i="3" s="1"/>
  <c r="M61" i="3" s="1"/>
  <c r="M62" i="3" s="1"/>
  <c r="M63" i="3" s="1"/>
  <c r="M64" i="3" s="1"/>
  <c r="M65" i="3" s="1"/>
  <c r="M66" i="3" s="1"/>
  <c r="M67" i="3" s="1"/>
  <c r="H4" i="3"/>
  <c r="Q8" i="3"/>
  <c r="Q9" i="3" s="1"/>
  <c r="Q10" i="3" s="1"/>
  <c r="Q11" i="3" s="1"/>
  <c r="Q12" i="3" s="1"/>
  <c r="Q13" i="3" s="1"/>
  <c r="Q14" i="3" s="1"/>
  <c r="Q15" i="3" s="1"/>
  <c r="Q16" i="3" s="1"/>
  <c r="Q17" i="3" s="1"/>
  <c r="Q18" i="3" s="1"/>
  <c r="Q19" i="3" s="1"/>
  <c r="Q20" i="3" s="1"/>
  <c r="Q21" i="3" s="1"/>
  <c r="Q22" i="3" s="1"/>
  <c r="Q23" i="3" s="1"/>
  <c r="Q24" i="3" s="1"/>
  <c r="Q25" i="3" s="1"/>
  <c r="Q26" i="3" s="1"/>
  <c r="Q27" i="3" s="1"/>
  <c r="Q28" i="3" s="1"/>
  <c r="Q29" i="3" s="1"/>
  <c r="Q30" i="3" s="1"/>
  <c r="Q31" i="3" s="1"/>
  <c r="Q32" i="3" s="1"/>
  <c r="Q33" i="3" s="1"/>
  <c r="Q34" i="3" s="1"/>
  <c r="Q35" i="3" s="1"/>
  <c r="Q36" i="3" s="1"/>
  <c r="Q37" i="3" s="1"/>
  <c r="Q38" i="3" s="1"/>
  <c r="Q39" i="3" s="1"/>
  <c r="Q40" i="3" s="1"/>
  <c r="Q41" i="3" s="1"/>
  <c r="Q42" i="3" s="1"/>
  <c r="Q43" i="3" s="1"/>
  <c r="Q44" i="3" s="1"/>
  <c r="Q45" i="3" s="1"/>
  <c r="Q46" i="3" s="1"/>
  <c r="Q47" i="3" s="1"/>
  <c r="Q48" i="3" s="1"/>
  <c r="Q49" i="3" s="1"/>
  <c r="Q50" i="3" s="1"/>
  <c r="Q51" i="3" s="1"/>
  <c r="Q52" i="3" s="1"/>
  <c r="Q53" i="3" s="1"/>
  <c r="Q54" i="3" s="1"/>
  <c r="Q55" i="3" s="1"/>
  <c r="Q56" i="3" s="1"/>
  <c r="Q57" i="3" s="1"/>
  <c r="Q58" i="3" s="1"/>
  <c r="Q59" i="3" s="1"/>
  <c r="Q60" i="3" s="1"/>
  <c r="Q61" i="3" s="1"/>
  <c r="Q62" i="3" s="1"/>
  <c r="Q63" i="3" s="1"/>
  <c r="Q64" i="3" s="1"/>
  <c r="Q65" i="3" s="1"/>
  <c r="Q66" i="3" s="1"/>
  <c r="Q67" i="3" s="1"/>
  <c r="P8" i="4"/>
  <c r="P9" i="4" s="1"/>
  <c r="P10" i="4" s="1"/>
  <c r="P11" i="4" s="1"/>
  <c r="P12" i="4" s="1"/>
  <c r="P13" i="4" s="1"/>
  <c r="P14" i="4" s="1"/>
  <c r="P15" i="4" s="1"/>
  <c r="P16" i="4" s="1"/>
  <c r="P17" i="4" s="1"/>
  <c r="P18" i="4" s="1"/>
  <c r="P19" i="4" s="1"/>
  <c r="P20" i="4" s="1"/>
  <c r="P21" i="4" s="1"/>
  <c r="P22" i="4" s="1"/>
  <c r="P23" i="4" s="1"/>
  <c r="N487" i="7"/>
  <c r="L9" i="4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H17" i="7"/>
  <c r="H487" i="7"/>
  <c r="L487" i="7"/>
  <c r="L17" i="7"/>
  <c r="H18" i="7"/>
  <c r="H489" i="7"/>
  <c r="C208" i="7"/>
  <c r="C211" i="7"/>
  <c r="C212" i="7"/>
  <c r="C209" i="7"/>
  <c r="C213" i="7"/>
  <c r="C172" i="7"/>
  <c r="C175" i="7"/>
  <c r="C109" i="7"/>
  <c r="C114" i="7"/>
  <c r="C116" i="7"/>
  <c r="C117" i="7"/>
  <c r="C110" i="7"/>
  <c r="C111" i="7"/>
  <c r="C112" i="7"/>
  <c r="S181" i="2"/>
  <c r="S187" i="2"/>
  <c r="T187" i="2" s="1"/>
  <c r="J17" i="7"/>
  <c r="J487" i="7"/>
  <c r="S10" i="3"/>
  <c r="S11" i="3" s="1"/>
  <c r="S12" i="3" s="1"/>
  <c r="S13" i="3" s="1"/>
  <c r="S14" i="3" s="1"/>
  <c r="S15" i="3" s="1"/>
  <c r="S16" i="3" s="1"/>
  <c r="S17" i="3" s="1"/>
  <c r="S18" i="3" s="1"/>
  <c r="S19" i="3" s="1"/>
  <c r="S20" i="3" s="1"/>
  <c r="S21" i="3" s="1"/>
  <c r="S22" i="3" s="1"/>
  <c r="S23" i="3" s="1"/>
  <c r="S24" i="3" s="1"/>
  <c r="S25" i="3" s="1"/>
  <c r="S26" i="3" s="1"/>
  <c r="S27" i="3" s="1"/>
  <c r="S28" i="3" s="1"/>
  <c r="S29" i="3" s="1"/>
  <c r="S30" i="3" s="1"/>
  <c r="S31" i="3" s="1"/>
  <c r="S32" i="3" s="1"/>
  <c r="S33" i="3" s="1"/>
  <c r="S34" i="3" s="1"/>
  <c r="S35" i="3" s="1"/>
  <c r="S36" i="3" s="1"/>
  <c r="S37" i="3" s="1"/>
  <c r="S38" i="3" s="1"/>
  <c r="S39" i="3" s="1"/>
  <c r="S40" i="3" s="1"/>
  <c r="S41" i="3" s="1"/>
  <c r="S42" i="3" s="1"/>
  <c r="S43" i="3" s="1"/>
  <c r="S44" i="3" s="1"/>
  <c r="S45" i="3" s="1"/>
  <c r="S46" i="3" s="1"/>
  <c r="S47" i="3" s="1"/>
  <c r="S48" i="3" s="1"/>
  <c r="S49" i="3" s="1"/>
  <c r="S50" i="3" s="1"/>
  <c r="S51" i="3" s="1"/>
  <c r="S52" i="3" s="1"/>
  <c r="S53" i="3" s="1"/>
  <c r="S54" i="3" s="1"/>
  <c r="S55" i="3" s="1"/>
  <c r="S56" i="3" s="1"/>
  <c r="S57" i="3" s="1"/>
  <c r="S58" i="3" s="1"/>
  <c r="S59" i="3" s="1"/>
  <c r="S60" i="3" s="1"/>
  <c r="S61" i="3" s="1"/>
  <c r="S62" i="3" s="1"/>
  <c r="S63" i="3" s="1"/>
  <c r="S64" i="3" s="1"/>
  <c r="S65" i="3" s="1"/>
  <c r="S66" i="3" s="1"/>
  <c r="S67" i="3" s="1"/>
  <c r="A397" i="7"/>
  <c r="J157" i="2"/>
  <c r="J156" i="2"/>
  <c r="J155" i="2"/>
  <c r="J154" i="2"/>
  <c r="J153" i="2"/>
  <c r="J158" i="2"/>
  <c r="C460" i="7"/>
  <c r="C462" i="7"/>
  <c r="C464" i="7"/>
  <c r="C466" i="7"/>
  <c r="O487" i="7"/>
  <c r="C199" i="7"/>
  <c r="C201" i="7"/>
  <c r="C205" i="7"/>
  <c r="C203" i="7"/>
  <c r="C465" i="7"/>
  <c r="C163" i="7"/>
  <c r="C166" i="7"/>
  <c r="C164" i="7"/>
  <c r="E37" i="1"/>
  <c r="J44" i="1"/>
  <c r="S183" i="2"/>
  <c r="I17" i="7"/>
  <c r="I487" i="7"/>
  <c r="I18" i="7"/>
  <c r="I489" i="7"/>
  <c r="C461" i="7"/>
  <c r="C145" i="7"/>
  <c r="C150" i="7"/>
  <c r="C147" i="7"/>
  <c r="C148" i="7"/>
  <c r="C151" i="7"/>
  <c r="C146" i="7"/>
  <c r="C149" i="7"/>
  <c r="C200" i="7"/>
  <c r="O18" i="7"/>
  <c r="C194" i="7"/>
  <c r="C193" i="7"/>
  <c r="C195" i="7"/>
  <c r="C196" i="7"/>
  <c r="C190" i="7"/>
  <c r="C192" i="7"/>
  <c r="C154" i="7"/>
  <c r="C155" i="7"/>
  <c r="J42" i="1"/>
  <c r="L489" i="7"/>
  <c r="Q41" i="1"/>
  <c r="J9" i="4"/>
  <c r="J10" i="4" s="1"/>
  <c r="J11" i="4" s="1"/>
  <c r="J12" i="4" s="1"/>
  <c r="J13" i="4" s="1"/>
  <c r="J14" i="4" s="1"/>
  <c r="J15" i="4" s="1"/>
  <c r="J16" i="4" s="1"/>
  <c r="J17" i="4" s="1"/>
  <c r="J18" i="4" s="1"/>
  <c r="J19" i="4" s="1"/>
  <c r="J20" i="4" s="1"/>
  <c r="J21" i="4" s="1"/>
  <c r="J22" i="4" s="1"/>
  <c r="J23" i="4" s="1"/>
  <c r="M17" i="7"/>
  <c r="M487" i="7"/>
  <c r="J489" i="7"/>
  <c r="K489" i="7"/>
  <c r="C181" i="7"/>
  <c r="C188" i="7"/>
  <c r="C186" i="7"/>
  <c r="C130" i="7"/>
  <c r="C131" i="7"/>
  <c r="C132" i="7"/>
  <c r="C133" i="7"/>
  <c r="C127" i="7"/>
  <c r="C128" i="7"/>
  <c r="C134" i="7"/>
  <c r="C129" i="7"/>
  <c r="C470" i="7"/>
  <c r="C472" i="7"/>
  <c r="C474" i="7"/>
  <c r="C469" i="7"/>
  <c r="C473" i="7"/>
  <c r="C471" i="7"/>
  <c r="J39" i="1"/>
  <c r="Q44" i="1"/>
  <c r="J37" i="1"/>
  <c r="J18" i="7"/>
  <c r="K18" i="7"/>
  <c r="C143" i="7"/>
  <c r="C137" i="7"/>
  <c r="C139" i="7"/>
  <c r="C141" i="7"/>
  <c r="C136" i="7"/>
  <c r="C140" i="7"/>
  <c r="C138" i="7"/>
  <c r="C298" i="7"/>
  <c r="C299" i="7"/>
  <c r="C300" i="7"/>
  <c r="Q40" i="1"/>
  <c r="J38" i="1"/>
  <c r="H64" i="3"/>
  <c r="K65" i="3"/>
  <c r="H5" i="3"/>
  <c r="O14" i="3"/>
  <c r="O15" i="3" s="1"/>
  <c r="O16" i="3" s="1"/>
  <c r="O17" i="3" s="1"/>
  <c r="O18" i="3" s="1"/>
  <c r="O19" i="3" s="1"/>
  <c r="O20" i="3" s="1"/>
  <c r="O21" i="3" s="1"/>
  <c r="O22" i="3" s="1"/>
  <c r="O23" i="3" s="1"/>
  <c r="O24" i="3" s="1"/>
  <c r="O25" i="3" s="1"/>
  <c r="O26" i="3" s="1"/>
  <c r="O27" i="3" s="1"/>
  <c r="O28" i="3" s="1"/>
  <c r="O29" i="3" s="1"/>
  <c r="O30" i="3" s="1"/>
  <c r="O31" i="3" s="1"/>
  <c r="O32" i="3" s="1"/>
  <c r="O33" i="3" s="1"/>
  <c r="O34" i="3" s="1"/>
  <c r="O35" i="3" s="1"/>
  <c r="O36" i="3" s="1"/>
  <c r="O37" i="3" s="1"/>
  <c r="O38" i="3" s="1"/>
  <c r="O39" i="3" s="1"/>
  <c r="O40" i="3" s="1"/>
  <c r="O41" i="3" s="1"/>
  <c r="O42" i="3" s="1"/>
  <c r="O43" i="3" s="1"/>
  <c r="O44" i="3" s="1"/>
  <c r="O45" i="3" s="1"/>
  <c r="O46" i="3" s="1"/>
  <c r="O47" i="3" s="1"/>
  <c r="O48" i="3" s="1"/>
  <c r="O49" i="3" s="1"/>
  <c r="O50" i="3" s="1"/>
  <c r="O51" i="3" s="1"/>
  <c r="O52" i="3" s="1"/>
  <c r="O53" i="3" s="1"/>
  <c r="O54" i="3" s="1"/>
  <c r="O55" i="3" s="1"/>
  <c r="O56" i="3" s="1"/>
  <c r="O57" i="3" s="1"/>
  <c r="O58" i="3" s="1"/>
  <c r="O59" i="3" s="1"/>
  <c r="O60" i="3" s="1"/>
  <c r="O61" i="3" s="1"/>
  <c r="O62" i="3" s="1"/>
  <c r="O63" i="3" s="1"/>
  <c r="O64" i="3" s="1"/>
  <c r="O65" i="3" s="1"/>
  <c r="O66" i="3" s="1"/>
  <c r="O67" i="3" s="1"/>
  <c r="R9" i="4"/>
  <c r="R10" i="4" s="1"/>
  <c r="R11" i="4" s="1"/>
  <c r="R12" i="4" s="1"/>
  <c r="R13" i="4" s="1"/>
  <c r="R14" i="4" s="1"/>
  <c r="R15" i="4" s="1"/>
  <c r="R16" i="4" s="1"/>
  <c r="R17" i="4" s="1"/>
  <c r="R18" i="4" s="1"/>
  <c r="R19" i="4" s="1"/>
  <c r="R20" i="4" s="1"/>
  <c r="R21" i="4" s="1"/>
  <c r="R22" i="4" s="1"/>
  <c r="R23" i="4" s="1"/>
  <c r="K17" i="7"/>
  <c r="K487" i="7"/>
  <c r="O17" i="7"/>
  <c r="N489" i="7"/>
  <c r="M489" i="7"/>
  <c r="L18" i="7"/>
  <c r="C120" i="7"/>
  <c r="C122" i="7"/>
  <c r="C118" i="7"/>
  <c r="C123" i="7"/>
  <c r="C289" i="7"/>
  <c r="C290" i="7"/>
  <c r="C292" i="7"/>
  <c r="C294" i="7"/>
  <c r="Q42" i="1"/>
  <c r="S186" i="2"/>
  <c r="Q39" i="1"/>
  <c r="S93" i="2" l="1"/>
  <c r="S91" i="2"/>
  <c r="S92" i="2"/>
  <c r="S90" i="2"/>
  <c r="S88" i="2"/>
  <c r="F38" i="1"/>
  <c r="S89" i="2"/>
  <c r="S87" i="2"/>
  <c r="S86" i="2"/>
  <c r="T186" i="2"/>
  <c r="S184" i="2"/>
  <c r="J41" i="1"/>
  <c r="R185" i="2" s="1"/>
  <c r="S198" i="2" s="1"/>
  <c r="S182" i="2"/>
  <c r="H6" i="3"/>
  <c r="R186" i="2"/>
  <c r="R182" i="2"/>
  <c r="R180" i="2"/>
  <c r="H63" i="3"/>
  <c r="R184" i="2"/>
  <c r="F40" i="1"/>
  <c r="F44" i="1"/>
  <c r="H62" i="3"/>
  <c r="T185" i="2"/>
  <c r="H9" i="3"/>
  <c r="R183" i="2"/>
  <c r="T180" i="2"/>
  <c r="H7" i="3"/>
  <c r="H8" i="3"/>
  <c r="H65" i="3"/>
  <c r="K66" i="3"/>
  <c r="T182" i="2"/>
  <c r="T181" i="2"/>
  <c r="R181" i="2"/>
  <c r="R187" i="2"/>
  <c r="T184" i="2"/>
  <c r="T183" i="2"/>
  <c r="C401" i="7"/>
  <c r="C398" i="7"/>
  <c r="C399" i="7"/>
  <c r="C402" i="7"/>
  <c r="C403" i="7"/>
  <c r="C397" i="7"/>
  <c r="C400" i="7"/>
  <c r="F37" i="1"/>
  <c r="Q37" i="1"/>
  <c r="R42" i="1" s="1"/>
  <c r="F39" i="1"/>
  <c r="F43" i="1"/>
  <c r="F42" i="1"/>
  <c r="F41" i="1"/>
  <c r="S194" i="2" l="1"/>
  <c r="U194" i="2" s="1"/>
  <c r="R92" i="2"/>
  <c r="R40" i="1"/>
  <c r="R39" i="1"/>
  <c r="S196" i="2"/>
  <c r="U196" i="2" s="1"/>
  <c r="S197" i="2"/>
  <c r="U197" i="2" s="1"/>
  <c r="R37" i="1"/>
  <c r="R43" i="1"/>
  <c r="R38" i="1"/>
  <c r="S195" i="2"/>
  <c r="U195" i="2" s="1"/>
  <c r="R86" i="2"/>
  <c r="T86" i="2"/>
  <c r="R93" i="2"/>
  <c r="T89" i="2"/>
  <c r="R90" i="2"/>
  <c r="T90" i="2"/>
  <c r="T93" i="2"/>
  <c r="T87" i="2"/>
  <c r="R88" i="2"/>
  <c r="T91" i="2"/>
  <c r="R91" i="2"/>
  <c r="S193" i="2"/>
  <c r="U193" i="2" s="1"/>
  <c r="R44" i="1"/>
  <c r="T88" i="2"/>
  <c r="R89" i="2"/>
  <c r="K67" i="3"/>
  <c r="H67" i="3" s="1"/>
  <c r="H66" i="3"/>
  <c r="S192" i="2"/>
  <c r="U192" i="2" s="1"/>
  <c r="R41" i="1"/>
  <c r="T92" i="2"/>
  <c r="S191" i="2"/>
  <c r="U191" i="2" s="1"/>
  <c r="R87" i="2"/>
  <c r="C3" i="7" l="1"/>
  <c r="C5" i="7"/>
  <c r="C7" i="7"/>
  <c r="C9" i="7"/>
  <c r="D3" i="7"/>
  <c r="D5" i="7"/>
  <c r="D7" i="7"/>
  <c r="D9" i="7"/>
  <c r="D4" i="7"/>
  <c r="C10" i="7"/>
  <c r="D10" i="7"/>
  <c r="C6" i="7"/>
  <c r="D6" i="7"/>
  <c r="C8" i="7"/>
  <c r="D8" i="7"/>
  <c r="C4" i="7"/>
  <c r="F4" i="7" l="1"/>
  <c r="G4" i="7"/>
  <c r="G9" i="7"/>
  <c r="F9" i="7"/>
  <c r="G7" i="7"/>
  <c r="F7" i="7"/>
  <c r="F8" i="7"/>
  <c r="G8" i="7"/>
  <c r="F6" i="7"/>
  <c r="G6" i="7"/>
  <c r="F10" i="7"/>
  <c r="G10" i="7"/>
  <c r="G5" i="7"/>
  <c r="F5" i="7"/>
  <c r="G3" i="7"/>
  <c r="F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RM</author>
  </authors>
  <commentList>
    <comment ref="B24" authorId="0" shapeId="0" xr:uid="{00000000-0006-0000-0000-000001000000}">
      <text>
        <r>
          <rPr>
            <sz val="10"/>
            <rFont val="Arial"/>
            <family val="2"/>
          </rPr>
          <t>Note:-This event includes 60+</t>
        </r>
      </text>
    </comment>
    <comment ref="B27" authorId="0" shapeId="0" xr:uid="{00000000-0006-0000-0000-000002000000}">
      <text>
        <r>
          <rPr>
            <sz val="10"/>
            <rFont val="Arial"/>
            <family val="2"/>
          </rPr>
          <t>Note:-This event includes 60+</t>
        </r>
      </text>
    </comment>
  </commentList>
</comments>
</file>

<file path=xl/sharedStrings.xml><?xml version="1.0" encoding="utf-8"?>
<sst xmlns="http://schemas.openxmlformats.org/spreadsheetml/2006/main" count="1094" uniqueCount="408">
  <si>
    <t>Sussex Masters League</t>
  </si>
  <si>
    <t>Enter Track &gt;</t>
  </si>
  <si>
    <t>Lewes (B&amp;H)</t>
  </si>
  <si>
    <t>Enter Date &gt;</t>
  </si>
  <si>
    <t>Arena 80</t>
  </si>
  <si>
    <t>Brighton &amp; Hove AC</t>
  </si>
  <si>
    <t>Eastbourne Rovers AC</t>
  </si>
  <si>
    <t>Hailsham</t>
  </si>
  <si>
    <t>Hastings AC</t>
  </si>
  <si>
    <t>Haywards Heath &amp; Lewes</t>
  </si>
  <si>
    <t>HY</t>
  </si>
  <si>
    <t>Worthing &amp; District</t>
  </si>
  <si>
    <t xml:space="preserve"> </t>
  </si>
  <si>
    <t>A</t>
  </si>
  <si>
    <t>AA</t>
  </si>
  <si>
    <t>B</t>
  </si>
  <si>
    <t>BB</t>
  </si>
  <si>
    <t>E</t>
  </si>
  <si>
    <t>EE</t>
  </si>
  <si>
    <t>P</t>
  </si>
  <si>
    <t>PP</t>
  </si>
  <si>
    <t>M</t>
  </si>
  <si>
    <t>MM</t>
  </si>
  <si>
    <t>G</t>
  </si>
  <si>
    <t>GG</t>
  </si>
  <si>
    <t>V</t>
  </si>
  <si>
    <t>VV</t>
  </si>
  <si>
    <t>W</t>
  </si>
  <si>
    <t>WW</t>
  </si>
  <si>
    <t>Men</t>
  </si>
  <si>
    <t>50+</t>
  </si>
  <si>
    <t>60+</t>
  </si>
  <si>
    <t>Discus</t>
  </si>
  <si>
    <t>Miguel Headley</t>
  </si>
  <si>
    <t>Gary Pullen</t>
  </si>
  <si>
    <t>Luke Regan</t>
  </si>
  <si>
    <t>Brian Slaughter</t>
  </si>
  <si>
    <t>Robin Warwick</t>
  </si>
  <si>
    <t>Roberto Proietti</t>
  </si>
  <si>
    <t>Steve Baldock</t>
  </si>
  <si>
    <t>Wayne Martin</t>
  </si>
  <si>
    <t>Kevin Blowers</t>
  </si>
  <si>
    <t>Dominic Tansley</t>
  </si>
  <si>
    <t>Ian Tomkins</t>
  </si>
  <si>
    <t>Mike Bale</t>
  </si>
  <si>
    <t>Matthew Harmer</t>
  </si>
  <si>
    <t>Mark Gibbs</t>
  </si>
  <si>
    <t>Javelin</t>
  </si>
  <si>
    <t>Kevin Baker</t>
  </si>
  <si>
    <t>Laurie Burrett</t>
  </si>
  <si>
    <t>Tom Cleary</t>
  </si>
  <si>
    <t>James Smyth</t>
  </si>
  <si>
    <t>Pole Vault</t>
  </si>
  <si>
    <t>Grant Stirling</t>
  </si>
  <si>
    <t>Simon Basey</t>
  </si>
  <si>
    <t>Ben Taylor</t>
  </si>
  <si>
    <t>Triple Jump</t>
  </si>
  <si>
    <t>Graham Shorter</t>
  </si>
  <si>
    <t>Richard McGregor</t>
  </si>
  <si>
    <t>Mark Rahman</t>
  </si>
  <si>
    <t>200m</t>
  </si>
  <si>
    <t>Kevin Lowe</t>
  </si>
  <si>
    <t>Norman Scott</t>
  </si>
  <si>
    <t xml:space="preserve">Shawn Buck </t>
  </si>
  <si>
    <t>Paul Howard</t>
  </si>
  <si>
    <t>Gerry Lustig</t>
  </si>
  <si>
    <t>Richard Davis</t>
  </si>
  <si>
    <t>Steve Hutchison</t>
  </si>
  <si>
    <t>Curis Shoult</t>
  </si>
  <si>
    <t>Mark Pope</t>
  </si>
  <si>
    <t>Leeland Pavey</t>
  </si>
  <si>
    <t>Graham Purdye</t>
  </si>
  <si>
    <t>Martyn Reynolds</t>
  </si>
  <si>
    <t xml:space="preserve">Simon Basey </t>
  </si>
  <si>
    <t>Paul Hope</t>
  </si>
  <si>
    <t>Owen Wells</t>
  </si>
  <si>
    <t>Ian Kenton</t>
  </si>
  <si>
    <t>Barry Blackwell</t>
  </si>
  <si>
    <t>Gavin Stephens</t>
  </si>
  <si>
    <t>Russell Whiting</t>
  </si>
  <si>
    <t>??</t>
  </si>
  <si>
    <t>800m</t>
  </si>
  <si>
    <t>Mark Halls</t>
  </si>
  <si>
    <t>Mark Dooley</t>
  </si>
  <si>
    <t>Matt Southam</t>
  </si>
  <si>
    <t>Andrew Moore</t>
  </si>
  <si>
    <t>Jack Madden</t>
  </si>
  <si>
    <t>Rob Fergusson</t>
  </si>
  <si>
    <t>Mike Fletcher</t>
  </si>
  <si>
    <t>Phil Grabsky</t>
  </si>
  <si>
    <t>Jonathan Burrell</t>
  </si>
  <si>
    <t>Joe Moore</t>
  </si>
  <si>
    <t>John Bridger</t>
  </si>
  <si>
    <t>Lee Gulliver</t>
  </si>
  <si>
    <t>Steve Atkinson</t>
  </si>
  <si>
    <t>2000m walk</t>
  </si>
  <si>
    <t>Mike Thompson</t>
  </si>
  <si>
    <t>Andy Knight</t>
  </si>
  <si>
    <t>Darren Barzee</t>
  </si>
  <si>
    <t>Nigel Gates</t>
  </si>
  <si>
    <t>5000m</t>
  </si>
  <si>
    <t>Tristan Sharp</t>
  </si>
  <si>
    <t>Dan Vaughan</t>
  </si>
  <si>
    <t>John Orden</t>
  </si>
  <si>
    <t>Kevin Rojas</t>
  </si>
  <si>
    <t>Sean Gibson</t>
  </si>
  <si>
    <t>Stephen Marsden</t>
  </si>
  <si>
    <t>Steve Hutchinson</t>
  </si>
  <si>
    <t>Rob Chrystie</t>
  </si>
  <si>
    <t>Carl Barton</t>
  </si>
  <si>
    <t>Will Withecombe</t>
  </si>
  <si>
    <t>Adam Osman</t>
  </si>
  <si>
    <t>Jeff Pyrah</t>
  </si>
  <si>
    <t>Toby Meanwell</t>
  </si>
  <si>
    <t>Vesa Lindberg</t>
  </si>
  <si>
    <t>Paul Cousins</t>
  </si>
  <si>
    <t>Richard Benn</t>
  </si>
  <si>
    <t>Evert Baker</t>
  </si>
  <si>
    <t>4 x 200 relay</t>
  </si>
  <si>
    <t>Helena Rooney</t>
  </si>
  <si>
    <t>Louise Simkiss</t>
  </si>
  <si>
    <t>Carly Hopkins</t>
  </si>
  <si>
    <t>Helen Diack</t>
  </si>
  <si>
    <t>Katie Wright</t>
  </si>
  <si>
    <t>Tina Macenhill</t>
  </si>
  <si>
    <t>Mary Sanderson</t>
  </si>
  <si>
    <t>Abigail Redd</t>
  </si>
  <si>
    <t>Katy Reed</t>
  </si>
  <si>
    <t>L</t>
  </si>
  <si>
    <t>LL</t>
  </si>
  <si>
    <t>C</t>
  </si>
  <si>
    <t>CC</t>
  </si>
  <si>
    <t>D</t>
  </si>
  <si>
    <t>DD</t>
  </si>
  <si>
    <t>S</t>
  </si>
  <si>
    <t>SS</t>
  </si>
  <si>
    <t>T</t>
  </si>
  <si>
    <t>TT</t>
  </si>
  <si>
    <t>K</t>
  </si>
  <si>
    <t>KK</t>
  </si>
  <si>
    <t>N</t>
  </si>
  <si>
    <t>NN</t>
  </si>
  <si>
    <t>X</t>
  </si>
  <si>
    <t>XX</t>
  </si>
  <si>
    <t>Women</t>
  </si>
  <si>
    <t>Julia Downes</t>
  </si>
  <si>
    <t>Julia Machin</t>
  </si>
  <si>
    <t>Judith Carder</t>
  </si>
  <si>
    <t>Cara Maker</t>
  </si>
  <si>
    <t>Julie Deakin</t>
  </si>
  <si>
    <t>Julie Chicken</t>
  </si>
  <si>
    <t>Jayne Baldock</t>
  </si>
  <si>
    <t>Frances Burnham</t>
  </si>
  <si>
    <t>Jaqueline Barnes</t>
  </si>
  <si>
    <t>Jenna Harmer</t>
  </si>
  <si>
    <t>Melanie Irwin</t>
  </si>
  <si>
    <t>Shot Putt</t>
  </si>
  <si>
    <t>Jo Wilding</t>
  </si>
  <si>
    <t>Liz Brandon</t>
  </si>
  <si>
    <t>Hannah Deubert-Chapman</t>
  </si>
  <si>
    <t>Jo Body</t>
  </si>
  <si>
    <t>Michelle Harrod</t>
  </si>
  <si>
    <t>Stefanie Dornbusch</t>
  </si>
  <si>
    <t>Lorna Watts</t>
  </si>
  <si>
    <t>Lucie Venables</t>
  </si>
  <si>
    <t>Aska Asakura</t>
  </si>
  <si>
    <t>Yvonne Patrick</t>
  </si>
  <si>
    <t>Anna Chaplin</t>
  </si>
  <si>
    <t>Sue Keen</t>
  </si>
  <si>
    <t>Maria Stawford</t>
  </si>
  <si>
    <t xml:space="preserve">Tamsin West </t>
  </si>
  <si>
    <t>Susan Rae</t>
  </si>
  <si>
    <t>Janice Lockyer</t>
  </si>
  <si>
    <t>Paula Blackledge</t>
  </si>
  <si>
    <t>Heather Jenner</t>
  </si>
  <si>
    <t>Amy Rodway</t>
  </si>
  <si>
    <t>Jenna French</t>
  </si>
  <si>
    <t>Sonnii Pine</t>
  </si>
  <si>
    <t>Fiona Patten</t>
  </si>
  <si>
    <t>Tamsin West</t>
  </si>
  <si>
    <t>Caroline Wood</t>
  </si>
  <si>
    <t>Jeanette Keneally</t>
  </si>
  <si>
    <t>Jenny Brown</t>
  </si>
  <si>
    <t>Katie Manley</t>
  </si>
  <si>
    <t>Frances Delves</t>
  </si>
  <si>
    <t>Laura Gill</t>
  </si>
  <si>
    <t>A80</t>
  </si>
  <si>
    <t>B&amp;H</t>
  </si>
  <si>
    <t>ERAC</t>
  </si>
  <si>
    <t>HAIL</t>
  </si>
  <si>
    <t>HAC</t>
  </si>
  <si>
    <t>HHH</t>
  </si>
  <si>
    <t>WD</t>
  </si>
  <si>
    <t>A - AA - 10 - 8</t>
  </si>
  <si>
    <t>L - LL - 20 - 30</t>
  </si>
  <si>
    <t>B - BB - 11 - 1</t>
  </si>
  <si>
    <t>C - CC - 21 - 31</t>
  </si>
  <si>
    <t>P – PP - 15 - 5</t>
  </si>
  <si>
    <t>S – SS - 28 - 38</t>
  </si>
  <si>
    <t>E - EE - 14 - 4</t>
  </si>
  <si>
    <t>D - DD - 24 - 34</t>
  </si>
  <si>
    <t>M - MM - 16 - 6</t>
  </si>
  <si>
    <t>T - TT - 26 - 36</t>
  </si>
  <si>
    <t>G - GG - 17 - 7</t>
  </si>
  <si>
    <t>K - KK - 27 - 37</t>
  </si>
  <si>
    <t>V – VV – 13 – 3</t>
  </si>
  <si>
    <t>N – NN – 23 – 33</t>
  </si>
  <si>
    <t>W - WW - 12 - 2</t>
  </si>
  <si>
    <t>X - XX - 22 - 32</t>
  </si>
  <si>
    <t>Field</t>
  </si>
  <si>
    <t>Track</t>
  </si>
  <si>
    <t>35+</t>
  </si>
  <si>
    <t>1:58.5</t>
  </si>
  <si>
    <t>2:04.9</t>
  </si>
  <si>
    <t>2:07.5</t>
  </si>
  <si>
    <t>2:12.8</t>
  </si>
  <si>
    <t>2:17.4</t>
  </si>
  <si>
    <t>2:24.2</t>
  </si>
  <si>
    <t>Final Scores</t>
  </si>
  <si>
    <t>Pos</t>
  </si>
  <si>
    <t>Pts</t>
  </si>
  <si>
    <t>11;29.1</t>
  </si>
  <si>
    <t>03.05.1</t>
  </si>
  <si>
    <t>14;28.2</t>
  </si>
  <si>
    <t>2:03.4</t>
  </si>
  <si>
    <t>03.09.3</t>
  </si>
  <si>
    <t>2:10.1</t>
  </si>
  <si>
    <t>2:14.4</t>
  </si>
  <si>
    <t>Event:</t>
  </si>
  <si>
    <t>3000m</t>
  </si>
  <si>
    <t>Competition</t>
  </si>
  <si>
    <t>Place</t>
  </si>
  <si>
    <t>Number</t>
  </si>
  <si>
    <t>Time</t>
  </si>
  <si>
    <t>Name</t>
  </si>
  <si>
    <t>Club</t>
  </si>
  <si>
    <t>Stream</t>
  </si>
  <si>
    <t>Stream 
Position</t>
  </si>
  <si>
    <t>Race 1 or 2</t>
  </si>
  <si>
    <t>Running A</t>
  </si>
  <si>
    <t>Running B</t>
  </si>
  <si>
    <t>NS</t>
  </si>
  <si>
    <t>Running NS</t>
  </si>
  <si>
    <t>Running 50+</t>
  </si>
  <si>
    <t>Running 60+</t>
  </si>
  <si>
    <t>Order</t>
  </si>
  <si>
    <r>
      <rPr>
        <sz val="8"/>
        <rFont val="Arial"/>
        <family val="2"/>
      </rPr>
      <t>1</t>
    </r>
    <r>
      <rPr>
        <vertAlign val="superscript"/>
        <sz val="8"/>
        <rFont val="Arial"/>
        <family val="2"/>
      </rPr>
      <t>st</t>
    </r>
  </si>
  <si>
    <t>m</t>
  </si>
  <si>
    <r>
      <rPr>
        <sz val="8"/>
        <rFont val="Arial"/>
        <family val="2"/>
      </rPr>
      <t>2</t>
    </r>
    <r>
      <rPr>
        <vertAlign val="superscript"/>
        <sz val="8"/>
        <rFont val="Arial"/>
        <family val="2"/>
      </rPr>
      <t>nd</t>
    </r>
  </si>
  <si>
    <t>e</t>
  </si>
  <si>
    <r>
      <rPr>
        <sz val="8"/>
        <rFont val="Arial"/>
        <family val="2"/>
      </rPr>
      <t>3</t>
    </r>
    <r>
      <rPr>
        <vertAlign val="superscript"/>
        <sz val="8"/>
        <rFont val="Arial"/>
        <family val="2"/>
      </rPr>
      <t>rd</t>
    </r>
  </si>
  <si>
    <t>w</t>
  </si>
  <si>
    <r>
      <rPr>
        <sz val="8"/>
        <rFont val="Arial"/>
        <family val="2"/>
      </rPr>
      <t>4</t>
    </r>
    <r>
      <rPr>
        <vertAlign val="superscript"/>
        <sz val="8"/>
        <rFont val="Arial"/>
        <family val="2"/>
      </rPr>
      <t>th</t>
    </r>
  </si>
  <si>
    <t>v</t>
  </si>
  <si>
    <r>
      <rPr>
        <sz val="8"/>
        <rFont val="Arial"/>
        <family val="2"/>
      </rPr>
      <t>5</t>
    </r>
    <r>
      <rPr>
        <vertAlign val="superscript"/>
        <sz val="8"/>
        <rFont val="Arial"/>
        <family val="2"/>
      </rPr>
      <t>th</t>
    </r>
  </si>
  <si>
    <t>p</t>
  </si>
  <si>
    <r>
      <rPr>
        <sz val="8"/>
        <rFont val="Arial"/>
        <family val="2"/>
      </rPr>
      <t>6</t>
    </r>
    <r>
      <rPr>
        <vertAlign val="superscript"/>
        <sz val="8"/>
        <rFont val="Arial"/>
        <family val="2"/>
      </rPr>
      <t>th</t>
    </r>
  </si>
  <si>
    <t>g</t>
  </si>
  <si>
    <r>
      <rPr>
        <sz val="8"/>
        <rFont val="Arial"/>
        <family val="2"/>
      </rPr>
      <t>7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</si>
  <si>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8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</si>
  <si>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9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</si>
  <si>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10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</si>
  <si>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17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</si>
  <si>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19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</si>
  <si>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22</t>
    </r>
    <r>
      <rPr>
        <vertAlign val="superscript"/>
        <sz val="8"/>
        <rFont val="Arial"/>
        <family val="2"/>
      </rPr>
      <t>nd</t>
    </r>
  </si>
  <si>
    <r>
      <rPr>
        <sz val="8"/>
        <rFont val="Arial"/>
        <family val="2"/>
      </rPr>
      <t>23</t>
    </r>
    <r>
      <rPr>
        <vertAlign val="superscript"/>
        <sz val="8"/>
        <rFont val="Arial"/>
        <family val="2"/>
      </rPr>
      <t>rd</t>
    </r>
  </si>
  <si>
    <r>
      <rPr>
        <sz val="8"/>
        <rFont val="Arial"/>
        <family val="2"/>
      </rPr>
      <t>24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</si>
  <si>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27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</si>
  <si>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11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</si>
  <si>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12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</si>
  <si>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13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</si>
  <si>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14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</si>
  <si>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15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</si>
  <si>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16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</si>
  <si>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18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</si>
  <si>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20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</si>
  <si>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21</t>
    </r>
    <r>
      <rPr>
        <vertAlign val="superscript"/>
        <sz val="8"/>
        <rFont val="Arial"/>
        <family val="2"/>
      </rPr>
      <t>st</t>
    </r>
  </si>
  <si>
    <r>
      <rPr>
        <sz val="8"/>
        <rFont val="Arial"/>
        <family val="2"/>
      </rPr>
      <t>25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</si>
  <si>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26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</si>
  <si>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28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</si>
  <si>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29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</si>
  <si>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30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</si>
  <si>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31</t>
    </r>
    <r>
      <rPr>
        <vertAlign val="superscript"/>
        <sz val="8"/>
        <rFont val="Arial"/>
        <family val="2"/>
      </rPr>
      <t>st</t>
    </r>
  </si>
  <si>
    <r>
      <rPr>
        <sz val="8"/>
        <rFont val="Arial"/>
        <family val="2"/>
      </rPr>
      <t>32</t>
    </r>
    <r>
      <rPr>
        <vertAlign val="superscript"/>
        <sz val="8"/>
        <rFont val="Arial"/>
        <family val="2"/>
      </rPr>
      <t>nd</t>
    </r>
  </si>
  <si>
    <r>
      <rPr>
        <sz val="8"/>
        <rFont val="Arial"/>
        <family val="2"/>
      </rPr>
      <t>33</t>
    </r>
    <r>
      <rPr>
        <vertAlign val="superscript"/>
        <sz val="8"/>
        <rFont val="Arial"/>
        <family val="2"/>
      </rPr>
      <t>rd</t>
    </r>
  </si>
  <si>
    <r>
      <rPr>
        <sz val="8"/>
        <rFont val="Arial"/>
        <family val="2"/>
      </rPr>
      <t>34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</si>
  <si>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35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</si>
  <si>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36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</si>
  <si>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37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</si>
  <si>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38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</si>
  <si>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39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</si>
  <si>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40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</si>
  <si>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41</t>
    </r>
    <r>
      <rPr>
        <vertAlign val="superscript"/>
        <sz val="8"/>
        <rFont val="Arial"/>
        <family val="2"/>
      </rPr>
      <t>st</t>
    </r>
  </si>
  <si>
    <r>
      <rPr>
        <sz val="8"/>
        <rFont val="Arial"/>
        <family val="2"/>
      </rPr>
      <t>42</t>
    </r>
    <r>
      <rPr>
        <vertAlign val="superscript"/>
        <sz val="8"/>
        <rFont val="Arial"/>
        <family val="2"/>
      </rPr>
      <t>nd</t>
    </r>
  </si>
  <si>
    <r>
      <rPr>
        <sz val="8"/>
        <rFont val="Arial"/>
        <family val="2"/>
      </rPr>
      <t>43</t>
    </r>
    <r>
      <rPr>
        <vertAlign val="superscript"/>
        <sz val="8"/>
        <rFont val="Arial"/>
        <family val="2"/>
      </rPr>
      <t>rd</t>
    </r>
  </si>
  <si>
    <r>
      <rPr>
        <sz val="8"/>
        <rFont val="Arial"/>
        <family val="2"/>
      </rPr>
      <t>44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</si>
  <si>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45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</si>
  <si>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46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</si>
  <si>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47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</si>
  <si>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48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</si>
  <si>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49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</si>
  <si>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50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</si>
  <si>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51</t>
    </r>
    <r>
      <rPr>
        <vertAlign val="superscript"/>
        <sz val="8"/>
        <rFont val="Arial"/>
        <family val="2"/>
      </rPr>
      <t>st</t>
    </r>
  </si>
  <si>
    <r>
      <rPr>
        <sz val="8"/>
        <rFont val="Arial"/>
        <family val="2"/>
      </rPr>
      <t>52</t>
    </r>
    <r>
      <rPr>
        <vertAlign val="superscript"/>
        <sz val="8"/>
        <rFont val="Arial"/>
        <family val="2"/>
      </rPr>
      <t>nd</t>
    </r>
  </si>
  <si>
    <r>
      <rPr>
        <sz val="8"/>
        <rFont val="Arial"/>
        <family val="2"/>
      </rPr>
      <t>53</t>
    </r>
    <r>
      <rPr>
        <vertAlign val="superscript"/>
        <sz val="8"/>
        <rFont val="Arial"/>
        <family val="2"/>
      </rPr>
      <t>rd</t>
    </r>
  </si>
  <si>
    <r>
      <rPr>
        <sz val="8"/>
        <rFont val="Arial"/>
        <family val="2"/>
      </rPr>
      <t>54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</si>
  <si>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55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</si>
  <si>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56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</si>
  <si>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57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</si>
  <si>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58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</si>
  <si>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59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</si>
  <si>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60</t>
    </r>
    <r>
      <rPr>
        <vertAlign val="superscript"/>
        <sz val="8"/>
        <rFont val="Arial"/>
        <family val="2"/>
      </rPr>
      <t>th</t>
    </r>
  </si>
  <si>
    <r>
      <rPr>
        <sz val="8"/>
        <rFont val="Arial"/>
        <family val="2"/>
      </rPr>
      <t>61</t>
    </r>
    <r>
      <rPr>
        <vertAlign val="superscript"/>
        <sz val="8"/>
        <rFont val="Arial"/>
        <family val="2"/>
      </rPr>
      <t>st</t>
    </r>
  </si>
  <si>
    <r>
      <rPr>
        <sz val="8"/>
        <rFont val="Arial"/>
        <family val="2"/>
      </rPr>
      <t>62</t>
    </r>
    <r>
      <rPr>
        <vertAlign val="superscript"/>
        <sz val="8"/>
        <rFont val="Arial"/>
        <family val="2"/>
      </rPr>
      <t>nd</t>
    </r>
  </si>
  <si>
    <r>
      <rPr>
        <sz val="8"/>
        <rFont val="Arial"/>
        <family val="2"/>
      </rPr>
      <t>63</t>
    </r>
    <r>
      <rPr>
        <vertAlign val="superscript"/>
        <sz val="8"/>
        <rFont val="Arial"/>
        <family val="2"/>
      </rPr>
      <t>rd</t>
    </r>
  </si>
  <si>
    <r>
      <rPr>
        <sz val="8"/>
        <rFont val="Arial"/>
        <family val="2"/>
      </rPr>
      <t>64</t>
    </r>
    <r>
      <rPr>
        <vertAlign val="superscript"/>
        <sz val="8"/>
        <rFont val="Arial"/>
        <family val="2"/>
      </rPr>
      <t>th</t>
    </r>
  </si>
  <si>
    <t>Time / Metres</t>
  </si>
  <si>
    <t>N/S No.</t>
  </si>
  <si>
    <t>Age Group</t>
  </si>
  <si>
    <t>Events</t>
  </si>
  <si>
    <t>Imogen Taylor</t>
  </si>
  <si>
    <t>LEW</t>
  </si>
  <si>
    <t>U15</t>
  </si>
  <si>
    <t>PV</t>
  </si>
  <si>
    <t>Georgina Docherty</t>
  </si>
  <si>
    <t>Matt King</t>
  </si>
  <si>
    <t>HHH_LAC</t>
  </si>
  <si>
    <t>M35</t>
  </si>
  <si>
    <t>Tim Hicks</t>
  </si>
  <si>
    <t>M60</t>
  </si>
  <si>
    <t>800m, 5000m</t>
  </si>
  <si>
    <t>Josh Franks</t>
  </si>
  <si>
    <t>4x200</t>
  </si>
  <si>
    <t>M50</t>
  </si>
  <si>
    <t>800m 5000m</t>
  </si>
  <si>
    <t>HAS</t>
  </si>
  <si>
    <t>W35</t>
  </si>
  <si>
    <t>Stephen Langridge</t>
  </si>
  <si>
    <t>Robert Cooper</t>
  </si>
  <si>
    <t>200m,800m</t>
  </si>
  <si>
    <t>Chris Gilbert</t>
  </si>
  <si>
    <t>Discus, 200m</t>
  </si>
  <si>
    <t>Paul Gaston</t>
  </si>
  <si>
    <t>Surrey Walking</t>
  </si>
  <si>
    <t>M75</t>
  </si>
  <si>
    <t>RW</t>
  </si>
  <si>
    <t>Alan Easey</t>
  </si>
  <si>
    <t>WDH</t>
  </si>
  <si>
    <t>Louise Ryan</t>
  </si>
  <si>
    <t>EBR</t>
  </si>
  <si>
    <t>SW</t>
  </si>
  <si>
    <t>Jimson Lee</t>
  </si>
  <si>
    <t>M55</t>
  </si>
  <si>
    <t>Graeme Heaton</t>
  </si>
  <si>
    <t>Heathfield</t>
  </si>
  <si>
    <t>Sam Bennett</t>
  </si>
  <si>
    <t>M45</t>
  </si>
  <si>
    <t xml:space="preserve">Hannah Wilson </t>
  </si>
  <si>
    <t>800 4x200</t>
  </si>
  <si>
    <t xml:space="preserve">A80 </t>
  </si>
  <si>
    <t>Neil Grover</t>
  </si>
  <si>
    <t>Laurie Barrett</t>
  </si>
  <si>
    <t>M40</t>
  </si>
  <si>
    <t>W40</t>
  </si>
  <si>
    <t>Event</t>
  </si>
  <si>
    <t>Performance</t>
  </si>
  <si>
    <t>2:10.3</t>
  </si>
  <si>
    <t>2:58.0</t>
  </si>
  <si>
    <t>2:21.5</t>
  </si>
  <si>
    <t>2:51.9</t>
  </si>
  <si>
    <t>2:55.4</t>
  </si>
  <si>
    <t>3:04.6</t>
  </si>
  <si>
    <t>2:38.7</t>
  </si>
  <si>
    <t>29.6</t>
  </si>
  <si>
    <t>32.0</t>
  </si>
  <si>
    <t>33.7</t>
  </si>
  <si>
    <t>28.9</t>
  </si>
  <si>
    <t>30.2</t>
  </si>
  <si>
    <t>40.55</t>
  </si>
  <si>
    <t>9.56</t>
  </si>
  <si>
    <t>2.30</t>
  </si>
  <si>
    <t>5000M</t>
  </si>
  <si>
    <t>19:36.8</t>
  </si>
  <si>
    <t>20:01.9</t>
  </si>
  <si>
    <t>21:08.2</t>
  </si>
  <si>
    <t>33.86</t>
  </si>
  <si>
    <t>14.83</t>
  </si>
  <si>
    <t>14.31</t>
  </si>
  <si>
    <t>Javelin 600</t>
  </si>
  <si>
    <t>38.30</t>
  </si>
  <si>
    <t>16.91</t>
  </si>
  <si>
    <t>18.82</t>
  </si>
  <si>
    <t>18.02</t>
  </si>
  <si>
    <t>2000m RW</t>
  </si>
  <si>
    <t>13:32.45</t>
  </si>
  <si>
    <t>13:19.6</t>
  </si>
  <si>
    <t>17.52</t>
  </si>
  <si>
    <t>18:06.2</t>
  </si>
  <si>
    <t>7.37</t>
  </si>
  <si>
    <t>2.40</t>
  </si>
  <si>
    <t>11.30</t>
  </si>
  <si>
    <t>21:15.3</t>
  </si>
  <si>
    <t>Pos.</t>
  </si>
  <si>
    <t>Team</t>
  </si>
  <si>
    <t>Score</t>
  </si>
  <si>
    <t>Mixes 4 x 200m</t>
  </si>
  <si>
    <t>2:26.6</t>
  </si>
  <si>
    <t>26.60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</si>
</sst>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 mmm\ yyyy"/>
    <numFmt numFmtId="165" formatCode="[$£-809]#,##0.00;[Red]\-[$£-809]#,##0.00"/>
    <numFmt numFmtId="166" formatCode="0.0"/>
    <numFmt numFmtId="167" formatCode="dd/mm/yy"/>
    <numFmt numFmtId="168" formatCode="&quot;TRUE&quot;;&quot;TRUE&quot;;&quot;FALSE&quot;"/>
  </numFmts>
  <fonts count="36" x14ac:knownFonts="1">
    <font>
      <sz val="10"/>
      <name val="Arial"/>
      <family val="2"/>
    </font>
    <font>
      <b/>
      <u/>
      <sz val="2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color indexed="14"/>
      <name val="Arial"/>
      <family val="2"/>
    </font>
    <font>
      <i/>
      <sz val="8"/>
      <color indexed="12"/>
      <name val="Arial"/>
      <family val="2"/>
    </font>
    <font>
      <b/>
      <u/>
      <sz val="10"/>
      <color indexed="14"/>
      <name val="Arial"/>
      <family val="2"/>
    </font>
    <font>
      <b/>
      <sz val="10"/>
      <color indexed="14"/>
      <name val="Arial"/>
      <family val="2"/>
    </font>
    <font>
      <sz val="10"/>
      <color indexed="20"/>
      <name val="Arial"/>
      <family val="2"/>
    </font>
    <font>
      <i/>
      <sz val="8"/>
      <color indexed="14"/>
      <name val="Arial"/>
      <family val="2"/>
    </font>
    <font>
      <sz val="10"/>
      <color indexed="8"/>
      <name val="Arial"/>
      <family val="2"/>
    </font>
    <font>
      <sz val="10"/>
      <color indexed="3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u/>
      <sz val="12"/>
      <name val="Arial"/>
      <family val="2"/>
    </font>
    <font>
      <u/>
      <sz val="20"/>
      <name val="Arial"/>
      <family val="2"/>
    </font>
    <font>
      <b/>
      <sz val="12"/>
      <name val="Arial"/>
      <family val="2"/>
    </font>
    <font>
      <sz val="10"/>
      <color indexed="55"/>
      <name val="Arial"/>
      <family val="2"/>
    </font>
    <font>
      <sz val="10"/>
      <color indexed="53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  <fill>
      <patternFill patternType="solid">
        <fgColor indexed="24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4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/>
      <right/>
      <top/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/>
      <top/>
      <bottom style="medium">
        <color indexed="63"/>
      </bottom>
      <diagonal/>
    </border>
    <border>
      <left style="medium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medium">
        <color indexed="63"/>
      </right>
      <top/>
      <bottom style="thin">
        <color indexed="63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3"/>
      </left>
      <right/>
      <top/>
      <bottom style="medium">
        <color indexed="8"/>
      </bottom>
      <diagonal/>
    </border>
    <border>
      <left/>
      <right style="thin">
        <color indexed="63"/>
      </right>
      <top/>
      <bottom style="medium">
        <color indexed="8"/>
      </bottom>
      <diagonal/>
    </border>
    <border>
      <left style="thin">
        <color indexed="63"/>
      </left>
      <right/>
      <top/>
      <bottom style="medium">
        <color indexed="8"/>
      </bottom>
      <diagonal/>
    </border>
    <border>
      <left style="medium">
        <color indexed="63"/>
      </left>
      <right/>
      <top style="medium">
        <color indexed="63"/>
      </top>
      <bottom/>
      <diagonal/>
    </border>
    <border>
      <left/>
      <right/>
      <top style="medium">
        <color indexed="63"/>
      </top>
      <bottom/>
      <diagonal/>
    </border>
    <border>
      <left/>
      <right style="medium">
        <color indexed="63"/>
      </right>
      <top style="medium">
        <color indexed="63"/>
      </top>
      <bottom/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hair">
        <color indexed="8"/>
      </bottom>
      <diagonal/>
    </border>
    <border>
      <left style="thin">
        <color indexed="63"/>
      </left>
      <right style="thin">
        <color indexed="63"/>
      </right>
      <top/>
      <bottom style="hair">
        <color indexed="8"/>
      </bottom>
      <diagonal/>
    </border>
    <border>
      <left/>
      <right style="thin">
        <color indexed="63"/>
      </right>
      <top/>
      <bottom style="hair">
        <color indexed="8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2">
    <xf numFmtId="0" fontId="0" fillId="0" borderId="0"/>
    <xf numFmtId="0" fontId="34" fillId="0" borderId="0"/>
  </cellStyleXfs>
  <cellXfs count="333">
    <xf numFmtId="0" fontId="0" fillId="0" borderId="0" xfId="0"/>
    <xf numFmtId="0" fontId="34" fillId="0" borderId="0" xfId="1" applyProtection="1">
      <protection locked="0"/>
    </xf>
    <xf numFmtId="0" fontId="1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 applyProtection="1">
      <alignment horizontal="right" vertical="center"/>
      <protection locked="0"/>
    </xf>
    <xf numFmtId="164" fontId="1" fillId="2" borderId="0" xfId="1" applyNumberFormat="1" applyFont="1" applyFill="1" applyAlignment="1" applyProtection="1">
      <alignment vertical="center"/>
      <protection locked="0"/>
    </xf>
    <xf numFmtId="164" fontId="1" fillId="2" borderId="0" xfId="1" applyNumberFormat="1" applyFont="1" applyFill="1" applyAlignment="1" applyProtection="1">
      <alignment horizontal="center" vertical="center"/>
      <protection locked="0"/>
    </xf>
    <xf numFmtId="0" fontId="34" fillId="2" borderId="0" xfId="1" applyFill="1" applyProtection="1">
      <protection locked="0"/>
    </xf>
    <xf numFmtId="0" fontId="3" fillId="2" borderId="0" xfId="1" applyFont="1" applyFill="1" applyProtection="1">
      <protection locked="0"/>
    </xf>
    <xf numFmtId="0" fontId="4" fillId="2" borderId="0" xfId="1" applyFont="1" applyFill="1" applyProtection="1">
      <protection locked="0"/>
    </xf>
    <xf numFmtId="0" fontId="5" fillId="2" borderId="2" xfId="1" applyFont="1" applyFill="1" applyBorder="1" applyAlignment="1">
      <alignment horizontal="center"/>
    </xf>
    <xf numFmtId="0" fontId="3" fillId="0" borderId="0" xfId="1" applyFont="1" applyProtection="1">
      <protection locked="0"/>
    </xf>
    <xf numFmtId="0" fontId="5" fillId="2" borderId="1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3" fillId="0" borderId="11" xfId="1" applyFont="1" applyBorder="1" applyProtection="1">
      <protection locked="0"/>
    </xf>
    <xf numFmtId="0" fontId="6" fillId="0" borderId="12" xfId="1" applyFont="1" applyBorder="1" applyProtection="1">
      <protection locked="0"/>
    </xf>
    <xf numFmtId="0" fontId="6" fillId="2" borderId="13" xfId="1" applyFont="1" applyFill="1" applyBorder="1" applyProtection="1">
      <protection locked="0"/>
    </xf>
    <xf numFmtId="0" fontId="6" fillId="2" borderId="12" xfId="1" applyFont="1" applyFill="1" applyBorder="1" applyProtection="1">
      <protection locked="0"/>
    </xf>
    <xf numFmtId="0" fontId="3" fillId="0" borderId="13" xfId="1" applyFont="1" applyBorder="1" applyProtection="1">
      <protection locked="0"/>
    </xf>
    <xf numFmtId="0" fontId="6" fillId="0" borderId="14" xfId="1" applyFont="1" applyBorder="1" applyProtection="1">
      <protection locked="0"/>
    </xf>
    <xf numFmtId="0" fontId="3" fillId="2" borderId="13" xfId="1" applyFont="1" applyFill="1" applyBorder="1" applyProtection="1">
      <protection locked="0"/>
    </xf>
    <xf numFmtId="0" fontId="3" fillId="2" borderId="14" xfId="1" applyFont="1" applyFill="1" applyBorder="1" applyProtection="1">
      <protection locked="0"/>
    </xf>
    <xf numFmtId="0" fontId="3" fillId="2" borderId="15" xfId="1" applyFont="1" applyFill="1" applyBorder="1" applyProtection="1">
      <protection locked="0"/>
    </xf>
    <xf numFmtId="0" fontId="3" fillId="0" borderId="16" xfId="1" applyFont="1" applyBorder="1" applyProtection="1">
      <protection locked="0"/>
    </xf>
    <xf numFmtId="0" fontId="3" fillId="0" borderId="17" xfId="1" applyFont="1" applyBorder="1" applyProtection="1">
      <protection locked="0"/>
    </xf>
    <xf numFmtId="0" fontId="3" fillId="2" borderId="18" xfId="1" applyFont="1" applyFill="1" applyBorder="1" applyProtection="1">
      <protection locked="0"/>
    </xf>
    <xf numFmtId="0" fontId="3" fillId="2" borderId="17" xfId="1" applyFont="1" applyFill="1" applyBorder="1" applyProtection="1">
      <protection locked="0"/>
    </xf>
    <xf numFmtId="0" fontId="3" fillId="0" borderId="18" xfId="1" applyFont="1" applyBorder="1" applyProtection="1">
      <protection locked="0"/>
    </xf>
    <xf numFmtId="0" fontId="6" fillId="2" borderId="18" xfId="1" applyFont="1" applyFill="1" applyBorder="1" applyProtection="1">
      <protection locked="0"/>
    </xf>
    <xf numFmtId="0" fontId="6" fillId="2" borderId="17" xfId="1" applyFont="1" applyFill="1" applyBorder="1" applyProtection="1">
      <protection locked="0"/>
    </xf>
    <xf numFmtId="0" fontId="3" fillId="0" borderId="12" xfId="1" applyFont="1" applyBorder="1" applyProtection="1">
      <protection locked="0"/>
    </xf>
    <xf numFmtId="0" fontId="3" fillId="0" borderId="14" xfId="1" applyFont="1" applyBorder="1" applyProtection="1">
      <protection locked="0"/>
    </xf>
    <xf numFmtId="0" fontId="0" fillId="0" borderId="0" xfId="1" applyFont="1" applyProtection="1">
      <protection locked="0"/>
    </xf>
    <xf numFmtId="0" fontId="3" fillId="2" borderId="12" xfId="1" applyFont="1" applyFill="1" applyBorder="1" applyProtection="1">
      <protection locked="0"/>
    </xf>
    <xf numFmtId="0" fontId="3" fillId="0" borderId="19" xfId="1" applyFont="1" applyBorder="1" applyProtection="1">
      <protection locked="0"/>
    </xf>
    <xf numFmtId="0" fontId="3" fillId="0" borderId="20" xfId="1" applyFont="1" applyBorder="1" applyProtection="1">
      <protection locked="0"/>
    </xf>
    <xf numFmtId="0" fontId="7" fillId="2" borderId="21" xfId="1" applyFont="1" applyFill="1" applyBorder="1"/>
    <xf numFmtId="0" fontId="3" fillId="2" borderId="20" xfId="1" applyFont="1" applyFill="1" applyBorder="1" applyProtection="1">
      <protection locked="0"/>
    </xf>
    <xf numFmtId="0" fontId="3" fillId="2" borderId="21" xfId="1" applyFont="1" applyFill="1" applyBorder="1" applyProtection="1">
      <protection locked="0"/>
    </xf>
    <xf numFmtId="0" fontId="3" fillId="2" borderId="22" xfId="1" applyFont="1" applyFill="1" applyBorder="1" applyProtection="1">
      <protection locked="0"/>
    </xf>
    <xf numFmtId="0" fontId="34" fillId="2" borderId="15" xfId="1" applyFill="1" applyBorder="1"/>
    <xf numFmtId="0" fontId="6" fillId="2" borderId="0" xfId="1" applyFont="1" applyFill="1" applyProtection="1">
      <protection locked="0"/>
    </xf>
    <xf numFmtId="0" fontId="8" fillId="2" borderId="0" xfId="1" applyFont="1" applyFill="1" applyProtection="1">
      <protection locked="0"/>
    </xf>
    <xf numFmtId="0" fontId="6" fillId="0" borderId="0" xfId="1" applyFont="1" applyProtection="1">
      <protection locked="0"/>
    </xf>
    <xf numFmtId="0" fontId="9" fillId="2" borderId="3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/>
    </xf>
    <xf numFmtId="0" fontId="9" fillId="2" borderId="7" xfId="1" applyFont="1" applyFill="1" applyBorder="1" applyAlignment="1">
      <alignment horizontal="center"/>
    </xf>
    <xf numFmtId="0" fontId="6" fillId="0" borderId="11" xfId="1" applyFont="1" applyBorder="1" applyProtection="1">
      <protection locked="0"/>
    </xf>
    <xf numFmtId="0" fontId="6" fillId="0" borderId="13" xfId="1" applyFont="1" applyBorder="1" applyProtection="1">
      <protection locked="0"/>
    </xf>
    <xf numFmtId="0" fontId="6" fillId="2" borderId="23" xfId="1" applyFont="1" applyFill="1" applyBorder="1" applyProtection="1">
      <protection locked="0"/>
    </xf>
    <xf numFmtId="0" fontId="6" fillId="0" borderId="24" xfId="1" applyFont="1" applyBorder="1" applyProtection="1">
      <protection locked="0"/>
    </xf>
    <xf numFmtId="0" fontId="6" fillId="0" borderId="25" xfId="1" applyFont="1" applyBorder="1" applyProtection="1">
      <protection locked="0"/>
    </xf>
    <xf numFmtId="0" fontId="6" fillId="2" borderId="26" xfId="1" applyFont="1" applyFill="1" applyBorder="1" applyProtection="1">
      <protection locked="0"/>
    </xf>
    <xf numFmtId="0" fontId="6" fillId="2" borderId="25" xfId="1" applyFont="1" applyFill="1" applyBorder="1" applyProtection="1">
      <protection locked="0"/>
    </xf>
    <xf numFmtId="0" fontId="6" fillId="0" borderId="26" xfId="1" applyFont="1" applyBorder="1" applyProtection="1">
      <protection locked="0"/>
    </xf>
    <xf numFmtId="0" fontId="6" fillId="2" borderId="14" xfId="1" applyFont="1" applyFill="1" applyBorder="1" applyProtection="1">
      <protection locked="0"/>
    </xf>
    <xf numFmtId="0" fontId="0" fillId="0" borderId="0" xfId="0" applyProtection="1">
      <protection locked="0"/>
    </xf>
    <xf numFmtId="0" fontId="10" fillId="0" borderId="12" xfId="1" applyFont="1" applyBorder="1" applyProtection="1">
      <protection locked="0"/>
    </xf>
    <xf numFmtId="0" fontId="6" fillId="0" borderId="20" xfId="1" applyFont="1" applyBorder="1" applyProtection="1">
      <protection locked="0"/>
    </xf>
    <xf numFmtId="0" fontId="11" fillId="2" borderId="21" xfId="1" applyFont="1" applyFill="1" applyBorder="1"/>
    <xf numFmtId="0" fontId="6" fillId="2" borderId="20" xfId="1" applyFont="1" applyFill="1" applyBorder="1" applyProtection="1">
      <protection locked="0"/>
    </xf>
    <xf numFmtId="0" fontId="6" fillId="2" borderId="21" xfId="1" applyFont="1" applyFill="1" applyBorder="1" applyProtection="1">
      <protection locked="0"/>
    </xf>
    <xf numFmtId="0" fontId="6" fillId="2" borderId="22" xfId="1" applyFont="1" applyFill="1" applyBorder="1" applyProtection="1">
      <protection locked="0"/>
    </xf>
    <xf numFmtId="0" fontId="0" fillId="2" borderId="0" xfId="1" applyFont="1" applyFill="1"/>
    <xf numFmtId="0" fontId="12" fillId="2" borderId="0" xfId="1" applyFont="1" applyFill="1"/>
    <xf numFmtId="0" fontId="13" fillId="2" borderId="27" xfId="0" applyFont="1" applyFill="1" applyBorder="1"/>
    <xf numFmtId="0" fontId="13" fillId="2" borderId="28" xfId="1" applyFont="1" applyFill="1" applyBorder="1" applyAlignment="1">
      <alignment horizontal="center"/>
    </xf>
    <xf numFmtId="1" fontId="13" fillId="2" borderId="28" xfId="1" applyNumberFormat="1" applyFont="1" applyFill="1" applyBorder="1" applyAlignment="1">
      <alignment horizontal="center"/>
    </xf>
    <xf numFmtId="0" fontId="13" fillId="2" borderId="29" xfId="1" applyFont="1" applyFill="1" applyBorder="1" applyAlignment="1">
      <alignment horizontal="center"/>
    </xf>
    <xf numFmtId="0" fontId="6" fillId="2" borderId="27" xfId="0" applyFont="1" applyFill="1" applyBorder="1"/>
    <xf numFmtId="0" fontId="6" fillId="2" borderId="28" xfId="1" applyFont="1" applyFill="1" applyBorder="1"/>
    <xf numFmtId="1" fontId="6" fillId="2" borderId="28" xfId="1" applyNumberFormat="1" applyFont="1" applyFill="1" applyBorder="1" applyAlignment="1">
      <alignment horizontal="center"/>
    </xf>
    <xf numFmtId="1" fontId="6" fillId="2" borderId="29" xfId="1" applyNumberFormat="1" applyFont="1" applyFill="1" applyBorder="1" applyAlignment="1">
      <alignment horizontal="center"/>
    </xf>
    <xf numFmtId="0" fontId="13" fillId="2" borderId="0" xfId="1" applyFont="1" applyFill="1"/>
    <xf numFmtId="0" fontId="6" fillId="2" borderId="0" xfId="1" applyFont="1" applyFill="1"/>
    <xf numFmtId="0" fontId="0" fillId="2" borderId="27" xfId="0" applyFill="1" applyBorder="1"/>
    <xf numFmtId="0" fontId="34" fillId="2" borderId="28" xfId="1" applyFill="1" applyBorder="1"/>
    <xf numFmtId="1" fontId="34" fillId="2" borderId="28" xfId="1" applyNumberFormat="1" applyFill="1" applyBorder="1" applyAlignment="1">
      <alignment horizontal="center"/>
    </xf>
    <xf numFmtId="0" fontId="34" fillId="2" borderId="29" xfId="1" applyFill="1" applyBorder="1" applyAlignment="1">
      <alignment horizontal="center"/>
    </xf>
    <xf numFmtId="0" fontId="13" fillId="2" borderId="11" xfId="0" applyFont="1" applyFill="1" applyBorder="1"/>
    <xf numFmtId="0" fontId="13" fillId="2" borderId="0" xfId="1" applyFont="1" applyFill="1" applyAlignment="1">
      <alignment horizontal="center"/>
    </xf>
    <xf numFmtId="1" fontId="13" fillId="2" borderId="0" xfId="1" applyNumberFormat="1" applyFont="1" applyFill="1" applyAlignment="1">
      <alignment horizontal="center"/>
    </xf>
    <xf numFmtId="0" fontId="13" fillId="2" borderId="14" xfId="1" applyFont="1" applyFill="1" applyBorder="1" applyAlignment="1">
      <alignment horizontal="center"/>
    </xf>
    <xf numFmtId="0" fontId="6" fillId="2" borderId="11" xfId="0" applyFont="1" applyFill="1" applyBorder="1"/>
    <xf numFmtId="1" fontId="6" fillId="2" borderId="0" xfId="1" applyNumberFormat="1" applyFont="1" applyFill="1" applyAlignment="1">
      <alignment horizontal="center"/>
    </xf>
    <xf numFmtId="0" fontId="6" fillId="2" borderId="14" xfId="1" applyFont="1" applyFill="1" applyBorder="1" applyAlignment="1">
      <alignment horizontal="center"/>
    </xf>
    <xf numFmtId="0" fontId="0" fillId="2" borderId="11" xfId="0" applyFill="1" applyBorder="1"/>
    <xf numFmtId="1" fontId="34" fillId="2" borderId="0" xfId="1" applyNumberFormat="1" applyFill="1" applyAlignment="1">
      <alignment horizontal="center"/>
    </xf>
    <xf numFmtId="0" fontId="34" fillId="2" borderId="14" xfId="1" applyFill="1" applyBorder="1" applyAlignment="1">
      <alignment horizontal="center"/>
    </xf>
    <xf numFmtId="0" fontId="13" fillId="2" borderId="16" xfId="0" applyFont="1" applyFill="1" applyBorder="1"/>
    <xf numFmtId="0" fontId="13" fillId="2" borderId="15" xfId="1" applyFont="1" applyFill="1" applyBorder="1" applyAlignment="1">
      <alignment horizontal="center"/>
    </xf>
    <xf numFmtId="1" fontId="13" fillId="2" borderId="15" xfId="1" applyNumberFormat="1" applyFont="1" applyFill="1" applyBorder="1" applyAlignment="1">
      <alignment horizontal="center"/>
    </xf>
    <xf numFmtId="0" fontId="13" fillId="2" borderId="30" xfId="1" applyFont="1" applyFill="1" applyBorder="1" applyAlignment="1">
      <alignment horizontal="center"/>
    </xf>
    <xf numFmtId="0" fontId="6" fillId="2" borderId="16" xfId="0" applyFont="1" applyFill="1" applyBorder="1"/>
    <xf numFmtId="0" fontId="6" fillId="2" borderId="15" xfId="1" applyFont="1" applyFill="1" applyBorder="1"/>
    <xf numFmtId="1" fontId="6" fillId="2" borderId="15" xfId="1" applyNumberFormat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0" fillId="2" borderId="16" xfId="0" applyFill="1" applyBorder="1"/>
    <xf numFmtId="1" fontId="34" fillId="2" borderId="15" xfId="1" applyNumberFormat="1" applyFill="1" applyBorder="1" applyAlignment="1">
      <alignment horizontal="center"/>
    </xf>
    <xf numFmtId="0" fontId="34" fillId="2" borderId="30" xfId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" fontId="0" fillId="0" borderId="0" xfId="0" applyNumberFormat="1"/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1" fontId="16" fillId="2" borderId="0" xfId="0" applyNumberFormat="1" applyFont="1" applyFill="1" applyAlignment="1">
      <alignment vertical="center"/>
    </xf>
    <xf numFmtId="1" fontId="0" fillId="2" borderId="0" xfId="0" applyNumberFormat="1" applyFill="1"/>
    <xf numFmtId="1" fontId="0" fillId="2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14" fillId="2" borderId="0" xfId="0" applyFont="1" applyFill="1" applyAlignment="1">
      <alignment horizontal="left"/>
    </xf>
    <xf numFmtId="49" fontId="0" fillId="2" borderId="0" xfId="0" applyNumberFormat="1" applyFill="1"/>
    <xf numFmtId="0" fontId="14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0" xfId="0" applyFill="1"/>
    <xf numFmtId="49" fontId="14" fillId="2" borderId="0" xfId="0" applyNumberFormat="1" applyFont="1" applyFill="1" applyAlignment="1">
      <alignment horizontal="left"/>
    </xf>
    <xf numFmtId="0" fontId="14" fillId="2" borderId="14" xfId="0" applyFont="1" applyFill="1" applyBorder="1" applyAlignment="1">
      <alignment horizontal="left"/>
    </xf>
    <xf numFmtId="10" fontId="14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/>
    <xf numFmtId="49" fontId="14" fillId="2" borderId="0" xfId="0" applyNumberFormat="1" applyFont="1" applyFill="1"/>
    <xf numFmtId="1" fontId="0" fillId="2" borderId="14" xfId="0" applyNumberFormat="1" applyFill="1" applyBorder="1"/>
    <xf numFmtId="1" fontId="14" fillId="2" borderId="14" xfId="0" applyNumberFormat="1" applyFont="1" applyFill="1" applyBorder="1" applyAlignment="1">
      <alignment horizontal="left"/>
    </xf>
    <xf numFmtId="165" fontId="17" fillId="2" borderId="1" xfId="0" applyNumberFormat="1" applyFont="1" applyFill="1" applyBorder="1"/>
    <xf numFmtId="0" fontId="17" fillId="2" borderId="1" xfId="0" applyFont="1" applyFill="1" applyBorder="1" applyAlignment="1">
      <alignment horizontal="center"/>
    </xf>
    <xf numFmtId="0" fontId="18" fillId="0" borderId="31" xfId="0" applyFont="1" applyBorder="1" applyAlignment="1" applyProtection="1">
      <alignment horizontal="center"/>
      <protection locked="0"/>
    </xf>
    <xf numFmtId="2" fontId="18" fillId="0" borderId="31" xfId="0" applyNumberFormat="1" applyFont="1" applyBorder="1" applyAlignment="1" applyProtection="1">
      <alignment horizontal="center"/>
      <protection locked="0"/>
    </xf>
    <xf numFmtId="1" fontId="0" fillId="2" borderId="14" xfId="0" applyNumberFormat="1" applyFill="1" applyBorder="1" applyAlignment="1">
      <alignment horizontal="center"/>
    </xf>
    <xf numFmtId="165" fontId="17" fillId="2" borderId="1" xfId="0" applyNumberFormat="1" applyFont="1" applyFill="1" applyBorder="1" applyAlignment="1">
      <alignment horizontal="left"/>
    </xf>
    <xf numFmtId="47" fontId="18" fillId="0" borderId="31" xfId="0" applyNumberFormat="1" applyFont="1" applyBorder="1" applyAlignment="1" applyProtection="1">
      <alignment horizontal="center"/>
      <protection locked="0"/>
    </xf>
    <xf numFmtId="0" fontId="17" fillId="0" borderId="32" xfId="0" applyFont="1" applyBorder="1" applyAlignment="1" applyProtection="1">
      <alignment horizontal="center"/>
      <protection locked="0"/>
    </xf>
    <xf numFmtId="2" fontId="17" fillId="0" borderId="32" xfId="0" applyNumberFormat="1" applyFont="1" applyBorder="1" applyAlignment="1" applyProtection="1">
      <alignment horizontal="center"/>
      <protection locked="0"/>
    </xf>
    <xf numFmtId="47" fontId="0" fillId="0" borderId="0" xfId="0" applyNumberFormat="1" applyProtection="1">
      <protection locked="0"/>
    </xf>
    <xf numFmtId="2" fontId="14" fillId="2" borderId="0" xfId="0" applyNumberFormat="1" applyFont="1" applyFill="1" applyAlignment="1" applyProtection="1">
      <alignment horizontal="center"/>
      <protection locked="0"/>
    </xf>
    <xf numFmtId="0" fontId="12" fillId="2" borderId="0" xfId="0" applyFont="1" applyFill="1" applyAlignment="1">
      <alignment horizontal="center"/>
    </xf>
    <xf numFmtId="2" fontId="19" fillId="2" borderId="0" xfId="0" applyNumberFormat="1" applyFont="1" applyFill="1" applyAlignment="1">
      <alignment horizontal="center"/>
    </xf>
    <xf numFmtId="49" fontId="14" fillId="2" borderId="0" xfId="0" applyNumberFormat="1" applyFont="1" applyFill="1" applyAlignment="1">
      <alignment horizontal="center"/>
    </xf>
    <xf numFmtId="1" fontId="20" fillId="2" borderId="0" xfId="0" applyNumberFormat="1" applyFont="1" applyFill="1"/>
    <xf numFmtId="0" fontId="0" fillId="0" borderId="0" xfId="0" applyAlignment="1" applyProtection="1">
      <alignment horizontal="right"/>
      <protection locked="0"/>
    </xf>
    <xf numFmtId="0" fontId="19" fillId="2" borderId="0" xfId="0" applyFont="1" applyFill="1" applyAlignment="1">
      <alignment horizontal="center"/>
    </xf>
    <xf numFmtId="49" fontId="19" fillId="2" borderId="0" xfId="0" applyNumberFormat="1" applyFont="1" applyFill="1" applyAlignment="1">
      <alignment horizontal="center"/>
    </xf>
    <xf numFmtId="0" fontId="21" fillId="0" borderId="32" xfId="0" applyFont="1" applyBorder="1" applyAlignment="1" applyProtection="1">
      <alignment horizontal="center"/>
      <protection locked="0"/>
    </xf>
    <xf numFmtId="47" fontId="21" fillId="0" borderId="32" xfId="0" applyNumberFormat="1" applyFont="1" applyBorder="1" applyAlignment="1" applyProtection="1">
      <alignment horizontal="center"/>
      <protection locked="0"/>
    </xf>
    <xf numFmtId="165" fontId="14" fillId="2" borderId="0" xfId="0" applyNumberFormat="1" applyFont="1" applyFill="1" applyAlignment="1">
      <alignment horizontal="left"/>
    </xf>
    <xf numFmtId="0" fontId="22" fillId="2" borderId="0" xfId="0" applyFont="1" applyFill="1" applyAlignment="1">
      <alignment horizontal="left"/>
    </xf>
    <xf numFmtId="1" fontId="20" fillId="0" borderId="0" xfId="0" applyNumberFormat="1" applyFont="1"/>
    <xf numFmtId="49" fontId="21" fillId="0" borderId="32" xfId="0" applyNumberFormat="1" applyFont="1" applyBorder="1" applyAlignment="1" applyProtection="1">
      <alignment horizontal="center"/>
      <protection locked="0"/>
    </xf>
    <xf numFmtId="0" fontId="0" fillId="3" borderId="34" xfId="0" applyFill="1" applyBorder="1" applyAlignment="1">
      <alignment horizontal="center"/>
    </xf>
    <xf numFmtId="49" fontId="0" fillId="3" borderId="12" xfId="0" applyNumberFormat="1" applyFill="1" applyBorder="1"/>
    <xf numFmtId="0" fontId="0" fillId="2" borderId="35" xfId="0" applyFill="1" applyBorder="1" applyAlignment="1">
      <alignment horizontal="right"/>
    </xf>
    <xf numFmtId="0" fontId="0" fillId="2" borderId="35" xfId="0" applyFill="1" applyBorder="1" applyAlignment="1">
      <alignment horizontal="center"/>
    </xf>
    <xf numFmtId="0" fontId="0" fillId="2" borderId="35" xfId="0" applyFill="1" applyBorder="1"/>
    <xf numFmtId="0" fontId="0" fillId="2" borderId="0" xfId="0" applyFill="1" applyAlignment="1" applyProtection="1">
      <alignment horizontal="center"/>
      <protection locked="0"/>
    </xf>
    <xf numFmtId="166" fontId="0" fillId="2" borderId="0" xfId="0" applyNumberFormat="1" applyFill="1" applyProtection="1">
      <protection locked="0"/>
    </xf>
    <xf numFmtId="0" fontId="23" fillId="2" borderId="0" xfId="0" applyFont="1" applyFill="1" applyAlignment="1">
      <alignment horizontal="center"/>
    </xf>
    <xf numFmtId="1" fontId="0" fillId="2" borderId="5" xfId="0" applyNumberFormat="1" applyFill="1" applyBorder="1"/>
    <xf numFmtId="1" fontId="0" fillId="2" borderId="4" xfId="0" applyNumberFormat="1" applyFill="1" applyBorder="1"/>
    <xf numFmtId="4" fontId="0" fillId="2" borderId="0" xfId="0" applyNumberFormat="1" applyFill="1" applyAlignment="1">
      <alignment horizontal="right"/>
    </xf>
    <xf numFmtId="2" fontId="0" fillId="2" borderId="0" xfId="0" applyNumberFormat="1" applyFill="1" applyAlignment="1" applyProtection="1">
      <alignment horizontal="right"/>
      <protection locked="0"/>
    </xf>
    <xf numFmtId="49" fontId="0" fillId="2" borderId="0" xfId="0" applyNumberFormat="1" applyFill="1" applyAlignment="1">
      <alignment horizontal="left"/>
    </xf>
    <xf numFmtId="1" fontId="0" fillId="2" borderId="5" xfId="0" applyNumberFormat="1" applyFill="1" applyBorder="1" applyAlignment="1">
      <alignment horizontal="right"/>
    </xf>
    <xf numFmtId="0" fontId="15" fillId="4" borderId="0" xfId="0" applyFont="1" applyFill="1" applyAlignment="1">
      <alignment horizontal="left" vertical="center"/>
    </xf>
    <xf numFmtId="49" fontId="16" fillId="4" borderId="0" xfId="0" applyNumberFormat="1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" fontId="16" fillId="4" borderId="0" xfId="0" applyNumberFormat="1" applyFont="1" applyFill="1" applyAlignment="1" applyProtection="1">
      <alignment horizontal="center" vertical="center"/>
      <protection locked="0"/>
    </xf>
    <xf numFmtId="49" fontId="16" fillId="4" borderId="0" xfId="0" applyNumberFormat="1" applyFont="1" applyFill="1" applyAlignment="1">
      <alignment horizontal="left" vertical="center"/>
    </xf>
    <xf numFmtId="1" fontId="0" fillId="4" borderId="0" xfId="0" applyNumberFormat="1" applyFill="1"/>
    <xf numFmtId="1" fontId="0" fillId="4" borderId="0" xfId="0" applyNumberFormat="1" applyFill="1" applyAlignment="1">
      <alignment horizontal="center"/>
    </xf>
    <xf numFmtId="0" fontId="14" fillId="4" borderId="0" xfId="0" applyFont="1" applyFill="1" applyAlignment="1">
      <alignment horizontal="left"/>
    </xf>
    <xf numFmtId="49" fontId="0" fillId="4" borderId="0" xfId="0" applyNumberFormat="1" applyFill="1"/>
    <xf numFmtId="0" fontId="14" fillId="4" borderId="0" xfId="0" applyFont="1" applyFill="1"/>
    <xf numFmtId="0" fontId="0" fillId="4" borderId="0" xfId="0" applyFill="1" applyAlignment="1">
      <alignment horizontal="center"/>
    </xf>
    <xf numFmtId="2" fontId="0" fillId="4" borderId="0" xfId="0" applyNumberFormat="1" applyFill="1" applyAlignment="1" applyProtection="1">
      <alignment horizontal="right"/>
      <protection locked="0"/>
    </xf>
    <xf numFmtId="0" fontId="0" fillId="4" borderId="0" xfId="0" applyFill="1"/>
    <xf numFmtId="49" fontId="14" fillId="4" borderId="0" xfId="0" applyNumberFormat="1" applyFont="1" applyFill="1" applyAlignment="1">
      <alignment horizontal="left"/>
    </xf>
    <xf numFmtId="0" fontId="0" fillId="4" borderId="0" xfId="0" applyFill="1" applyAlignment="1">
      <alignment horizontal="right"/>
    </xf>
    <xf numFmtId="0" fontId="14" fillId="4" borderId="14" xfId="0" applyFont="1" applyFill="1" applyBorder="1" applyAlignment="1">
      <alignment horizontal="left"/>
    </xf>
    <xf numFmtId="0" fontId="14" fillId="4" borderId="0" xfId="0" applyFont="1" applyFill="1" applyAlignment="1">
      <alignment horizontal="center"/>
    </xf>
    <xf numFmtId="2" fontId="14" fillId="4" borderId="0" xfId="0" applyNumberFormat="1" applyFont="1" applyFill="1" applyAlignment="1" applyProtection="1">
      <alignment horizontal="center"/>
      <protection locked="0"/>
    </xf>
    <xf numFmtId="0" fontId="0" fillId="4" borderId="14" xfId="0" applyFill="1" applyBorder="1" applyAlignment="1">
      <alignment horizontal="center"/>
    </xf>
    <xf numFmtId="0" fontId="0" fillId="4" borderId="14" xfId="0" applyFill="1" applyBorder="1"/>
    <xf numFmtId="0" fontId="21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1" fontId="21" fillId="4" borderId="14" xfId="0" applyNumberFormat="1" applyFont="1" applyFill="1" applyBorder="1"/>
    <xf numFmtId="1" fontId="14" fillId="4" borderId="14" xfId="0" applyNumberFormat="1" applyFont="1" applyFill="1" applyBorder="1" applyAlignment="1">
      <alignment horizontal="left"/>
    </xf>
    <xf numFmtId="167" fontId="17" fillId="4" borderId="1" xfId="0" applyNumberFormat="1" applyFont="1" applyFill="1" applyBorder="1" applyAlignment="1">
      <alignment horizontal="left"/>
    </xf>
    <xf numFmtId="0" fontId="17" fillId="4" borderId="1" xfId="0" applyFont="1" applyFill="1" applyBorder="1"/>
    <xf numFmtId="1" fontId="17" fillId="4" borderId="14" xfId="0" applyNumberFormat="1" applyFont="1" applyFill="1" applyBorder="1" applyAlignment="1">
      <alignment horizontal="center"/>
    </xf>
    <xf numFmtId="0" fontId="17" fillId="4" borderId="14" xfId="0" applyFont="1" applyFill="1" applyBorder="1"/>
    <xf numFmtId="0" fontId="17" fillId="4" borderId="0" xfId="0" applyFont="1" applyFill="1"/>
    <xf numFmtId="49" fontId="17" fillId="4" borderId="1" xfId="0" applyNumberFormat="1" applyFont="1" applyFill="1" applyBorder="1"/>
    <xf numFmtId="1" fontId="17" fillId="4" borderId="14" xfId="0" applyNumberFormat="1" applyFont="1" applyFill="1" applyBorder="1"/>
    <xf numFmtId="1" fontId="0" fillId="4" borderId="14" xfId="0" applyNumberFormat="1" applyFill="1" applyBorder="1"/>
    <xf numFmtId="47" fontId="17" fillId="0" borderId="32" xfId="0" applyNumberFormat="1" applyFont="1" applyBorder="1" applyAlignment="1" applyProtection="1">
      <alignment horizontal="center"/>
      <protection locked="0"/>
    </xf>
    <xf numFmtId="1" fontId="0" fillId="4" borderId="14" xfId="0" applyNumberFormat="1" applyFill="1" applyBorder="1" applyAlignment="1">
      <alignment horizontal="center"/>
    </xf>
    <xf numFmtId="49" fontId="14" fillId="4" borderId="0" xfId="0" applyNumberFormat="1" applyFont="1" applyFill="1" applyAlignment="1">
      <alignment horizontal="center"/>
    </xf>
    <xf numFmtId="1" fontId="20" fillId="4" borderId="0" xfId="0" applyNumberFormat="1" applyFont="1" applyFill="1"/>
    <xf numFmtId="165" fontId="17" fillId="4" borderId="1" xfId="0" applyNumberFormat="1" applyFont="1" applyFill="1" applyBorder="1" applyAlignment="1">
      <alignment horizontal="left"/>
    </xf>
    <xf numFmtId="166" fontId="0" fillId="4" borderId="0" xfId="0" applyNumberFormat="1" applyFill="1" applyAlignment="1">
      <alignment horizontal="right"/>
    </xf>
    <xf numFmtId="0" fontId="17" fillId="0" borderId="33" xfId="0" applyFont="1" applyBorder="1" applyAlignment="1" applyProtection="1">
      <alignment horizontal="center"/>
      <protection locked="0"/>
    </xf>
    <xf numFmtId="49" fontId="17" fillId="0" borderId="36" xfId="0" applyNumberFormat="1" applyFont="1" applyBorder="1" applyProtection="1">
      <protection locked="0"/>
    </xf>
    <xf numFmtId="0" fontId="17" fillId="4" borderId="34" xfId="0" applyFont="1" applyFill="1" applyBorder="1" applyAlignment="1">
      <alignment horizontal="center"/>
    </xf>
    <xf numFmtId="49" fontId="17" fillId="4" borderId="12" xfId="0" applyNumberFormat="1" applyFont="1" applyFill="1" applyBorder="1"/>
    <xf numFmtId="0" fontId="0" fillId="4" borderId="34" xfId="0" applyFill="1" applyBorder="1" applyAlignment="1">
      <alignment horizontal="center"/>
    </xf>
    <xf numFmtId="49" fontId="0" fillId="4" borderId="12" xfId="0" applyNumberFormat="1" applyFill="1" applyBorder="1"/>
    <xf numFmtId="0" fontId="25" fillId="0" borderId="31" xfId="0" applyFont="1" applyBorder="1" applyAlignment="1" applyProtection="1">
      <alignment horizontal="center"/>
      <protection locked="0"/>
    </xf>
    <xf numFmtId="47" fontId="25" fillId="0" borderId="31" xfId="0" applyNumberFormat="1" applyFont="1" applyBorder="1" applyAlignment="1" applyProtection="1">
      <alignment horizontal="center"/>
      <protection locked="0"/>
    </xf>
    <xf numFmtId="0" fontId="17" fillId="4" borderId="38" xfId="0" applyFont="1" applyFill="1" applyBorder="1" applyAlignment="1">
      <alignment horizontal="center"/>
    </xf>
    <xf numFmtId="49" fontId="17" fillId="4" borderId="39" xfId="0" applyNumberFormat="1" applyFont="1" applyFill="1" applyBorder="1"/>
    <xf numFmtId="0" fontId="17" fillId="4" borderId="0" xfId="0" applyFont="1" applyFill="1" applyAlignment="1">
      <alignment horizontal="right"/>
    </xf>
    <xf numFmtId="0" fontId="17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1" fontId="0" fillId="4" borderId="5" xfId="0" applyNumberFormat="1" applyFill="1" applyBorder="1"/>
    <xf numFmtId="1" fontId="0" fillId="4" borderId="4" xfId="0" applyNumberFormat="1" applyFill="1" applyBorder="1"/>
    <xf numFmtId="1" fontId="0" fillId="4" borderId="6" xfId="0" applyNumberFormat="1" applyFill="1" applyBorder="1"/>
    <xf numFmtId="0" fontId="22" fillId="4" borderId="0" xfId="0" applyFont="1" applyFill="1" applyAlignment="1">
      <alignment horizontal="center"/>
    </xf>
    <xf numFmtId="1" fontId="17" fillId="4" borderId="0" xfId="0" applyNumberFormat="1" applyFont="1" applyFill="1" applyAlignment="1">
      <alignment horizontal="center"/>
    </xf>
    <xf numFmtId="49" fontId="0" fillId="4" borderId="0" xfId="0" applyNumberFormat="1" applyFill="1" applyAlignment="1">
      <alignment horizontal="left"/>
    </xf>
    <xf numFmtId="47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7" fontId="14" fillId="0" borderId="32" xfId="0" applyNumberFormat="1" applyFont="1" applyBorder="1" applyAlignment="1">
      <alignment vertical="center"/>
    </xf>
    <xf numFmtId="0" fontId="14" fillId="0" borderId="32" xfId="0" applyFont="1" applyBorder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7" fontId="0" fillId="0" borderId="0" xfId="0" applyNumberFormat="1" applyAlignment="1">
      <alignment vertical="center"/>
    </xf>
    <xf numFmtId="0" fontId="21" fillId="0" borderId="32" xfId="0" applyFont="1" applyBorder="1" applyAlignment="1">
      <alignment vertical="center"/>
    </xf>
    <xf numFmtId="0" fontId="21" fillId="0" borderId="32" xfId="0" applyFont="1" applyBorder="1" applyAlignment="1">
      <alignment horizontal="left" vertical="center"/>
    </xf>
    <xf numFmtId="47" fontId="21" fillId="0" borderId="32" xfId="0" applyNumberFormat="1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 wrapText="1"/>
    </xf>
    <xf numFmtId="0" fontId="21" fillId="0" borderId="32" xfId="0" applyFont="1" applyBorder="1"/>
    <xf numFmtId="0" fontId="21" fillId="0" borderId="32" xfId="0" applyFont="1" applyBorder="1" applyAlignment="1">
      <alignment horizontal="center"/>
    </xf>
    <xf numFmtId="0" fontId="21" fillId="0" borderId="32" xfId="0" applyFont="1" applyBorder="1" applyAlignment="1">
      <alignment horizontal="left"/>
    </xf>
    <xf numFmtId="47" fontId="21" fillId="0" borderId="32" xfId="0" applyNumberFormat="1" applyFont="1" applyBorder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21" fillId="0" borderId="32" xfId="0" applyNumberFormat="1" applyFont="1" applyBorder="1" applyAlignment="1">
      <alignment vertical="center"/>
    </xf>
    <xf numFmtId="49" fontId="21" fillId="0" borderId="32" xfId="0" applyNumberFormat="1" applyFont="1" applyBorder="1"/>
    <xf numFmtId="0" fontId="27" fillId="0" borderId="0" xfId="0" applyFont="1" applyProtection="1">
      <protection locked="0"/>
    </xf>
    <xf numFmtId="0" fontId="27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left" indent="1"/>
      <protection locked="0"/>
    </xf>
    <xf numFmtId="0" fontId="27" fillId="2" borderId="0" xfId="0" applyFont="1" applyFill="1"/>
    <xf numFmtId="0" fontId="27" fillId="0" borderId="0" xfId="0" applyFont="1" applyAlignment="1">
      <alignment vertical="center"/>
    </xf>
    <xf numFmtId="0" fontId="27" fillId="2" borderId="0" xfId="0" applyFont="1" applyFill="1" applyAlignment="1">
      <alignment vertical="center"/>
    </xf>
    <xf numFmtId="0" fontId="29" fillId="2" borderId="0" xfId="0" applyFont="1" applyFill="1" applyAlignment="1">
      <alignment horizontal="center" vertical="center" wrapText="1"/>
    </xf>
    <xf numFmtId="0" fontId="29" fillId="2" borderId="0" xfId="0" applyFont="1" applyFill="1" applyAlignment="1">
      <alignment vertical="center"/>
    </xf>
    <xf numFmtId="0" fontId="29" fillId="2" borderId="0" xfId="0" applyFont="1" applyFill="1" applyAlignment="1">
      <alignment vertical="center" wrapText="1"/>
    </xf>
    <xf numFmtId="0" fontId="29" fillId="2" borderId="0" xfId="0" applyFont="1" applyFill="1" applyAlignment="1">
      <alignment horizontal="left" vertical="center" indent="1"/>
    </xf>
    <xf numFmtId="0" fontId="27" fillId="0" borderId="0" xfId="0" applyFont="1" applyAlignment="1" applyProtection="1">
      <alignment vertical="center"/>
      <protection locked="0"/>
    </xf>
    <xf numFmtId="0" fontId="27" fillId="0" borderId="1" xfId="0" applyFont="1" applyBorder="1" applyAlignment="1" applyProtection="1">
      <alignment horizontal="left" vertical="center"/>
      <protection locked="0"/>
    </xf>
    <xf numFmtId="0" fontId="27" fillId="0" borderId="1" xfId="0" applyFont="1" applyBorder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7" fillId="0" borderId="33" xfId="0" applyFont="1" applyBorder="1" applyAlignment="1" applyProtection="1">
      <alignment horizontal="left" vertical="center"/>
      <protection locked="0"/>
    </xf>
    <xf numFmtId="0" fontId="27" fillId="0" borderId="40" xfId="0" applyFont="1" applyBorder="1" applyAlignment="1" applyProtection="1">
      <alignment horizontal="left" vertical="center"/>
      <protection locked="0"/>
    </xf>
    <xf numFmtId="0" fontId="27" fillId="0" borderId="5" xfId="0" applyFont="1" applyBorder="1" applyAlignment="1" applyProtection="1">
      <alignment horizontal="left" vertical="center"/>
      <protection locked="0"/>
    </xf>
    <xf numFmtId="0" fontId="27" fillId="0" borderId="6" xfId="0" applyFont="1" applyBorder="1" applyAlignment="1" applyProtection="1">
      <alignment horizontal="left" vertical="center"/>
      <protection locked="0"/>
    </xf>
    <xf numFmtId="49" fontId="27" fillId="0" borderId="0" xfId="0" applyNumberFormat="1" applyFont="1" applyAlignment="1" applyProtection="1">
      <alignment horizontal="right"/>
      <protection locked="0"/>
    </xf>
    <xf numFmtId="0" fontId="29" fillId="2" borderId="0" xfId="0" applyFont="1" applyFill="1"/>
    <xf numFmtId="0" fontId="27" fillId="2" borderId="0" xfId="0" applyFont="1" applyFill="1" applyAlignment="1">
      <alignment horizontal="center"/>
    </xf>
    <xf numFmtId="49" fontId="27" fillId="2" borderId="0" xfId="0" applyNumberFormat="1" applyFont="1" applyFill="1" applyAlignment="1">
      <alignment horizontal="right"/>
    </xf>
    <xf numFmtId="49" fontId="29" fillId="2" borderId="0" xfId="0" applyNumberFormat="1" applyFont="1" applyFill="1" applyAlignment="1">
      <alignment horizontal="center" vertical="center"/>
    </xf>
    <xf numFmtId="49" fontId="27" fillId="0" borderId="0" xfId="0" applyNumberFormat="1" applyFont="1" applyProtection="1">
      <protection locked="0"/>
    </xf>
    <xf numFmtId="49" fontId="29" fillId="2" borderId="0" xfId="0" applyNumberFormat="1" applyFont="1" applyFill="1" applyAlignment="1">
      <alignment horizontal="right" vertical="center"/>
    </xf>
    <xf numFmtId="0" fontId="31" fillId="0" borderId="0" xfId="0" applyFont="1"/>
    <xf numFmtId="0" fontId="0" fillId="0" borderId="0" xfId="0" applyAlignment="1">
      <alignment horizontal="left" vertical="top" textRotation="180"/>
    </xf>
    <xf numFmtId="1" fontId="32" fillId="0" borderId="0" xfId="0" applyNumberFormat="1" applyFont="1" applyAlignment="1">
      <alignment horizontal="center"/>
    </xf>
    <xf numFmtId="1" fontId="0" fillId="0" borderId="0" xfId="0" applyNumberForma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" fontId="13" fillId="0" borderId="0" xfId="0" applyNumberFormat="1" applyFont="1"/>
    <xf numFmtId="0" fontId="33" fillId="0" borderId="0" xfId="0" applyFont="1" applyAlignment="1">
      <alignment horizontal="right"/>
    </xf>
    <xf numFmtId="0" fontId="0" fillId="0" borderId="0" xfId="0" applyAlignment="1">
      <alignment horizontal="center" vertical="top" textRotation="180"/>
    </xf>
    <xf numFmtId="0" fontId="0" fillId="5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0" fontId="14" fillId="0" borderId="0" xfId="0" applyFont="1"/>
    <xf numFmtId="0" fontId="0" fillId="6" borderId="0" xfId="0" applyFill="1" applyAlignment="1">
      <alignment horizontal="left"/>
    </xf>
    <xf numFmtId="0" fontId="0" fillId="6" borderId="1" xfId="0" applyFill="1" applyBorder="1"/>
    <xf numFmtId="0" fontId="0" fillId="0" borderId="5" xfId="0" applyBorder="1"/>
    <xf numFmtId="2" fontId="0" fillId="6" borderId="1" xfId="0" applyNumberFormat="1" applyFill="1" applyBorder="1" applyAlignment="1">
      <alignment horizontal="right"/>
    </xf>
    <xf numFmtId="1" fontId="0" fillId="6" borderId="1" xfId="0" applyNumberFormat="1" applyFill="1" applyBorder="1"/>
    <xf numFmtId="168" fontId="0" fillId="0" borderId="0" xfId="0" applyNumberFormat="1"/>
    <xf numFmtId="2" fontId="14" fillId="0" borderId="0" xfId="0" applyNumberFormat="1" applyFont="1" applyAlignment="1">
      <alignment horizontal="left"/>
    </xf>
    <xf numFmtId="166" fontId="0" fillId="0" borderId="0" xfId="0" applyNumberFormat="1" applyAlignment="1">
      <alignment horizontal="right"/>
    </xf>
    <xf numFmtId="47" fontId="0" fillId="6" borderId="1" xfId="0" applyNumberFormat="1" applyFill="1" applyBorder="1" applyAlignment="1">
      <alignment horizontal="right"/>
    </xf>
    <xf numFmtId="1" fontId="0" fillId="6" borderId="0" xfId="0" applyNumberFormat="1" applyFill="1" applyAlignment="1">
      <alignment horizontal="left"/>
    </xf>
    <xf numFmtId="2" fontId="0" fillId="6" borderId="0" xfId="0" applyNumberFormat="1" applyFill="1" applyAlignment="1">
      <alignment horizontal="left"/>
    </xf>
    <xf numFmtId="2" fontId="0" fillId="0" borderId="0" xfId="0" applyNumberFormat="1" applyAlignment="1">
      <alignment horizontal="left"/>
    </xf>
    <xf numFmtId="49" fontId="0" fillId="6" borderId="1" xfId="0" applyNumberFormat="1" applyFill="1" applyBorder="1" applyAlignment="1">
      <alignment horizontal="right"/>
    </xf>
    <xf numFmtId="2" fontId="0" fillId="6" borderId="0" xfId="0" applyNumberFormat="1" applyFill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vertical="center"/>
    </xf>
    <xf numFmtId="0" fontId="0" fillId="6" borderId="1" xfId="0" applyFill="1" applyBorder="1" applyAlignment="1">
      <alignment horizontal="right" vertical="center" wrapText="1"/>
    </xf>
    <xf numFmtId="2" fontId="0" fillId="4" borderId="0" xfId="0" applyNumberFormat="1" applyFill="1" applyAlignment="1">
      <alignment horizontal="left"/>
    </xf>
    <xf numFmtId="0" fontId="0" fillId="4" borderId="1" xfId="0" applyFill="1" applyBorder="1"/>
    <xf numFmtId="2" fontId="0" fillId="4" borderId="1" xfId="0" applyNumberFormat="1" applyFill="1" applyBorder="1" applyAlignment="1">
      <alignment horizontal="right"/>
    </xf>
    <xf numFmtId="1" fontId="0" fillId="4" borderId="1" xfId="0" applyNumberFormat="1" applyFill="1" applyBorder="1"/>
    <xf numFmtId="1" fontId="0" fillId="4" borderId="0" xfId="0" applyNumberFormat="1" applyFill="1" applyAlignment="1">
      <alignment horizontal="left"/>
    </xf>
    <xf numFmtId="0" fontId="0" fillId="4" borderId="1" xfId="0" applyFill="1" applyBorder="1" applyAlignment="1">
      <alignment horizontal="right"/>
    </xf>
    <xf numFmtId="47" fontId="0" fillId="4" borderId="1" xfId="0" applyNumberFormat="1" applyFill="1" applyBorder="1" applyAlignment="1">
      <alignment horizontal="right"/>
    </xf>
    <xf numFmtId="0" fontId="0" fillId="4" borderId="0" xfId="0" applyFill="1" applyAlignment="1">
      <alignment horizontal="left"/>
    </xf>
    <xf numFmtId="2" fontId="0" fillId="4" borderId="0" xfId="0" applyNumberFormat="1" applyFill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9" fillId="2" borderId="10" xfId="1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9" fillId="2" borderId="8" xfId="1" applyFont="1" applyFill="1" applyBorder="1" applyAlignment="1">
      <alignment horizontal="center"/>
    </xf>
    <xf numFmtId="0" fontId="9" fillId="2" borderId="9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9" fillId="2" borderId="2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1" fillId="0" borderId="1" xfId="1" applyFont="1" applyBorder="1" applyAlignment="1" applyProtection="1">
      <alignment horizontal="center" vertical="center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0" fontId="17" fillId="4" borderId="33" xfId="0" applyFont="1" applyFill="1" applyBorder="1" applyAlignment="1">
      <alignment horizontal="left" vertical="top" wrapText="1"/>
    </xf>
    <xf numFmtId="0" fontId="17" fillId="4" borderId="37" xfId="0" applyFont="1" applyFill="1" applyBorder="1" applyAlignment="1">
      <alignment horizontal="left" vertical="top" wrapText="1"/>
    </xf>
    <xf numFmtId="0" fontId="21" fillId="2" borderId="33" xfId="0" applyFont="1" applyFill="1" applyBorder="1" applyAlignment="1">
      <alignment horizontal="left" vertical="top" wrapText="1"/>
    </xf>
    <xf numFmtId="0" fontId="28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top"/>
    </xf>
  </cellXfs>
  <cellStyles count="2">
    <cellStyle name="Normal" xfId="0" builtinId="0"/>
    <cellStyle name="Normal_u13 Meeting Blank 6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2B2B2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12121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21</xdr:col>
          <xdr:colOff>12700</xdr:colOff>
          <xdr:row>6</xdr:row>
          <xdr:rowOff>12700</xdr:rowOff>
        </xdr:from>
        <xdr:to>
          <xdr:col>21</xdr:col>
          <xdr:colOff>876300</xdr:colOff>
          <xdr:row>9</xdr:row>
          <xdr:rowOff>25400</xdr:rowOff>
        </xdr:to>
        <xdr:sp macro="" textlink="">
          <xdr:nvSpPr>
            <xdr:cNvPr id="3073" name="Track" descr="Track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Arial" pitchFamily="2" charset="0"/>
                  <a:cs typeface="Arial" pitchFamily="2" charset="0"/>
                </a:rPr>
                <a:t>Track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45"/>
  <sheetViews>
    <sheetView showGridLines="0" showZeros="0" zoomScale="110" zoomScaleNormal="110" workbookViewId="0">
      <pane xSplit="2" topLeftCell="Y1" activePane="topRight" state="frozen"/>
      <selection pane="topRight" activeCell="Q27" sqref="Q27"/>
    </sheetView>
  </sheetViews>
  <sheetFormatPr baseColWidth="10" defaultColWidth="9.1640625" defaultRowHeight="13" customHeight="1" x14ac:dyDescent="0.15"/>
  <cols>
    <col min="1" max="1" width="2.1640625" style="1" customWidth="1"/>
    <col min="2" max="2" width="12.1640625" style="1" customWidth="1"/>
    <col min="3" max="3" width="13.1640625" style="1" customWidth="1"/>
    <col min="4" max="4" width="4.1640625" style="1" customWidth="1"/>
    <col min="5" max="5" width="13.1640625" style="1" customWidth="1"/>
    <col min="6" max="6" width="4.1640625" style="1" customWidth="1"/>
    <col min="7" max="7" width="13.1640625" style="1" customWidth="1"/>
    <col min="8" max="8" width="4.1640625" style="1" customWidth="1"/>
    <col min="9" max="9" width="13.1640625" style="1" customWidth="1"/>
    <col min="10" max="10" width="4.1640625" style="1" customWidth="1"/>
    <col min="11" max="11" width="13.1640625" style="1" customWidth="1"/>
    <col min="12" max="12" width="4.1640625" style="1" customWidth="1"/>
    <col min="13" max="13" width="13.1640625" style="1" customWidth="1"/>
    <col min="14" max="14" width="4.1640625" style="1" customWidth="1"/>
    <col min="15" max="15" width="13.1640625" style="1" customWidth="1"/>
    <col min="16" max="16" width="4.1640625" style="1" customWidth="1"/>
    <col min="17" max="17" width="13.1640625" style="1" customWidth="1"/>
    <col min="18" max="18" width="4.1640625" style="1" customWidth="1"/>
    <col min="19" max="19" width="13.1640625" style="1" customWidth="1"/>
    <col min="20" max="20" width="4.5" style="1" customWidth="1"/>
    <col min="21" max="21" width="13.1640625" style="1" customWidth="1"/>
    <col min="22" max="22" width="4.5" style="1" customWidth="1"/>
    <col min="23" max="23" width="13.1640625" style="1" customWidth="1"/>
    <col min="24" max="24" width="4.5" style="1" customWidth="1"/>
    <col min="25" max="25" width="13.1640625" style="1" customWidth="1"/>
    <col min="26" max="26" width="4.5" style="1" customWidth="1"/>
    <col min="27" max="27" width="13.1640625" style="1" customWidth="1"/>
    <col min="28" max="28" width="4.5" style="1" customWidth="1"/>
    <col min="29" max="29" width="13.1640625" style="1" customWidth="1"/>
    <col min="30" max="30" width="4.5" style="1" customWidth="1"/>
    <col min="31" max="31" width="13.1640625" style="1" customWidth="1"/>
    <col min="32" max="32" width="4.5" style="1" customWidth="1"/>
    <col min="33" max="33" width="13.1640625" style="1" customWidth="1"/>
    <col min="34" max="34" width="4.5" style="1" customWidth="1"/>
    <col min="35" max="35" width="13.1640625" style="1" customWidth="1"/>
    <col min="36" max="36" width="4.5" style="1" customWidth="1"/>
    <col min="37" max="37" width="13.1640625" style="1" customWidth="1"/>
    <col min="38" max="38" width="4.5" style="1" customWidth="1"/>
    <col min="39" max="39" width="13.1640625" style="1" customWidth="1"/>
    <col min="40" max="40" width="4.5" style="1" customWidth="1"/>
    <col min="41" max="41" width="13.1640625" style="1" customWidth="1"/>
    <col min="42" max="42" width="4.5" style="1" customWidth="1"/>
    <col min="43" max="43" width="13.1640625" style="1" customWidth="1"/>
    <col min="44" max="44" width="4.5" style="1" customWidth="1"/>
    <col min="45" max="45" width="13.1640625" style="1" customWidth="1"/>
    <col min="46" max="46" width="4.5" style="1" customWidth="1"/>
    <col min="47" max="47" width="13.1640625" style="1" customWidth="1"/>
    <col min="48" max="48" width="4.5" style="1" customWidth="1"/>
    <col min="49" max="49" width="13.1640625" style="1" customWidth="1"/>
    <col min="50" max="50" width="4.5" style="1" customWidth="1"/>
    <col min="51" max="51" width="13.1640625" style="1" customWidth="1"/>
    <col min="52" max="52" width="4.5" style="1" customWidth="1"/>
    <col min="53" max="53" width="13.1640625" style="1" customWidth="1"/>
    <col min="54" max="54" width="4.5" style="1" customWidth="1"/>
    <col min="55" max="55" width="13.1640625" style="1" customWidth="1"/>
    <col min="56" max="56" width="4.5" style="1" customWidth="1"/>
    <col min="57" max="57" width="13.1640625" style="1" customWidth="1"/>
    <col min="58" max="58" width="4.5" style="1" customWidth="1"/>
    <col min="59" max="59" width="13.1640625" style="1" customWidth="1"/>
    <col min="60" max="60" width="4.5" style="1" customWidth="1"/>
    <col min="61" max="61" width="13.1640625" style="1" customWidth="1"/>
    <col min="62" max="62" width="4.5" style="1" customWidth="1"/>
    <col min="63" max="63" width="13.1640625" style="1" customWidth="1"/>
    <col min="64" max="64" width="4.5" style="1" customWidth="1"/>
    <col min="65" max="65" width="13.1640625" style="1" customWidth="1"/>
    <col min="66" max="66" width="4.5" style="1" customWidth="1"/>
    <col min="67" max="16384" width="9.1640625" style="1"/>
  </cols>
  <sheetData>
    <row r="1" spans="1:67" ht="26.25" customHeight="1" x14ac:dyDescent="0.15">
      <c r="A1" s="2" t="s">
        <v>0</v>
      </c>
      <c r="B1" s="2"/>
      <c r="C1" s="2"/>
      <c r="D1" s="2"/>
      <c r="E1" s="2"/>
      <c r="F1" s="2"/>
      <c r="G1" s="3" t="s">
        <v>1</v>
      </c>
      <c r="H1" s="325" t="s">
        <v>2</v>
      </c>
      <c r="I1" s="325"/>
      <c r="J1" s="325"/>
      <c r="K1" s="325"/>
      <c r="L1" s="325"/>
      <c r="M1" s="3" t="s">
        <v>3</v>
      </c>
      <c r="N1" s="2"/>
      <c r="O1" s="326">
        <v>45131</v>
      </c>
      <c r="P1" s="326"/>
      <c r="Q1" s="326"/>
      <c r="R1" s="326"/>
      <c r="S1" s="4"/>
      <c r="T1" s="4"/>
      <c r="U1" s="4"/>
      <c r="V1" s="4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4"/>
      <c r="AJ1" s="4"/>
      <c r="AK1" s="6"/>
      <c r="AL1" s="6"/>
      <c r="AM1" s="6"/>
      <c r="AN1" s="6"/>
      <c r="AO1" s="6"/>
      <c r="AP1" s="6"/>
      <c r="AQ1" s="4"/>
      <c r="AR1" s="4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</row>
    <row r="2" spans="1:67" ht="13.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</row>
    <row r="3" spans="1:67" s="10" customFormat="1" ht="12.75" customHeight="1" x14ac:dyDescent="0.15">
      <c r="A3" s="7"/>
      <c r="B3" s="8"/>
      <c r="C3" s="323" t="s">
        <v>4</v>
      </c>
      <c r="D3" s="323"/>
      <c r="E3" s="323"/>
      <c r="F3" s="323"/>
      <c r="G3" s="323"/>
      <c r="H3" s="323"/>
      <c r="I3" s="323"/>
      <c r="J3" s="323"/>
      <c r="K3" s="323" t="s">
        <v>5</v>
      </c>
      <c r="L3" s="323"/>
      <c r="M3" s="323"/>
      <c r="N3" s="323"/>
      <c r="O3" s="323"/>
      <c r="P3" s="323"/>
      <c r="Q3" s="323"/>
      <c r="R3" s="323"/>
      <c r="S3" s="323" t="s">
        <v>6</v>
      </c>
      <c r="T3" s="323"/>
      <c r="U3" s="323"/>
      <c r="V3" s="323"/>
      <c r="W3" s="323"/>
      <c r="X3" s="323"/>
      <c r="Y3" s="323"/>
      <c r="Z3" s="323"/>
      <c r="AA3" s="324" t="s">
        <v>7</v>
      </c>
      <c r="AB3" s="324"/>
      <c r="AC3" s="324"/>
      <c r="AD3" s="324"/>
      <c r="AE3" s="324"/>
      <c r="AF3" s="324"/>
      <c r="AG3" s="324"/>
      <c r="AH3" s="324"/>
      <c r="AI3" s="323" t="s">
        <v>8</v>
      </c>
      <c r="AJ3" s="323"/>
      <c r="AK3" s="323"/>
      <c r="AL3" s="323"/>
      <c r="AM3" s="323"/>
      <c r="AN3" s="323"/>
      <c r="AO3" s="323"/>
      <c r="AP3" s="323"/>
      <c r="AQ3" s="323" t="s">
        <v>9</v>
      </c>
      <c r="AR3" s="323"/>
      <c r="AS3" s="323"/>
      <c r="AT3" s="323"/>
      <c r="AU3" s="323"/>
      <c r="AV3" s="323"/>
      <c r="AW3" s="323"/>
      <c r="AX3" s="323"/>
      <c r="AY3" s="323" t="s">
        <v>10</v>
      </c>
      <c r="AZ3" s="323"/>
      <c r="BA3" s="323"/>
      <c r="BB3" s="323"/>
      <c r="BC3" s="323"/>
      <c r="BD3" s="323"/>
      <c r="BE3" s="323"/>
      <c r="BF3" s="323"/>
      <c r="BG3" s="323" t="s">
        <v>11</v>
      </c>
      <c r="BH3" s="323"/>
      <c r="BI3" s="323"/>
      <c r="BJ3" s="323"/>
      <c r="BK3" s="323"/>
      <c r="BL3" s="323"/>
      <c r="BM3" s="323"/>
      <c r="BN3" s="323"/>
      <c r="BO3" s="7"/>
    </row>
    <row r="4" spans="1:67" s="10" customFormat="1" ht="13" hidden="1" customHeight="1" x14ac:dyDescent="0.15">
      <c r="A4" s="7"/>
      <c r="B4" s="8"/>
      <c r="C4" s="9" t="s">
        <v>12</v>
      </c>
      <c r="D4" s="9" t="str">
        <f t="shared" ref="D4:J4" si="0">$C$3</f>
        <v>Arena 80</v>
      </c>
      <c r="E4" s="9" t="str">
        <f t="shared" si="0"/>
        <v>Arena 80</v>
      </c>
      <c r="F4" s="9" t="str">
        <f t="shared" si="0"/>
        <v>Arena 80</v>
      </c>
      <c r="G4" s="9" t="str">
        <f t="shared" si="0"/>
        <v>Arena 80</v>
      </c>
      <c r="H4" s="9" t="str">
        <f t="shared" si="0"/>
        <v>Arena 80</v>
      </c>
      <c r="I4" s="9" t="str">
        <f t="shared" si="0"/>
        <v>Arena 80</v>
      </c>
      <c r="J4" s="9" t="str">
        <f t="shared" si="0"/>
        <v>Arena 80</v>
      </c>
      <c r="K4" s="9" t="str">
        <f t="shared" ref="K4:R4" si="1">$K$3</f>
        <v>Brighton &amp; Hove AC</v>
      </c>
      <c r="L4" s="9" t="str">
        <f t="shared" si="1"/>
        <v>Brighton &amp; Hove AC</v>
      </c>
      <c r="M4" s="9" t="str">
        <f t="shared" si="1"/>
        <v>Brighton &amp; Hove AC</v>
      </c>
      <c r="N4" s="9" t="str">
        <f t="shared" si="1"/>
        <v>Brighton &amp; Hove AC</v>
      </c>
      <c r="O4" s="9" t="str">
        <f t="shared" si="1"/>
        <v>Brighton &amp; Hove AC</v>
      </c>
      <c r="P4" s="9" t="str">
        <f t="shared" si="1"/>
        <v>Brighton &amp; Hove AC</v>
      </c>
      <c r="Q4" s="9" t="str">
        <f t="shared" si="1"/>
        <v>Brighton &amp; Hove AC</v>
      </c>
      <c r="R4" s="9" t="str">
        <f t="shared" si="1"/>
        <v>Brighton &amp; Hove AC</v>
      </c>
      <c r="S4" s="9" t="str">
        <f t="shared" ref="S4:Z4" si="2">$S$3</f>
        <v>Eastbourne Rovers AC</v>
      </c>
      <c r="T4" s="9" t="str">
        <f t="shared" si="2"/>
        <v>Eastbourne Rovers AC</v>
      </c>
      <c r="U4" s="9" t="str">
        <f t="shared" si="2"/>
        <v>Eastbourne Rovers AC</v>
      </c>
      <c r="V4" s="9" t="str">
        <f t="shared" si="2"/>
        <v>Eastbourne Rovers AC</v>
      </c>
      <c r="W4" s="9" t="str">
        <f t="shared" si="2"/>
        <v>Eastbourne Rovers AC</v>
      </c>
      <c r="X4" s="9" t="str">
        <f t="shared" si="2"/>
        <v>Eastbourne Rovers AC</v>
      </c>
      <c r="Y4" s="9" t="str">
        <f t="shared" si="2"/>
        <v>Eastbourne Rovers AC</v>
      </c>
      <c r="Z4" s="9" t="str">
        <f t="shared" si="2"/>
        <v>Eastbourne Rovers AC</v>
      </c>
      <c r="AA4" s="11" t="str">
        <f t="shared" ref="AA4:AH4" si="3">$AA$3</f>
        <v>Hailsham</v>
      </c>
      <c r="AB4" s="11" t="str">
        <f t="shared" si="3"/>
        <v>Hailsham</v>
      </c>
      <c r="AC4" s="11" t="str">
        <f t="shared" si="3"/>
        <v>Hailsham</v>
      </c>
      <c r="AD4" s="11" t="str">
        <f t="shared" si="3"/>
        <v>Hailsham</v>
      </c>
      <c r="AE4" s="11" t="str">
        <f t="shared" si="3"/>
        <v>Hailsham</v>
      </c>
      <c r="AF4" s="11" t="str">
        <f t="shared" si="3"/>
        <v>Hailsham</v>
      </c>
      <c r="AG4" s="11" t="str">
        <f t="shared" si="3"/>
        <v>Hailsham</v>
      </c>
      <c r="AH4" s="11" t="str">
        <f t="shared" si="3"/>
        <v>Hailsham</v>
      </c>
      <c r="AI4" s="9" t="str">
        <f t="shared" ref="AI4:AP4" si="4">$AI$3</f>
        <v>Hastings AC</v>
      </c>
      <c r="AJ4" s="9" t="str">
        <f t="shared" si="4"/>
        <v>Hastings AC</v>
      </c>
      <c r="AK4" s="9" t="str">
        <f t="shared" si="4"/>
        <v>Hastings AC</v>
      </c>
      <c r="AL4" s="9" t="str">
        <f t="shared" si="4"/>
        <v>Hastings AC</v>
      </c>
      <c r="AM4" s="9" t="str">
        <f t="shared" si="4"/>
        <v>Hastings AC</v>
      </c>
      <c r="AN4" s="9" t="str">
        <f t="shared" si="4"/>
        <v>Hastings AC</v>
      </c>
      <c r="AO4" s="9" t="str">
        <f t="shared" si="4"/>
        <v>Hastings AC</v>
      </c>
      <c r="AP4" s="9" t="str">
        <f t="shared" si="4"/>
        <v>Hastings AC</v>
      </c>
      <c r="AQ4" s="9" t="str">
        <f t="shared" ref="AQ4:AX4" si="5">$AQ$3</f>
        <v>Haywards Heath &amp; Lewes</v>
      </c>
      <c r="AR4" s="9" t="str">
        <f t="shared" si="5"/>
        <v>Haywards Heath &amp; Lewes</v>
      </c>
      <c r="AS4" s="9" t="str">
        <f t="shared" si="5"/>
        <v>Haywards Heath &amp; Lewes</v>
      </c>
      <c r="AT4" s="9" t="str">
        <f t="shared" si="5"/>
        <v>Haywards Heath &amp; Lewes</v>
      </c>
      <c r="AU4" s="9" t="str">
        <f t="shared" si="5"/>
        <v>Haywards Heath &amp; Lewes</v>
      </c>
      <c r="AV4" s="9" t="str">
        <f t="shared" si="5"/>
        <v>Haywards Heath &amp; Lewes</v>
      </c>
      <c r="AW4" s="9" t="str">
        <f t="shared" si="5"/>
        <v>Haywards Heath &amp; Lewes</v>
      </c>
      <c r="AX4" s="9" t="str">
        <f t="shared" si="5"/>
        <v>Haywards Heath &amp; Lewes</v>
      </c>
      <c r="AY4" s="9" t="str">
        <f t="shared" ref="AY4:BF4" si="6">$AY$3</f>
        <v>HY</v>
      </c>
      <c r="AZ4" s="9" t="str">
        <f t="shared" si="6"/>
        <v>HY</v>
      </c>
      <c r="BA4" s="9" t="str">
        <f t="shared" si="6"/>
        <v>HY</v>
      </c>
      <c r="BB4" s="9" t="str">
        <f t="shared" si="6"/>
        <v>HY</v>
      </c>
      <c r="BC4" s="9" t="str">
        <f t="shared" si="6"/>
        <v>HY</v>
      </c>
      <c r="BD4" s="9" t="str">
        <f t="shared" si="6"/>
        <v>HY</v>
      </c>
      <c r="BE4" s="9" t="str">
        <f t="shared" si="6"/>
        <v>HY</v>
      </c>
      <c r="BF4" s="9" t="str">
        <f t="shared" si="6"/>
        <v>HY</v>
      </c>
      <c r="BG4" s="9" t="str">
        <f t="shared" ref="BG4:BN4" si="7">$BG$3</f>
        <v>Worthing &amp; District</v>
      </c>
      <c r="BH4" s="9" t="str">
        <f t="shared" si="7"/>
        <v>Worthing &amp; District</v>
      </c>
      <c r="BI4" s="9" t="str">
        <f t="shared" si="7"/>
        <v>Worthing &amp; District</v>
      </c>
      <c r="BJ4" s="9" t="str">
        <f t="shared" si="7"/>
        <v>Worthing &amp; District</v>
      </c>
      <c r="BK4" s="9" t="str">
        <f t="shared" si="7"/>
        <v>Worthing &amp; District</v>
      </c>
      <c r="BL4" s="9" t="str">
        <f t="shared" si="7"/>
        <v>Worthing &amp; District</v>
      </c>
      <c r="BM4" s="9" t="str">
        <f t="shared" si="7"/>
        <v>Worthing &amp; District</v>
      </c>
      <c r="BN4" s="9" t="str">
        <f t="shared" si="7"/>
        <v>Worthing &amp; District</v>
      </c>
      <c r="BO4" s="7"/>
    </row>
    <row r="5" spans="1:67" s="10" customFormat="1" ht="14.25" customHeight="1" x14ac:dyDescent="0.15">
      <c r="A5" s="7"/>
      <c r="B5" s="8"/>
      <c r="C5" s="12" t="s">
        <v>13</v>
      </c>
      <c r="D5" s="13"/>
      <c r="E5" s="14" t="s">
        <v>14</v>
      </c>
      <c r="F5" s="15"/>
      <c r="G5" s="14">
        <v>10</v>
      </c>
      <c r="H5" s="15"/>
      <c r="I5" s="13">
        <v>8</v>
      </c>
      <c r="J5" s="16"/>
      <c r="K5" s="12" t="s">
        <v>15</v>
      </c>
      <c r="L5" s="13"/>
      <c r="M5" s="14" t="s">
        <v>16</v>
      </c>
      <c r="N5" s="15"/>
      <c r="O5" s="14">
        <v>11</v>
      </c>
      <c r="P5" s="15"/>
      <c r="Q5" s="13">
        <v>1</v>
      </c>
      <c r="R5" s="16"/>
      <c r="S5" s="12" t="s">
        <v>17</v>
      </c>
      <c r="T5" s="13"/>
      <c r="U5" s="14" t="s">
        <v>18</v>
      </c>
      <c r="V5" s="15"/>
      <c r="W5" s="14">
        <v>14</v>
      </c>
      <c r="X5" s="15"/>
      <c r="Y5" s="13">
        <v>4</v>
      </c>
      <c r="Z5" s="16"/>
      <c r="AA5" s="14" t="s">
        <v>19</v>
      </c>
      <c r="AB5" s="13"/>
      <c r="AC5" s="14" t="s">
        <v>20</v>
      </c>
      <c r="AD5" s="15"/>
      <c r="AE5" s="14">
        <v>15</v>
      </c>
      <c r="AF5" s="15"/>
      <c r="AG5" s="13">
        <v>5</v>
      </c>
      <c r="AH5" s="15"/>
      <c r="AI5" s="12" t="s">
        <v>21</v>
      </c>
      <c r="AJ5" s="13"/>
      <c r="AK5" s="14" t="s">
        <v>22</v>
      </c>
      <c r="AL5" s="15"/>
      <c r="AM5" s="14">
        <v>16</v>
      </c>
      <c r="AN5" s="15"/>
      <c r="AO5" s="13">
        <v>6</v>
      </c>
      <c r="AP5" s="16"/>
      <c r="AQ5" s="12" t="s">
        <v>23</v>
      </c>
      <c r="AR5" s="13"/>
      <c r="AS5" s="14" t="s">
        <v>24</v>
      </c>
      <c r="AT5" s="15"/>
      <c r="AU5" s="14">
        <v>17</v>
      </c>
      <c r="AV5" s="15"/>
      <c r="AW5" s="13">
        <v>7</v>
      </c>
      <c r="AX5" s="16"/>
      <c r="AY5" s="12" t="s">
        <v>25</v>
      </c>
      <c r="AZ5" s="13"/>
      <c r="BA5" s="14" t="s">
        <v>26</v>
      </c>
      <c r="BB5" s="15"/>
      <c r="BC5" s="14">
        <v>13</v>
      </c>
      <c r="BD5" s="15"/>
      <c r="BE5" s="13">
        <v>3</v>
      </c>
      <c r="BF5" s="16"/>
      <c r="BG5" s="12" t="s">
        <v>27</v>
      </c>
      <c r="BH5" s="13"/>
      <c r="BI5" s="14" t="s">
        <v>28</v>
      </c>
      <c r="BJ5" s="15"/>
      <c r="BK5" s="14">
        <v>12</v>
      </c>
      <c r="BL5" s="15"/>
      <c r="BM5" s="13">
        <v>2</v>
      </c>
      <c r="BN5" s="16"/>
      <c r="BO5" s="7"/>
    </row>
    <row r="6" spans="1:67" ht="13.5" customHeight="1" x14ac:dyDescent="0.15">
      <c r="A6" s="6"/>
      <c r="B6" s="8" t="s">
        <v>29</v>
      </c>
      <c r="C6" s="322" t="s">
        <v>13</v>
      </c>
      <c r="D6" s="322"/>
      <c r="E6" s="319" t="s">
        <v>15</v>
      </c>
      <c r="F6" s="319"/>
      <c r="G6" s="319">
        <v>50</v>
      </c>
      <c r="H6" s="319"/>
      <c r="I6" s="320">
        <v>60</v>
      </c>
      <c r="J6" s="320"/>
      <c r="K6" s="322" t="s">
        <v>13</v>
      </c>
      <c r="L6" s="322"/>
      <c r="M6" s="319" t="s">
        <v>15</v>
      </c>
      <c r="N6" s="319"/>
      <c r="O6" s="319">
        <v>50</v>
      </c>
      <c r="P6" s="319"/>
      <c r="Q6" s="320">
        <v>60</v>
      </c>
      <c r="R6" s="320"/>
      <c r="S6" s="322" t="s">
        <v>13</v>
      </c>
      <c r="T6" s="322"/>
      <c r="U6" s="319" t="s">
        <v>15</v>
      </c>
      <c r="V6" s="319"/>
      <c r="W6" s="319">
        <v>50</v>
      </c>
      <c r="X6" s="319"/>
      <c r="Y6" s="320">
        <v>60</v>
      </c>
      <c r="Z6" s="320"/>
      <c r="AA6" s="322" t="s">
        <v>13</v>
      </c>
      <c r="AB6" s="322"/>
      <c r="AC6" s="319" t="s">
        <v>15</v>
      </c>
      <c r="AD6" s="319"/>
      <c r="AE6" s="319">
        <v>50</v>
      </c>
      <c r="AF6" s="319"/>
      <c r="AG6" s="320">
        <v>60</v>
      </c>
      <c r="AH6" s="320"/>
      <c r="AI6" s="322" t="s">
        <v>13</v>
      </c>
      <c r="AJ6" s="322"/>
      <c r="AK6" s="319" t="s">
        <v>15</v>
      </c>
      <c r="AL6" s="319"/>
      <c r="AM6" s="319">
        <v>50</v>
      </c>
      <c r="AN6" s="319"/>
      <c r="AO6" s="320">
        <v>60</v>
      </c>
      <c r="AP6" s="320"/>
      <c r="AQ6" s="322" t="s">
        <v>13</v>
      </c>
      <c r="AR6" s="322"/>
      <c r="AS6" s="319" t="s">
        <v>15</v>
      </c>
      <c r="AT6" s="319"/>
      <c r="AU6" s="319" t="s">
        <v>30</v>
      </c>
      <c r="AV6" s="319"/>
      <c r="AW6" s="320" t="s">
        <v>31</v>
      </c>
      <c r="AX6" s="320"/>
      <c r="AY6" s="322" t="s">
        <v>13</v>
      </c>
      <c r="AZ6" s="322"/>
      <c r="BA6" s="319" t="s">
        <v>15</v>
      </c>
      <c r="BB6" s="319"/>
      <c r="BC6" s="319" t="s">
        <v>30</v>
      </c>
      <c r="BD6" s="319"/>
      <c r="BE6" s="320" t="s">
        <v>31</v>
      </c>
      <c r="BF6" s="320"/>
      <c r="BG6" s="322" t="s">
        <v>13</v>
      </c>
      <c r="BH6" s="322"/>
      <c r="BI6" s="319" t="s">
        <v>15</v>
      </c>
      <c r="BJ6" s="319"/>
      <c r="BK6" s="319" t="s">
        <v>30</v>
      </c>
      <c r="BL6" s="319"/>
      <c r="BM6" s="320" t="s">
        <v>31</v>
      </c>
      <c r="BN6" s="320"/>
      <c r="BO6" s="6"/>
    </row>
    <row r="7" spans="1:67" ht="12.75" customHeight="1" x14ac:dyDescent="0.15">
      <c r="A7" s="6"/>
      <c r="B7" s="7" t="s">
        <v>32</v>
      </c>
      <c r="C7" s="17"/>
      <c r="D7" s="18"/>
      <c r="E7" s="19"/>
      <c r="F7" s="20"/>
      <c r="G7" s="21"/>
      <c r="H7" s="18"/>
      <c r="I7" s="21"/>
      <c r="J7" s="22"/>
      <c r="K7" s="17" t="s">
        <v>33</v>
      </c>
      <c r="L7" s="18"/>
      <c r="M7" s="19"/>
      <c r="N7" s="20"/>
      <c r="O7" s="21"/>
      <c r="P7" s="18"/>
      <c r="Q7" s="21" t="s">
        <v>34</v>
      </c>
      <c r="R7" s="22"/>
      <c r="S7" s="17" t="s">
        <v>35</v>
      </c>
      <c r="T7" s="18"/>
      <c r="U7" s="19"/>
      <c r="V7" s="20"/>
      <c r="W7" s="21"/>
      <c r="X7" s="18"/>
      <c r="Y7" s="21" t="s">
        <v>36</v>
      </c>
      <c r="Z7" s="22"/>
      <c r="AA7" s="17" t="s">
        <v>37</v>
      </c>
      <c r="AB7" s="18"/>
      <c r="AC7" s="19"/>
      <c r="AD7" s="20"/>
      <c r="AE7" s="21"/>
      <c r="AF7" s="18"/>
      <c r="AG7" s="21" t="s">
        <v>38</v>
      </c>
      <c r="AH7" s="22"/>
      <c r="AI7" s="17" t="s">
        <v>39</v>
      </c>
      <c r="AJ7" s="18"/>
      <c r="AK7" s="19"/>
      <c r="AL7" s="20"/>
      <c r="AM7" s="21" t="s">
        <v>40</v>
      </c>
      <c r="AN7" s="18"/>
      <c r="AO7" s="21" t="s">
        <v>41</v>
      </c>
      <c r="AP7" s="22"/>
      <c r="AQ7" s="17" t="s">
        <v>42</v>
      </c>
      <c r="AR7" s="18"/>
      <c r="AS7" s="19"/>
      <c r="AT7" s="20"/>
      <c r="AU7" s="21" t="s">
        <v>43</v>
      </c>
      <c r="AV7" s="18"/>
      <c r="AW7" s="21" t="s">
        <v>44</v>
      </c>
      <c r="AX7" s="22"/>
      <c r="AY7" s="17" t="s">
        <v>45</v>
      </c>
      <c r="AZ7" s="18"/>
      <c r="BA7" s="19"/>
      <c r="BB7" s="20"/>
      <c r="BC7" s="21"/>
      <c r="BD7" s="18"/>
      <c r="BE7" s="21"/>
      <c r="BF7" s="22"/>
      <c r="BG7" s="17"/>
      <c r="BH7" s="18"/>
      <c r="BI7" s="19"/>
      <c r="BJ7" s="20"/>
      <c r="BK7" s="21" t="s">
        <v>46</v>
      </c>
      <c r="BL7" s="18"/>
      <c r="BM7" s="21"/>
      <c r="BN7" s="22"/>
      <c r="BO7" s="6"/>
    </row>
    <row r="8" spans="1:67" ht="12.75" customHeight="1" x14ac:dyDescent="0.15">
      <c r="A8" s="6"/>
      <c r="B8" s="7" t="s">
        <v>47</v>
      </c>
      <c r="C8" s="17"/>
      <c r="D8" s="18"/>
      <c r="E8" s="19"/>
      <c r="F8" s="20"/>
      <c r="G8" s="21"/>
      <c r="H8" s="18"/>
      <c r="I8" s="23"/>
      <c r="J8" s="24"/>
      <c r="K8" s="17" t="s">
        <v>33</v>
      </c>
      <c r="L8" s="18"/>
      <c r="M8" s="19"/>
      <c r="N8" s="20"/>
      <c r="O8" s="23" t="s">
        <v>48</v>
      </c>
      <c r="P8" s="18"/>
      <c r="R8" s="24"/>
      <c r="S8" s="17" t="s">
        <v>35</v>
      </c>
      <c r="T8" s="18"/>
      <c r="U8" s="19"/>
      <c r="V8" s="20"/>
      <c r="W8" s="21" t="s">
        <v>36</v>
      </c>
      <c r="X8" s="18"/>
      <c r="Y8" s="23"/>
      <c r="Z8" s="24"/>
      <c r="AA8" s="17" t="s">
        <v>49</v>
      </c>
      <c r="AB8" s="18"/>
      <c r="AC8" s="19"/>
      <c r="AD8" s="20"/>
      <c r="AE8" s="21" t="s">
        <v>38</v>
      </c>
      <c r="AF8" s="18"/>
      <c r="AG8" s="23"/>
      <c r="AH8" s="24"/>
      <c r="AI8" s="17" t="s">
        <v>50</v>
      </c>
      <c r="AJ8" s="18"/>
      <c r="AK8" s="19"/>
      <c r="AL8" s="20"/>
      <c r="AM8" s="23" t="s">
        <v>40</v>
      </c>
      <c r="AN8" s="18"/>
      <c r="AP8" s="24"/>
      <c r="AQ8" s="17" t="s">
        <v>51</v>
      </c>
      <c r="AR8" s="18"/>
      <c r="AS8" s="19"/>
      <c r="AT8" s="20"/>
      <c r="AU8" s="21" t="s">
        <v>43</v>
      </c>
      <c r="AV8" s="18"/>
      <c r="AW8" s="23" t="s">
        <v>44</v>
      </c>
      <c r="AX8" s="24"/>
      <c r="AY8" s="17" t="s">
        <v>45</v>
      </c>
      <c r="AZ8" s="18"/>
      <c r="BA8" s="19"/>
      <c r="BB8" s="20"/>
      <c r="BC8" s="21"/>
      <c r="BD8" s="18"/>
      <c r="BE8" s="23"/>
      <c r="BF8" s="24"/>
      <c r="BG8" s="17"/>
      <c r="BH8" s="18"/>
      <c r="BI8" s="19"/>
      <c r="BJ8" s="20"/>
      <c r="BK8" s="21" t="s">
        <v>46</v>
      </c>
      <c r="BL8" s="18"/>
      <c r="BM8" s="23"/>
      <c r="BN8" s="24"/>
      <c r="BO8" s="6"/>
    </row>
    <row r="9" spans="1:67" ht="12.75" customHeight="1" x14ac:dyDescent="0.15">
      <c r="A9" s="6"/>
      <c r="B9" s="7" t="s">
        <v>52</v>
      </c>
      <c r="C9" s="17"/>
      <c r="D9" s="18"/>
      <c r="E9" s="19"/>
      <c r="F9" s="20"/>
      <c r="G9" s="21"/>
      <c r="H9" s="18"/>
      <c r="I9" s="23"/>
      <c r="J9" s="24"/>
      <c r="K9" s="17" t="s">
        <v>33</v>
      </c>
      <c r="L9" s="18"/>
      <c r="M9" s="19"/>
      <c r="N9" s="20"/>
      <c r="O9" s="21"/>
      <c r="P9" s="18"/>
      <c r="Q9" s="23"/>
      <c r="R9" s="24"/>
      <c r="S9" s="17" t="s">
        <v>53</v>
      </c>
      <c r="T9" s="18"/>
      <c r="U9" s="19"/>
      <c r="V9" s="20"/>
      <c r="W9" s="21" t="s">
        <v>36</v>
      </c>
      <c r="X9" s="18"/>
      <c r="Y9" s="23"/>
      <c r="Z9" s="24"/>
      <c r="AA9" s="17" t="s">
        <v>49</v>
      </c>
      <c r="AB9" s="18"/>
      <c r="AC9" s="19"/>
      <c r="AD9" s="20"/>
      <c r="AE9" s="21"/>
      <c r="AF9" s="18"/>
      <c r="AG9" s="23"/>
      <c r="AH9" s="24"/>
      <c r="AI9" s="17" t="s">
        <v>54</v>
      </c>
      <c r="AJ9" s="18"/>
      <c r="AK9" s="19"/>
      <c r="AL9" s="20"/>
      <c r="AM9" s="21" t="s">
        <v>40</v>
      </c>
      <c r="AN9" s="18"/>
      <c r="AO9" s="23"/>
      <c r="AP9" s="24"/>
      <c r="AQ9" s="17" t="s">
        <v>55</v>
      </c>
      <c r="AR9" s="18"/>
      <c r="AS9" s="19"/>
      <c r="AT9" s="20"/>
      <c r="AU9" s="21"/>
      <c r="AV9" s="18"/>
      <c r="AW9" s="23"/>
      <c r="AX9" s="24"/>
      <c r="AY9" s="17"/>
      <c r="AZ9" s="18"/>
      <c r="BA9" s="19"/>
      <c r="BB9" s="20"/>
      <c r="BC9" s="21"/>
      <c r="BD9" s="18"/>
      <c r="BE9" s="23"/>
      <c r="BF9" s="24"/>
      <c r="BG9" s="17"/>
      <c r="BH9" s="18"/>
      <c r="BI9" s="19"/>
      <c r="BJ9" s="20"/>
      <c r="BK9" s="21"/>
      <c r="BL9" s="18"/>
      <c r="BM9" s="23"/>
      <c r="BN9" s="24"/>
      <c r="BO9" s="6"/>
    </row>
    <row r="10" spans="1:67" ht="13.5" customHeight="1" x14ac:dyDescent="0.15">
      <c r="A10" s="6"/>
      <c r="B10" s="25" t="s">
        <v>56</v>
      </c>
      <c r="C10" s="26"/>
      <c r="D10" s="27"/>
      <c r="E10" s="28"/>
      <c r="F10" s="29"/>
      <c r="G10" s="30" t="s">
        <v>57</v>
      </c>
      <c r="H10" s="27"/>
      <c r="I10" s="31"/>
      <c r="J10" s="32"/>
      <c r="K10" s="26"/>
      <c r="L10" s="27"/>
      <c r="M10" s="28"/>
      <c r="N10" s="29"/>
      <c r="O10" s="30" t="s">
        <v>58</v>
      </c>
      <c r="P10" s="27"/>
      <c r="Q10" s="31"/>
      <c r="R10" s="32"/>
      <c r="S10" s="26" t="s">
        <v>53</v>
      </c>
      <c r="T10" s="27"/>
      <c r="U10" s="28"/>
      <c r="V10" s="29"/>
      <c r="W10" s="30" t="s">
        <v>36</v>
      </c>
      <c r="X10" s="27"/>
      <c r="Y10" s="31"/>
      <c r="Z10" s="32"/>
      <c r="AA10" s="26" t="s">
        <v>49</v>
      </c>
      <c r="AB10" s="27"/>
      <c r="AC10" s="28"/>
      <c r="AD10" s="29"/>
      <c r="AE10" s="30"/>
      <c r="AF10" s="27"/>
      <c r="AG10" s="31"/>
      <c r="AH10" s="32"/>
      <c r="AI10" s="26" t="s">
        <v>50</v>
      </c>
      <c r="AJ10" s="27"/>
      <c r="AK10" s="28"/>
      <c r="AL10" s="29"/>
      <c r="AM10" s="30" t="s">
        <v>39</v>
      </c>
      <c r="AN10" s="27"/>
      <c r="AO10" s="31"/>
      <c r="AP10" s="32"/>
      <c r="AQ10" s="26" t="s">
        <v>51</v>
      </c>
      <c r="AR10" s="27"/>
      <c r="AS10" s="28"/>
      <c r="AT10" s="29"/>
      <c r="AU10" s="30" t="s">
        <v>59</v>
      </c>
      <c r="AV10" s="27"/>
      <c r="AW10" s="31"/>
      <c r="AX10" s="32"/>
      <c r="AY10" s="26" t="s">
        <v>45</v>
      </c>
      <c r="AZ10" s="27"/>
      <c r="BA10" s="28"/>
      <c r="BB10" s="29"/>
      <c r="BC10" s="30"/>
      <c r="BD10" s="27"/>
      <c r="BE10" s="31"/>
      <c r="BF10" s="32"/>
      <c r="BG10" s="26"/>
      <c r="BH10" s="27"/>
      <c r="BI10" s="28"/>
      <c r="BJ10" s="29"/>
      <c r="BK10" s="30"/>
      <c r="BL10" s="27"/>
      <c r="BM10" s="31"/>
      <c r="BN10" s="32"/>
      <c r="BO10" s="6"/>
    </row>
    <row r="11" spans="1:67" ht="12.75" customHeight="1" x14ac:dyDescent="0.15">
      <c r="A11" s="6"/>
      <c r="B11" s="7" t="s">
        <v>60</v>
      </c>
      <c r="C11" s="17" t="s">
        <v>57</v>
      </c>
      <c r="D11" s="33"/>
      <c r="E11" s="21" t="s">
        <v>61</v>
      </c>
      <c r="F11" s="33"/>
      <c r="G11" s="21" t="s">
        <v>62</v>
      </c>
      <c r="H11" s="33"/>
      <c r="I11" s="21" t="s">
        <v>63</v>
      </c>
      <c r="J11" s="34"/>
      <c r="K11" s="17" t="s">
        <v>64</v>
      </c>
      <c r="L11" s="33"/>
      <c r="M11" s="21"/>
      <c r="N11" s="33"/>
      <c r="O11" s="21" t="s">
        <v>58</v>
      </c>
      <c r="P11" s="33"/>
      <c r="Q11" s="21" t="s">
        <v>65</v>
      </c>
      <c r="R11" s="34"/>
      <c r="S11" s="17" t="s">
        <v>35</v>
      </c>
      <c r="T11" s="33"/>
      <c r="U11" s="21" t="s">
        <v>66</v>
      </c>
      <c r="V11" s="33"/>
      <c r="W11" s="21" t="s">
        <v>67</v>
      </c>
      <c r="X11" s="33"/>
      <c r="Y11" s="21" t="s">
        <v>36</v>
      </c>
      <c r="Z11" s="34"/>
      <c r="AA11" s="17" t="s">
        <v>68</v>
      </c>
      <c r="AB11" s="33"/>
      <c r="AC11" s="21" t="s">
        <v>69</v>
      </c>
      <c r="AD11" s="33"/>
      <c r="AE11" s="21" t="s">
        <v>70</v>
      </c>
      <c r="AF11" s="33"/>
      <c r="AG11" s="21" t="s">
        <v>71</v>
      </c>
      <c r="AH11" s="34"/>
      <c r="AI11" s="17" t="s">
        <v>72</v>
      </c>
      <c r="AJ11" s="33"/>
      <c r="AK11" s="21" t="s">
        <v>73</v>
      </c>
      <c r="AL11" s="33"/>
      <c r="AM11" s="21" t="s">
        <v>39</v>
      </c>
      <c r="AN11" s="33"/>
      <c r="AO11" s="21" t="s">
        <v>74</v>
      </c>
      <c r="AP11" s="34"/>
      <c r="AQ11" s="17" t="s">
        <v>75</v>
      </c>
      <c r="AR11" s="33"/>
      <c r="AS11" s="21" t="s">
        <v>76</v>
      </c>
      <c r="AT11" s="33"/>
      <c r="AU11" s="21" t="s">
        <v>77</v>
      </c>
      <c r="AV11" s="33"/>
      <c r="AW11" s="21" t="s">
        <v>59</v>
      </c>
      <c r="AX11" s="34"/>
      <c r="AY11" s="17" t="s">
        <v>45</v>
      </c>
      <c r="AZ11" s="33"/>
      <c r="BA11" s="21"/>
      <c r="BB11" s="33"/>
      <c r="BC11" s="21"/>
      <c r="BD11" s="33"/>
      <c r="BE11" s="21"/>
      <c r="BF11" s="34"/>
      <c r="BG11" s="17" t="s">
        <v>78</v>
      </c>
      <c r="BH11" s="33"/>
      <c r="BI11" s="21" t="s">
        <v>78</v>
      </c>
      <c r="BJ11" s="33"/>
      <c r="BK11" s="21" t="s">
        <v>79</v>
      </c>
      <c r="BL11" s="33"/>
      <c r="BM11" s="21" t="s">
        <v>80</v>
      </c>
      <c r="BN11" s="34"/>
      <c r="BO11" s="6"/>
    </row>
    <row r="12" spans="1:67" ht="12.75" customHeight="1" x14ac:dyDescent="0.15">
      <c r="A12" s="6"/>
      <c r="B12" s="7" t="s">
        <v>81</v>
      </c>
      <c r="D12" s="33"/>
      <c r="E12" s="21"/>
      <c r="F12" s="33"/>
      <c r="G12" s="21"/>
      <c r="H12" s="33"/>
      <c r="I12" s="17" t="s">
        <v>61</v>
      </c>
      <c r="J12" s="34"/>
      <c r="K12" s="17" t="s">
        <v>64</v>
      </c>
      <c r="L12" s="33"/>
      <c r="M12" s="21" t="s">
        <v>80</v>
      </c>
      <c r="N12" s="33"/>
      <c r="O12" s="21" t="s">
        <v>82</v>
      </c>
      <c r="P12" s="33"/>
      <c r="Q12" s="21" t="s">
        <v>83</v>
      </c>
      <c r="R12" s="34"/>
      <c r="S12" s="17" t="s">
        <v>66</v>
      </c>
      <c r="T12" s="33"/>
      <c r="U12" s="21" t="s">
        <v>84</v>
      </c>
      <c r="V12" s="33"/>
      <c r="W12" s="21" t="s">
        <v>67</v>
      </c>
      <c r="X12" s="33"/>
      <c r="Y12" s="21" t="s">
        <v>36</v>
      </c>
      <c r="Z12" s="34"/>
      <c r="AA12" s="17" t="s">
        <v>69</v>
      </c>
      <c r="AB12" s="33"/>
      <c r="AC12" s="21" t="s">
        <v>85</v>
      </c>
      <c r="AD12" s="33"/>
      <c r="AE12" s="21"/>
      <c r="AF12" s="33"/>
      <c r="AG12" s="21" t="s">
        <v>71</v>
      </c>
      <c r="AH12" s="34"/>
      <c r="AI12" s="17" t="s">
        <v>39</v>
      </c>
      <c r="AJ12" s="33"/>
      <c r="AK12" s="21" t="s">
        <v>86</v>
      </c>
      <c r="AL12" s="33"/>
      <c r="AM12" s="35" t="s">
        <v>87</v>
      </c>
      <c r="AN12" s="33"/>
      <c r="AO12" s="21"/>
      <c r="AP12" s="34"/>
      <c r="AQ12" s="17" t="s">
        <v>76</v>
      </c>
      <c r="AR12" s="33"/>
      <c r="AS12" s="21" t="s">
        <v>88</v>
      </c>
      <c r="AT12" s="33"/>
      <c r="AU12" s="21" t="s">
        <v>89</v>
      </c>
      <c r="AV12" s="33"/>
      <c r="AW12" s="21" t="s">
        <v>90</v>
      </c>
      <c r="AX12" s="34"/>
      <c r="AY12" s="17" t="s">
        <v>91</v>
      </c>
      <c r="AZ12" s="33"/>
      <c r="BA12" s="21"/>
      <c r="BB12" s="33"/>
      <c r="BC12" s="21"/>
      <c r="BD12" s="33"/>
      <c r="BE12" s="21" t="s">
        <v>92</v>
      </c>
      <c r="BF12" s="34"/>
      <c r="BG12" s="17" t="s">
        <v>93</v>
      </c>
      <c r="BH12" s="33"/>
      <c r="BJ12" s="33"/>
      <c r="BK12" s="21" t="s">
        <v>94</v>
      </c>
      <c r="BL12" s="33"/>
      <c r="BM12" t="s">
        <v>117</v>
      </c>
      <c r="BN12" s="34"/>
      <c r="BO12" s="6"/>
    </row>
    <row r="13" spans="1:67" ht="12.75" customHeight="1" x14ac:dyDescent="0.15">
      <c r="A13" s="6"/>
      <c r="B13" s="7" t="s">
        <v>95</v>
      </c>
      <c r="C13" s="17"/>
      <c r="D13" s="33"/>
      <c r="E13" s="23"/>
      <c r="F13" s="36"/>
      <c r="G13" s="21" t="s">
        <v>63</v>
      </c>
      <c r="H13" s="18"/>
      <c r="I13" s="23"/>
      <c r="J13" s="24"/>
      <c r="L13" s="33"/>
      <c r="M13" s="23"/>
      <c r="N13" s="36"/>
      <c r="O13" s="21"/>
      <c r="P13" s="18"/>
      <c r="Q13" s="23"/>
      <c r="R13" s="24"/>
      <c r="S13" s="17" t="s">
        <v>96</v>
      </c>
      <c r="T13" s="33"/>
      <c r="U13" s="23"/>
      <c r="V13" s="36"/>
      <c r="W13" s="21" t="s">
        <v>80</v>
      </c>
      <c r="X13" s="18"/>
      <c r="Y13" s="23"/>
      <c r="Z13" s="24"/>
      <c r="AA13" s="17" t="s">
        <v>69</v>
      </c>
      <c r="AB13" s="33"/>
      <c r="AC13" s="23"/>
      <c r="AD13" s="36"/>
      <c r="AE13" s="21" t="s">
        <v>71</v>
      </c>
      <c r="AF13" s="18"/>
      <c r="AG13" s="23"/>
      <c r="AH13" s="24"/>
      <c r="AI13" s="1" t="s">
        <v>97</v>
      </c>
      <c r="AJ13" s="33"/>
      <c r="AK13" s="23"/>
      <c r="AL13" s="36"/>
      <c r="AM13" s="21" t="s">
        <v>98</v>
      </c>
      <c r="AN13" s="18"/>
      <c r="AO13" s="23"/>
      <c r="AP13" s="24"/>
      <c r="AQ13" s="1" t="s">
        <v>51</v>
      </c>
      <c r="AR13" s="33"/>
      <c r="AS13" s="23"/>
      <c r="AT13" s="36"/>
      <c r="AU13" s="21" t="s">
        <v>99</v>
      </c>
      <c r="AV13" s="18"/>
      <c r="AW13" s="23"/>
      <c r="AX13" s="24"/>
      <c r="AZ13" s="33"/>
      <c r="BA13" s="23"/>
      <c r="BB13" s="36"/>
      <c r="BC13" s="21"/>
      <c r="BD13" s="18"/>
      <c r="BE13" s="23"/>
      <c r="BF13" s="24"/>
      <c r="BH13" s="33"/>
      <c r="BI13" s="23"/>
      <c r="BJ13" s="36"/>
      <c r="BK13" s="21"/>
      <c r="BL13" s="18"/>
      <c r="BM13" s="21" t="s">
        <v>80</v>
      </c>
      <c r="BN13" s="24"/>
      <c r="BO13" s="6"/>
    </row>
    <row r="14" spans="1:67" ht="12.75" customHeight="1" x14ac:dyDescent="0.15">
      <c r="A14" s="6"/>
      <c r="B14" s="7" t="s">
        <v>100</v>
      </c>
      <c r="C14" s="17" t="s">
        <v>101</v>
      </c>
      <c r="D14" s="33"/>
      <c r="E14" s="21" t="s">
        <v>102</v>
      </c>
      <c r="F14" s="33"/>
      <c r="G14" s="21" t="s">
        <v>62</v>
      </c>
      <c r="H14" s="33"/>
      <c r="I14" s="21" t="s">
        <v>103</v>
      </c>
      <c r="J14" s="34"/>
      <c r="K14" s="17" t="s">
        <v>104</v>
      </c>
      <c r="L14" s="33"/>
      <c r="M14" s="21" t="s">
        <v>105</v>
      </c>
      <c r="N14" s="33"/>
      <c r="O14" s="21" t="s">
        <v>82</v>
      </c>
      <c r="P14" s="33"/>
      <c r="Q14" s="21"/>
      <c r="R14" s="34"/>
      <c r="S14" s="17" t="s">
        <v>106</v>
      </c>
      <c r="T14" s="33"/>
      <c r="U14" s="21" t="s">
        <v>84</v>
      </c>
      <c r="V14" s="33"/>
      <c r="W14" s="21" t="s">
        <v>107</v>
      </c>
      <c r="X14" s="33"/>
      <c r="Y14" s="21" t="s">
        <v>80</v>
      </c>
      <c r="Z14" s="34"/>
      <c r="AA14" s="17" t="s">
        <v>108</v>
      </c>
      <c r="AB14" s="33"/>
      <c r="AC14" s="21" t="s">
        <v>109</v>
      </c>
      <c r="AD14" s="33"/>
      <c r="AE14" s="21" t="s">
        <v>70</v>
      </c>
      <c r="AF14" s="33"/>
      <c r="AG14" s="21" t="s">
        <v>71</v>
      </c>
      <c r="AH14" s="34"/>
      <c r="AI14" s="17" t="s">
        <v>110</v>
      </c>
      <c r="AJ14" s="33"/>
      <c r="AK14" s="21" t="s">
        <v>111</v>
      </c>
      <c r="AL14" s="33"/>
      <c r="AM14" s="21" t="s">
        <v>112</v>
      </c>
      <c r="AN14" s="33"/>
      <c r="AO14" s="21" t="s">
        <v>41</v>
      </c>
      <c r="AP14" s="34"/>
      <c r="AQ14" s="17" t="s">
        <v>113</v>
      </c>
      <c r="AR14" s="33"/>
      <c r="AS14" s="21" t="s">
        <v>114</v>
      </c>
      <c r="AT14" s="33"/>
      <c r="AU14" s="21" t="s">
        <v>77</v>
      </c>
      <c r="AV14" s="33"/>
      <c r="AW14" s="21" t="s">
        <v>115</v>
      </c>
      <c r="AX14" s="34"/>
      <c r="AY14" s="17" t="s">
        <v>91</v>
      </c>
      <c r="AZ14" s="33"/>
      <c r="BA14" s="21"/>
      <c r="BB14" s="33"/>
      <c r="BC14" s="21" t="s">
        <v>116</v>
      </c>
      <c r="BD14" s="33"/>
      <c r="BE14" s="21"/>
      <c r="BF14" s="34"/>
      <c r="BG14" s="17" t="s">
        <v>93</v>
      </c>
      <c r="BH14" s="33"/>
      <c r="BI14" s="21"/>
      <c r="BJ14" s="33"/>
      <c r="BK14" s="21"/>
      <c r="BL14" s="33"/>
      <c r="BM14" s="21" t="s">
        <v>117</v>
      </c>
      <c r="BN14" s="34"/>
      <c r="BO14" s="6"/>
    </row>
    <row r="15" spans="1:67" ht="12.75" customHeight="1" x14ac:dyDescent="0.15">
      <c r="A15" s="6"/>
      <c r="B15" s="7" t="s">
        <v>118</v>
      </c>
      <c r="C15" s="17" t="s">
        <v>119</v>
      </c>
      <c r="D15" s="33"/>
      <c r="E15" s="23"/>
      <c r="F15" s="36"/>
      <c r="G15" s="23"/>
      <c r="H15" s="36"/>
      <c r="I15" s="23"/>
      <c r="J15" s="24"/>
      <c r="K15" s="17"/>
      <c r="L15" s="33"/>
      <c r="M15" s="23"/>
      <c r="N15" s="36"/>
      <c r="O15" s="23"/>
      <c r="P15" s="36"/>
      <c r="Q15" s="23"/>
      <c r="R15" s="24"/>
      <c r="S15" s="17"/>
      <c r="T15" s="33"/>
      <c r="U15" s="23"/>
      <c r="V15" s="36"/>
      <c r="W15" s="23" t="s">
        <v>35</v>
      </c>
      <c r="X15" s="36"/>
      <c r="Y15" s="23"/>
      <c r="Z15" s="24"/>
      <c r="AA15" s="17" t="s">
        <v>68</v>
      </c>
      <c r="AB15" s="33"/>
      <c r="AC15" s="23"/>
      <c r="AD15" s="36"/>
      <c r="AE15" s="23"/>
      <c r="AF15" s="36"/>
      <c r="AG15" s="23"/>
      <c r="AH15" s="24"/>
      <c r="AI15" s="17" t="s">
        <v>120</v>
      </c>
      <c r="AJ15" s="33"/>
      <c r="AK15" s="23"/>
      <c r="AL15" s="36"/>
      <c r="AM15" s="23"/>
      <c r="AN15" s="36"/>
      <c r="AO15" s="23"/>
      <c r="AP15" s="24"/>
      <c r="AQ15" s="17" t="s">
        <v>76</v>
      </c>
      <c r="AR15" s="33"/>
      <c r="AS15" s="23"/>
      <c r="AT15" s="36"/>
      <c r="AU15" s="23"/>
      <c r="AV15" s="36"/>
      <c r="AW15" s="23"/>
      <c r="AX15" s="24"/>
      <c r="AY15" s="17" t="s">
        <v>121</v>
      </c>
      <c r="AZ15" s="33"/>
      <c r="BA15" s="23"/>
      <c r="BB15" s="36"/>
      <c r="BC15" s="23"/>
      <c r="BD15" s="36"/>
      <c r="BE15" s="23"/>
      <c r="BF15" s="24"/>
      <c r="BG15" s="17"/>
      <c r="BH15" s="33"/>
      <c r="BI15" s="23"/>
      <c r="BJ15" s="36"/>
      <c r="BK15" s="23"/>
      <c r="BL15" s="36"/>
      <c r="BM15" s="23"/>
      <c r="BN15" s="24"/>
      <c r="BO15" s="6"/>
    </row>
    <row r="16" spans="1:67" ht="12.75" customHeight="1" x14ac:dyDescent="0.15">
      <c r="A16" s="6"/>
      <c r="B16" s="7"/>
      <c r="C16" s="17" t="s">
        <v>62</v>
      </c>
      <c r="D16" s="33"/>
      <c r="E16" s="23"/>
      <c r="F16" s="36"/>
      <c r="G16" s="23"/>
      <c r="H16" s="36"/>
      <c r="I16" s="23"/>
      <c r="J16" s="24"/>
      <c r="K16" s="17"/>
      <c r="L16" s="33"/>
      <c r="M16" s="23"/>
      <c r="N16" s="36"/>
      <c r="O16" s="23"/>
      <c r="P16" s="36"/>
      <c r="Q16" s="23"/>
      <c r="R16" s="24"/>
      <c r="S16" s="17"/>
      <c r="T16" s="33"/>
      <c r="U16" s="23"/>
      <c r="V16" s="36"/>
      <c r="W16" s="23" t="s">
        <v>106</v>
      </c>
      <c r="X16" s="36"/>
      <c r="Y16" s="23"/>
      <c r="Z16" s="24"/>
      <c r="AA16" s="17" t="s">
        <v>108</v>
      </c>
      <c r="AB16" s="33"/>
      <c r="AC16" s="23"/>
      <c r="AD16" s="36"/>
      <c r="AE16" s="23"/>
      <c r="AF16" s="36"/>
      <c r="AG16" s="23"/>
      <c r="AH16" s="24"/>
      <c r="AI16" s="17" t="s">
        <v>72</v>
      </c>
      <c r="AJ16" s="33"/>
      <c r="AK16" s="23"/>
      <c r="AL16" s="36"/>
      <c r="AM16" s="23"/>
      <c r="AN16" s="36"/>
      <c r="AO16" s="23"/>
      <c r="AP16" s="24"/>
      <c r="AQ16" s="17" t="s">
        <v>122</v>
      </c>
      <c r="AR16" s="33"/>
      <c r="AS16" s="23"/>
      <c r="AT16" s="36"/>
      <c r="AU16" s="23"/>
      <c r="AV16" s="36"/>
      <c r="AW16" s="23"/>
      <c r="AX16" s="24"/>
      <c r="AY16" s="17" t="s">
        <v>155</v>
      </c>
      <c r="AZ16" s="33"/>
      <c r="BA16" s="23"/>
      <c r="BB16" s="36"/>
      <c r="BC16" s="23"/>
      <c r="BD16" s="36"/>
      <c r="BE16" s="23"/>
      <c r="BF16" s="24"/>
      <c r="BG16" s="17"/>
      <c r="BH16" s="33"/>
      <c r="BI16" s="23"/>
      <c r="BJ16" s="36"/>
      <c r="BK16" s="23"/>
      <c r="BL16" s="36"/>
      <c r="BM16" s="23"/>
      <c r="BN16" s="24"/>
      <c r="BO16" s="6"/>
    </row>
    <row r="17" spans="1:67" ht="12.75" customHeight="1" x14ac:dyDescent="0.15">
      <c r="A17" s="6"/>
      <c r="B17" s="7"/>
      <c r="C17" s="17" t="s">
        <v>123</v>
      </c>
      <c r="D17" s="33"/>
      <c r="E17" s="23"/>
      <c r="F17" s="36"/>
      <c r="G17" s="23"/>
      <c r="H17" s="36"/>
      <c r="I17" s="23"/>
      <c r="J17" s="24"/>
      <c r="K17" s="17"/>
      <c r="L17" s="33"/>
      <c r="M17" s="23"/>
      <c r="N17" s="36"/>
      <c r="O17" s="23"/>
      <c r="P17" s="36"/>
      <c r="Q17" s="23"/>
      <c r="R17" s="24"/>
      <c r="S17" s="17"/>
      <c r="T17" s="33"/>
      <c r="U17" s="23"/>
      <c r="V17" s="36"/>
      <c r="W17" s="23" t="s">
        <v>66</v>
      </c>
      <c r="X17" s="36"/>
      <c r="Y17" s="23"/>
      <c r="Z17" s="24"/>
      <c r="AA17" s="17" t="s">
        <v>124</v>
      </c>
      <c r="AB17" s="33"/>
      <c r="AC17" s="23"/>
      <c r="AD17" s="36"/>
      <c r="AE17" s="23"/>
      <c r="AF17" s="36"/>
      <c r="AG17" s="23"/>
      <c r="AH17" s="24"/>
      <c r="AI17" s="17" t="s">
        <v>125</v>
      </c>
      <c r="AJ17" s="33"/>
      <c r="AK17" s="23"/>
      <c r="AL17" s="36"/>
      <c r="AM17" s="23"/>
      <c r="AN17" s="36"/>
      <c r="AO17" s="23"/>
      <c r="AP17" s="24"/>
      <c r="AQ17" s="17" t="s">
        <v>126</v>
      </c>
      <c r="AR17" s="33"/>
      <c r="AS17" s="23"/>
      <c r="AT17" s="36"/>
      <c r="AU17" s="23"/>
      <c r="AV17" s="36"/>
      <c r="AW17" s="23"/>
      <c r="AX17" s="24"/>
      <c r="AY17" s="17" t="s">
        <v>45</v>
      </c>
      <c r="AZ17" s="33"/>
      <c r="BA17" s="23"/>
      <c r="BB17" s="36"/>
      <c r="BC17" s="23"/>
      <c r="BD17" s="36"/>
      <c r="BE17" s="23"/>
      <c r="BF17" s="24"/>
      <c r="BG17" s="17"/>
      <c r="BH17" s="33"/>
      <c r="BI17" s="23"/>
      <c r="BJ17" s="36"/>
      <c r="BK17" s="23"/>
      <c r="BL17" s="36"/>
      <c r="BM17" s="23"/>
      <c r="BN17" s="24"/>
      <c r="BO17" s="6"/>
    </row>
    <row r="18" spans="1:67" ht="12.75" customHeight="1" x14ac:dyDescent="0.15">
      <c r="A18" s="6"/>
      <c r="B18" s="7"/>
      <c r="C18" s="37" t="s">
        <v>102</v>
      </c>
      <c r="D18" s="38"/>
      <c r="E18" s="39" t="str">
        <f>IF(C15="","",CONCATENATE(C15,", ",C16,", ",C17," &amp; ",C18))</f>
        <v>Helena Rooney, Norman Scott, Katie Wright &amp; Dan Vaughan</v>
      </c>
      <c r="F18" s="40"/>
      <c r="G18" s="41"/>
      <c r="H18" s="40"/>
      <c r="I18" s="41"/>
      <c r="J18" s="42"/>
      <c r="K18" s="37"/>
      <c r="L18" s="38"/>
      <c r="M18" s="39" t="str">
        <f>IF(K15="","",CONCATENATE(K15,", ",K16,", ",K17," &amp; ",K18))</f>
        <v/>
      </c>
      <c r="N18" s="40"/>
      <c r="O18" s="41"/>
      <c r="P18" s="40"/>
      <c r="Q18" s="41"/>
      <c r="R18" s="42"/>
      <c r="S18" s="37"/>
      <c r="T18" s="38"/>
      <c r="U18" s="39" t="str">
        <f>IF(S15="","",CONCATENATE(S15,", ",S16,", ",S17," &amp; ",S18))</f>
        <v/>
      </c>
      <c r="V18" s="40"/>
      <c r="W18" s="41"/>
      <c r="X18" s="40"/>
      <c r="Y18" s="41"/>
      <c r="Z18" s="42"/>
      <c r="AA18" s="37" t="s">
        <v>127</v>
      </c>
      <c r="AB18" s="38"/>
      <c r="AC18" s="39" t="str">
        <f>IF(AA15="","",CONCATENATE(AA15,", ",AA16,", ",AA17," &amp; ",AA18))</f>
        <v>Curis Shoult, Rob Chrystie, Tina Macenhill &amp; Katy Reed</v>
      </c>
      <c r="AD18" s="40"/>
      <c r="AE18" s="41"/>
      <c r="AF18" s="40"/>
      <c r="AG18" s="41"/>
      <c r="AH18" s="42"/>
      <c r="AI18" s="37" t="s">
        <v>50</v>
      </c>
      <c r="AJ18" s="38"/>
      <c r="AK18" s="39" t="str">
        <f>IF(AI15="","",CONCATENATE(AI15,", ",AI16,", ",AI17," &amp; ",AI18))</f>
        <v>Louise Simkiss, Martyn Reynolds, Mary Sanderson &amp; Tom Cleary</v>
      </c>
      <c r="AL18" s="40"/>
      <c r="AM18" s="41"/>
      <c r="AN18" s="40"/>
      <c r="AO18" s="41"/>
      <c r="AP18" s="42"/>
      <c r="AQ18" s="37" t="s">
        <v>75</v>
      </c>
      <c r="AR18" s="38"/>
      <c r="AS18" s="39" t="str">
        <f>IF(AQ15="","",CONCATENATE(AQ15,", ",AQ16,", ",AQ17," &amp; ",AQ18))</f>
        <v>Ian Kenton, Helen Diack, Abigail Redd &amp; Owen Wells</v>
      </c>
      <c r="AT18" s="40"/>
      <c r="AU18" s="41"/>
      <c r="AV18" s="40"/>
      <c r="AW18" s="41"/>
      <c r="AX18" s="42"/>
      <c r="AY18" s="37"/>
      <c r="AZ18" s="38"/>
      <c r="BA18" s="39" t="str">
        <f>IF(AY15="","",CONCATENATE(AY15,", ",AY16,", ",AY17," &amp; ",AY18))</f>
        <v xml:space="preserve">Carly Hopkins, Melanie Irwin, Matthew Harmer &amp; </v>
      </c>
      <c r="BB18" s="40"/>
      <c r="BC18" s="41"/>
      <c r="BD18" s="40"/>
      <c r="BE18" s="41"/>
      <c r="BF18" s="42"/>
      <c r="BG18" s="37"/>
      <c r="BH18" s="38"/>
      <c r="BI18" s="39" t="str">
        <f>IF(BG15="","",CONCATENATE(BG15,", ",BG16,", ",BG17," &amp; ",BG18))</f>
        <v/>
      </c>
      <c r="BJ18" s="40"/>
      <c r="BK18" s="41"/>
      <c r="BL18" s="40"/>
      <c r="BM18" s="41"/>
      <c r="BN18" s="42"/>
      <c r="BO18" s="6"/>
    </row>
    <row r="19" spans="1:67" ht="13.5" customHeight="1" x14ac:dyDescent="0.15">
      <c r="A19" s="6"/>
      <c r="B19" s="6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6"/>
    </row>
    <row r="20" spans="1:67" s="46" customFormat="1" ht="12.75" customHeight="1" x14ac:dyDescent="0.15">
      <c r="A20" s="44"/>
      <c r="B20" s="45"/>
      <c r="C20" s="321" t="s">
        <v>4</v>
      </c>
      <c r="D20" s="321"/>
      <c r="E20" s="321"/>
      <c r="F20" s="321"/>
      <c r="G20" s="321"/>
      <c r="H20" s="321"/>
      <c r="I20" s="321"/>
      <c r="J20" s="321"/>
      <c r="K20" s="321" t="s">
        <v>5</v>
      </c>
      <c r="L20" s="321"/>
      <c r="M20" s="321"/>
      <c r="N20" s="321"/>
      <c r="O20" s="321"/>
      <c r="P20" s="321"/>
      <c r="Q20" s="321"/>
      <c r="R20" s="321"/>
      <c r="S20" s="321" t="s">
        <v>6</v>
      </c>
      <c r="T20" s="321"/>
      <c r="U20" s="321"/>
      <c r="V20" s="321"/>
      <c r="W20" s="321"/>
      <c r="X20" s="321"/>
      <c r="Y20" s="321"/>
      <c r="Z20" s="321"/>
      <c r="AA20" s="321" t="s">
        <v>7</v>
      </c>
      <c r="AB20" s="321"/>
      <c r="AC20" s="321"/>
      <c r="AD20" s="321"/>
      <c r="AE20" s="321"/>
      <c r="AF20" s="321"/>
      <c r="AG20" s="321"/>
      <c r="AH20" s="321"/>
      <c r="AI20" s="321" t="s">
        <v>8</v>
      </c>
      <c r="AJ20" s="321"/>
      <c r="AK20" s="321"/>
      <c r="AL20" s="321"/>
      <c r="AM20" s="321"/>
      <c r="AN20" s="321"/>
      <c r="AO20" s="321"/>
      <c r="AP20" s="321"/>
      <c r="AQ20" s="321" t="s">
        <v>9</v>
      </c>
      <c r="AR20" s="321"/>
      <c r="AS20" s="321"/>
      <c r="AT20" s="321"/>
      <c r="AU20" s="321"/>
      <c r="AV20" s="321"/>
      <c r="AW20" s="321"/>
      <c r="AX20" s="321"/>
      <c r="AY20" s="316" t="s">
        <v>10</v>
      </c>
      <c r="AZ20" s="316"/>
      <c r="BA20" s="316"/>
      <c r="BB20" s="316"/>
      <c r="BC20" s="316"/>
      <c r="BD20" s="316"/>
      <c r="BE20" s="316"/>
      <c r="BF20" s="316"/>
      <c r="BG20" s="321" t="s">
        <v>11</v>
      </c>
      <c r="BH20" s="321"/>
      <c r="BI20" s="321"/>
      <c r="BJ20" s="321"/>
      <c r="BK20" s="321"/>
      <c r="BL20" s="321"/>
      <c r="BM20" s="321"/>
      <c r="BN20" s="321"/>
      <c r="BO20" s="44"/>
    </row>
    <row r="21" spans="1:67" s="46" customFormat="1" ht="12.75" customHeight="1" x14ac:dyDescent="0.15">
      <c r="A21" s="44"/>
      <c r="B21" s="45"/>
      <c r="C21" s="47" t="s">
        <v>128</v>
      </c>
      <c r="D21" s="48"/>
      <c r="E21" s="49" t="s">
        <v>129</v>
      </c>
      <c r="F21" s="50"/>
      <c r="G21" s="49">
        <v>20</v>
      </c>
      <c r="H21" s="50"/>
      <c r="I21" s="48">
        <v>30</v>
      </c>
      <c r="J21" s="51"/>
      <c r="K21" s="47" t="s">
        <v>130</v>
      </c>
      <c r="L21" s="48"/>
      <c r="M21" s="49" t="s">
        <v>131</v>
      </c>
      <c r="N21" s="50"/>
      <c r="O21" s="49">
        <v>21</v>
      </c>
      <c r="P21" s="50"/>
      <c r="Q21" s="48">
        <v>31</v>
      </c>
      <c r="R21" s="51"/>
      <c r="S21" s="47" t="s">
        <v>132</v>
      </c>
      <c r="T21" s="48"/>
      <c r="U21" s="49" t="s">
        <v>133</v>
      </c>
      <c r="V21" s="50"/>
      <c r="W21" s="49">
        <v>24</v>
      </c>
      <c r="X21" s="50"/>
      <c r="Y21" s="48">
        <v>34</v>
      </c>
      <c r="Z21" s="51"/>
      <c r="AA21" s="47" t="s">
        <v>134</v>
      </c>
      <c r="AB21" s="48"/>
      <c r="AC21" s="49" t="s">
        <v>135</v>
      </c>
      <c r="AD21" s="50"/>
      <c r="AE21" s="49">
        <v>25</v>
      </c>
      <c r="AF21" s="50"/>
      <c r="AG21" s="48">
        <v>35</v>
      </c>
      <c r="AH21" s="51"/>
      <c r="AI21" s="47" t="s">
        <v>136</v>
      </c>
      <c r="AJ21" s="48"/>
      <c r="AK21" s="49" t="s">
        <v>137</v>
      </c>
      <c r="AL21" s="50"/>
      <c r="AM21" s="49">
        <v>26</v>
      </c>
      <c r="AN21" s="50"/>
      <c r="AO21" s="48">
        <v>36</v>
      </c>
      <c r="AP21" s="51"/>
      <c r="AQ21" s="47" t="s">
        <v>138</v>
      </c>
      <c r="AR21" s="48"/>
      <c r="AS21" s="49" t="s">
        <v>139</v>
      </c>
      <c r="AT21" s="50"/>
      <c r="AU21" s="49">
        <v>27</v>
      </c>
      <c r="AV21" s="50"/>
      <c r="AW21" s="48">
        <v>37</v>
      </c>
      <c r="AX21" s="51"/>
      <c r="AY21" s="49" t="s">
        <v>140</v>
      </c>
      <c r="AZ21" s="48"/>
      <c r="BA21" s="49" t="s">
        <v>141</v>
      </c>
      <c r="BB21" s="50"/>
      <c r="BC21" s="49">
        <v>23</v>
      </c>
      <c r="BD21" s="50"/>
      <c r="BE21" s="48">
        <v>33</v>
      </c>
      <c r="BF21" s="50"/>
      <c r="BG21" s="47" t="s">
        <v>142</v>
      </c>
      <c r="BH21" s="48"/>
      <c r="BI21" s="49" t="s">
        <v>143</v>
      </c>
      <c r="BJ21" s="50"/>
      <c r="BK21" s="49">
        <v>22</v>
      </c>
      <c r="BL21" s="50"/>
      <c r="BM21" s="48">
        <v>32</v>
      </c>
      <c r="BN21" s="51"/>
      <c r="BO21" s="44"/>
    </row>
    <row r="22" spans="1:67" s="46" customFormat="1" ht="13.5" customHeight="1" x14ac:dyDescent="0.15">
      <c r="A22" s="44"/>
      <c r="B22" s="45" t="s">
        <v>144</v>
      </c>
      <c r="C22" s="317" t="s">
        <v>13</v>
      </c>
      <c r="D22" s="317"/>
      <c r="E22" s="318" t="s">
        <v>15</v>
      </c>
      <c r="F22" s="318"/>
      <c r="G22" s="318" t="s">
        <v>30</v>
      </c>
      <c r="H22" s="318"/>
      <c r="I22" s="315" t="s">
        <v>31</v>
      </c>
      <c r="J22" s="315"/>
      <c r="K22" s="317" t="s">
        <v>13</v>
      </c>
      <c r="L22" s="317"/>
      <c r="M22" s="318" t="s">
        <v>15</v>
      </c>
      <c r="N22" s="318"/>
      <c r="O22" s="318" t="s">
        <v>30</v>
      </c>
      <c r="P22" s="318"/>
      <c r="Q22" s="315" t="s">
        <v>31</v>
      </c>
      <c r="R22" s="315"/>
      <c r="S22" s="317" t="s">
        <v>13</v>
      </c>
      <c r="T22" s="317"/>
      <c r="U22" s="318" t="s">
        <v>15</v>
      </c>
      <c r="V22" s="318"/>
      <c r="W22" s="318" t="s">
        <v>30</v>
      </c>
      <c r="X22" s="318"/>
      <c r="Y22" s="315" t="s">
        <v>31</v>
      </c>
      <c r="Z22" s="315"/>
      <c r="AA22" s="317" t="s">
        <v>13</v>
      </c>
      <c r="AB22" s="317"/>
      <c r="AC22" s="318" t="s">
        <v>15</v>
      </c>
      <c r="AD22" s="318"/>
      <c r="AE22" s="318" t="s">
        <v>30</v>
      </c>
      <c r="AF22" s="318"/>
      <c r="AG22" s="315" t="s">
        <v>31</v>
      </c>
      <c r="AH22" s="315"/>
      <c r="AI22" s="317" t="s">
        <v>13</v>
      </c>
      <c r="AJ22" s="317"/>
      <c r="AK22" s="318" t="s">
        <v>15</v>
      </c>
      <c r="AL22" s="318"/>
      <c r="AM22" s="318" t="s">
        <v>30</v>
      </c>
      <c r="AN22" s="318"/>
      <c r="AO22" s="315" t="s">
        <v>31</v>
      </c>
      <c r="AP22" s="315"/>
      <c r="AQ22" s="317" t="s">
        <v>13</v>
      </c>
      <c r="AR22" s="317"/>
      <c r="AS22" s="318" t="s">
        <v>15</v>
      </c>
      <c r="AT22" s="318"/>
      <c r="AU22" s="318" t="s">
        <v>30</v>
      </c>
      <c r="AV22" s="318"/>
      <c r="AW22" s="315" t="s">
        <v>31</v>
      </c>
      <c r="AX22" s="315"/>
      <c r="AY22" s="316" t="s">
        <v>13</v>
      </c>
      <c r="AZ22" s="316"/>
      <c r="BA22" s="316" t="s">
        <v>15</v>
      </c>
      <c r="BB22" s="316"/>
      <c r="BC22" s="316" t="s">
        <v>30</v>
      </c>
      <c r="BD22" s="316"/>
      <c r="BE22" s="316" t="s">
        <v>31</v>
      </c>
      <c r="BF22" s="316"/>
      <c r="BG22" s="317" t="s">
        <v>13</v>
      </c>
      <c r="BH22" s="317"/>
      <c r="BI22" s="318" t="s">
        <v>15</v>
      </c>
      <c r="BJ22" s="318"/>
      <c r="BK22" s="318" t="s">
        <v>30</v>
      </c>
      <c r="BL22" s="318"/>
      <c r="BM22" s="315" t="s">
        <v>31</v>
      </c>
      <c r="BN22" s="315"/>
      <c r="BO22" s="44"/>
    </row>
    <row r="23" spans="1:67" ht="12.75" customHeight="1" x14ac:dyDescent="0.15">
      <c r="A23" s="6"/>
      <c r="B23" s="44" t="s">
        <v>32</v>
      </c>
      <c r="C23" s="52"/>
      <c r="D23" s="18"/>
      <c r="E23" s="19"/>
      <c r="F23" s="20"/>
      <c r="G23" s="53"/>
      <c r="H23" s="18"/>
      <c r="I23" s="53"/>
      <c r="J23" s="22"/>
      <c r="K23" s="52" t="s">
        <v>145</v>
      </c>
      <c r="L23" s="18"/>
      <c r="M23" s="19"/>
      <c r="N23" s="20"/>
      <c r="O23" s="52" t="s">
        <v>146</v>
      </c>
      <c r="P23" s="18"/>
      <c r="Q23" s="53" t="s">
        <v>147</v>
      </c>
      <c r="R23" s="22"/>
      <c r="S23" s="52" t="s">
        <v>148</v>
      </c>
      <c r="T23" s="18"/>
      <c r="U23" s="19"/>
      <c r="V23" s="20"/>
      <c r="W23" s="53"/>
      <c r="X23" s="18"/>
      <c r="Y23" s="53"/>
      <c r="Z23" s="22"/>
      <c r="AA23" s="52" t="s">
        <v>127</v>
      </c>
      <c r="AB23" s="18"/>
      <c r="AC23" s="19"/>
      <c r="AD23" s="20"/>
      <c r="AE23" s="53" t="s">
        <v>149</v>
      </c>
      <c r="AF23" s="18"/>
      <c r="AG23" s="53" t="s">
        <v>150</v>
      </c>
      <c r="AH23" s="22"/>
      <c r="AI23" s="52" t="s">
        <v>151</v>
      </c>
      <c r="AJ23" s="18"/>
      <c r="AK23" s="19"/>
      <c r="AL23" s="20"/>
      <c r="AM23" s="53" t="s">
        <v>125</v>
      </c>
      <c r="AN23" s="18"/>
      <c r="AO23" s="53" t="s">
        <v>152</v>
      </c>
      <c r="AP23" s="22"/>
      <c r="AQ23" s="52" t="s">
        <v>122</v>
      </c>
      <c r="AR23" s="18"/>
      <c r="AS23" s="19"/>
      <c r="AT23" s="20"/>
      <c r="AU23" s="53" t="s">
        <v>153</v>
      </c>
      <c r="AV23" s="18"/>
      <c r="AW23" s="53"/>
      <c r="AX23" s="22"/>
      <c r="AY23" s="52" t="s">
        <v>154</v>
      </c>
      <c r="AZ23" s="18"/>
      <c r="BA23" s="19"/>
      <c r="BB23" s="20"/>
      <c r="BC23" s="53" t="s">
        <v>155</v>
      </c>
      <c r="BD23" s="18"/>
      <c r="BE23" s="53"/>
      <c r="BF23" s="22"/>
      <c r="BG23" s="52"/>
      <c r="BH23" s="18"/>
      <c r="BI23" s="19"/>
      <c r="BJ23" s="20"/>
      <c r="BK23" s="53"/>
      <c r="BL23" s="18"/>
      <c r="BM23" s="53"/>
      <c r="BN23" s="22"/>
      <c r="BO23" s="6"/>
    </row>
    <row r="24" spans="1:67" ht="12.75" customHeight="1" x14ac:dyDescent="0.15">
      <c r="A24" s="6"/>
      <c r="B24" s="44" t="s">
        <v>156</v>
      </c>
      <c r="C24" s="52"/>
      <c r="D24" s="18"/>
      <c r="E24" s="19"/>
      <c r="F24" s="20"/>
      <c r="G24" s="53"/>
      <c r="H24" s="18"/>
      <c r="I24" s="19"/>
      <c r="J24" s="20"/>
      <c r="K24" s="52" t="s">
        <v>157</v>
      </c>
      <c r="L24" s="18"/>
      <c r="M24" s="19"/>
      <c r="N24" s="20"/>
      <c r="O24" s="53" t="s">
        <v>146</v>
      </c>
      <c r="P24" s="18"/>
      <c r="Q24" s="19"/>
      <c r="R24" s="20"/>
      <c r="S24" s="52" t="s">
        <v>148</v>
      </c>
      <c r="T24" s="18"/>
      <c r="U24" s="19"/>
      <c r="V24" s="20"/>
      <c r="W24" s="53" t="s">
        <v>158</v>
      </c>
      <c r="X24" s="18"/>
      <c r="Y24" s="19"/>
      <c r="Z24" s="20"/>
      <c r="AA24" s="52" t="s">
        <v>159</v>
      </c>
      <c r="AB24" s="18"/>
      <c r="AC24" s="19"/>
      <c r="AD24" s="20"/>
      <c r="AE24" s="53" t="s">
        <v>150</v>
      </c>
      <c r="AF24" s="18"/>
      <c r="AG24" s="19"/>
      <c r="AH24" s="20"/>
      <c r="AI24" s="52" t="s">
        <v>151</v>
      </c>
      <c r="AJ24" s="18"/>
      <c r="AK24" s="19"/>
      <c r="AL24" s="20"/>
      <c r="AM24" s="53" t="s">
        <v>160</v>
      </c>
      <c r="AN24" s="18"/>
      <c r="AO24" s="19"/>
      <c r="AP24" s="20"/>
      <c r="AQ24" s="52" t="s">
        <v>122</v>
      </c>
      <c r="AR24" s="18"/>
      <c r="AS24" s="19"/>
      <c r="AT24" s="20"/>
      <c r="AU24" s="53" t="s">
        <v>153</v>
      </c>
      <c r="AV24" s="18"/>
      <c r="AW24" s="19"/>
      <c r="AX24" s="20"/>
      <c r="AY24" s="52" t="s">
        <v>161</v>
      </c>
      <c r="AZ24" s="18"/>
      <c r="BA24" s="19"/>
      <c r="BB24" s="20"/>
      <c r="BC24" s="53"/>
      <c r="BD24" s="18"/>
      <c r="BE24" s="19"/>
      <c r="BF24" s="20"/>
      <c r="BG24" s="52"/>
      <c r="BH24" s="18"/>
      <c r="BI24" s="19"/>
      <c r="BJ24" s="20"/>
      <c r="BK24" s="53"/>
      <c r="BL24" s="18"/>
      <c r="BM24" s="19"/>
      <c r="BN24" s="20"/>
      <c r="BO24" s="6"/>
    </row>
    <row r="25" spans="1:67" ht="12.75" customHeight="1" x14ac:dyDescent="0.15">
      <c r="A25" s="6"/>
      <c r="B25" s="44" t="s">
        <v>52</v>
      </c>
      <c r="C25" s="52"/>
      <c r="D25" s="18"/>
      <c r="E25" s="19"/>
      <c r="F25" s="20"/>
      <c r="G25" s="53"/>
      <c r="H25" s="18"/>
      <c r="I25" s="19"/>
      <c r="J25" s="20"/>
      <c r="K25" s="52"/>
      <c r="L25" s="18"/>
      <c r="M25" s="19"/>
      <c r="N25" s="20"/>
      <c r="O25" s="53" t="s">
        <v>162</v>
      </c>
      <c r="P25" s="18"/>
      <c r="Q25" s="19"/>
      <c r="R25" s="20"/>
      <c r="S25" s="52"/>
      <c r="T25" s="18"/>
      <c r="U25" s="19"/>
      <c r="V25" s="20"/>
      <c r="W25" s="53"/>
      <c r="X25" s="18"/>
      <c r="Y25" s="19"/>
      <c r="Z25" s="20"/>
      <c r="AA25" s="52"/>
      <c r="AB25" s="18"/>
      <c r="AC25" s="19"/>
      <c r="AD25" s="20"/>
      <c r="AE25" s="53"/>
      <c r="AF25" s="18"/>
      <c r="AG25" s="19"/>
      <c r="AH25" s="20"/>
      <c r="AI25" s="52" t="s">
        <v>151</v>
      </c>
      <c r="AJ25" s="18"/>
      <c r="AK25" s="19"/>
      <c r="AL25" s="20"/>
      <c r="AM25" s="53"/>
      <c r="AN25" s="18"/>
      <c r="AO25" s="19"/>
      <c r="AP25" s="20"/>
      <c r="AQ25" s="52"/>
      <c r="AR25" s="18"/>
      <c r="AS25" s="19"/>
      <c r="AT25" s="20"/>
      <c r="AU25" s="53"/>
      <c r="AV25" s="18"/>
      <c r="AW25" s="19"/>
      <c r="AX25" s="20"/>
      <c r="AY25" s="52"/>
      <c r="AZ25" s="18"/>
      <c r="BA25" s="19"/>
      <c r="BB25" s="20"/>
      <c r="BC25" s="53"/>
      <c r="BD25" s="18"/>
      <c r="BE25" s="19"/>
      <c r="BF25" s="20"/>
      <c r="BG25" s="52"/>
      <c r="BH25" s="18"/>
      <c r="BI25" s="19"/>
      <c r="BJ25" s="20"/>
      <c r="BK25" s="53"/>
      <c r="BL25" s="18"/>
      <c r="BM25" s="19"/>
      <c r="BN25" s="20"/>
      <c r="BO25" s="6"/>
    </row>
    <row r="26" spans="1:67" ht="12.75" customHeight="1" x14ac:dyDescent="0.15">
      <c r="A26" s="6"/>
      <c r="B26" s="54" t="s">
        <v>56</v>
      </c>
      <c r="C26" s="55"/>
      <c r="D26" s="56"/>
      <c r="E26" s="57"/>
      <c r="F26" s="58"/>
      <c r="G26" s="59"/>
      <c r="H26" s="56"/>
      <c r="I26" s="31"/>
      <c r="J26" s="32"/>
      <c r="K26" s="55" t="s">
        <v>157</v>
      </c>
      <c r="L26" s="56"/>
      <c r="M26" s="57"/>
      <c r="N26" s="58"/>
      <c r="O26" s="59" t="s">
        <v>146</v>
      </c>
      <c r="P26" s="56"/>
      <c r="Q26" s="31"/>
      <c r="R26" s="32"/>
      <c r="S26" s="55"/>
      <c r="T26" s="56"/>
      <c r="U26" s="57"/>
      <c r="V26" s="58"/>
      <c r="W26" s="59"/>
      <c r="X26" s="56"/>
      <c r="Y26" s="31"/>
      <c r="Z26" s="32"/>
      <c r="AA26" s="55"/>
      <c r="AB26" s="56"/>
      <c r="AC26" s="57"/>
      <c r="AD26" s="58"/>
      <c r="AE26" s="59"/>
      <c r="AF26" s="56"/>
      <c r="AG26" s="31"/>
      <c r="AH26" s="32"/>
      <c r="AI26" s="55" t="s">
        <v>163</v>
      </c>
      <c r="AJ26" s="56"/>
      <c r="AK26" s="57"/>
      <c r="AL26" s="58"/>
      <c r="AM26" s="59" t="s">
        <v>160</v>
      </c>
      <c r="AN26" s="56"/>
      <c r="AO26" s="31"/>
      <c r="AP26" s="32"/>
      <c r="AQ26" s="55" t="s">
        <v>164</v>
      </c>
      <c r="AR26" s="56"/>
      <c r="AS26" s="57"/>
      <c r="AT26" s="58"/>
      <c r="AU26" s="59"/>
      <c r="AV26" s="56"/>
      <c r="AW26" s="31"/>
      <c r="AX26" s="32"/>
      <c r="AY26" s="55" t="s">
        <v>154</v>
      </c>
      <c r="AZ26" s="56"/>
      <c r="BA26" s="57"/>
      <c r="BB26" s="58"/>
      <c r="BC26" s="59"/>
      <c r="BD26" s="56"/>
      <c r="BE26" s="31"/>
      <c r="BF26" s="32"/>
      <c r="BG26" s="55"/>
      <c r="BH26" s="56"/>
      <c r="BI26" s="57"/>
      <c r="BJ26" s="58"/>
      <c r="BK26" s="59"/>
      <c r="BL26" s="56"/>
      <c r="BM26" s="31"/>
      <c r="BN26" s="32"/>
      <c r="BO26" s="6"/>
    </row>
    <row r="27" spans="1:67" ht="12.75" customHeight="1" x14ac:dyDescent="0.15">
      <c r="A27" s="6"/>
      <c r="B27" s="44" t="s">
        <v>60</v>
      </c>
      <c r="C27" s="52" t="s">
        <v>165</v>
      </c>
      <c r="D27" s="18"/>
      <c r="E27" s="53"/>
      <c r="F27" s="18"/>
      <c r="H27" s="18"/>
      <c r="I27" s="53" t="s">
        <v>166</v>
      </c>
      <c r="J27" s="22"/>
      <c r="K27" s="52" t="s">
        <v>146</v>
      </c>
      <c r="L27" s="18"/>
      <c r="M27" s="53" t="s">
        <v>157</v>
      </c>
      <c r="N27" s="18"/>
      <c r="O27" s="53" t="s">
        <v>162</v>
      </c>
      <c r="P27" s="18"/>
      <c r="Q27" s="53" t="s">
        <v>147</v>
      </c>
      <c r="R27" s="22"/>
      <c r="S27" s="52" t="s">
        <v>148</v>
      </c>
      <c r="T27" s="18"/>
      <c r="U27" s="53"/>
      <c r="V27" s="18"/>
      <c r="W27" s="53" t="s">
        <v>167</v>
      </c>
      <c r="X27" s="18"/>
      <c r="Y27" s="53" t="s">
        <v>168</v>
      </c>
      <c r="Z27" s="22"/>
      <c r="AA27" s="52" t="s">
        <v>127</v>
      </c>
      <c r="AB27" s="18"/>
      <c r="AC27" s="53" t="s">
        <v>159</v>
      </c>
      <c r="AD27" s="18"/>
      <c r="AE27" s="53" t="s">
        <v>149</v>
      </c>
      <c r="AF27" s="18"/>
      <c r="AG27" s="53" t="s">
        <v>169</v>
      </c>
      <c r="AH27" s="22"/>
      <c r="AI27" s="52" t="s">
        <v>120</v>
      </c>
      <c r="AJ27" s="18"/>
      <c r="AK27" s="53" t="s">
        <v>170</v>
      </c>
      <c r="AL27" s="18"/>
      <c r="AM27" s="53" t="s">
        <v>160</v>
      </c>
      <c r="AN27" s="18"/>
      <c r="AO27" s="53" t="s">
        <v>171</v>
      </c>
      <c r="AP27" s="22"/>
      <c r="AQ27" s="52" t="s">
        <v>164</v>
      </c>
      <c r="AR27" s="18"/>
      <c r="AS27" s="53"/>
      <c r="AT27" s="18"/>
      <c r="AU27" s="53"/>
      <c r="AV27" s="18"/>
      <c r="AW27" s="53"/>
      <c r="AX27" s="22"/>
      <c r="AY27" s="52" t="s">
        <v>121</v>
      </c>
      <c r="AZ27" s="18"/>
      <c r="BA27" s="53"/>
      <c r="BB27" s="18"/>
      <c r="BC27" s="53" t="s">
        <v>155</v>
      </c>
      <c r="BD27" s="18"/>
      <c r="BE27" s="53"/>
      <c r="BF27" s="22"/>
      <c r="BG27" s="52"/>
      <c r="BH27" s="18"/>
      <c r="BI27" s="53"/>
      <c r="BJ27" s="18"/>
      <c r="BK27" s="53" t="s">
        <v>172</v>
      </c>
      <c r="BL27" s="18"/>
      <c r="BM27" s="53"/>
      <c r="BN27" s="22"/>
      <c r="BO27" s="6"/>
    </row>
    <row r="28" spans="1:67" ht="12.75" customHeight="1" x14ac:dyDescent="0.15">
      <c r="A28" s="6"/>
      <c r="B28" s="44" t="s">
        <v>81</v>
      </c>
      <c r="C28" s="52"/>
      <c r="D28" s="18"/>
      <c r="E28" s="53"/>
      <c r="F28" s="18"/>
      <c r="G28" s="53"/>
      <c r="H28" s="18"/>
      <c r="I28" s="53"/>
      <c r="J28" s="22"/>
      <c r="K28" s="52" t="s">
        <v>173</v>
      </c>
      <c r="L28" s="18"/>
      <c r="M28" s="53" t="s">
        <v>157</v>
      </c>
      <c r="N28" s="18"/>
      <c r="O28" s="53"/>
      <c r="P28" s="18"/>
      <c r="Q28" s="53" t="s">
        <v>147</v>
      </c>
      <c r="R28" s="22"/>
      <c r="S28" s="52" t="s">
        <v>174</v>
      </c>
      <c r="T28" s="18"/>
      <c r="U28" s="53"/>
      <c r="V28" s="18"/>
      <c r="W28" s="53" t="s">
        <v>167</v>
      </c>
      <c r="X28" s="18"/>
      <c r="Y28" s="53"/>
      <c r="Z28" s="22"/>
      <c r="AA28" s="52"/>
      <c r="AB28" s="18"/>
      <c r="AC28" s="53"/>
      <c r="AD28" s="18"/>
      <c r="AE28" s="53" t="s">
        <v>124</v>
      </c>
      <c r="AF28" s="18"/>
      <c r="AG28" s="53" t="s">
        <v>150</v>
      </c>
      <c r="AH28" s="22"/>
      <c r="AI28" s="52" t="s">
        <v>175</v>
      </c>
      <c r="AJ28" s="18"/>
      <c r="AK28" s="53" t="s">
        <v>170</v>
      </c>
      <c r="AL28" s="18"/>
      <c r="AM28" s="53" t="s">
        <v>125</v>
      </c>
      <c r="AN28" s="18"/>
      <c r="AO28" s="53" t="s">
        <v>152</v>
      </c>
      <c r="AP28" s="22"/>
      <c r="AQ28" s="52" t="s">
        <v>176</v>
      </c>
      <c r="AR28" s="18"/>
      <c r="AS28" s="53" t="s">
        <v>126</v>
      </c>
      <c r="AT28" s="18"/>
      <c r="AU28" s="53" t="s">
        <v>153</v>
      </c>
      <c r="AV28" s="18"/>
      <c r="AW28" s="53"/>
      <c r="AX28" s="22"/>
      <c r="AY28" s="53" t="s">
        <v>177</v>
      </c>
      <c r="AZ28" s="18"/>
      <c r="BB28" s="18"/>
      <c r="BC28" s="53" t="s">
        <v>178</v>
      </c>
      <c r="BD28" s="18"/>
      <c r="BE28" s="53"/>
      <c r="BF28" s="22"/>
      <c r="BG28" s="52"/>
      <c r="BH28" s="18"/>
      <c r="BI28" s="53"/>
      <c r="BJ28" s="18"/>
      <c r="BK28" s="53" t="s">
        <v>172</v>
      </c>
      <c r="BL28" s="18"/>
      <c r="BM28" s="53"/>
      <c r="BN28" s="22"/>
      <c r="BO28" s="6"/>
    </row>
    <row r="29" spans="1:67" ht="12.75" customHeight="1" x14ac:dyDescent="0.15">
      <c r="A29" s="6"/>
      <c r="B29" s="44" t="s">
        <v>95</v>
      </c>
      <c r="C29" s="52"/>
      <c r="D29" s="18"/>
      <c r="E29" s="23"/>
      <c r="F29" s="36"/>
      <c r="G29" s="21"/>
      <c r="H29" s="18"/>
      <c r="I29" s="19"/>
      <c r="J29" s="60"/>
      <c r="K29" s="52" t="s">
        <v>145</v>
      </c>
      <c r="L29" s="18"/>
      <c r="M29" s="23"/>
      <c r="N29" s="36"/>
      <c r="O29" s="53" t="s">
        <v>147</v>
      </c>
      <c r="P29" s="18"/>
      <c r="Q29" s="19"/>
      <c r="R29" s="60"/>
      <c r="S29" s="52" t="s">
        <v>174</v>
      </c>
      <c r="T29" s="18"/>
      <c r="U29" s="23"/>
      <c r="V29" s="36"/>
      <c r="W29" s="21" t="s">
        <v>80</v>
      </c>
      <c r="X29" s="18"/>
      <c r="Y29" s="19"/>
      <c r="Z29" s="60"/>
      <c r="AA29" s="52" t="s">
        <v>149</v>
      </c>
      <c r="AB29" s="18"/>
      <c r="AC29" s="23"/>
      <c r="AD29" s="36"/>
      <c r="AE29" s="53" t="s">
        <v>150</v>
      </c>
      <c r="AF29" s="18"/>
      <c r="AG29" s="19"/>
      <c r="AH29" s="60"/>
      <c r="AI29" s="52" t="s">
        <v>179</v>
      </c>
      <c r="AJ29" s="18"/>
      <c r="AK29" s="23"/>
      <c r="AL29" s="36"/>
      <c r="AM29" s="53" t="s">
        <v>163</v>
      </c>
      <c r="AN29" s="18"/>
      <c r="AO29" s="19"/>
      <c r="AP29" s="60"/>
      <c r="AQ29" s="52" t="s">
        <v>126</v>
      </c>
      <c r="AR29" s="18"/>
      <c r="AS29" s="23"/>
      <c r="AT29" s="36"/>
      <c r="AU29" s="53" t="s">
        <v>153</v>
      </c>
      <c r="AV29" s="18"/>
      <c r="AW29" s="19"/>
      <c r="AX29" s="60"/>
      <c r="AY29" s="52" t="s">
        <v>178</v>
      </c>
      <c r="AZ29" s="18"/>
      <c r="BA29" s="23"/>
      <c r="BB29" s="36"/>
      <c r="BC29" s="53" t="s">
        <v>155</v>
      </c>
      <c r="BD29" s="18"/>
      <c r="BE29" s="19"/>
      <c r="BF29" s="60"/>
      <c r="BG29" s="52"/>
      <c r="BH29" s="18"/>
      <c r="BI29" s="23"/>
      <c r="BJ29" s="36"/>
      <c r="BK29" s="21"/>
      <c r="BL29" s="18"/>
      <c r="BM29" s="19"/>
      <c r="BN29" s="60"/>
      <c r="BO29" s="6"/>
    </row>
    <row r="30" spans="1:67" ht="12.75" customHeight="1" x14ac:dyDescent="0.15">
      <c r="A30" s="6"/>
      <c r="B30" s="44" t="s">
        <v>100</v>
      </c>
      <c r="C30" s="52" t="s">
        <v>123</v>
      </c>
      <c r="D30" s="18"/>
      <c r="E30" s="53" t="s">
        <v>165</v>
      </c>
      <c r="F30" s="18"/>
      <c r="G30" s="53"/>
      <c r="H30" s="18"/>
      <c r="I30" s="53" t="s">
        <v>180</v>
      </c>
      <c r="J30" s="22"/>
      <c r="K30" s="52" t="s">
        <v>173</v>
      </c>
      <c r="L30" s="18"/>
      <c r="M30" s="53"/>
      <c r="N30" s="18"/>
      <c r="O30" s="53" t="s">
        <v>181</v>
      </c>
      <c r="P30" s="18"/>
      <c r="Q30" s="53" t="s">
        <v>147</v>
      </c>
      <c r="R30" s="22"/>
      <c r="S30" s="52" t="s">
        <v>174</v>
      </c>
      <c r="T30" s="18"/>
      <c r="U30" s="53" t="s">
        <v>182</v>
      </c>
      <c r="V30" s="18"/>
      <c r="W30" s="53"/>
      <c r="X30" s="18"/>
      <c r="Y30" s="53"/>
      <c r="Z30" s="22"/>
      <c r="AA30" s="52" t="s">
        <v>127</v>
      </c>
      <c r="AB30" s="18"/>
      <c r="AC30" s="53" t="s">
        <v>183</v>
      </c>
      <c r="AD30" s="18"/>
      <c r="AE30" s="53" t="s">
        <v>124</v>
      </c>
      <c r="AF30" s="18"/>
      <c r="AG30" s="53" t="s">
        <v>184</v>
      </c>
      <c r="AH30" s="22"/>
      <c r="AI30" s="52" t="s">
        <v>185</v>
      </c>
      <c r="AJ30" s="18"/>
      <c r="AK30" s="53" t="s">
        <v>175</v>
      </c>
      <c r="AL30" s="18"/>
      <c r="AN30" s="18"/>
      <c r="AO30" s="53"/>
      <c r="AP30" s="22"/>
      <c r="AQ30" s="52" t="s">
        <v>176</v>
      </c>
      <c r="AR30" s="18"/>
      <c r="AS30" s="53" t="s">
        <v>126</v>
      </c>
      <c r="AT30" s="18"/>
      <c r="AU30" s="53" t="s">
        <v>153</v>
      </c>
      <c r="AV30" s="18"/>
      <c r="AW30" s="53"/>
      <c r="AX30" s="22"/>
      <c r="AY30" s="53" t="s">
        <v>121</v>
      </c>
      <c r="AZ30" s="18"/>
      <c r="BB30" s="18"/>
      <c r="BC30" s="53"/>
      <c r="BD30" s="18"/>
      <c r="BE30" s="53"/>
      <c r="BF30" s="22"/>
      <c r="BG30" s="52"/>
      <c r="BH30" s="18"/>
      <c r="BI30" s="53"/>
      <c r="BJ30" s="18"/>
      <c r="BK30" s="53"/>
      <c r="BL30" s="18"/>
      <c r="BM30" s="53"/>
      <c r="BN30" s="22"/>
      <c r="BO30" s="6"/>
    </row>
    <row r="31" spans="1:67" ht="12.75" customHeight="1" x14ac:dyDescent="0.15">
      <c r="A31" s="6"/>
      <c r="B31" s="44"/>
      <c r="C31" s="17"/>
      <c r="D31" s="18"/>
      <c r="E31" s="23"/>
      <c r="F31" s="36"/>
      <c r="G31" s="23"/>
      <c r="H31" s="36"/>
      <c r="I31" s="19"/>
      <c r="J31" s="60"/>
      <c r="K31" s="61"/>
      <c r="L31" s="18"/>
      <c r="M31" s="23"/>
      <c r="N31" s="36"/>
      <c r="O31" s="23"/>
      <c r="P31" s="36"/>
      <c r="Q31" s="19"/>
      <c r="R31" s="60"/>
      <c r="S31" s="61"/>
      <c r="T31" s="18"/>
      <c r="U31" s="23"/>
      <c r="V31" s="36"/>
      <c r="W31" s="23"/>
      <c r="X31" s="36"/>
      <c r="Y31" s="19"/>
      <c r="Z31" s="60"/>
      <c r="AA31" s="53"/>
      <c r="AB31" s="18"/>
      <c r="AC31" s="23"/>
      <c r="AD31" s="36"/>
      <c r="AE31" s="23"/>
      <c r="AF31" s="36"/>
      <c r="AG31" s="19"/>
      <c r="AH31" s="60"/>
      <c r="AI31" s="61"/>
      <c r="AJ31" s="18"/>
      <c r="AK31" s="23"/>
      <c r="AL31" s="36"/>
      <c r="AM31" s="23"/>
      <c r="AN31" s="36"/>
      <c r="AO31" s="19"/>
      <c r="AP31" s="60"/>
      <c r="AQ31" s="61"/>
      <c r="AR31" s="18"/>
      <c r="AS31" s="23"/>
      <c r="AT31" s="36"/>
      <c r="AU31" s="23"/>
      <c r="AV31" s="36"/>
      <c r="AW31" s="19"/>
      <c r="AX31" s="60"/>
      <c r="AY31" s="61"/>
      <c r="AZ31" s="18"/>
      <c r="BA31" s="23"/>
      <c r="BB31" s="36"/>
      <c r="BC31" s="23"/>
      <c r="BD31" s="36"/>
      <c r="BE31" s="19"/>
      <c r="BF31" s="60"/>
      <c r="BG31" s="53"/>
      <c r="BH31" s="18"/>
      <c r="BI31" s="23"/>
      <c r="BJ31" s="36"/>
      <c r="BK31" s="23"/>
      <c r="BL31" s="36"/>
      <c r="BM31" s="19"/>
      <c r="BN31" s="60"/>
      <c r="BO31" s="6"/>
    </row>
    <row r="32" spans="1:67" ht="12.75" customHeight="1" x14ac:dyDescent="0.15">
      <c r="A32" s="6"/>
      <c r="B32" s="44" t="s">
        <v>118</v>
      </c>
      <c r="C32" s="52" t="s">
        <v>165</v>
      </c>
      <c r="D32" s="18"/>
      <c r="E32" s="19"/>
      <c r="F32" s="20"/>
      <c r="G32" s="19"/>
      <c r="H32" s="20"/>
      <c r="I32" s="19"/>
      <c r="J32" s="60"/>
      <c r="K32" s="53" t="s">
        <v>157</v>
      </c>
      <c r="L32" s="18"/>
      <c r="M32" s="19"/>
      <c r="N32" s="20"/>
      <c r="O32" s="19"/>
      <c r="P32" s="20"/>
      <c r="Q32" s="19"/>
      <c r="R32" s="60"/>
      <c r="S32" s="53" t="s">
        <v>148</v>
      </c>
      <c r="T32" s="18"/>
      <c r="U32" s="19"/>
      <c r="V32" s="20"/>
      <c r="W32" s="19"/>
      <c r="X32" s="20"/>
      <c r="Y32" s="19"/>
      <c r="Z32" s="60"/>
      <c r="AA32" s="52" t="s">
        <v>159</v>
      </c>
      <c r="AB32" s="18"/>
      <c r="AC32" s="19"/>
      <c r="AD32" s="20"/>
      <c r="AE32" s="19"/>
      <c r="AF32" s="20"/>
      <c r="AG32" s="19"/>
      <c r="AH32" s="60"/>
      <c r="AI32" s="53" t="s">
        <v>179</v>
      </c>
      <c r="AJ32" s="18"/>
      <c r="AK32" s="19"/>
      <c r="AL32" s="20"/>
      <c r="AM32" s="19"/>
      <c r="AN32" s="20"/>
      <c r="AO32" s="19"/>
      <c r="AP32" s="60"/>
      <c r="AQ32" s="53"/>
      <c r="AR32" s="18"/>
      <c r="AS32" s="19"/>
      <c r="AT32" s="20"/>
      <c r="AU32" s="19"/>
      <c r="AV32" s="20"/>
      <c r="AW32" s="19"/>
      <c r="AX32" s="60"/>
      <c r="AY32" s="53"/>
      <c r="AZ32" s="18"/>
      <c r="BA32" s="19"/>
      <c r="BB32" s="20"/>
      <c r="BC32" s="19"/>
      <c r="BD32" s="20"/>
      <c r="BE32" s="19"/>
      <c r="BF32" s="60"/>
      <c r="BG32" s="52"/>
      <c r="BH32" s="18"/>
      <c r="BI32" s="19"/>
      <c r="BJ32" s="20"/>
      <c r="BK32" s="19"/>
      <c r="BL32" s="20"/>
      <c r="BM32" s="19"/>
      <c r="BN32" s="60"/>
      <c r="BO32" s="6"/>
    </row>
    <row r="33" spans="1:67" ht="12.75" customHeight="1" x14ac:dyDescent="0.15">
      <c r="A33" s="6"/>
      <c r="B33" s="6"/>
      <c r="C33" s="52" t="s">
        <v>61</v>
      </c>
      <c r="D33" s="18"/>
      <c r="E33" s="19"/>
      <c r="F33" s="20"/>
      <c r="G33" s="19"/>
      <c r="H33" s="20"/>
      <c r="I33" s="19"/>
      <c r="J33" s="60"/>
      <c r="K33" s="52" t="s">
        <v>65</v>
      </c>
      <c r="L33" s="18"/>
      <c r="M33" s="19"/>
      <c r="N33" s="20"/>
      <c r="O33" s="19"/>
      <c r="P33" s="20"/>
      <c r="Q33" s="19"/>
      <c r="R33" s="60"/>
      <c r="S33" s="52" t="s">
        <v>167</v>
      </c>
      <c r="T33" s="18"/>
      <c r="U33" s="19"/>
      <c r="V33" s="20"/>
      <c r="W33" s="19"/>
      <c r="X33" s="20"/>
      <c r="Y33" s="19"/>
      <c r="Z33" s="60"/>
      <c r="AA33" s="35" t="s">
        <v>37</v>
      </c>
      <c r="AB33" s="18"/>
      <c r="AC33" s="19"/>
      <c r="AD33" s="20"/>
      <c r="AE33" s="19"/>
      <c r="AF33" s="20"/>
      <c r="AG33" s="19"/>
      <c r="AH33" s="60"/>
      <c r="AI33" s="52" t="s">
        <v>39</v>
      </c>
      <c r="AJ33" s="18"/>
      <c r="AK33" s="19"/>
      <c r="AL33" s="20"/>
      <c r="AM33" s="19"/>
      <c r="AN33" s="20"/>
      <c r="AO33" s="19"/>
      <c r="AP33" s="60"/>
      <c r="AQ33" s="52"/>
      <c r="AR33" s="18"/>
      <c r="AS33" s="19"/>
      <c r="AT33" s="20"/>
      <c r="AU33" s="19"/>
      <c r="AV33" s="20"/>
      <c r="AW33" s="19"/>
      <c r="AX33" s="60"/>
      <c r="AY33" s="52"/>
      <c r="AZ33" s="18"/>
      <c r="BA33" s="19"/>
      <c r="BB33" s="20"/>
      <c r="BC33" s="19"/>
      <c r="BD33" s="20"/>
      <c r="BE33" s="19"/>
      <c r="BF33" s="60"/>
      <c r="BG33" s="52"/>
      <c r="BH33" s="18"/>
      <c r="BI33" s="19"/>
      <c r="BJ33" s="20"/>
      <c r="BK33" s="19"/>
      <c r="BL33" s="20"/>
      <c r="BM33" s="19"/>
      <c r="BN33" s="60"/>
      <c r="BO33" s="6"/>
    </row>
    <row r="34" spans="1:67" ht="12.75" customHeight="1" x14ac:dyDescent="0.15">
      <c r="A34" s="6"/>
      <c r="B34" s="6"/>
      <c r="C34" s="52" t="s">
        <v>166</v>
      </c>
      <c r="D34" s="62"/>
      <c r="E34" s="19"/>
      <c r="F34" s="20"/>
      <c r="G34" s="19"/>
      <c r="H34" s="20"/>
      <c r="I34" s="19"/>
      <c r="J34" s="60"/>
      <c r="K34" s="52" t="s">
        <v>146</v>
      </c>
      <c r="L34" s="62"/>
      <c r="M34" s="19"/>
      <c r="N34" s="20"/>
      <c r="O34" s="19"/>
      <c r="P34" s="20"/>
      <c r="Q34" s="19"/>
      <c r="R34" s="60"/>
      <c r="S34" s="52" t="s">
        <v>174</v>
      </c>
      <c r="T34" s="62"/>
      <c r="U34" s="19"/>
      <c r="V34" s="20"/>
      <c r="W34" s="19"/>
      <c r="X34" s="20"/>
      <c r="Y34" s="19"/>
      <c r="Z34" s="60"/>
      <c r="AA34" s="52" t="s">
        <v>109</v>
      </c>
      <c r="AB34" s="62"/>
      <c r="AC34" s="19"/>
      <c r="AD34" s="20"/>
      <c r="AE34" s="19"/>
      <c r="AF34" s="20"/>
      <c r="AG34" s="19"/>
      <c r="AH34" s="60"/>
      <c r="AI34" s="52" t="s">
        <v>185</v>
      </c>
      <c r="AJ34" s="62"/>
      <c r="AK34" s="19"/>
      <c r="AL34" s="20"/>
      <c r="AM34" s="19"/>
      <c r="AN34" s="20"/>
      <c r="AO34" s="19"/>
      <c r="AP34" s="60"/>
      <c r="AQ34" s="52"/>
      <c r="AR34" s="62"/>
      <c r="AS34" s="19"/>
      <c r="AT34" s="20"/>
      <c r="AU34" s="19"/>
      <c r="AV34" s="20"/>
      <c r="AW34" s="19"/>
      <c r="AX34" s="60"/>
      <c r="AY34" s="52"/>
      <c r="AZ34" s="62"/>
      <c r="BA34" s="19"/>
      <c r="BB34" s="20"/>
      <c r="BC34" s="19"/>
      <c r="BD34" s="20"/>
      <c r="BE34" s="19"/>
      <c r="BF34" s="60"/>
      <c r="BG34" s="52"/>
      <c r="BH34" s="62"/>
      <c r="BI34" s="19"/>
      <c r="BJ34" s="20"/>
      <c r="BK34" s="19"/>
      <c r="BL34" s="20"/>
      <c r="BM34" s="19"/>
      <c r="BN34" s="60"/>
      <c r="BO34" s="6"/>
    </row>
    <row r="35" spans="1:67" ht="12.75" customHeight="1" x14ac:dyDescent="0.15">
      <c r="A35" s="6"/>
      <c r="B35" s="6"/>
      <c r="C35" s="52" t="s">
        <v>63</v>
      </c>
      <c r="D35" s="63"/>
      <c r="E35" s="64" t="str">
        <f>IF(C32="","",CONCATENATE(C32,", ",C33,", ",C34," &amp; ",C35))</f>
        <v xml:space="preserve">Aska Asakura, Kevin Lowe, Yvonne Patrick &amp; Shawn Buck </v>
      </c>
      <c r="F35" s="65"/>
      <c r="G35" s="66"/>
      <c r="H35" s="65"/>
      <c r="I35" s="66"/>
      <c r="J35" s="67"/>
      <c r="K35" s="52" t="s">
        <v>64</v>
      </c>
      <c r="L35" s="63"/>
      <c r="M35" s="64" t="str">
        <f>IF(K32="","",CONCATENATE(K32,", ",K33,", ",K34," &amp; ",K35))</f>
        <v>Jo Wilding, Gerry Lustig, Julia Machin &amp; Paul Howard</v>
      </c>
      <c r="N35" s="65"/>
      <c r="O35" s="66"/>
      <c r="P35" s="65"/>
      <c r="Q35" s="66"/>
      <c r="R35" s="67"/>
      <c r="S35" s="52" t="s">
        <v>168</v>
      </c>
      <c r="T35" s="63"/>
      <c r="U35" s="64" t="str">
        <f>IF(S32="","",CONCATENATE(S32,", ",S33,", ",S34," &amp; ",S35))</f>
        <v>Cara Maker, Anna Chaplin, Heather Jenner &amp; Sue Keen</v>
      </c>
      <c r="V35" s="65"/>
      <c r="W35" s="66"/>
      <c r="X35" s="65"/>
      <c r="Y35" s="66"/>
      <c r="Z35" s="67"/>
      <c r="AA35" s="52" t="s">
        <v>149</v>
      </c>
      <c r="AB35" s="63"/>
      <c r="AC35" s="64" t="e">
        <f>NA()</f>
        <v>#N/A</v>
      </c>
      <c r="AD35" s="65"/>
      <c r="AE35" s="66"/>
      <c r="AF35" s="65"/>
      <c r="AG35" s="66"/>
      <c r="AH35" s="67"/>
      <c r="AI35" s="52" t="s">
        <v>54</v>
      </c>
      <c r="AJ35" s="63"/>
      <c r="AK35" s="64" t="str">
        <f>IF(AI32="","",CONCATENATE(AI32,", ",AI33,", ",AI34," &amp; ",AI35))</f>
        <v>Tamsin West, Steve Baldock, Laura Gill &amp; Simon Basey</v>
      </c>
      <c r="AL35" s="65"/>
      <c r="AM35" s="66"/>
      <c r="AN35" s="65"/>
      <c r="AO35" s="66"/>
      <c r="AP35" s="67"/>
      <c r="AQ35" s="52"/>
      <c r="AR35" s="63"/>
      <c r="AS35" s="64" t="str">
        <f>IF(AQ32="","",CONCATENATE(AQ32,", ",AQ33,", ",AQ34," &amp; ",AQ35))</f>
        <v/>
      </c>
      <c r="AT35" s="65"/>
      <c r="AU35" s="66"/>
      <c r="AV35" s="65"/>
      <c r="AW35" s="66"/>
      <c r="AX35" s="67"/>
      <c r="AY35" s="52">
        <v>7.23</v>
      </c>
      <c r="AZ35" s="63"/>
      <c r="BA35" s="64" t="str">
        <f>IF(AY32="","",CONCATENATE(AY32,", ",AY33,", ",AY34," &amp; ",AY35))</f>
        <v/>
      </c>
      <c r="BB35" s="65"/>
      <c r="BC35" s="66"/>
      <c r="BD35" s="65"/>
      <c r="BE35" s="66"/>
      <c r="BF35" s="67"/>
      <c r="BG35" s="52"/>
      <c r="BH35" s="63"/>
      <c r="BI35" s="64" t="str">
        <f>IF(BG32="","",CONCATENATE(BG32,", ",BG33,", ",BG34," &amp; ",BG35))</f>
        <v/>
      </c>
      <c r="BJ35" s="65"/>
      <c r="BK35" s="66"/>
      <c r="BL35" s="65"/>
      <c r="BM35" s="66"/>
      <c r="BN35" s="67"/>
      <c r="BO35" s="6"/>
    </row>
    <row r="36" spans="1:67" ht="13.5" customHeight="1" x14ac:dyDescent="0.15">
      <c r="A36" s="6"/>
      <c r="B36" s="6"/>
      <c r="C36" s="68" t="s">
        <v>186</v>
      </c>
      <c r="D36" s="68"/>
      <c r="E36" s="68" t="s">
        <v>186</v>
      </c>
      <c r="F36" s="68"/>
      <c r="G36" s="68" t="s">
        <v>186</v>
      </c>
      <c r="H36" s="68"/>
      <c r="I36" s="68" t="s">
        <v>186</v>
      </c>
      <c r="J36" s="68"/>
      <c r="K36" s="68" t="s">
        <v>187</v>
      </c>
      <c r="L36" s="68"/>
      <c r="M36" s="68" t="s">
        <v>187</v>
      </c>
      <c r="N36" s="68"/>
      <c r="O36" s="68" t="s">
        <v>187</v>
      </c>
      <c r="P36" s="68"/>
      <c r="Q36" s="68" t="s">
        <v>187</v>
      </c>
      <c r="R36" s="68"/>
      <c r="S36" s="68" t="s">
        <v>188</v>
      </c>
      <c r="T36" s="68"/>
      <c r="U36" s="68" t="s">
        <v>188</v>
      </c>
      <c r="V36" s="68"/>
      <c r="W36" s="68" t="s">
        <v>188</v>
      </c>
      <c r="X36" s="68"/>
      <c r="Y36" s="68" t="s">
        <v>188</v>
      </c>
      <c r="Z36" s="68"/>
      <c r="AA36" s="68" t="s">
        <v>189</v>
      </c>
      <c r="AB36" s="68"/>
      <c r="AC36" s="68" t="s">
        <v>189</v>
      </c>
      <c r="AD36" s="68"/>
      <c r="AE36" s="68" t="s">
        <v>189</v>
      </c>
      <c r="AF36" s="68"/>
      <c r="AG36" s="68" t="s">
        <v>189</v>
      </c>
      <c r="AH36" s="68"/>
      <c r="AI36" s="68" t="s">
        <v>190</v>
      </c>
      <c r="AJ36" s="68"/>
      <c r="AK36" s="68" t="s">
        <v>190</v>
      </c>
      <c r="AL36" s="68"/>
      <c r="AM36" s="68" t="s">
        <v>190</v>
      </c>
      <c r="AN36" s="68"/>
      <c r="AO36" s="68" t="s">
        <v>190</v>
      </c>
      <c r="AP36" s="68"/>
      <c r="AQ36" s="68" t="s">
        <v>191</v>
      </c>
      <c r="AR36" s="68"/>
      <c r="AS36" s="68" t="s">
        <v>191</v>
      </c>
      <c r="AT36" s="68"/>
      <c r="AU36" s="68" t="s">
        <v>191</v>
      </c>
      <c r="AV36" s="68"/>
      <c r="AW36" s="68" t="s">
        <v>191</v>
      </c>
      <c r="AX36" s="68"/>
      <c r="AY36" s="68" t="s">
        <v>10</v>
      </c>
      <c r="AZ36" s="68"/>
      <c r="BA36" s="69" t="s">
        <v>10</v>
      </c>
      <c r="BB36" s="68"/>
      <c r="BC36" s="68" t="s">
        <v>10</v>
      </c>
      <c r="BD36" s="68"/>
      <c r="BE36" s="68" t="s">
        <v>10</v>
      </c>
      <c r="BF36" s="6"/>
      <c r="BG36" s="68" t="s">
        <v>192</v>
      </c>
      <c r="BH36" s="68"/>
      <c r="BI36" s="69" t="s">
        <v>192</v>
      </c>
      <c r="BJ36" s="68"/>
      <c r="BK36" s="68" t="s">
        <v>192</v>
      </c>
      <c r="BL36" s="68"/>
      <c r="BM36" s="68" t="s">
        <v>192</v>
      </c>
      <c r="BN36" s="6"/>
      <c r="BO36" s="6"/>
    </row>
    <row r="37" spans="1:67" ht="12.75" customHeight="1" x14ac:dyDescent="0.15">
      <c r="A37" s="6"/>
      <c r="B37" s="6"/>
      <c r="C37" s="70" t="s">
        <v>4</v>
      </c>
      <c r="D37" s="71"/>
      <c r="E37" s="72">
        <f>Results!X94</f>
        <v>55.000000999999997</v>
      </c>
      <c r="F37" s="73">
        <f t="shared" ref="F37:F44" si="8">IF(E37=0,0,RANK(E37,$E$37:$E$44,0))</f>
        <v>6</v>
      </c>
      <c r="G37" s="74" t="s">
        <v>4</v>
      </c>
      <c r="H37" s="75"/>
      <c r="I37" s="76">
        <f>Results!X188</f>
        <v>39.000000999999997</v>
      </c>
      <c r="J37" s="77">
        <f t="shared" ref="J37:J44" si="9">IF(I37=0,0,RANK(I37,$I$37:$I$44,0))</f>
        <v>7</v>
      </c>
      <c r="K37" s="78" t="s">
        <v>193</v>
      </c>
      <c r="L37" s="68"/>
      <c r="M37" s="79" t="s">
        <v>194</v>
      </c>
      <c r="N37" s="68"/>
      <c r="O37" s="80" t="s">
        <v>4</v>
      </c>
      <c r="P37" s="81"/>
      <c r="Q37" s="82">
        <f t="shared" ref="Q37:Q44" si="10">E37+I37</f>
        <v>94.000001999999995</v>
      </c>
      <c r="R37" s="83">
        <f t="shared" ref="R37:R44" si="11">IF(Q37=0,0,RANK(Q37,$Q$37:$Q$44,0))</f>
        <v>6</v>
      </c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"/>
      <c r="BO37" s="6"/>
    </row>
    <row r="38" spans="1:67" ht="12.75" customHeight="1" x14ac:dyDescent="0.15">
      <c r="A38" s="6"/>
      <c r="B38" s="6"/>
      <c r="C38" s="84" t="s">
        <v>5</v>
      </c>
      <c r="D38" s="85"/>
      <c r="E38" s="86">
        <f>Results!Y94</f>
        <v>106.00000199999999</v>
      </c>
      <c r="F38" s="87">
        <f t="shared" si="8"/>
        <v>4</v>
      </c>
      <c r="G38" s="88" t="s">
        <v>5</v>
      </c>
      <c r="H38" s="79"/>
      <c r="I38" s="89">
        <f>Results!Y188</f>
        <v>143.00000199999999</v>
      </c>
      <c r="J38" s="90">
        <f t="shared" si="9"/>
        <v>1</v>
      </c>
      <c r="K38" s="78" t="s">
        <v>195</v>
      </c>
      <c r="L38" s="68"/>
      <c r="M38" s="79" t="s">
        <v>196</v>
      </c>
      <c r="N38" s="68"/>
      <c r="O38" s="91" t="s">
        <v>5</v>
      </c>
      <c r="P38" s="68"/>
      <c r="Q38" s="92">
        <f t="shared" si="10"/>
        <v>249.00000399999999</v>
      </c>
      <c r="R38" s="93">
        <f t="shared" si="11"/>
        <v>2</v>
      </c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"/>
      <c r="BO38" s="6"/>
    </row>
    <row r="39" spans="1:67" ht="12.75" customHeight="1" x14ac:dyDescent="0.15">
      <c r="A39" s="6"/>
      <c r="B39" s="6"/>
      <c r="C39" s="84" t="s">
        <v>7</v>
      </c>
      <c r="D39" s="85"/>
      <c r="E39" s="86">
        <f>Results!AB94</f>
        <v>81.000005000000002</v>
      </c>
      <c r="F39" s="87">
        <f t="shared" si="8"/>
        <v>5</v>
      </c>
      <c r="G39" s="88" t="s">
        <v>7</v>
      </c>
      <c r="H39" s="79"/>
      <c r="I39" s="89">
        <f>Results!AB188</f>
        <v>88.000005000000002</v>
      </c>
      <c r="J39" s="90">
        <f t="shared" si="9"/>
        <v>3</v>
      </c>
      <c r="K39" s="78" t="s">
        <v>197</v>
      </c>
      <c r="L39" s="68"/>
      <c r="M39" s="79" t="s">
        <v>198</v>
      </c>
      <c r="N39" s="68"/>
      <c r="O39" s="91" t="s">
        <v>7</v>
      </c>
      <c r="P39" s="68"/>
      <c r="Q39" s="92">
        <f t="shared" si="10"/>
        <v>169.00001</v>
      </c>
      <c r="R39" s="93">
        <f t="shared" si="11"/>
        <v>5</v>
      </c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"/>
      <c r="BO39" s="6"/>
    </row>
    <row r="40" spans="1:67" ht="12.75" customHeight="1" x14ac:dyDescent="0.15">
      <c r="A40" s="6"/>
      <c r="B40" s="6"/>
      <c r="C40" s="84" t="s">
        <v>6</v>
      </c>
      <c r="D40" s="85"/>
      <c r="E40" s="86">
        <f>Results!Z94</f>
        <v>130.00000299999999</v>
      </c>
      <c r="F40" s="87">
        <f t="shared" si="8"/>
        <v>3</v>
      </c>
      <c r="G40" s="88" t="s">
        <v>6</v>
      </c>
      <c r="H40" s="79"/>
      <c r="I40" s="89">
        <f>Results!Z188</f>
        <v>69.000002999999992</v>
      </c>
      <c r="J40" s="90">
        <f t="shared" si="9"/>
        <v>5</v>
      </c>
      <c r="K40" s="78" t="s">
        <v>199</v>
      </c>
      <c r="L40" s="68"/>
      <c r="M40" s="79" t="s">
        <v>200</v>
      </c>
      <c r="N40" s="68"/>
      <c r="O40" s="91" t="s">
        <v>6</v>
      </c>
      <c r="P40" s="68"/>
      <c r="Q40" s="92">
        <f t="shared" si="10"/>
        <v>199.00000599999998</v>
      </c>
      <c r="R40" s="93">
        <f t="shared" si="11"/>
        <v>4</v>
      </c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"/>
      <c r="BO40" s="6"/>
    </row>
    <row r="41" spans="1:67" ht="12.75" customHeight="1" x14ac:dyDescent="0.15">
      <c r="A41" s="6"/>
      <c r="B41" s="6"/>
      <c r="C41" s="84" t="s">
        <v>8</v>
      </c>
      <c r="D41" s="85"/>
      <c r="E41" s="86">
        <f>Results!AC94</f>
        <v>133.00000599999998</v>
      </c>
      <c r="F41" s="87">
        <f t="shared" si="8"/>
        <v>2</v>
      </c>
      <c r="G41" s="88" t="s">
        <v>8</v>
      </c>
      <c r="H41" s="79"/>
      <c r="I41" s="89">
        <f>Results!AC188</f>
        <v>136.00000599999998</v>
      </c>
      <c r="J41" s="90">
        <f t="shared" si="9"/>
        <v>2</v>
      </c>
      <c r="K41" s="78" t="s">
        <v>201</v>
      </c>
      <c r="L41" s="68"/>
      <c r="M41" s="79" t="s">
        <v>202</v>
      </c>
      <c r="N41" s="68"/>
      <c r="O41" s="91" t="s">
        <v>8</v>
      </c>
      <c r="P41" s="68"/>
      <c r="Q41" s="92">
        <f t="shared" si="10"/>
        <v>269.00001199999997</v>
      </c>
      <c r="R41" s="93">
        <f t="shared" si="11"/>
        <v>1</v>
      </c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"/>
      <c r="BO41" s="6"/>
    </row>
    <row r="42" spans="1:67" ht="12.75" customHeight="1" x14ac:dyDescent="0.15">
      <c r="A42" s="6"/>
      <c r="B42" s="6"/>
      <c r="C42" s="84" t="s">
        <v>9</v>
      </c>
      <c r="D42" s="85"/>
      <c r="E42" s="86">
        <f>Results!AA94</f>
        <v>135.00000399999999</v>
      </c>
      <c r="F42" s="87">
        <f t="shared" si="8"/>
        <v>1</v>
      </c>
      <c r="G42" s="88" t="s">
        <v>9</v>
      </c>
      <c r="H42" s="79"/>
      <c r="I42" s="89">
        <f>Results!AA188</f>
        <v>87.000004000000004</v>
      </c>
      <c r="J42" s="90">
        <f t="shared" si="9"/>
        <v>4</v>
      </c>
      <c r="K42" s="78" t="s">
        <v>203</v>
      </c>
      <c r="L42" s="68"/>
      <c r="M42" s="79" t="s">
        <v>204</v>
      </c>
      <c r="N42" s="68"/>
      <c r="O42" s="91" t="s">
        <v>9</v>
      </c>
      <c r="P42" s="68"/>
      <c r="Q42" s="92">
        <f t="shared" si="10"/>
        <v>222.00000799999998</v>
      </c>
      <c r="R42" s="93">
        <f t="shared" si="11"/>
        <v>3</v>
      </c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"/>
      <c r="BO42" s="6"/>
    </row>
    <row r="43" spans="1:67" ht="12.75" customHeight="1" x14ac:dyDescent="0.15">
      <c r="A43" s="6"/>
      <c r="B43" s="6"/>
      <c r="C43" s="84" t="s">
        <v>10</v>
      </c>
      <c r="D43" s="85"/>
      <c r="E43" s="86">
        <f>Results!AE94</f>
        <v>26.000007</v>
      </c>
      <c r="F43" s="87">
        <f t="shared" si="8"/>
        <v>8</v>
      </c>
      <c r="G43" s="88" t="s">
        <v>10</v>
      </c>
      <c r="H43" s="79"/>
      <c r="I43" s="89">
        <f>Results!AE188</f>
        <v>48.000006999999997</v>
      </c>
      <c r="J43" s="90">
        <f t="shared" si="9"/>
        <v>6</v>
      </c>
      <c r="K43" s="78" t="s">
        <v>205</v>
      </c>
      <c r="L43" s="68"/>
      <c r="M43" s="79" t="s">
        <v>206</v>
      </c>
      <c r="N43" s="68"/>
      <c r="O43" s="91" t="s">
        <v>10</v>
      </c>
      <c r="P43" s="68"/>
      <c r="Q43" s="92">
        <f t="shared" si="10"/>
        <v>74.000013999999993</v>
      </c>
      <c r="R43" s="93">
        <f t="shared" si="11"/>
        <v>7</v>
      </c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"/>
      <c r="BO43" s="6"/>
    </row>
    <row r="44" spans="1:67" ht="13.5" customHeight="1" x14ac:dyDescent="0.15">
      <c r="A44" s="6"/>
      <c r="B44" s="6"/>
      <c r="C44" s="94" t="s">
        <v>11</v>
      </c>
      <c r="D44" s="95"/>
      <c r="E44" s="96">
        <f>Results!AD94</f>
        <v>45.000006999999997</v>
      </c>
      <c r="F44" s="97">
        <f t="shared" si="8"/>
        <v>7</v>
      </c>
      <c r="G44" s="98" t="s">
        <v>11</v>
      </c>
      <c r="H44" s="99"/>
      <c r="I44" s="100">
        <f>Results!AD188</f>
        <v>9.0000070000000001</v>
      </c>
      <c r="J44" s="101">
        <f t="shared" si="9"/>
        <v>8</v>
      </c>
      <c r="K44" s="78" t="s">
        <v>207</v>
      </c>
      <c r="L44" s="68"/>
      <c r="M44" s="79" t="s">
        <v>208</v>
      </c>
      <c r="N44" s="68"/>
      <c r="O44" s="102" t="s">
        <v>11</v>
      </c>
      <c r="P44" s="43"/>
      <c r="Q44" s="103">
        <f t="shared" si="10"/>
        <v>54.000013999999993</v>
      </c>
      <c r="R44" s="104">
        <f t="shared" si="11"/>
        <v>8</v>
      </c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"/>
      <c r="BO44" s="6"/>
    </row>
    <row r="45" spans="1:67" ht="12.7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</row>
  </sheetData>
  <sheetProtection selectLockedCells="1"/>
  <mergeCells count="82">
    <mergeCell ref="M6:N6"/>
    <mergeCell ref="H1:L1"/>
    <mergeCell ref="O1:R1"/>
    <mergeCell ref="C3:J3"/>
    <mergeCell ref="K3:R3"/>
    <mergeCell ref="C6:D6"/>
    <mergeCell ref="E6:F6"/>
    <mergeCell ref="G6:H6"/>
    <mergeCell ref="I6:J6"/>
    <mergeCell ref="K6:L6"/>
    <mergeCell ref="O6:P6"/>
    <mergeCell ref="Q6:R6"/>
    <mergeCell ref="Y6:Z6"/>
    <mergeCell ref="AI3:AP3"/>
    <mergeCell ref="AQ3:AX3"/>
    <mergeCell ref="AY3:BF3"/>
    <mergeCell ref="BG3:BN3"/>
    <mergeCell ref="S3:Z3"/>
    <mergeCell ref="AA3:AH3"/>
    <mergeCell ref="S6:T6"/>
    <mergeCell ref="U6:V6"/>
    <mergeCell ref="W6:X6"/>
    <mergeCell ref="AW6:AX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BK6:BL6"/>
    <mergeCell ref="BM6:BN6"/>
    <mergeCell ref="C20:J20"/>
    <mergeCell ref="K20:R20"/>
    <mergeCell ref="S20:Z20"/>
    <mergeCell ref="AA20:AH20"/>
    <mergeCell ref="AI20:AP20"/>
    <mergeCell ref="AQ20:AX20"/>
    <mergeCell ref="AY20:BF20"/>
    <mergeCell ref="BG20:BN20"/>
    <mergeCell ref="AY6:AZ6"/>
    <mergeCell ref="BA6:BB6"/>
    <mergeCell ref="BC6:BD6"/>
    <mergeCell ref="BE6:BF6"/>
    <mergeCell ref="BG6:BH6"/>
    <mergeCell ref="BI6:BJ6"/>
    <mergeCell ref="Y22:Z22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AW22:AX22"/>
    <mergeCell ref="AA22:AB22"/>
    <mergeCell ref="AC22:AD22"/>
    <mergeCell ref="AE22:AF22"/>
    <mergeCell ref="AG22:AH22"/>
    <mergeCell ref="AI22:AJ22"/>
    <mergeCell ref="AK22:AL22"/>
    <mergeCell ref="AM22:AN22"/>
    <mergeCell ref="AO22:AP22"/>
    <mergeCell ref="AQ22:AR22"/>
    <mergeCell ref="AS22:AT22"/>
    <mergeCell ref="AU22:AV22"/>
    <mergeCell ref="BK22:BL22"/>
    <mergeCell ref="BM22:BN22"/>
    <mergeCell ref="AY22:AZ22"/>
    <mergeCell ref="BA22:BB22"/>
    <mergeCell ref="BC22:BD22"/>
    <mergeCell ref="BE22:BF22"/>
    <mergeCell ref="BG22:BH22"/>
    <mergeCell ref="BI22:BJ22"/>
  </mergeCells>
  <pageMargins left="0.75" right="0.75" top="1" bottom="1" header="0.51181102362204722" footer="0.51181102362204722"/>
  <pageSetup paperSize="9" firstPageNumber="0" fitToWidth="3" orientation="landscape" horizontalDpi="300" verticalDpi="300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198"/>
  <sheetViews>
    <sheetView showGridLines="0" showZeros="0" tabSelected="1" topLeftCell="E1" zoomScale="110" zoomScaleNormal="110" workbookViewId="0">
      <pane ySplit="2" topLeftCell="A3" activePane="bottomLeft" state="frozen"/>
      <selection pane="bottomLeft" activeCell="T17" sqref="T17"/>
    </sheetView>
  </sheetViews>
  <sheetFormatPr baseColWidth="10" defaultColWidth="8.83203125" defaultRowHeight="13" customHeight="1" x14ac:dyDescent="0.15"/>
  <cols>
    <col min="1" max="1" width="3" style="105" customWidth="1"/>
    <col min="2" max="2" width="15.5" customWidth="1"/>
    <col min="3" max="3" width="4.1640625" customWidth="1"/>
    <col min="4" max="4" width="4" style="106" customWidth="1"/>
    <col min="5" max="5" width="7.1640625" style="107" customWidth="1"/>
    <col min="6" max="6" width="3" style="106" customWidth="1"/>
    <col min="7" max="8" width="1" customWidth="1"/>
    <col min="9" max="9" width="1.33203125" hidden="1" customWidth="1"/>
    <col min="10" max="10" width="15.5" style="108" customWidth="1"/>
    <col min="11" max="11" width="5.5" customWidth="1"/>
    <col min="12" max="12" width="4.5" style="106" customWidth="1"/>
    <col min="13" max="13" width="8.33203125" style="107" customWidth="1"/>
    <col min="14" max="14" width="3" style="106" customWidth="1"/>
    <col min="15" max="15" width="1.1640625" customWidth="1"/>
    <col min="16" max="16" width="1" customWidth="1"/>
    <col min="17" max="17" width="15.5" style="107" customWidth="1"/>
    <col min="18" max="18" width="10.1640625" style="107" customWidth="1"/>
    <col min="19" max="19" width="3.83203125" style="106" customWidth="1"/>
    <col min="20" max="20" width="8.33203125" customWidth="1"/>
    <col min="21" max="21" width="3" style="106" customWidth="1"/>
    <col min="22" max="31" width="9" style="109" hidden="1" customWidth="1"/>
    <col min="32" max="32" width="10" style="109" customWidth="1"/>
    <col min="33" max="33" width="9.5" customWidth="1"/>
  </cols>
  <sheetData>
    <row r="1" spans="1:32" ht="25" customHeight="1" x14ac:dyDescent="0.15">
      <c r="A1" s="110" t="str">
        <f>CONCATENATE("Sussex Masters League -  ",'Team Declaration'!H1," - ",TEXT('Team Declaration'!O1,"d mmm yyyy"))</f>
        <v>Sussex Masters League -  Lewes (B&amp;H) - 24 Jul 2023</v>
      </c>
      <c r="B1" s="111"/>
      <c r="C1" s="111"/>
      <c r="D1" s="111"/>
      <c r="E1" s="111"/>
      <c r="F1" s="111"/>
      <c r="G1" s="111"/>
      <c r="H1" s="111"/>
      <c r="I1" s="111"/>
      <c r="J1" s="112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3"/>
      <c r="W1" s="114"/>
      <c r="X1" s="115" t="s">
        <v>13</v>
      </c>
      <c r="Y1" s="115" t="s">
        <v>15</v>
      </c>
      <c r="Z1" s="115" t="s">
        <v>17</v>
      </c>
      <c r="AA1" s="115" t="s">
        <v>23</v>
      </c>
      <c r="AB1" s="115" t="s">
        <v>19</v>
      </c>
      <c r="AC1" s="115" t="s">
        <v>21</v>
      </c>
      <c r="AD1" s="115" t="s">
        <v>27</v>
      </c>
      <c r="AE1" s="115" t="s">
        <v>25</v>
      </c>
      <c r="AF1" s="116"/>
    </row>
    <row r="2" spans="1:32" ht="12.75" customHeight="1" x14ac:dyDescent="0.15">
      <c r="A2" s="110"/>
      <c r="B2" s="111"/>
      <c r="C2" s="111"/>
      <c r="D2" s="111"/>
      <c r="E2" s="111"/>
      <c r="F2" s="111"/>
      <c r="G2" s="111"/>
      <c r="H2" s="111"/>
      <c r="I2" s="111"/>
      <c r="J2" s="112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3"/>
      <c r="W2" s="114"/>
      <c r="X2" s="115" t="s">
        <v>14</v>
      </c>
      <c r="Y2" s="115" t="s">
        <v>16</v>
      </c>
      <c r="Z2" s="115" t="s">
        <v>18</v>
      </c>
      <c r="AA2" s="115" t="s">
        <v>24</v>
      </c>
      <c r="AB2" s="115" t="s">
        <v>20</v>
      </c>
      <c r="AC2" s="115" t="s">
        <v>22</v>
      </c>
      <c r="AD2" s="115" t="s">
        <v>28</v>
      </c>
      <c r="AE2" s="115" t="s">
        <v>26</v>
      </c>
      <c r="AF2" s="116"/>
    </row>
    <row r="3" spans="1:32" ht="16.5" customHeight="1" x14ac:dyDescent="0.15">
      <c r="A3" s="117" t="s">
        <v>29</v>
      </c>
      <c r="B3" s="118"/>
      <c r="C3" s="119" t="s">
        <v>209</v>
      </c>
      <c r="D3" s="120"/>
      <c r="E3" s="121"/>
      <c r="F3" s="120"/>
      <c r="G3" s="122"/>
      <c r="H3" s="122"/>
      <c r="I3" s="118"/>
      <c r="J3" s="123"/>
      <c r="K3" s="119" t="s">
        <v>210</v>
      </c>
      <c r="L3" s="120"/>
      <c r="M3" s="121"/>
      <c r="N3" s="120"/>
      <c r="O3" s="122"/>
      <c r="P3" s="122"/>
      <c r="Q3" s="121"/>
      <c r="R3" s="121"/>
      <c r="S3" s="120"/>
      <c r="T3" s="122"/>
      <c r="U3" s="120"/>
      <c r="V3" s="114"/>
      <c r="W3" s="114"/>
      <c r="X3" s="114">
        <v>10</v>
      </c>
      <c r="Y3" s="115">
        <v>11</v>
      </c>
      <c r="Z3" s="115">
        <v>14</v>
      </c>
      <c r="AA3" s="115">
        <v>17</v>
      </c>
      <c r="AB3" s="115">
        <v>15</v>
      </c>
      <c r="AC3" s="115">
        <v>16</v>
      </c>
      <c r="AD3" s="115">
        <v>12</v>
      </c>
      <c r="AE3" s="115">
        <v>13</v>
      </c>
      <c r="AF3" s="116"/>
    </row>
    <row r="4" spans="1:32" ht="14.25" customHeight="1" x14ac:dyDescent="0.15">
      <c r="A4" s="124"/>
      <c r="B4" s="125" t="str">
        <f>'Team Declaration'!$B$7</f>
        <v>Discus</v>
      </c>
      <c r="C4" s="126" t="s">
        <v>211</v>
      </c>
      <c r="D4" s="120"/>
      <c r="E4" s="126"/>
      <c r="F4" s="127"/>
      <c r="G4" s="128"/>
      <c r="H4" s="122"/>
      <c r="I4" s="129"/>
      <c r="J4" s="125" t="str">
        <f>'Team Declaration'!$B$11</f>
        <v>200m</v>
      </c>
      <c r="K4" s="126" t="s">
        <v>13</v>
      </c>
      <c r="L4" s="120"/>
      <c r="M4" s="126"/>
      <c r="N4" s="127"/>
      <c r="O4" s="128"/>
      <c r="P4" s="122"/>
      <c r="Q4" s="119" t="str">
        <f>'Team Declaration'!$B$14</f>
        <v>5000m</v>
      </c>
      <c r="R4" s="126" t="s">
        <v>13</v>
      </c>
      <c r="S4" s="120"/>
      <c r="T4" s="126"/>
      <c r="U4" s="127"/>
      <c r="V4" s="130"/>
      <c r="W4" s="114"/>
      <c r="X4" s="114">
        <v>8</v>
      </c>
      <c r="Y4" s="115">
        <v>1</v>
      </c>
      <c r="Z4" s="115">
        <v>4</v>
      </c>
      <c r="AA4" s="115">
        <v>7</v>
      </c>
      <c r="AB4" s="115">
        <v>5</v>
      </c>
      <c r="AC4" s="115">
        <v>6</v>
      </c>
      <c r="AD4" s="115">
        <v>2</v>
      </c>
      <c r="AE4" s="115">
        <v>3</v>
      </c>
      <c r="AF4" s="116"/>
    </row>
    <row r="5" spans="1:32" ht="14.25" customHeight="1" x14ac:dyDescent="0.15">
      <c r="A5" s="131"/>
      <c r="B5" s="132" t="str">
        <f t="shared" ref="B5:B12" si="0">IF(D5=0,"",INDEX(Mens_team_declarations,MATCH(B$4,Events_men,0),MATCH(D5,men_short_codes,0)))</f>
        <v>Miguel Headley</v>
      </c>
      <c r="C5" s="133" t="str">
        <f t="shared" ref="C5:C12" si="1">IF(D5=0,"",INDEX(abbr_names,MATCH(D5,men_short_codes,0)))</f>
        <v>B&amp;H</v>
      </c>
      <c r="D5" s="134" t="s">
        <v>15</v>
      </c>
      <c r="E5" s="135">
        <v>21.34</v>
      </c>
      <c r="F5" s="136">
        <f t="shared" ref="F5:F93" si="2">$W5</f>
        <v>8</v>
      </c>
      <c r="G5" s="128"/>
      <c r="H5" s="122"/>
      <c r="I5" s="118"/>
      <c r="J5" s="132" t="str">
        <f t="shared" ref="J5:J12" si="3">IF(L5=0,"",INDEX(Mens_team_declarations,MATCH(J$4,Events_men,0),MATCH(L5,men_short_codes,0)))</f>
        <v>Gavin Stephens</v>
      </c>
      <c r="K5" s="133" t="str">
        <f t="shared" ref="K5:K12" si="4">IF(L5=0,"",INDEX(abbr_names,MATCH(L5,men_short_codes,0)))</f>
        <v>WD</v>
      </c>
      <c r="L5" s="134" t="s">
        <v>27</v>
      </c>
      <c r="M5" s="135">
        <v>22.9</v>
      </c>
      <c r="N5" s="136">
        <f t="shared" ref="N5:N93" si="5">$W5</f>
        <v>8</v>
      </c>
      <c r="O5" s="130"/>
      <c r="P5" s="122"/>
      <c r="Q5" s="137" t="str">
        <f t="shared" ref="Q5:Q12" si="6">IF(S5=0,"",INDEX(Mens_team_declarations,MATCH(Q$4,Events_men,0),MATCH(S5,men_short_codes,0)))</f>
        <v>Kevin Rojas</v>
      </c>
      <c r="R5" s="133" t="str">
        <f t="shared" ref="R5:R12" si="7">IF(S5=0,"",INDEX(abbr_names,MATCH(S5,men_short_codes,0)))</f>
        <v>B&amp;H</v>
      </c>
      <c r="S5" s="134" t="s">
        <v>15</v>
      </c>
      <c r="T5" s="138">
        <v>1.1403935185185185E-2</v>
      </c>
      <c r="U5" s="136">
        <f t="shared" ref="U5:U58" si="8">$W5</f>
        <v>8</v>
      </c>
      <c r="V5" s="130"/>
      <c r="W5" s="114">
        <v>8</v>
      </c>
      <c r="X5" s="114">
        <f t="shared" ref="X5:X12" si="9">IF(OR($D5=X$1,$D5=X$2,$D5=X$3,$D5=X$4),$F5,0)+IF(OR($L5=X$1,$L5=X$2,$L5=X$3,$L5=X$4),$N5,0)+IF(OR($S5=X$1,$S5=X$2,$S5=X$3,$S5=X$4),$U5,0)</f>
        <v>0</v>
      </c>
      <c r="Y5" s="114">
        <f t="shared" ref="Y5:Y12" si="10">IF(OR($D5=Y$1,$D5=Y$2,$D5=Y$3,$D5=Y$4),$F5,0)+IF(OR($L5=Y$1,$L5=Y$2,$L5=Y$3,$L5=Y$4),$N5,0)+IF(OR($S5=Y$1,$S5=Y$2,$S5=Y$3,$S5=Y$4),$U5,0)</f>
        <v>16</v>
      </c>
      <c r="Z5" s="114">
        <f t="shared" ref="Z5:Z12" si="11">IF(OR($D5=Z$1,$D5=Z$2,$D5=Z$3,$D5=Z$4),$F5,0)+IF(OR($L5=Z$1,$L5=Z$2,$L5=Z$3,$L5=Z$4),$N5,0)+IF(OR($S5=Z$1,$S5=Z$2,$S5=Z$3,$S5=Z$4),$U5,0)</f>
        <v>0</v>
      </c>
      <c r="AA5" s="114">
        <f t="shared" ref="AA5:AA12" si="12">IF(OR($D5=AA$1,$D5=AA$2,$D5=AA$3,$D5=AA$4),$F5,0)+IF(OR($L5=AA$1,$L5=AA$2,$L5=AA$3,$L5=AA$4),$N5,0)+IF(OR($S5=AA$1,$S5=AA$2,$S5=AA$3,$S5=AA$4),$U5,0)</f>
        <v>0</v>
      </c>
      <c r="AB5" s="114">
        <f t="shared" ref="AB5:AB12" si="13">IF(OR($D5=AB$1,$D5=AB$2,$D5=AB$3,$D5=AB$4),$F5,0)+IF(OR($L5=AB$1,$L5=AB$2,$L5=AB$3,$L5=AB$4),$N5,0)+IF(OR($S5=AB$1,$S5=AB$2,$S5=AB$3,$S5=AB$4),$U5,0)</f>
        <v>0</v>
      </c>
      <c r="AC5" s="114">
        <f t="shared" ref="AC5:AC12" si="14">IF(OR($D5=AC$1,$D5=AC$2,$D5=AC$3,$D5=AC$4),$F5,0)+IF(OR($L5=AC$1,$L5=AC$2,$L5=AC$3,$L5=AC$4),$N5,0)+IF(OR($S5=AC$1,$S5=AC$2,$S5=AC$3,$S5=AC$4),$U5,0)</f>
        <v>0</v>
      </c>
      <c r="AD5" s="114">
        <f t="shared" ref="AD5:AD12" si="15">IF(OR($D5=AD$1,$D5=AD$2,$D5=AD$3,$D5=AD$4),$F5,0)+IF(OR($L5=AD$1,$L5=AD$2,$L5=AD$3,$L5=AD$4),$N5,0)+IF(OR($S5=AD$1,$S5=AD$2,$S5=AD$3,$S5=AD$4),$U5,0)</f>
        <v>8</v>
      </c>
      <c r="AE5" s="114">
        <f t="shared" ref="AE5:AE12" si="16">IF(OR($D5=AE$1,$D5=AE$2,$D5=AE$3,$D5=AE$4),$F5,0)+IF(OR($L5=AE$1,$L5=AE$2,$L5=AE$3,$L5=AE$4),$N5,0)+IF(OR($S5=AE$1,$S5=AE$2,$S5=AE$3,$S5=AE$4),$U5,0)</f>
        <v>0</v>
      </c>
      <c r="AF5" s="116"/>
    </row>
    <row r="6" spans="1:32" ht="14.25" customHeight="1" x14ac:dyDescent="0.15">
      <c r="A6" s="131"/>
      <c r="B6" s="132" t="str">
        <f t="shared" si="0"/>
        <v>Matthew Harmer</v>
      </c>
      <c r="C6" s="133" t="str">
        <f t="shared" si="1"/>
        <v>HY</v>
      </c>
      <c r="D6" s="134" t="s">
        <v>25</v>
      </c>
      <c r="E6" s="135">
        <v>18.25</v>
      </c>
      <c r="F6" s="136">
        <f t="shared" si="2"/>
        <v>7</v>
      </c>
      <c r="G6" s="128"/>
      <c r="H6" s="122"/>
      <c r="I6" s="118"/>
      <c r="J6" s="132" t="str">
        <f t="shared" si="3"/>
        <v>Martyn Reynolds</v>
      </c>
      <c r="K6" s="133" t="str">
        <f t="shared" si="4"/>
        <v>HAC</v>
      </c>
      <c r="L6" s="134" t="s">
        <v>21</v>
      </c>
      <c r="M6" s="135">
        <v>23</v>
      </c>
      <c r="N6" s="136">
        <f t="shared" si="5"/>
        <v>7</v>
      </c>
      <c r="O6" s="130"/>
      <c r="P6" s="122"/>
      <c r="Q6" s="137" t="str">
        <f t="shared" si="6"/>
        <v>Toby Meanwell</v>
      </c>
      <c r="R6" s="133" t="str">
        <f t="shared" si="7"/>
        <v>HHH</v>
      </c>
      <c r="S6" s="134" t="s">
        <v>23</v>
      </c>
      <c r="T6" s="138">
        <v>1.1625000000000002E-2</v>
      </c>
      <c r="U6" s="136">
        <f t="shared" si="8"/>
        <v>7</v>
      </c>
      <c r="V6" s="130"/>
      <c r="W6" s="114">
        <v>7</v>
      </c>
      <c r="X6" s="114">
        <f t="shared" si="9"/>
        <v>0</v>
      </c>
      <c r="Y6" s="114">
        <f t="shared" si="10"/>
        <v>0</v>
      </c>
      <c r="Z6" s="114">
        <f t="shared" si="11"/>
        <v>0</v>
      </c>
      <c r="AA6" s="114">
        <f t="shared" si="12"/>
        <v>7</v>
      </c>
      <c r="AB6" s="114">
        <f t="shared" si="13"/>
        <v>0</v>
      </c>
      <c r="AC6" s="114">
        <f t="shared" si="14"/>
        <v>7</v>
      </c>
      <c r="AD6" s="114">
        <f t="shared" si="15"/>
        <v>0</v>
      </c>
      <c r="AE6" s="114">
        <f t="shared" si="16"/>
        <v>7</v>
      </c>
      <c r="AF6" s="116"/>
    </row>
    <row r="7" spans="1:32" ht="14.25" customHeight="1" x14ac:dyDescent="0.15">
      <c r="A7" s="131"/>
      <c r="B7" s="132" t="str">
        <f t="shared" si="0"/>
        <v>Luke Regan</v>
      </c>
      <c r="C7" s="133" t="str">
        <f t="shared" si="1"/>
        <v>ERAC</v>
      </c>
      <c r="D7" s="134" t="s">
        <v>17</v>
      </c>
      <c r="E7" s="135">
        <v>17.329999999999998</v>
      </c>
      <c r="F7" s="136">
        <f t="shared" si="2"/>
        <v>6</v>
      </c>
      <c r="G7" s="128"/>
      <c r="H7" s="122"/>
      <c r="I7" s="118"/>
      <c r="J7" s="132" t="str">
        <f t="shared" si="3"/>
        <v>Owen Wells</v>
      </c>
      <c r="K7" s="133" t="str">
        <f t="shared" si="4"/>
        <v>HHH</v>
      </c>
      <c r="L7" s="134" t="s">
        <v>23</v>
      </c>
      <c r="M7" s="135">
        <v>23.8</v>
      </c>
      <c r="N7" s="136">
        <f t="shared" si="5"/>
        <v>6</v>
      </c>
      <c r="O7" s="130"/>
      <c r="P7" s="122"/>
      <c r="Q7" s="137" t="str">
        <f t="shared" si="6"/>
        <v>Will Withecombe</v>
      </c>
      <c r="R7" s="133" t="str">
        <f t="shared" si="7"/>
        <v>HAC</v>
      </c>
      <c r="S7" s="134" t="s">
        <v>21</v>
      </c>
      <c r="T7" s="138">
        <v>1.1697916666666667E-2</v>
      </c>
      <c r="U7" s="136">
        <f t="shared" si="8"/>
        <v>6</v>
      </c>
      <c r="V7" s="130"/>
      <c r="W7" s="114">
        <v>6</v>
      </c>
      <c r="X7" s="114">
        <f t="shared" si="9"/>
        <v>0</v>
      </c>
      <c r="Y7" s="114">
        <f t="shared" si="10"/>
        <v>0</v>
      </c>
      <c r="Z7" s="114">
        <f t="shared" si="11"/>
        <v>6</v>
      </c>
      <c r="AA7" s="114">
        <f t="shared" si="12"/>
        <v>6</v>
      </c>
      <c r="AB7" s="114">
        <f t="shared" si="13"/>
        <v>0</v>
      </c>
      <c r="AC7" s="114">
        <f t="shared" si="14"/>
        <v>6</v>
      </c>
      <c r="AD7" s="114">
        <f t="shared" si="15"/>
        <v>0</v>
      </c>
      <c r="AE7" s="114">
        <f t="shared" si="16"/>
        <v>0</v>
      </c>
      <c r="AF7" s="116"/>
    </row>
    <row r="8" spans="1:32" ht="14.25" customHeight="1" x14ac:dyDescent="0.15">
      <c r="A8" s="131"/>
      <c r="B8" s="132" t="str">
        <f t="shared" si="0"/>
        <v>Steve Baldock</v>
      </c>
      <c r="C8" s="133" t="str">
        <f t="shared" si="1"/>
        <v>HAC</v>
      </c>
      <c r="D8" s="139" t="s">
        <v>21</v>
      </c>
      <c r="E8" s="140">
        <v>15.48</v>
      </c>
      <c r="F8" s="136">
        <f t="shared" si="2"/>
        <v>5</v>
      </c>
      <c r="G8" s="128"/>
      <c r="H8" s="122"/>
      <c r="I8" s="118"/>
      <c r="J8" s="132" t="str">
        <f t="shared" si="3"/>
        <v>Paul Howard</v>
      </c>
      <c r="K8" s="133" t="str">
        <f t="shared" si="4"/>
        <v>B&amp;H</v>
      </c>
      <c r="L8" s="139" t="s">
        <v>15</v>
      </c>
      <c r="M8" s="140">
        <v>26.1</v>
      </c>
      <c r="N8" s="136">
        <f t="shared" si="5"/>
        <v>5</v>
      </c>
      <c r="O8" s="130"/>
      <c r="P8" s="122"/>
      <c r="Q8" s="137" t="str">
        <f t="shared" si="6"/>
        <v>Matt Southam</v>
      </c>
      <c r="R8" s="133" t="str">
        <f t="shared" si="7"/>
        <v>ERAC</v>
      </c>
      <c r="S8" s="134" t="s">
        <v>18</v>
      </c>
      <c r="T8" s="138">
        <v>1.2512731481481482E-2</v>
      </c>
      <c r="U8" s="136">
        <f t="shared" si="8"/>
        <v>5</v>
      </c>
      <c r="V8" s="130"/>
      <c r="W8" s="114">
        <v>5</v>
      </c>
      <c r="X8" s="114">
        <f t="shared" si="9"/>
        <v>0</v>
      </c>
      <c r="Y8" s="114">
        <f t="shared" si="10"/>
        <v>5</v>
      </c>
      <c r="Z8" s="114">
        <f t="shared" si="11"/>
        <v>5</v>
      </c>
      <c r="AA8" s="114">
        <f t="shared" si="12"/>
        <v>0</v>
      </c>
      <c r="AB8" s="114">
        <f t="shared" si="13"/>
        <v>0</v>
      </c>
      <c r="AC8" s="114">
        <f t="shared" si="14"/>
        <v>5</v>
      </c>
      <c r="AD8" s="114">
        <f t="shared" si="15"/>
        <v>0</v>
      </c>
      <c r="AE8" s="114">
        <f t="shared" si="16"/>
        <v>0</v>
      </c>
      <c r="AF8" s="116"/>
    </row>
    <row r="9" spans="1:32" ht="14.25" customHeight="1" x14ac:dyDescent="0.15">
      <c r="A9" s="131"/>
      <c r="B9" s="132" t="str">
        <f t="shared" si="0"/>
        <v>Dominic Tansley</v>
      </c>
      <c r="C9" s="133" t="str">
        <f t="shared" si="1"/>
        <v>HHH</v>
      </c>
      <c r="D9" s="139" t="s">
        <v>23</v>
      </c>
      <c r="E9" s="140">
        <v>14.69</v>
      </c>
      <c r="F9" s="136">
        <f t="shared" si="2"/>
        <v>4</v>
      </c>
      <c r="G9" s="128"/>
      <c r="H9" s="122"/>
      <c r="I9" s="118"/>
      <c r="J9" s="132" t="str">
        <f t="shared" si="3"/>
        <v>Curis Shoult</v>
      </c>
      <c r="K9" s="133" t="str">
        <f t="shared" si="4"/>
        <v>HAIL</v>
      </c>
      <c r="L9" s="139" t="s">
        <v>19</v>
      </c>
      <c r="M9" s="140">
        <v>27.4</v>
      </c>
      <c r="N9" s="136">
        <f t="shared" si="5"/>
        <v>4</v>
      </c>
      <c r="O9" s="130"/>
      <c r="P9" s="122"/>
      <c r="Q9" s="137" t="str">
        <f t="shared" si="6"/>
        <v>Rob Chrystie</v>
      </c>
      <c r="R9" s="133" t="str">
        <f t="shared" si="7"/>
        <v>HAIL</v>
      </c>
      <c r="S9" s="134" t="s">
        <v>19</v>
      </c>
      <c r="T9" s="138">
        <v>1.2621527777777778E-2</v>
      </c>
      <c r="U9" s="136">
        <f t="shared" si="8"/>
        <v>4</v>
      </c>
      <c r="V9" s="130"/>
      <c r="W9" s="114">
        <v>4</v>
      </c>
      <c r="X9" s="114">
        <f t="shared" si="9"/>
        <v>0</v>
      </c>
      <c r="Y9" s="114">
        <f t="shared" si="10"/>
        <v>0</v>
      </c>
      <c r="Z9" s="114">
        <f t="shared" si="11"/>
        <v>0</v>
      </c>
      <c r="AA9" s="114">
        <f t="shared" si="12"/>
        <v>4</v>
      </c>
      <c r="AB9" s="114">
        <f t="shared" si="13"/>
        <v>8</v>
      </c>
      <c r="AC9" s="114">
        <f t="shared" si="14"/>
        <v>0</v>
      </c>
      <c r="AD9" s="114">
        <f t="shared" si="15"/>
        <v>0</v>
      </c>
      <c r="AE9" s="114">
        <f t="shared" si="16"/>
        <v>0</v>
      </c>
      <c r="AF9" s="116"/>
    </row>
    <row r="10" spans="1:32" ht="14.25" customHeight="1" x14ac:dyDescent="0.15">
      <c r="A10" s="131"/>
      <c r="B10" s="132" t="str">
        <f t="shared" si="0"/>
        <v>Robin Warwick</v>
      </c>
      <c r="C10" s="133" t="str">
        <f t="shared" si="1"/>
        <v>HAIL</v>
      </c>
      <c r="D10" s="139" t="s">
        <v>19</v>
      </c>
      <c r="E10" s="140">
        <v>13.5</v>
      </c>
      <c r="F10" s="136">
        <f t="shared" si="2"/>
        <v>3</v>
      </c>
      <c r="G10" s="128"/>
      <c r="H10" s="122"/>
      <c r="I10" s="118"/>
      <c r="J10" s="132" t="str">
        <f t="shared" si="3"/>
        <v>Luke Regan</v>
      </c>
      <c r="K10" s="133" t="str">
        <f t="shared" si="4"/>
        <v>ERAC</v>
      </c>
      <c r="L10" s="139" t="s">
        <v>17</v>
      </c>
      <c r="M10" s="140">
        <v>27.8</v>
      </c>
      <c r="N10" s="136">
        <f t="shared" si="5"/>
        <v>3</v>
      </c>
      <c r="O10" s="128"/>
      <c r="P10" s="122"/>
      <c r="Q10" s="137" t="str">
        <f t="shared" si="6"/>
        <v>Tristan Sharp</v>
      </c>
      <c r="R10" s="133" t="str">
        <f t="shared" si="7"/>
        <v>A80</v>
      </c>
      <c r="S10" s="134" t="s">
        <v>13</v>
      </c>
      <c r="T10" s="141">
        <v>1.2664351851851852E-2</v>
      </c>
      <c r="U10" s="136">
        <f t="shared" si="8"/>
        <v>3</v>
      </c>
      <c r="V10" s="130"/>
      <c r="W10" s="114">
        <v>3</v>
      </c>
      <c r="X10" s="114">
        <f t="shared" si="9"/>
        <v>3</v>
      </c>
      <c r="Y10" s="114">
        <f t="shared" si="10"/>
        <v>0</v>
      </c>
      <c r="Z10" s="114">
        <f t="shared" si="11"/>
        <v>3</v>
      </c>
      <c r="AA10" s="114">
        <f t="shared" si="12"/>
        <v>0</v>
      </c>
      <c r="AB10" s="114">
        <f t="shared" si="13"/>
        <v>3</v>
      </c>
      <c r="AC10" s="114">
        <f t="shared" si="14"/>
        <v>0</v>
      </c>
      <c r="AD10" s="114">
        <f t="shared" si="15"/>
        <v>0</v>
      </c>
      <c r="AE10" s="114">
        <f t="shared" si="16"/>
        <v>0</v>
      </c>
      <c r="AF10" s="116"/>
    </row>
    <row r="11" spans="1:32" ht="14.25" customHeight="1" x14ac:dyDescent="0.15">
      <c r="A11" s="131"/>
      <c r="B11" s="132" t="str">
        <f t="shared" si="0"/>
        <v/>
      </c>
      <c r="C11" s="133" t="str">
        <f t="shared" si="1"/>
        <v/>
      </c>
      <c r="D11" s="139"/>
      <c r="E11" s="140"/>
      <c r="F11" s="136">
        <f t="shared" si="2"/>
        <v>2</v>
      </c>
      <c r="G11" s="128"/>
      <c r="H11" s="122"/>
      <c r="I11" s="118"/>
      <c r="J11" s="132" t="str">
        <f t="shared" si="3"/>
        <v>Matthew Harmer</v>
      </c>
      <c r="K11" s="133" t="str">
        <f t="shared" si="4"/>
        <v>HY</v>
      </c>
      <c r="L11" s="139" t="s">
        <v>25</v>
      </c>
      <c r="M11" s="140">
        <v>28.9</v>
      </c>
      <c r="N11" s="136">
        <f t="shared" si="5"/>
        <v>2</v>
      </c>
      <c r="O11" s="128"/>
      <c r="P11" s="122"/>
      <c r="Q11" s="137" t="str">
        <f t="shared" si="6"/>
        <v>Joe Moore</v>
      </c>
      <c r="R11" s="133" t="str">
        <f t="shared" si="7"/>
        <v>HY</v>
      </c>
      <c r="S11" s="134" t="s">
        <v>25</v>
      </c>
      <c r="T11" s="138">
        <v>1.3960648148148147E-2</v>
      </c>
      <c r="U11" s="136">
        <f t="shared" si="8"/>
        <v>2</v>
      </c>
      <c r="V11" s="130"/>
      <c r="W11" s="114">
        <v>2</v>
      </c>
      <c r="X11" s="114">
        <f t="shared" si="9"/>
        <v>0</v>
      </c>
      <c r="Y11" s="114">
        <f t="shared" si="10"/>
        <v>0</v>
      </c>
      <c r="Z11" s="114">
        <f t="shared" si="11"/>
        <v>0</v>
      </c>
      <c r="AA11" s="114">
        <f t="shared" si="12"/>
        <v>0</v>
      </c>
      <c r="AB11" s="114">
        <f t="shared" si="13"/>
        <v>0</v>
      </c>
      <c r="AC11" s="114">
        <f t="shared" si="14"/>
        <v>0</v>
      </c>
      <c r="AD11" s="114">
        <f t="shared" si="15"/>
        <v>0</v>
      </c>
      <c r="AE11" s="114">
        <f t="shared" si="16"/>
        <v>4</v>
      </c>
      <c r="AF11" s="116"/>
    </row>
    <row r="12" spans="1:32" ht="14.25" customHeight="1" x14ac:dyDescent="0.15">
      <c r="A12" s="131"/>
      <c r="B12" s="132" t="str">
        <f t="shared" si="0"/>
        <v/>
      </c>
      <c r="C12" s="133" t="str">
        <f t="shared" si="1"/>
        <v/>
      </c>
      <c r="D12" s="139"/>
      <c r="E12" s="140"/>
      <c r="F12" s="136">
        <f t="shared" si="2"/>
        <v>1</v>
      </c>
      <c r="G12" s="128"/>
      <c r="H12" s="122"/>
      <c r="I12" s="118"/>
      <c r="J12" s="132" t="str">
        <f t="shared" si="3"/>
        <v>Graham Shorter</v>
      </c>
      <c r="K12" s="133" t="str">
        <f t="shared" si="4"/>
        <v>A80</v>
      </c>
      <c r="L12" s="139" t="s">
        <v>13</v>
      </c>
      <c r="M12" s="140">
        <v>32.1</v>
      </c>
      <c r="N12" s="136">
        <f t="shared" si="5"/>
        <v>1</v>
      </c>
      <c r="O12" s="128"/>
      <c r="P12" s="122"/>
      <c r="Q12" s="137" t="str">
        <f t="shared" si="6"/>
        <v>Lee Gulliver</v>
      </c>
      <c r="R12" s="133" t="str">
        <f t="shared" si="7"/>
        <v>WD</v>
      </c>
      <c r="S12" s="134" t="s">
        <v>27</v>
      </c>
      <c r="T12" s="138">
        <v>1.5068287037037038E-2</v>
      </c>
      <c r="U12" s="136">
        <f t="shared" si="8"/>
        <v>1</v>
      </c>
      <c r="V12" s="130"/>
      <c r="W12" s="114">
        <v>1</v>
      </c>
      <c r="X12" s="114">
        <f t="shared" si="9"/>
        <v>1</v>
      </c>
      <c r="Y12" s="114">
        <f t="shared" si="10"/>
        <v>0</v>
      </c>
      <c r="Z12" s="114">
        <f t="shared" si="11"/>
        <v>0</v>
      </c>
      <c r="AA12" s="114">
        <f t="shared" si="12"/>
        <v>0</v>
      </c>
      <c r="AB12" s="114">
        <f t="shared" si="13"/>
        <v>0</v>
      </c>
      <c r="AC12" s="114">
        <f t="shared" si="14"/>
        <v>0</v>
      </c>
      <c r="AD12" s="114">
        <f t="shared" si="15"/>
        <v>1</v>
      </c>
      <c r="AE12" s="114">
        <f t="shared" si="16"/>
        <v>0</v>
      </c>
      <c r="AF12" s="116"/>
    </row>
    <row r="13" spans="1:32" ht="14.25" customHeight="1" x14ac:dyDescent="0.15">
      <c r="A13" s="131"/>
      <c r="B13" s="125" t="str">
        <f>'Team Declaration'!$B$7</f>
        <v>Discus</v>
      </c>
      <c r="C13" s="126" t="s">
        <v>30</v>
      </c>
      <c r="D13" s="120"/>
      <c r="E13" s="142"/>
      <c r="F13" s="136">
        <f t="shared" si="2"/>
        <v>0</v>
      </c>
      <c r="G13" s="128"/>
      <c r="H13" s="122"/>
      <c r="I13" s="119"/>
      <c r="J13" s="125" t="str">
        <f>'Team Declaration'!$B$11</f>
        <v>200m</v>
      </c>
      <c r="K13" s="126" t="s">
        <v>15</v>
      </c>
      <c r="L13" s="143"/>
      <c r="M13" s="144"/>
      <c r="N13" s="136">
        <f t="shared" si="5"/>
        <v>0</v>
      </c>
      <c r="O13" s="128"/>
      <c r="P13" s="122"/>
      <c r="Q13" s="119" t="str">
        <f>'Team Declaration'!$B$14</f>
        <v>5000m</v>
      </c>
      <c r="R13" s="126" t="s">
        <v>15</v>
      </c>
      <c r="S13" s="120"/>
      <c r="T13" s="145"/>
      <c r="U13" s="136">
        <f t="shared" si="8"/>
        <v>0</v>
      </c>
      <c r="V13" s="130"/>
      <c r="W13" s="114"/>
      <c r="X13" s="146">
        <v>9.9999999999999995E-7</v>
      </c>
      <c r="Y13" s="146">
        <v>1.9999999999999999E-6</v>
      </c>
      <c r="Z13" s="146">
        <v>3.0000000000000001E-6</v>
      </c>
      <c r="AA13" s="146">
        <v>3.9999999999999998E-6</v>
      </c>
      <c r="AB13" s="146">
        <v>5.0000000000000004E-6</v>
      </c>
      <c r="AC13" s="146">
        <v>6.0000000000000002E-6</v>
      </c>
      <c r="AD13" s="146">
        <v>6.9999999999999999E-6</v>
      </c>
      <c r="AE13" s="146">
        <v>6.9999999999999999E-6</v>
      </c>
      <c r="AF13" s="116"/>
    </row>
    <row r="14" spans="1:32" ht="14.25" customHeight="1" x14ac:dyDescent="0.15">
      <c r="A14" s="131"/>
      <c r="B14" s="132" t="str">
        <f t="shared" ref="B14:B21" si="17">IF(D14=0,"",INDEX(Mens_team_declarations,MATCH(B$13,Events_men,0),MATCH(D14,men_short_codes,0)))</f>
        <v>Wayne Martin</v>
      </c>
      <c r="C14" s="133" t="str">
        <f t="shared" ref="C14:C21" si="18">IF(D14=0,"",INDEX(abbr_names,MATCH(D14,men_short_codes,0)))</f>
        <v>HAC</v>
      </c>
      <c r="D14" s="134">
        <v>16</v>
      </c>
      <c r="E14" s="147">
        <v>29.68</v>
      </c>
      <c r="F14" s="136">
        <f t="shared" si="2"/>
        <v>8</v>
      </c>
      <c r="G14" s="128"/>
      <c r="H14" s="122"/>
      <c r="I14" s="118"/>
      <c r="J14" s="132" t="str">
        <f t="shared" ref="J14:J21" si="19">IF(L14=0,"",INDEX(Mens_team_declarations,MATCH(J$13,Events_men,0),MATCH(L14,men_short_codes,0)))</f>
        <v xml:space="preserve">Simon Basey </v>
      </c>
      <c r="K14" s="133" t="str">
        <f t="shared" ref="K14:K21" si="20">IF(L14=0,"",INDEX(abbr_names,MATCH(L14,men_short_codes,0)))</f>
        <v>HAC</v>
      </c>
      <c r="L14" s="134" t="s">
        <v>22</v>
      </c>
      <c r="M14" s="135">
        <v>26.8</v>
      </c>
      <c r="N14" s="136">
        <f t="shared" si="5"/>
        <v>8</v>
      </c>
      <c r="O14" s="130"/>
      <c r="P14" s="122"/>
      <c r="Q14" s="132" t="str">
        <f t="shared" ref="Q14:Q21" si="21">IF(S14=0,"",INDEX(Mens_team_declarations,MATCH(Q$13,Events_men,0),MATCH(S14,men_short_codes,0)))</f>
        <v>Vesa Lindberg</v>
      </c>
      <c r="R14" s="133" t="str">
        <f t="shared" ref="R14:R21" si="22">IF(S14=0,"",INDEX(abbr_names,MATCH(S14,men_short_codes,0)))</f>
        <v>HHH</v>
      </c>
      <c r="S14" s="134" t="s">
        <v>24</v>
      </c>
      <c r="T14" s="138">
        <v>1.1913541666666668E-2</v>
      </c>
      <c r="U14" s="136">
        <f t="shared" si="8"/>
        <v>8</v>
      </c>
      <c r="V14" s="130"/>
      <c r="W14" s="114">
        <v>8</v>
      </c>
      <c r="X14" s="114">
        <f t="shared" ref="X14:X21" si="23">IF(OR($D14=X$1,$D14=X$2,$D14=X$3,$D14=X$4),$F14,0)+IF(OR($L14=X$1,$L14=X$2,$L14=X$3,$L14=X$4),$N14,0)+IF(OR($S14=X$1,$S14=X$2,$S14=X$3,$S14=X$4),$U14,0)</f>
        <v>0</v>
      </c>
      <c r="Y14" s="114">
        <f t="shared" ref="Y14:Y21" si="24">IF(OR($D14=Y$1,$D14=Y$2,$D14=Y$3,$D14=Y$4),$F14,0)+IF(OR($L14=Y$1,$L14=Y$2,$L14=Y$3,$L14=Y$4),$N14,0)+IF(OR($S14=Y$1,$S14=Y$2,$S14=Y$3,$S14=Y$4),$U14,0)</f>
        <v>0</v>
      </c>
      <c r="Z14" s="114">
        <f t="shared" ref="Z14:Z21" si="25">IF(OR($D14=Z$1,$D14=Z$2,$D14=Z$3,$D14=Z$4),$F14,0)+IF(OR($L14=Z$1,$L14=Z$2,$L14=Z$3,$L14=Z$4),$N14,0)+IF(OR($S14=Z$1,$S14=Z$2,$S14=Z$3,$S14=Z$4),$U14,0)</f>
        <v>0</v>
      </c>
      <c r="AA14" s="114">
        <f t="shared" ref="AA14:AA21" si="26">IF(OR($D14=AA$1,$D14=AA$2,$D14=AA$3,$D14=AA$4),$F14,0)+IF(OR($L14=AA$1,$L14=AA$2,$L14=AA$3,$L14=AA$4),$N14,0)+IF(OR($S14=AA$1,$S14=AA$2,$S14=AA$3,$S14=AA$4),$U14,0)</f>
        <v>8</v>
      </c>
      <c r="AB14" s="114">
        <f t="shared" ref="AB14:AB21" si="27">IF(OR($D14=AB$1,$D14=AB$2,$D14=AB$3,$D14=AB$4),$F14,0)+IF(OR($L14=AB$1,$L14=AB$2,$L14=AB$3,$L14=AB$4),$N14,0)+IF(OR($S14=AB$1,$S14=AB$2,$S14=AB$3,$S14=AB$4),$U14,0)</f>
        <v>0</v>
      </c>
      <c r="AC14" s="114">
        <f t="shared" ref="AC14:AC21" si="28">IF(OR($D14=AC$1,$D14=AC$2,$D14=AC$3,$D14=AC$4),$F14,0)+IF(OR($L14=AC$1,$L14=AC$2,$L14=AC$3,$L14=AC$4),$N14,0)+IF(OR($S14=AC$1,$S14=AC$2,$S14=AC$3,$S14=AC$4),$U14,0)</f>
        <v>16</v>
      </c>
      <c r="AD14" s="114">
        <f t="shared" ref="AD14:AD21" si="29">IF(OR($D14=AD$1,$D14=AD$2,$D14=AD$3,$D14=AD$4),$F14,0)+IF(OR($L14=AD$1,$L14=AD$2,$L14=AD$3,$L14=AD$4),$N14,0)+IF(OR($S14=AD$1,$S14=AD$2,$S14=AD$3,$S14=AD$4),$U14,0)</f>
        <v>0</v>
      </c>
      <c r="AE14" s="114">
        <f t="shared" ref="AE14:AE21" si="30">IF(OR($D14=AE$1,$D14=AE$2,$D14=AE$3,$D14=AE$4),$F14,0)+IF(OR($L14=AE$1,$L14=AE$2,$L14=AE$3,$L14=AE$4),$N14,0)+IF(OR($S14=AE$1,$S14=AE$2,$S14=AE$3,$S14=AE$4),$U14,0)</f>
        <v>0</v>
      </c>
      <c r="AF14" s="116"/>
    </row>
    <row r="15" spans="1:32" ht="14.25" customHeight="1" x14ac:dyDescent="0.15">
      <c r="A15" s="131"/>
      <c r="B15" s="132" t="str">
        <f t="shared" si="17"/>
        <v>Mark Gibbs</v>
      </c>
      <c r="C15" s="133" t="str">
        <f t="shared" si="18"/>
        <v>WD</v>
      </c>
      <c r="D15" s="134">
        <v>12</v>
      </c>
      <c r="E15" s="147">
        <v>26.46</v>
      </c>
      <c r="F15" s="136">
        <f t="shared" si="2"/>
        <v>7</v>
      </c>
      <c r="G15" s="128"/>
      <c r="H15" s="122"/>
      <c r="I15" s="118"/>
      <c r="J15" s="132" t="str">
        <f t="shared" si="19"/>
        <v>Ian Kenton</v>
      </c>
      <c r="K15" s="133" t="str">
        <f t="shared" si="20"/>
        <v>HHH</v>
      </c>
      <c r="L15" s="134" t="s">
        <v>24</v>
      </c>
      <c r="M15" s="135">
        <v>27.2</v>
      </c>
      <c r="N15" s="136">
        <f t="shared" si="5"/>
        <v>7</v>
      </c>
      <c r="O15" s="130"/>
      <c r="P15" s="122"/>
      <c r="Q15" s="132" t="str">
        <f t="shared" si="21"/>
        <v>Carl Barton</v>
      </c>
      <c r="R15" s="133" t="str">
        <f t="shared" si="22"/>
        <v>HAIL</v>
      </c>
      <c r="S15" s="134" t="s">
        <v>20</v>
      </c>
      <c r="T15" s="138">
        <v>1.3090277777777779E-2</v>
      </c>
      <c r="U15" s="136">
        <f t="shared" si="8"/>
        <v>7</v>
      </c>
      <c r="V15" s="130"/>
      <c r="W15" s="114">
        <v>7</v>
      </c>
      <c r="X15" s="114">
        <f t="shared" si="23"/>
        <v>0</v>
      </c>
      <c r="Y15" s="114">
        <f t="shared" si="24"/>
        <v>0</v>
      </c>
      <c r="Z15" s="114">
        <f t="shared" si="25"/>
        <v>0</v>
      </c>
      <c r="AA15" s="114">
        <f t="shared" si="26"/>
        <v>7</v>
      </c>
      <c r="AB15" s="114">
        <f t="shared" si="27"/>
        <v>7</v>
      </c>
      <c r="AC15" s="114">
        <f t="shared" si="28"/>
        <v>0</v>
      </c>
      <c r="AD15" s="114">
        <f t="shared" si="29"/>
        <v>7</v>
      </c>
      <c r="AE15" s="114">
        <f t="shared" si="30"/>
        <v>0</v>
      </c>
      <c r="AF15" s="116"/>
    </row>
    <row r="16" spans="1:32" ht="14.25" customHeight="1" x14ac:dyDescent="0.15">
      <c r="A16" s="131"/>
      <c r="B16" s="132" t="str">
        <f t="shared" si="17"/>
        <v>Ian Tomkins</v>
      </c>
      <c r="C16" s="133" t="str">
        <f t="shared" si="18"/>
        <v>HHH</v>
      </c>
      <c r="D16" s="134">
        <v>17</v>
      </c>
      <c r="E16" s="135">
        <v>20.14</v>
      </c>
      <c r="F16" s="136">
        <f t="shared" si="2"/>
        <v>6</v>
      </c>
      <c r="G16" s="128"/>
      <c r="H16" s="122"/>
      <c r="I16" s="118"/>
      <c r="J16" s="132" t="str">
        <f t="shared" si="19"/>
        <v>Richard Davis</v>
      </c>
      <c r="K16" s="133" t="str">
        <f t="shared" si="20"/>
        <v>ERAC</v>
      </c>
      <c r="L16" s="134" t="s">
        <v>18</v>
      </c>
      <c r="M16" s="135">
        <v>28.3</v>
      </c>
      <c r="N16" s="136">
        <f t="shared" si="5"/>
        <v>6</v>
      </c>
      <c r="O16" s="130"/>
      <c r="P16" s="122"/>
      <c r="Q16" s="132" t="str">
        <f t="shared" si="21"/>
        <v>Dan Vaughan</v>
      </c>
      <c r="R16" s="133" t="str">
        <f t="shared" si="22"/>
        <v>A80</v>
      </c>
      <c r="S16" s="134" t="s">
        <v>14</v>
      </c>
      <c r="T16" s="138">
        <v>1.3620370370370371E-2</v>
      </c>
      <c r="U16" s="136">
        <f t="shared" si="8"/>
        <v>6</v>
      </c>
      <c r="V16" s="130"/>
      <c r="W16" s="114">
        <v>6</v>
      </c>
      <c r="X16" s="114">
        <f t="shared" si="23"/>
        <v>6</v>
      </c>
      <c r="Y16" s="114">
        <f t="shared" si="24"/>
        <v>0</v>
      </c>
      <c r="Z16" s="114">
        <f t="shared" si="25"/>
        <v>6</v>
      </c>
      <c r="AA16" s="114">
        <f t="shared" si="26"/>
        <v>6</v>
      </c>
      <c r="AB16" s="114">
        <f t="shared" si="27"/>
        <v>0</v>
      </c>
      <c r="AC16" s="114">
        <f t="shared" si="28"/>
        <v>0</v>
      </c>
      <c r="AD16" s="114">
        <f t="shared" si="29"/>
        <v>0</v>
      </c>
      <c r="AE16" s="114">
        <f t="shared" si="30"/>
        <v>0</v>
      </c>
      <c r="AF16" s="116"/>
    </row>
    <row r="17" spans="1:32" ht="14.25" customHeight="1" x14ac:dyDescent="0.15">
      <c r="A17" s="131"/>
      <c r="B17" s="132" t="str">
        <f t="shared" si="17"/>
        <v/>
      </c>
      <c r="C17" s="133" t="str">
        <f t="shared" si="18"/>
        <v/>
      </c>
      <c r="D17" s="139"/>
      <c r="E17" s="135"/>
      <c r="F17" s="136">
        <f t="shared" si="2"/>
        <v>5</v>
      </c>
      <c r="G17" s="128"/>
      <c r="H17" s="122"/>
      <c r="I17" s="118"/>
      <c r="J17" s="132" t="str">
        <f t="shared" si="19"/>
        <v>Kevin Lowe</v>
      </c>
      <c r="K17" s="133" t="str">
        <f t="shared" si="20"/>
        <v>A80</v>
      </c>
      <c r="L17" s="139" t="s">
        <v>14</v>
      </c>
      <c r="M17" s="140">
        <v>31.7</v>
      </c>
      <c r="N17" s="136">
        <f t="shared" si="5"/>
        <v>5</v>
      </c>
      <c r="O17" s="130"/>
      <c r="P17" s="122"/>
      <c r="Q17" s="132" t="str">
        <f t="shared" si="21"/>
        <v>Adam Osman</v>
      </c>
      <c r="R17" s="133" t="str">
        <f t="shared" si="22"/>
        <v>HAC</v>
      </c>
      <c r="S17" s="134" t="s">
        <v>22</v>
      </c>
      <c r="T17" s="138">
        <v>1.3653935185185184E-2</v>
      </c>
      <c r="U17" s="136">
        <f t="shared" si="8"/>
        <v>5</v>
      </c>
      <c r="V17" s="130"/>
      <c r="W17" s="114">
        <v>5</v>
      </c>
      <c r="X17" s="114">
        <f t="shared" si="23"/>
        <v>5</v>
      </c>
      <c r="Y17" s="114">
        <f t="shared" si="24"/>
        <v>0</v>
      </c>
      <c r="Z17" s="114">
        <f t="shared" si="25"/>
        <v>0</v>
      </c>
      <c r="AA17" s="114">
        <f t="shared" si="26"/>
        <v>0</v>
      </c>
      <c r="AB17" s="114">
        <f t="shared" si="27"/>
        <v>0</v>
      </c>
      <c r="AC17" s="114">
        <f t="shared" si="28"/>
        <v>5</v>
      </c>
      <c r="AD17" s="114">
        <f t="shared" si="29"/>
        <v>0</v>
      </c>
      <c r="AE17" s="114">
        <f t="shared" si="30"/>
        <v>0</v>
      </c>
      <c r="AF17" s="116"/>
    </row>
    <row r="18" spans="1:32" ht="14.25" customHeight="1" x14ac:dyDescent="0.15">
      <c r="A18" s="131"/>
      <c r="B18" s="132" t="str">
        <f t="shared" si="17"/>
        <v/>
      </c>
      <c r="C18" s="133" t="str">
        <f t="shared" si="18"/>
        <v/>
      </c>
      <c r="D18" s="139"/>
      <c r="E18" s="135"/>
      <c r="F18" s="136">
        <f t="shared" si="2"/>
        <v>4</v>
      </c>
      <c r="G18" s="128"/>
      <c r="H18" s="122"/>
      <c r="I18" s="118"/>
      <c r="J18" s="132" t="str">
        <f t="shared" si="19"/>
        <v>Mark Pope</v>
      </c>
      <c r="K18" s="133" t="str">
        <f t="shared" si="20"/>
        <v>HAIL</v>
      </c>
      <c r="L18" s="139" t="s">
        <v>20</v>
      </c>
      <c r="M18" s="140">
        <v>32.9</v>
      </c>
      <c r="N18" s="136">
        <f t="shared" si="5"/>
        <v>4</v>
      </c>
      <c r="O18" s="130"/>
      <c r="P18" s="122"/>
      <c r="Q18" s="132" t="str">
        <f t="shared" si="21"/>
        <v>Sean Gibson</v>
      </c>
      <c r="R18" s="133" t="str">
        <f t="shared" si="22"/>
        <v>B&amp;H</v>
      </c>
      <c r="S18" s="134" t="s">
        <v>16</v>
      </c>
      <c r="T18" s="138">
        <v>1.3756944444444445E-2</v>
      </c>
      <c r="U18" s="136">
        <f t="shared" si="8"/>
        <v>4</v>
      </c>
      <c r="V18" s="130"/>
      <c r="W18" s="114">
        <v>4</v>
      </c>
      <c r="X18" s="114">
        <f t="shared" si="23"/>
        <v>0</v>
      </c>
      <c r="Y18" s="114">
        <f t="shared" si="24"/>
        <v>4</v>
      </c>
      <c r="Z18" s="114">
        <f t="shared" si="25"/>
        <v>0</v>
      </c>
      <c r="AA18" s="114">
        <f t="shared" si="26"/>
        <v>0</v>
      </c>
      <c r="AB18" s="114">
        <f t="shared" si="27"/>
        <v>4</v>
      </c>
      <c r="AC18" s="114">
        <f t="shared" si="28"/>
        <v>0</v>
      </c>
      <c r="AD18" s="114">
        <f t="shared" si="29"/>
        <v>0</v>
      </c>
      <c r="AE18" s="114">
        <f t="shared" si="30"/>
        <v>0</v>
      </c>
      <c r="AF18" s="116"/>
    </row>
    <row r="19" spans="1:32" ht="14.25" customHeight="1" x14ac:dyDescent="0.15">
      <c r="A19" s="131"/>
      <c r="B19" s="132" t="str">
        <f t="shared" si="17"/>
        <v/>
      </c>
      <c r="C19" s="133" t="str">
        <f t="shared" si="18"/>
        <v/>
      </c>
      <c r="D19" s="139"/>
      <c r="E19" s="140"/>
      <c r="F19" s="136">
        <f t="shared" si="2"/>
        <v>3</v>
      </c>
      <c r="G19" s="128"/>
      <c r="H19" s="122"/>
      <c r="I19" s="118"/>
      <c r="J19" s="132" t="str">
        <f t="shared" si="19"/>
        <v/>
      </c>
      <c r="K19" s="133" t="str">
        <f t="shared" si="20"/>
        <v/>
      </c>
      <c r="L19" s="139"/>
      <c r="M19" s="140"/>
      <c r="N19" s="136">
        <f t="shared" si="5"/>
        <v>3</v>
      </c>
      <c r="O19" s="128"/>
      <c r="P19" s="122"/>
      <c r="Q19" s="132" t="str">
        <f t="shared" si="21"/>
        <v>Stephen Marsden</v>
      </c>
      <c r="R19" s="133" t="str">
        <f t="shared" si="22"/>
        <v>ERAC</v>
      </c>
      <c r="S19" s="134" t="s">
        <v>17</v>
      </c>
      <c r="T19" s="138">
        <v>1.4481481481481481E-2</v>
      </c>
      <c r="U19" s="136">
        <f t="shared" si="8"/>
        <v>3</v>
      </c>
      <c r="V19" s="130"/>
      <c r="W19" s="114">
        <v>3</v>
      </c>
      <c r="X19" s="114">
        <f t="shared" si="23"/>
        <v>0</v>
      </c>
      <c r="Y19" s="114">
        <f t="shared" si="24"/>
        <v>0</v>
      </c>
      <c r="Z19" s="114">
        <f t="shared" si="25"/>
        <v>3</v>
      </c>
      <c r="AA19" s="114">
        <f t="shared" si="26"/>
        <v>0</v>
      </c>
      <c r="AB19" s="114">
        <f t="shared" si="27"/>
        <v>0</v>
      </c>
      <c r="AC19" s="114">
        <f t="shared" si="28"/>
        <v>0</v>
      </c>
      <c r="AD19" s="114">
        <f t="shared" si="29"/>
        <v>0</v>
      </c>
      <c r="AE19" s="114">
        <f t="shared" si="30"/>
        <v>0</v>
      </c>
      <c r="AF19" s="116"/>
    </row>
    <row r="20" spans="1:32" ht="14.25" customHeight="1" x14ac:dyDescent="0.15">
      <c r="A20" s="131"/>
      <c r="B20" s="132" t="str">
        <f t="shared" si="17"/>
        <v/>
      </c>
      <c r="C20" s="133" t="str">
        <f t="shared" si="18"/>
        <v/>
      </c>
      <c r="D20" s="139"/>
      <c r="E20" s="140"/>
      <c r="F20" s="136">
        <f t="shared" si="2"/>
        <v>2</v>
      </c>
      <c r="G20" s="128"/>
      <c r="H20" s="122"/>
      <c r="I20" s="118"/>
      <c r="J20" s="132" t="str">
        <f t="shared" si="19"/>
        <v/>
      </c>
      <c r="K20" s="133" t="str">
        <f t="shared" si="20"/>
        <v/>
      </c>
      <c r="L20" s="139"/>
      <c r="M20" s="140"/>
      <c r="N20" s="136">
        <f t="shared" si="5"/>
        <v>2</v>
      </c>
      <c r="O20" s="128"/>
      <c r="P20" s="122"/>
      <c r="Q20" s="132" t="str">
        <f t="shared" si="21"/>
        <v/>
      </c>
      <c r="R20" s="133" t="str">
        <f t="shared" si="22"/>
        <v/>
      </c>
      <c r="S20" s="134"/>
      <c r="T20" s="138"/>
      <c r="U20" s="136">
        <f t="shared" si="8"/>
        <v>2</v>
      </c>
      <c r="V20" s="130"/>
      <c r="W20" s="114">
        <v>2</v>
      </c>
      <c r="X20" s="114">
        <f t="shared" si="23"/>
        <v>0</v>
      </c>
      <c r="Y20" s="114">
        <f t="shared" si="24"/>
        <v>0</v>
      </c>
      <c r="Z20" s="114">
        <f t="shared" si="25"/>
        <v>0</v>
      </c>
      <c r="AA20" s="114">
        <f t="shared" si="26"/>
        <v>0</v>
      </c>
      <c r="AB20" s="114">
        <f t="shared" si="27"/>
        <v>0</v>
      </c>
      <c r="AC20" s="114">
        <f t="shared" si="28"/>
        <v>0</v>
      </c>
      <c r="AD20" s="114">
        <f t="shared" si="29"/>
        <v>0</v>
      </c>
      <c r="AE20" s="114">
        <f t="shared" si="30"/>
        <v>0</v>
      </c>
      <c r="AF20" s="116"/>
    </row>
    <row r="21" spans="1:32" ht="14.25" customHeight="1" x14ac:dyDescent="0.15">
      <c r="A21" s="131"/>
      <c r="B21" s="132" t="str">
        <f t="shared" si="17"/>
        <v/>
      </c>
      <c r="C21" s="133" t="str">
        <f t="shared" si="18"/>
        <v/>
      </c>
      <c r="D21" s="139"/>
      <c r="E21" s="140"/>
      <c r="F21" s="136">
        <f t="shared" si="2"/>
        <v>1</v>
      </c>
      <c r="G21" s="128"/>
      <c r="H21" s="122"/>
      <c r="I21" s="118"/>
      <c r="J21" s="132" t="str">
        <f t="shared" si="19"/>
        <v/>
      </c>
      <c r="K21" s="133" t="str">
        <f t="shared" si="20"/>
        <v/>
      </c>
      <c r="L21" s="139"/>
      <c r="M21" s="140"/>
      <c r="N21" s="136">
        <f t="shared" si="5"/>
        <v>1</v>
      </c>
      <c r="O21" s="128"/>
      <c r="P21" s="122"/>
      <c r="Q21" s="132" t="str">
        <f t="shared" si="21"/>
        <v/>
      </c>
      <c r="R21" s="133" t="str">
        <f t="shared" si="22"/>
        <v/>
      </c>
      <c r="S21" s="134"/>
      <c r="T21" s="138"/>
      <c r="U21" s="136">
        <f t="shared" si="8"/>
        <v>1</v>
      </c>
      <c r="V21" s="130"/>
      <c r="W21" s="114">
        <v>1</v>
      </c>
      <c r="X21" s="114">
        <f t="shared" si="23"/>
        <v>0</v>
      </c>
      <c r="Y21" s="114">
        <f t="shared" si="24"/>
        <v>0</v>
      </c>
      <c r="Z21" s="114">
        <f t="shared" si="25"/>
        <v>0</v>
      </c>
      <c r="AA21" s="114">
        <f t="shared" si="26"/>
        <v>0</v>
      </c>
      <c r="AB21" s="114">
        <f t="shared" si="27"/>
        <v>0</v>
      </c>
      <c r="AC21" s="114">
        <f t="shared" si="28"/>
        <v>0</v>
      </c>
      <c r="AD21" s="114">
        <f t="shared" si="29"/>
        <v>0</v>
      </c>
      <c r="AE21" s="114">
        <f t="shared" si="30"/>
        <v>0</v>
      </c>
      <c r="AF21" s="116"/>
    </row>
    <row r="22" spans="1:32" ht="14.25" customHeight="1" x14ac:dyDescent="0.15">
      <c r="A22" s="131"/>
      <c r="B22" s="125" t="str">
        <f>'Team Declaration'!$B$7</f>
        <v>Discus</v>
      </c>
      <c r="C22" s="126" t="s">
        <v>31</v>
      </c>
      <c r="D22" s="148"/>
      <c r="E22" s="149"/>
      <c r="F22" s="136">
        <f t="shared" si="2"/>
        <v>0</v>
      </c>
      <c r="G22" s="128"/>
      <c r="H22" s="122"/>
      <c r="I22" s="119"/>
      <c r="J22" s="125" t="str">
        <f>'Team Declaration'!$B$11</f>
        <v>200m</v>
      </c>
      <c r="K22" s="126" t="str">
        <f>$C$13</f>
        <v>50+</v>
      </c>
      <c r="L22" s="148"/>
      <c r="M22" s="149"/>
      <c r="N22" s="136">
        <f t="shared" si="5"/>
        <v>0</v>
      </c>
      <c r="O22" s="128"/>
      <c r="P22" s="122"/>
      <c r="Q22" s="119" t="str">
        <f>'Team Declaration'!$B$14</f>
        <v>5000m</v>
      </c>
      <c r="R22" s="126" t="str">
        <f>$C$13</f>
        <v>50+</v>
      </c>
      <c r="S22" s="148"/>
      <c r="T22" s="149"/>
      <c r="U22" s="136">
        <f t="shared" si="8"/>
        <v>0</v>
      </c>
      <c r="V22" s="130"/>
      <c r="W22" s="114"/>
      <c r="X22" s="114">
        <f t="shared" ref="X22:AE22" si="31">IF(OR($D22=X$1,$D22=X$2,$D22=X$3,$D22=X$4),$F22,0)+IF(OR($L23=X$1,$L23=X$2,$L23=X$3,$L23=X$4),$N22,0)+IF(OR($S23=X$1,$S23=X$2,$S23=X$3,$S23=X$4),$U22,0)</f>
        <v>0</v>
      </c>
      <c r="Y22" s="114">
        <f t="shared" si="31"/>
        <v>0</v>
      </c>
      <c r="Z22" s="114">
        <f t="shared" si="31"/>
        <v>0</v>
      </c>
      <c r="AA22" s="114">
        <f t="shared" si="31"/>
        <v>0</v>
      </c>
      <c r="AB22" s="114">
        <f t="shared" si="31"/>
        <v>0</v>
      </c>
      <c r="AC22" s="114">
        <f t="shared" si="31"/>
        <v>0</v>
      </c>
      <c r="AD22" s="114">
        <f t="shared" si="31"/>
        <v>0</v>
      </c>
      <c r="AE22" s="114">
        <f t="shared" si="31"/>
        <v>0</v>
      </c>
      <c r="AF22" s="116"/>
    </row>
    <row r="23" spans="1:32" ht="14.25" customHeight="1" x14ac:dyDescent="0.15">
      <c r="A23" s="131"/>
      <c r="B23" s="132" t="str">
        <f t="shared" ref="B23:B30" si="32">IF(D23=0,"",INDEX(Mens_team_declarations,MATCH(B$22,Events_men,0),MATCH(D23,men_short_codes,0)))</f>
        <v>Gary Pullen</v>
      </c>
      <c r="C23" s="133" t="str">
        <f t="shared" ref="C23:C30" si="33">IF(D23=0,"",INDEX(abbr_names,MATCH(D23,men_short_codes,0)))</f>
        <v>B&amp;H</v>
      </c>
      <c r="D23" s="134">
        <v>1</v>
      </c>
      <c r="E23" s="135">
        <v>35.68</v>
      </c>
      <c r="F23" s="136">
        <f t="shared" si="2"/>
        <v>8</v>
      </c>
      <c r="G23" s="128"/>
      <c r="H23" s="122"/>
      <c r="I23" s="118"/>
      <c r="J23" s="132" t="str">
        <f t="shared" ref="J23:J30" si="34">IF(L23=0,"",INDEX(Mens_team_declarations,MATCH(J$22,Events_men,0),MATCH(L23,men_short_codes,0)))</f>
        <v>Russell Whiting</v>
      </c>
      <c r="K23" s="133" t="str">
        <f t="shared" ref="K23:K30" si="35">IF(L23=0,"",INDEX(abbr_names,MATCH(L23,men_short_codes,0)))</f>
        <v>WD</v>
      </c>
      <c r="L23" s="134">
        <v>12</v>
      </c>
      <c r="M23" s="135">
        <v>25.8</v>
      </c>
      <c r="N23" s="136">
        <f t="shared" si="5"/>
        <v>8</v>
      </c>
      <c r="O23" s="130"/>
      <c r="P23" s="122"/>
      <c r="Q23" s="132" t="str">
        <f t="shared" ref="Q23:Q30" si="36">IF(S23=0,"",INDEX(Mens_team_declarations,MATCH(Q$22,Events_men,0),MATCH(S23,men_short_codes,0)))</f>
        <v>Jeff Pyrah</v>
      </c>
      <c r="R23" s="133" t="str">
        <f t="shared" ref="R23:R30" si="37">IF(S23=0,"",INDEX(abbr_names,MATCH(S23,men_short_codes,0)))</f>
        <v>HAC</v>
      </c>
      <c r="S23" s="134">
        <v>16</v>
      </c>
      <c r="T23" s="138">
        <v>1.1548611111111112E-2</v>
      </c>
      <c r="U23" s="136">
        <f t="shared" si="8"/>
        <v>8</v>
      </c>
      <c r="V23" s="130"/>
      <c r="W23" s="114">
        <v>8</v>
      </c>
      <c r="X23" s="114">
        <f t="shared" ref="X23:X30" si="38">IF(OR($D23=X$1,$D23=X$2,$D23=X$3,$D23=X$4),$F23,0)+IF(OR($L23=X$1,$L23=X$2,$L23=X$3,$L23=X$4),$N23,0)+IF(OR($S23=X$1,$S23=X$2,$S23=X$3,$S23=X$4),$U23,0)</f>
        <v>0</v>
      </c>
      <c r="Y23" s="114">
        <f t="shared" ref="Y23:Y30" si="39">IF(OR($D23=Y$1,$D23=Y$2,$D23=Y$3,$D23=Y$4),$F23,0)+IF(OR($L23=Y$1,$L23=Y$2,$L23=Y$3,$L23=Y$4),$N23,0)+IF(OR($S23=Y$1,$S23=Y$2,$S23=Y$3,$S23=Y$4),$U23,0)</f>
        <v>8</v>
      </c>
      <c r="Z23" s="114">
        <f t="shared" ref="Z23:Z30" si="40">IF(OR($D23=Z$1,$D23=Z$2,$D23=Z$3,$D23=Z$4),$F23,0)+IF(OR($L23=Z$1,$L23=Z$2,$L23=Z$3,$L23=Z$4),$N23,0)+IF(OR($S23=Z$1,$S23=Z$2,$S23=Z$3,$S23=Z$4),$U23,0)</f>
        <v>0</v>
      </c>
      <c r="AA23" s="114">
        <f t="shared" ref="AA23:AA30" si="41">IF(OR($D23=AA$1,$D23=AA$2,$D23=AA$3,$D23=AA$4),$F23,0)+IF(OR($L23=AA$1,$L23=AA$2,$L23=AA$3,$L23=AA$4),$N23,0)+IF(OR($S23=AA$1,$S23=AA$2,$S23=AA$3,$S23=AA$4),$U23,0)</f>
        <v>0</v>
      </c>
      <c r="AB23" s="114">
        <f t="shared" ref="AB23:AB30" si="42">IF(OR($D23=AB$1,$D23=AB$2,$D23=AB$3,$D23=AB$4),$F23,0)+IF(OR($L23=AB$1,$L23=AB$2,$L23=AB$3,$L23=AB$4),$N23,0)+IF(OR($S23=AB$1,$S23=AB$2,$S23=AB$3,$S23=AB$4),$U23,0)</f>
        <v>0</v>
      </c>
      <c r="AC23" s="114">
        <f t="shared" ref="AC23:AC30" si="43">IF(OR($D23=AC$1,$D23=AC$2,$D23=AC$3,$D23=AC$4),$F23,0)+IF(OR($L23=AC$1,$L23=AC$2,$L23=AC$3,$L23=AC$4),$N23,0)+IF(OR($S23=AC$1,$S23=AC$2,$S23=AC$3,$S23=AC$4),$U23,0)</f>
        <v>8</v>
      </c>
      <c r="AD23" s="114">
        <f t="shared" ref="AD23:AD30" si="44">IF(OR($D23=AD$1,$D23=AD$2,$D23=AD$3,$D23=AD$4),$F23,0)+IF(OR($L23=AD$1,$L23=AD$2,$L23=AD$3,$L23=AD$4),$N23,0)+IF(OR($S23=AD$1,$S23=AD$2,$S23=AD$3,$S23=AD$4),$U23,0)</f>
        <v>8</v>
      </c>
      <c r="AE23" s="114">
        <f t="shared" ref="AE23:AE30" si="45">IF(OR($D23=AE$1,$D23=AE$2,$D23=AE$3,$D23=AE$4),$F23,0)+IF(OR($L23=AE$1,$L23=AE$2,$L23=AE$3,$L23=AE$4),$N23,0)+IF(OR($S23=AE$1,$S23=AE$2,$S23=AE$3,$S23=AE$4),$U23,0)</f>
        <v>0</v>
      </c>
      <c r="AF23" s="116"/>
    </row>
    <row r="24" spans="1:32" ht="14.25" customHeight="1" x14ac:dyDescent="0.15">
      <c r="A24" s="131"/>
      <c r="B24" s="132" t="str">
        <f t="shared" si="32"/>
        <v>Brian Slaughter</v>
      </c>
      <c r="C24" s="133" t="str">
        <f t="shared" si="33"/>
        <v>ERAC</v>
      </c>
      <c r="D24" s="134">
        <v>4</v>
      </c>
      <c r="E24" s="135">
        <v>35.200000000000003</v>
      </c>
      <c r="F24" s="136">
        <f t="shared" si="2"/>
        <v>7</v>
      </c>
      <c r="G24" s="128"/>
      <c r="H24" s="122"/>
      <c r="I24" s="118"/>
      <c r="J24" s="132" t="str">
        <f t="shared" si="34"/>
        <v>Steve Baldock</v>
      </c>
      <c r="K24" s="133" t="str">
        <f t="shared" si="35"/>
        <v>HAC</v>
      </c>
      <c r="L24" s="134">
        <v>16</v>
      </c>
      <c r="M24" s="135">
        <v>26.9</v>
      </c>
      <c r="N24" s="136">
        <f t="shared" si="5"/>
        <v>7</v>
      </c>
      <c r="O24" s="130"/>
      <c r="P24" s="122"/>
      <c r="Q24" s="132" t="str">
        <f t="shared" si="36"/>
        <v>Mark Halls</v>
      </c>
      <c r="R24" s="133" t="str">
        <f t="shared" si="37"/>
        <v>B&amp;H</v>
      </c>
      <c r="S24" s="134">
        <v>11</v>
      </c>
      <c r="T24" s="138">
        <v>1.3179398148148147E-2</v>
      </c>
      <c r="U24" s="136">
        <f t="shared" si="8"/>
        <v>7</v>
      </c>
      <c r="V24" s="130"/>
      <c r="W24" s="114">
        <v>7</v>
      </c>
      <c r="X24" s="114">
        <f t="shared" si="38"/>
        <v>0</v>
      </c>
      <c r="Y24" s="114">
        <f t="shared" si="39"/>
        <v>7</v>
      </c>
      <c r="Z24" s="114">
        <f t="shared" si="40"/>
        <v>7</v>
      </c>
      <c r="AA24" s="114">
        <f t="shared" si="41"/>
        <v>0</v>
      </c>
      <c r="AB24" s="114">
        <f t="shared" si="42"/>
        <v>0</v>
      </c>
      <c r="AC24" s="114">
        <f t="shared" si="43"/>
        <v>7</v>
      </c>
      <c r="AD24" s="114">
        <f t="shared" si="44"/>
        <v>0</v>
      </c>
      <c r="AE24" s="114">
        <f t="shared" si="45"/>
        <v>0</v>
      </c>
      <c r="AF24" s="116"/>
    </row>
    <row r="25" spans="1:32" ht="14.25" customHeight="1" x14ac:dyDescent="0.15">
      <c r="A25" s="131"/>
      <c r="B25" s="132" t="str">
        <f t="shared" si="32"/>
        <v>Mike Bale</v>
      </c>
      <c r="C25" s="133" t="str">
        <f t="shared" si="33"/>
        <v>HHH</v>
      </c>
      <c r="D25" s="134">
        <v>7</v>
      </c>
      <c r="E25" s="135">
        <v>26.2</v>
      </c>
      <c r="F25" s="136">
        <f t="shared" si="2"/>
        <v>6</v>
      </c>
      <c r="G25" s="128"/>
      <c r="H25" s="122"/>
      <c r="I25" s="118"/>
      <c r="J25" s="132" t="str">
        <f t="shared" si="34"/>
        <v>Barry Blackwell</v>
      </c>
      <c r="K25" s="133" t="str">
        <f t="shared" si="35"/>
        <v>HHH</v>
      </c>
      <c r="L25" s="134">
        <v>17</v>
      </c>
      <c r="M25" s="135">
        <v>28.9</v>
      </c>
      <c r="N25" s="136">
        <f t="shared" si="5"/>
        <v>6</v>
      </c>
      <c r="O25" s="130"/>
      <c r="P25" s="122"/>
      <c r="Q25" s="132" t="str">
        <f t="shared" si="36"/>
        <v>Steve Hutchinson</v>
      </c>
      <c r="R25" s="133" t="str">
        <f t="shared" si="37"/>
        <v>ERAC</v>
      </c>
      <c r="S25" s="134">
        <v>14</v>
      </c>
      <c r="T25" s="138">
        <v>1.3229166666666667E-2</v>
      </c>
      <c r="U25" s="136">
        <f t="shared" si="8"/>
        <v>6</v>
      </c>
      <c r="V25" s="130"/>
      <c r="W25" s="114">
        <v>6</v>
      </c>
      <c r="X25" s="114">
        <f t="shared" si="38"/>
        <v>0</v>
      </c>
      <c r="Y25" s="114">
        <f t="shared" si="39"/>
        <v>0</v>
      </c>
      <c r="Z25" s="114">
        <f t="shared" si="40"/>
        <v>6</v>
      </c>
      <c r="AA25" s="114">
        <f t="shared" si="41"/>
        <v>12</v>
      </c>
      <c r="AB25" s="114">
        <f t="shared" si="42"/>
        <v>0</v>
      </c>
      <c r="AC25" s="114">
        <f t="shared" si="43"/>
        <v>0</v>
      </c>
      <c r="AD25" s="114">
        <f t="shared" si="44"/>
        <v>0</v>
      </c>
      <c r="AE25" s="114">
        <f t="shared" si="45"/>
        <v>0</v>
      </c>
      <c r="AF25" s="116"/>
    </row>
    <row r="26" spans="1:32" ht="14.25" customHeight="1" x14ac:dyDescent="0.15">
      <c r="A26" s="131"/>
      <c r="B26" s="132" t="str">
        <f t="shared" si="32"/>
        <v>Kevin Blowers</v>
      </c>
      <c r="C26" s="133" t="str">
        <f t="shared" si="33"/>
        <v>HAC</v>
      </c>
      <c r="D26" s="134">
        <v>6</v>
      </c>
      <c r="E26" s="135">
        <v>19.59</v>
      </c>
      <c r="F26" s="136">
        <f t="shared" si="2"/>
        <v>5</v>
      </c>
      <c r="G26" s="128"/>
      <c r="H26" s="122"/>
      <c r="I26" s="118"/>
      <c r="J26" s="132" t="str">
        <f t="shared" si="34"/>
        <v>Steve Hutchison</v>
      </c>
      <c r="K26" s="133" t="str">
        <f t="shared" si="35"/>
        <v>ERAC</v>
      </c>
      <c r="L26" s="134">
        <v>14</v>
      </c>
      <c r="M26" s="140">
        <v>29.8</v>
      </c>
      <c r="N26" s="136">
        <f t="shared" si="5"/>
        <v>5</v>
      </c>
      <c r="O26" s="130"/>
      <c r="P26" s="122"/>
      <c r="Q26" s="132" t="str">
        <f t="shared" si="36"/>
        <v>Richard Benn</v>
      </c>
      <c r="R26" s="133" t="str">
        <f t="shared" si="37"/>
        <v>HY</v>
      </c>
      <c r="S26" s="134">
        <v>13</v>
      </c>
      <c r="T26" s="138">
        <v>1.4064814814814815E-2</v>
      </c>
      <c r="U26" s="136">
        <f t="shared" si="8"/>
        <v>5</v>
      </c>
      <c r="V26" s="130"/>
      <c r="W26" s="114">
        <v>5</v>
      </c>
      <c r="X26" s="114">
        <f t="shared" si="38"/>
        <v>0</v>
      </c>
      <c r="Y26" s="114">
        <f t="shared" si="39"/>
        <v>0</v>
      </c>
      <c r="Z26" s="114">
        <f t="shared" si="40"/>
        <v>5</v>
      </c>
      <c r="AA26" s="114">
        <f t="shared" si="41"/>
        <v>0</v>
      </c>
      <c r="AB26" s="114">
        <f t="shared" si="42"/>
        <v>0</v>
      </c>
      <c r="AC26" s="114">
        <f t="shared" si="43"/>
        <v>5</v>
      </c>
      <c r="AD26" s="114">
        <f t="shared" si="44"/>
        <v>0</v>
      </c>
      <c r="AE26" s="114">
        <f t="shared" si="45"/>
        <v>5</v>
      </c>
      <c r="AF26" s="116"/>
    </row>
    <row r="27" spans="1:32" ht="14.25" customHeight="1" x14ac:dyDescent="0.15">
      <c r="A27" s="131"/>
      <c r="B27" s="132" t="str">
        <f t="shared" si="32"/>
        <v>Roberto Proietti</v>
      </c>
      <c r="C27" s="133" t="str">
        <f t="shared" si="33"/>
        <v>HAIL</v>
      </c>
      <c r="D27" s="139">
        <v>5</v>
      </c>
      <c r="E27" s="140">
        <v>14.51</v>
      </c>
      <c r="F27" s="136">
        <f t="shared" si="2"/>
        <v>4</v>
      </c>
      <c r="G27" s="128"/>
      <c r="H27" s="122"/>
      <c r="I27" s="118"/>
      <c r="J27" s="132" t="str">
        <f t="shared" si="34"/>
        <v>Norman Scott</v>
      </c>
      <c r="K27" s="133" t="str">
        <f t="shared" si="35"/>
        <v>A80</v>
      </c>
      <c r="L27" s="134">
        <v>10</v>
      </c>
      <c r="M27" s="140">
        <v>30.4</v>
      </c>
      <c r="N27" s="136">
        <f t="shared" si="5"/>
        <v>4</v>
      </c>
      <c r="O27" s="130"/>
      <c r="P27" s="122"/>
      <c r="Q27" s="132" t="str">
        <f t="shared" si="36"/>
        <v>Leeland Pavey</v>
      </c>
      <c r="R27" s="133" t="str">
        <f t="shared" si="37"/>
        <v>HAIL</v>
      </c>
      <c r="S27" s="134">
        <v>15</v>
      </c>
      <c r="T27" s="138">
        <v>1.5450231481481481E-2</v>
      </c>
      <c r="U27" s="136">
        <f t="shared" si="8"/>
        <v>4</v>
      </c>
      <c r="V27" s="130"/>
      <c r="W27" s="114">
        <v>4</v>
      </c>
      <c r="X27" s="114">
        <f t="shared" si="38"/>
        <v>4</v>
      </c>
      <c r="Y27" s="114">
        <f t="shared" si="39"/>
        <v>0</v>
      </c>
      <c r="Z27" s="114">
        <f t="shared" si="40"/>
        <v>0</v>
      </c>
      <c r="AA27" s="114">
        <f t="shared" si="41"/>
        <v>0</v>
      </c>
      <c r="AB27" s="114">
        <f t="shared" si="42"/>
        <v>8</v>
      </c>
      <c r="AC27" s="114">
        <f t="shared" si="43"/>
        <v>0</v>
      </c>
      <c r="AD27" s="114">
        <f t="shared" si="44"/>
        <v>0</v>
      </c>
      <c r="AE27" s="114">
        <f t="shared" si="45"/>
        <v>0</v>
      </c>
      <c r="AF27" s="116"/>
    </row>
    <row r="28" spans="1:32" ht="14.25" customHeight="1" x14ac:dyDescent="0.15">
      <c r="A28" s="131"/>
      <c r="B28" s="132" t="str">
        <f t="shared" si="32"/>
        <v/>
      </c>
      <c r="C28" s="133" t="str">
        <f t="shared" si="33"/>
        <v/>
      </c>
      <c r="D28" s="139"/>
      <c r="E28" s="140"/>
      <c r="F28" s="136">
        <f t="shared" si="2"/>
        <v>3</v>
      </c>
      <c r="G28" s="128"/>
      <c r="H28" s="122"/>
      <c r="I28" s="118"/>
      <c r="J28" s="132" t="str">
        <f t="shared" si="34"/>
        <v>Richard McGregor</v>
      </c>
      <c r="K28" s="133" t="str">
        <f t="shared" si="35"/>
        <v>B&amp;H</v>
      </c>
      <c r="L28" s="134">
        <v>11</v>
      </c>
      <c r="M28" s="140">
        <v>30.8</v>
      </c>
      <c r="N28" s="136">
        <f t="shared" si="5"/>
        <v>3</v>
      </c>
      <c r="O28" s="128"/>
      <c r="P28" s="122"/>
      <c r="Q28" s="132" t="str">
        <f t="shared" si="36"/>
        <v>Norman Scott</v>
      </c>
      <c r="R28" s="133" t="str">
        <f t="shared" si="37"/>
        <v>A80</v>
      </c>
      <c r="S28" s="134">
        <v>10</v>
      </c>
      <c r="T28" s="138">
        <v>1.5877314814814816E-2</v>
      </c>
      <c r="U28" s="136">
        <f t="shared" si="8"/>
        <v>3</v>
      </c>
      <c r="V28" s="130"/>
      <c r="W28" s="114">
        <v>3</v>
      </c>
      <c r="X28" s="114">
        <f t="shared" si="38"/>
        <v>3</v>
      </c>
      <c r="Y28" s="114">
        <f t="shared" si="39"/>
        <v>3</v>
      </c>
      <c r="Z28" s="114">
        <f t="shared" si="40"/>
        <v>0</v>
      </c>
      <c r="AA28" s="114">
        <f t="shared" si="41"/>
        <v>0</v>
      </c>
      <c r="AB28" s="114">
        <f t="shared" si="42"/>
        <v>0</v>
      </c>
      <c r="AC28" s="114">
        <f t="shared" si="43"/>
        <v>0</v>
      </c>
      <c r="AD28" s="114">
        <f t="shared" si="44"/>
        <v>0</v>
      </c>
      <c r="AE28" s="114">
        <f t="shared" si="45"/>
        <v>0</v>
      </c>
      <c r="AF28" s="116"/>
    </row>
    <row r="29" spans="1:32" ht="14.25" customHeight="1" x14ac:dyDescent="0.15">
      <c r="A29" s="131"/>
      <c r="B29" s="132" t="str">
        <f t="shared" si="32"/>
        <v/>
      </c>
      <c r="C29" s="133" t="str">
        <f t="shared" si="33"/>
        <v/>
      </c>
      <c r="D29" s="139"/>
      <c r="E29" s="140"/>
      <c r="F29" s="136">
        <f t="shared" si="2"/>
        <v>2</v>
      </c>
      <c r="G29" s="128"/>
      <c r="H29" s="122"/>
      <c r="I29" s="118"/>
      <c r="J29" s="132" t="str">
        <f t="shared" si="34"/>
        <v>Leeland Pavey</v>
      </c>
      <c r="K29" s="133" t="str">
        <f t="shared" si="35"/>
        <v>HAIL</v>
      </c>
      <c r="L29" s="134">
        <v>15</v>
      </c>
      <c r="M29" s="140">
        <v>31.9</v>
      </c>
      <c r="N29" s="136">
        <f t="shared" si="5"/>
        <v>2</v>
      </c>
      <c r="O29" s="128"/>
      <c r="P29" s="122"/>
      <c r="Q29" s="132" t="str">
        <f t="shared" si="36"/>
        <v/>
      </c>
      <c r="R29" s="133" t="str">
        <f t="shared" si="37"/>
        <v/>
      </c>
      <c r="S29" s="134"/>
      <c r="T29" s="138"/>
      <c r="U29" s="136">
        <f t="shared" si="8"/>
        <v>2</v>
      </c>
      <c r="V29" s="130"/>
      <c r="W29" s="114">
        <v>2</v>
      </c>
      <c r="X29" s="114">
        <f t="shared" si="38"/>
        <v>0</v>
      </c>
      <c r="Y29" s="114">
        <f t="shared" si="39"/>
        <v>0</v>
      </c>
      <c r="Z29" s="114">
        <f t="shared" si="40"/>
        <v>0</v>
      </c>
      <c r="AA29" s="114">
        <f t="shared" si="41"/>
        <v>0</v>
      </c>
      <c r="AB29" s="114">
        <f t="shared" si="42"/>
        <v>2</v>
      </c>
      <c r="AC29" s="114">
        <f t="shared" si="43"/>
        <v>0</v>
      </c>
      <c r="AD29" s="114">
        <f t="shared" si="44"/>
        <v>0</v>
      </c>
      <c r="AE29" s="114">
        <f t="shared" si="45"/>
        <v>0</v>
      </c>
      <c r="AF29" s="116"/>
    </row>
    <row r="30" spans="1:32" ht="14.25" customHeight="1" x14ac:dyDescent="0.15">
      <c r="A30" s="131"/>
      <c r="B30" s="132" t="str">
        <f t="shared" si="32"/>
        <v/>
      </c>
      <c r="C30" s="133" t="str">
        <f t="shared" si="33"/>
        <v/>
      </c>
      <c r="D30" s="139"/>
      <c r="E30" s="140"/>
      <c r="F30" s="136">
        <f t="shared" si="2"/>
        <v>1</v>
      </c>
      <c r="G30" s="128"/>
      <c r="H30" s="122"/>
      <c r="I30" s="118"/>
      <c r="J30" s="132" t="str">
        <f t="shared" si="34"/>
        <v/>
      </c>
      <c r="K30" s="133" t="str">
        <f t="shared" si="35"/>
        <v/>
      </c>
      <c r="L30" s="134"/>
      <c r="M30" s="140"/>
      <c r="N30" s="136">
        <f t="shared" si="5"/>
        <v>1</v>
      </c>
      <c r="O30" s="128"/>
      <c r="P30" s="122"/>
      <c r="Q30" s="132" t="str">
        <f t="shared" si="36"/>
        <v/>
      </c>
      <c r="R30" s="133" t="str">
        <f t="shared" si="37"/>
        <v/>
      </c>
      <c r="S30" s="134"/>
      <c r="T30" s="138"/>
      <c r="U30" s="136">
        <f t="shared" si="8"/>
        <v>1</v>
      </c>
      <c r="V30" s="130"/>
      <c r="W30" s="114">
        <v>1</v>
      </c>
      <c r="X30" s="114">
        <f t="shared" si="38"/>
        <v>0</v>
      </c>
      <c r="Y30" s="114">
        <f t="shared" si="39"/>
        <v>0</v>
      </c>
      <c r="Z30" s="114">
        <f t="shared" si="40"/>
        <v>0</v>
      </c>
      <c r="AA30" s="114">
        <f t="shared" si="41"/>
        <v>0</v>
      </c>
      <c r="AB30" s="114">
        <f t="shared" si="42"/>
        <v>0</v>
      </c>
      <c r="AC30" s="114">
        <f t="shared" si="43"/>
        <v>0</v>
      </c>
      <c r="AD30" s="114">
        <f t="shared" si="44"/>
        <v>0</v>
      </c>
      <c r="AE30" s="114">
        <f t="shared" si="45"/>
        <v>0</v>
      </c>
      <c r="AF30" s="116"/>
    </row>
    <row r="31" spans="1:32" ht="14.25" customHeight="1" x14ac:dyDescent="0.15">
      <c r="A31" s="131"/>
      <c r="B31" s="125" t="str">
        <f>'Team Declaration'!$B$8</f>
        <v>Javelin</v>
      </c>
      <c r="C31" s="126" t="str">
        <f>$C$4</f>
        <v>35+</v>
      </c>
      <c r="D31" s="126"/>
      <c r="E31" s="142"/>
      <c r="F31" s="136">
        <f t="shared" si="2"/>
        <v>0</v>
      </c>
      <c r="G31" s="128"/>
      <c r="H31" s="122"/>
      <c r="I31" s="119"/>
      <c r="J31" s="125" t="str">
        <f>'Team Declaration'!$B$11</f>
        <v>200m</v>
      </c>
      <c r="K31" s="126" t="str">
        <f>$C$22</f>
        <v>60+</v>
      </c>
      <c r="L31" s="148"/>
      <c r="M31" s="149"/>
      <c r="N31" s="136">
        <f t="shared" si="5"/>
        <v>0</v>
      </c>
      <c r="O31" s="128"/>
      <c r="P31" s="122"/>
      <c r="Q31" s="119" t="str">
        <f>Q22</f>
        <v>5000m</v>
      </c>
      <c r="R31" s="126" t="str">
        <f>$C$22</f>
        <v>60+</v>
      </c>
      <c r="S31" s="150"/>
      <c r="T31" s="151"/>
      <c r="U31" s="136">
        <f t="shared" si="8"/>
        <v>0</v>
      </c>
      <c r="V31" s="130"/>
      <c r="W31" s="114"/>
      <c r="X31" s="114"/>
      <c r="Y31" s="114"/>
      <c r="Z31" s="114"/>
      <c r="AA31" s="114"/>
      <c r="AB31" s="114"/>
      <c r="AC31" s="114"/>
      <c r="AD31" s="114"/>
      <c r="AE31" s="114"/>
      <c r="AF31" s="116"/>
    </row>
    <row r="32" spans="1:32" ht="14.25" customHeight="1" x14ac:dyDescent="0.15">
      <c r="A32" s="131"/>
      <c r="B32" s="132" t="str">
        <f t="shared" ref="B32:B39" si="46">IF(D32=0,"",INDEX(Mens_team_declarations,MATCH(B$31,Events_men,0),MATCH(D32,men_short_codes,0)))</f>
        <v>Miguel Headley</v>
      </c>
      <c r="C32" s="133" t="str">
        <f t="shared" ref="C32:C39" si="47">IF(D32=0,"",INDEX(abbr_names,MATCH(D32,men_short_codes,0)))</f>
        <v>B&amp;H</v>
      </c>
      <c r="D32" s="134" t="s">
        <v>15</v>
      </c>
      <c r="E32" s="135">
        <v>29.55</v>
      </c>
      <c r="F32" s="136">
        <f t="shared" si="2"/>
        <v>8</v>
      </c>
      <c r="G32" s="128"/>
      <c r="H32" s="122"/>
      <c r="I32" s="118"/>
      <c r="J32" s="132" t="str">
        <f t="shared" ref="J32:J39" si="48">IF(L32=0,"",INDEX(Mens_team_declarations,MATCH(J$31,Events_men,0),MATCH(L32,men_short_codes,0)))</f>
        <v>Brian Slaughter</v>
      </c>
      <c r="K32" s="133" t="str">
        <f t="shared" ref="K32:K39" si="49">IF(L32=0,"",INDEX(abbr_names,MATCH(L32,men_short_codes,0)))</f>
        <v>ERAC</v>
      </c>
      <c r="L32" s="134">
        <v>4</v>
      </c>
      <c r="M32" s="135">
        <v>30.4</v>
      </c>
      <c r="N32" s="136">
        <f t="shared" si="5"/>
        <v>8</v>
      </c>
      <c r="O32" s="130"/>
      <c r="P32" s="122"/>
      <c r="Q32" s="132" t="str">
        <f t="shared" ref="Q32:Q39" si="50">IF(S32=0,"",INDEX(Mens_team_declarations,MATCH(Q$31,Events_men,0),MATCH(S32,men_short_codes,0)))</f>
        <v>Paul Cousins</v>
      </c>
      <c r="R32" s="133" t="str">
        <f t="shared" ref="R32:R39" si="51">IF(S32=0,"",INDEX(abbr_names,MATCH(S32,men_short_codes,0)))</f>
        <v>HHH</v>
      </c>
      <c r="S32" s="134">
        <v>7</v>
      </c>
      <c r="T32" s="138">
        <v>1.3648148148148147E-2</v>
      </c>
      <c r="U32" s="136">
        <f t="shared" si="8"/>
        <v>8</v>
      </c>
      <c r="V32" s="130"/>
      <c r="W32" s="114">
        <v>8</v>
      </c>
      <c r="X32" s="114">
        <f t="shared" ref="X32:AE39" si="52">IF(OR($D32=X$1,$D32=X$2,$D32=X$3,$D32=X$4),$F32,0)+IF(OR($L32=X$1,$L32=X$2,$L32=X$3,$L32=X$4),$N32,0)+IF(OR($S32=X$1,$S32=X$2,$S32=X$3,$S32=X$4),$U32,0)</f>
        <v>0</v>
      </c>
      <c r="Y32" s="114">
        <f t="shared" si="52"/>
        <v>8</v>
      </c>
      <c r="Z32" s="114">
        <f t="shared" si="52"/>
        <v>8</v>
      </c>
      <c r="AA32" s="114">
        <f t="shared" si="52"/>
        <v>8</v>
      </c>
      <c r="AB32" s="114">
        <f t="shared" si="52"/>
        <v>0</v>
      </c>
      <c r="AC32" s="114">
        <f t="shared" si="52"/>
        <v>0</v>
      </c>
      <c r="AD32" s="114">
        <f t="shared" si="52"/>
        <v>0</v>
      </c>
      <c r="AE32" s="114">
        <f t="shared" si="52"/>
        <v>0</v>
      </c>
      <c r="AF32" s="116"/>
    </row>
    <row r="33" spans="1:32" ht="14.25" customHeight="1" x14ac:dyDescent="0.15">
      <c r="A33" s="131"/>
      <c r="B33" s="132" t="str">
        <f t="shared" si="46"/>
        <v>Laurie Burrett</v>
      </c>
      <c r="C33" s="133" t="str">
        <f t="shared" si="47"/>
        <v>HAIL</v>
      </c>
      <c r="D33" s="134" t="s">
        <v>19</v>
      </c>
      <c r="E33" s="135">
        <v>28.69</v>
      </c>
      <c r="F33" s="136">
        <f t="shared" si="2"/>
        <v>7</v>
      </c>
      <c r="G33" s="128"/>
      <c r="H33" s="122"/>
      <c r="I33" s="118"/>
      <c r="J33" s="132" t="str">
        <f t="shared" si="48"/>
        <v>Mark Rahman</v>
      </c>
      <c r="K33" s="133" t="str">
        <f t="shared" si="49"/>
        <v>HHH</v>
      </c>
      <c r="L33" s="134">
        <v>7</v>
      </c>
      <c r="M33" s="135">
        <v>32.299999999999997</v>
      </c>
      <c r="N33" s="136">
        <f t="shared" si="5"/>
        <v>7</v>
      </c>
      <c r="O33" s="130"/>
      <c r="P33" s="122"/>
      <c r="Q33" s="132" t="str">
        <f t="shared" si="50"/>
        <v>John Orden</v>
      </c>
      <c r="R33" s="133" t="str">
        <f t="shared" si="51"/>
        <v>A80</v>
      </c>
      <c r="S33" s="134">
        <v>8</v>
      </c>
      <c r="T33" s="141">
        <v>1.3716435185185184E-2</v>
      </c>
      <c r="U33" s="136">
        <f t="shared" si="8"/>
        <v>7</v>
      </c>
      <c r="V33" s="130"/>
      <c r="W33" s="114">
        <v>7</v>
      </c>
      <c r="X33" s="114">
        <f t="shared" si="52"/>
        <v>7</v>
      </c>
      <c r="Y33" s="114">
        <f t="shared" si="52"/>
        <v>0</v>
      </c>
      <c r="Z33" s="114">
        <f t="shared" si="52"/>
        <v>0</v>
      </c>
      <c r="AA33" s="114">
        <f t="shared" si="52"/>
        <v>7</v>
      </c>
      <c r="AB33" s="114">
        <f t="shared" si="52"/>
        <v>7</v>
      </c>
      <c r="AC33" s="114">
        <f t="shared" si="52"/>
        <v>0</v>
      </c>
      <c r="AD33" s="114">
        <f t="shared" si="52"/>
        <v>0</v>
      </c>
      <c r="AE33" s="114">
        <f t="shared" si="52"/>
        <v>0</v>
      </c>
      <c r="AF33" s="116"/>
    </row>
    <row r="34" spans="1:32" ht="14.25" customHeight="1" x14ac:dyDescent="0.15">
      <c r="A34" s="131"/>
      <c r="B34" s="132" t="str">
        <f t="shared" si="46"/>
        <v>Tom Cleary</v>
      </c>
      <c r="C34" s="133" t="str">
        <f t="shared" si="47"/>
        <v>HAC</v>
      </c>
      <c r="D34" s="134" t="s">
        <v>21</v>
      </c>
      <c r="E34" s="135">
        <v>27.69</v>
      </c>
      <c r="F34" s="136">
        <f t="shared" si="2"/>
        <v>6</v>
      </c>
      <c r="G34" s="128"/>
      <c r="H34" s="122"/>
      <c r="I34" s="118"/>
      <c r="J34" s="132" t="str">
        <f t="shared" si="48"/>
        <v>Paul Hope</v>
      </c>
      <c r="K34" s="133" t="str">
        <f t="shared" si="49"/>
        <v>HAC</v>
      </c>
      <c r="L34" s="134">
        <v>6</v>
      </c>
      <c r="M34" s="135">
        <v>32.299999999999997</v>
      </c>
      <c r="N34" s="136">
        <f t="shared" si="5"/>
        <v>6</v>
      </c>
      <c r="O34" s="130"/>
      <c r="P34" s="122"/>
      <c r="Q34" s="132" t="str">
        <f t="shared" si="50"/>
        <v>Evert Baker</v>
      </c>
      <c r="R34" s="133" t="str">
        <f t="shared" si="51"/>
        <v>WD</v>
      </c>
      <c r="S34" s="134">
        <v>2</v>
      </c>
      <c r="T34" s="138">
        <v>1.5060185185185185E-2</v>
      </c>
      <c r="U34" s="136">
        <f t="shared" si="8"/>
        <v>6</v>
      </c>
      <c r="V34" s="130"/>
      <c r="W34" s="114">
        <v>6</v>
      </c>
      <c r="X34" s="114">
        <f t="shared" si="52"/>
        <v>0</v>
      </c>
      <c r="Y34" s="114">
        <f t="shared" si="52"/>
        <v>0</v>
      </c>
      <c r="Z34" s="114">
        <f t="shared" si="52"/>
        <v>0</v>
      </c>
      <c r="AA34" s="114">
        <f t="shared" si="52"/>
        <v>0</v>
      </c>
      <c r="AB34" s="114">
        <f t="shared" si="52"/>
        <v>0</v>
      </c>
      <c r="AC34" s="114">
        <f t="shared" si="52"/>
        <v>12</v>
      </c>
      <c r="AD34" s="114">
        <f t="shared" si="52"/>
        <v>6</v>
      </c>
      <c r="AE34" s="114">
        <f t="shared" si="52"/>
        <v>0</v>
      </c>
      <c r="AF34" s="116"/>
    </row>
    <row r="35" spans="1:32" ht="14.25" customHeight="1" x14ac:dyDescent="0.15">
      <c r="A35" s="131"/>
      <c r="B35" s="132" t="str">
        <f t="shared" si="46"/>
        <v>Matthew Harmer</v>
      </c>
      <c r="C35" s="133" t="str">
        <f t="shared" si="47"/>
        <v>HY</v>
      </c>
      <c r="D35" s="139" t="s">
        <v>25</v>
      </c>
      <c r="E35" s="140">
        <v>25.42</v>
      </c>
      <c r="F35" s="136">
        <f t="shared" si="2"/>
        <v>5</v>
      </c>
      <c r="G35" s="128"/>
      <c r="H35" s="122"/>
      <c r="I35" s="118"/>
      <c r="J35" s="132" t="str">
        <f t="shared" si="48"/>
        <v>Gerry Lustig</v>
      </c>
      <c r="K35" s="133" t="str">
        <f t="shared" si="49"/>
        <v>B&amp;H</v>
      </c>
      <c r="L35" s="134">
        <v>1</v>
      </c>
      <c r="M35" s="140">
        <v>34.299999999999997</v>
      </c>
      <c r="N35" s="136">
        <f t="shared" si="5"/>
        <v>5</v>
      </c>
      <c r="O35" s="130"/>
      <c r="P35" s="122"/>
      <c r="Q35" s="132" t="str">
        <f t="shared" si="50"/>
        <v>Graham Purdye</v>
      </c>
      <c r="R35" s="133" t="str">
        <f t="shared" si="51"/>
        <v>HAIL</v>
      </c>
      <c r="S35" s="134">
        <v>5</v>
      </c>
      <c r="T35" s="138">
        <v>1.5097222222222224E-2</v>
      </c>
      <c r="U35" s="136">
        <f t="shared" si="8"/>
        <v>5</v>
      </c>
      <c r="V35" s="130"/>
      <c r="W35" s="114">
        <v>5</v>
      </c>
      <c r="X35" s="114">
        <f t="shared" si="52"/>
        <v>0</v>
      </c>
      <c r="Y35" s="114">
        <f t="shared" si="52"/>
        <v>5</v>
      </c>
      <c r="Z35" s="114">
        <f t="shared" si="52"/>
        <v>0</v>
      </c>
      <c r="AA35" s="114">
        <f t="shared" si="52"/>
        <v>0</v>
      </c>
      <c r="AB35" s="114">
        <f t="shared" si="52"/>
        <v>5</v>
      </c>
      <c r="AC35" s="114">
        <f t="shared" si="52"/>
        <v>0</v>
      </c>
      <c r="AD35" s="114">
        <f t="shared" si="52"/>
        <v>0</v>
      </c>
      <c r="AE35" s="114">
        <f t="shared" si="52"/>
        <v>5</v>
      </c>
      <c r="AF35" s="116"/>
    </row>
    <row r="36" spans="1:32" ht="14.25" customHeight="1" x14ac:dyDescent="0.15">
      <c r="A36" s="131"/>
      <c r="B36" s="132" t="str">
        <f t="shared" si="46"/>
        <v>Luke Regan</v>
      </c>
      <c r="C36" s="133" t="str">
        <f t="shared" si="47"/>
        <v>ERAC</v>
      </c>
      <c r="D36" s="139" t="s">
        <v>17</v>
      </c>
      <c r="E36" s="140">
        <v>17.239999999999998</v>
      </c>
      <c r="F36" s="136">
        <f t="shared" si="2"/>
        <v>4</v>
      </c>
      <c r="G36" s="128"/>
      <c r="H36" s="122"/>
      <c r="I36" s="118"/>
      <c r="J36" s="132" t="str">
        <f t="shared" si="48"/>
        <v xml:space="preserve">Shawn Buck </v>
      </c>
      <c r="K36" s="133" t="str">
        <f t="shared" si="49"/>
        <v>A80</v>
      </c>
      <c r="L36" s="134">
        <v>8</v>
      </c>
      <c r="M36" s="140">
        <v>34.4</v>
      </c>
      <c r="N36" s="136">
        <f t="shared" si="5"/>
        <v>4</v>
      </c>
      <c r="O36" s="130"/>
      <c r="P36" s="122"/>
      <c r="Q36" s="132" t="str">
        <f t="shared" si="50"/>
        <v>??</v>
      </c>
      <c r="R36" s="133" t="str">
        <f t="shared" si="51"/>
        <v>ERAC</v>
      </c>
      <c r="S36" s="134">
        <v>4</v>
      </c>
      <c r="T36" s="138">
        <v>1.5905092592592592E-2</v>
      </c>
      <c r="U36" s="136">
        <f t="shared" si="8"/>
        <v>4</v>
      </c>
      <c r="V36" s="130"/>
      <c r="W36" s="114">
        <v>4</v>
      </c>
      <c r="X36" s="114">
        <f t="shared" si="52"/>
        <v>4</v>
      </c>
      <c r="Y36" s="114">
        <f t="shared" si="52"/>
        <v>0</v>
      </c>
      <c r="Z36" s="114">
        <f t="shared" si="52"/>
        <v>8</v>
      </c>
      <c r="AA36" s="114">
        <f t="shared" si="52"/>
        <v>0</v>
      </c>
      <c r="AB36" s="114">
        <f t="shared" si="52"/>
        <v>0</v>
      </c>
      <c r="AC36" s="114">
        <f t="shared" si="52"/>
        <v>0</v>
      </c>
      <c r="AD36" s="114">
        <f t="shared" si="52"/>
        <v>0</v>
      </c>
      <c r="AE36" s="114">
        <f t="shared" si="52"/>
        <v>0</v>
      </c>
      <c r="AF36" s="116"/>
    </row>
    <row r="37" spans="1:32" ht="14.25" customHeight="1" x14ac:dyDescent="0.15">
      <c r="A37" s="131"/>
      <c r="B37" s="132" t="str">
        <f t="shared" si="46"/>
        <v>James Smyth</v>
      </c>
      <c r="C37" s="133" t="str">
        <f t="shared" si="47"/>
        <v>HHH</v>
      </c>
      <c r="D37" s="139" t="s">
        <v>23</v>
      </c>
      <c r="E37" s="140">
        <v>12.69</v>
      </c>
      <c r="F37" s="136">
        <f t="shared" si="2"/>
        <v>3</v>
      </c>
      <c r="G37" s="128"/>
      <c r="H37" s="122"/>
      <c r="I37" s="118"/>
      <c r="J37" s="132" t="str">
        <f t="shared" si="48"/>
        <v>Leeland Pavey</v>
      </c>
      <c r="K37" s="133" t="str">
        <f t="shared" si="49"/>
        <v>HAIL</v>
      </c>
      <c r="L37" s="134">
        <v>15</v>
      </c>
      <c r="M37" s="140">
        <v>46.3</v>
      </c>
      <c r="N37" s="136">
        <f t="shared" si="5"/>
        <v>3</v>
      </c>
      <c r="O37" s="128"/>
      <c r="P37" s="122"/>
      <c r="Q37" s="132" t="str">
        <f t="shared" si="50"/>
        <v/>
      </c>
      <c r="R37" s="133" t="str">
        <f t="shared" si="51"/>
        <v/>
      </c>
      <c r="S37" s="134"/>
      <c r="T37" s="138"/>
      <c r="U37" s="136">
        <f t="shared" si="8"/>
        <v>3</v>
      </c>
      <c r="V37" s="130"/>
      <c r="W37" s="114">
        <v>3</v>
      </c>
      <c r="X37" s="114">
        <f t="shared" si="52"/>
        <v>0</v>
      </c>
      <c r="Y37" s="114">
        <f t="shared" si="52"/>
        <v>0</v>
      </c>
      <c r="Z37" s="114">
        <f t="shared" si="52"/>
        <v>0</v>
      </c>
      <c r="AA37" s="114">
        <f t="shared" si="52"/>
        <v>3</v>
      </c>
      <c r="AB37" s="114">
        <f t="shared" si="52"/>
        <v>3</v>
      </c>
      <c r="AC37" s="114">
        <f t="shared" si="52"/>
        <v>0</v>
      </c>
      <c r="AD37" s="114">
        <f t="shared" si="52"/>
        <v>0</v>
      </c>
      <c r="AE37" s="114">
        <f t="shared" si="52"/>
        <v>0</v>
      </c>
      <c r="AF37" s="116"/>
    </row>
    <row r="38" spans="1:32" ht="14.25" customHeight="1" x14ac:dyDescent="0.15">
      <c r="A38" s="131"/>
      <c r="B38" s="132" t="str">
        <f t="shared" si="46"/>
        <v/>
      </c>
      <c r="C38" s="133" t="str">
        <f t="shared" si="47"/>
        <v/>
      </c>
      <c r="D38" s="139"/>
      <c r="E38" s="140"/>
      <c r="F38" s="136">
        <f t="shared" si="2"/>
        <v>2</v>
      </c>
      <c r="G38" s="128"/>
      <c r="H38" s="122"/>
      <c r="I38" s="118"/>
      <c r="J38" s="132" t="str">
        <f t="shared" si="48"/>
        <v/>
      </c>
      <c r="K38" s="133" t="str">
        <f t="shared" si="49"/>
        <v/>
      </c>
      <c r="L38" s="134"/>
      <c r="M38" s="140"/>
      <c r="N38" s="136">
        <f t="shared" si="5"/>
        <v>2</v>
      </c>
      <c r="O38" s="128"/>
      <c r="P38" s="122"/>
      <c r="Q38" s="132" t="str">
        <f t="shared" si="50"/>
        <v/>
      </c>
      <c r="R38" s="133" t="str">
        <f t="shared" si="51"/>
        <v/>
      </c>
      <c r="S38" s="134"/>
      <c r="T38" s="138"/>
      <c r="U38" s="136">
        <f t="shared" si="8"/>
        <v>2</v>
      </c>
      <c r="V38" s="130"/>
      <c r="W38" s="114">
        <v>2</v>
      </c>
      <c r="X38" s="114">
        <f t="shared" si="52"/>
        <v>0</v>
      </c>
      <c r="Y38" s="114">
        <f t="shared" si="52"/>
        <v>0</v>
      </c>
      <c r="Z38" s="114">
        <f t="shared" si="52"/>
        <v>0</v>
      </c>
      <c r="AA38" s="114">
        <f t="shared" si="52"/>
        <v>0</v>
      </c>
      <c r="AB38" s="114">
        <f t="shared" si="52"/>
        <v>0</v>
      </c>
      <c r="AC38" s="114">
        <f t="shared" si="52"/>
        <v>0</v>
      </c>
      <c r="AD38" s="114">
        <f t="shared" si="52"/>
        <v>0</v>
      </c>
      <c r="AE38" s="114">
        <f t="shared" si="52"/>
        <v>0</v>
      </c>
      <c r="AF38" s="116"/>
    </row>
    <row r="39" spans="1:32" ht="14.25" customHeight="1" x14ac:dyDescent="0.15">
      <c r="A39" s="131"/>
      <c r="B39" s="132" t="str">
        <f t="shared" si="46"/>
        <v/>
      </c>
      <c r="C39" s="133" t="str">
        <f t="shared" si="47"/>
        <v/>
      </c>
      <c r="D39" s="139"/>
      <c r="E39" s="140"/>
      <c r="F39" s="136">
        <f t="shared" si="2"/>
        <v>1</v>
      </c>
      <c r="G39" s="128"/>
      <c r="H39" s="122"/>
      <c r="I39" s="118"/>
      <c r="J39" s="132" t="str">
        <f t="shared" si="48"/>
        <v/>
      </c>
      <c r="K39" s="133" t="str">
        <f t="shared" si="49"/>
        <v/>
      </c>
      <c r="L39" s="134"/>
      <c r="M39" s="140"/>
      <c r="N39" s="136">
        <f t="shared" si="5"/>
        <v>1</v>
      </c>
      <c r="O39" s="128"/>
      <c r="P39" s="122"/>
      <c r="Q39" s="132" t="str">
        <f t="shared" si="50"/>
        <v/>
      </c>
      <c r="R39" s="133" t="str">
        <f t="shared" si="51"/>
        <v/>
      </c>
      <c r="S39" s="134"/>
      <c r="T39" s="138"/>
      <c r="U39" s="136">
        <f t="shared" si="8"/>
        <v>1</v>
      </c>
      <c r="V39" s="130"/>
      <c r="W39" s="114">
        <v>1</v>
      </c>
      <c r="X39" s="114">
        <f t="shared" si="52"/>
        <v>0</v>
      </c>
      <c r="Y39" s="114">
        <f t="shared" si="52"/>
        <v>0</v>
      </c>
      <c r="Z39" s="114">
        <f t="shared" si="52"/>
        <v>0</v>
      </c>
      <c r="AA39" s="114">
        <f t="shared" si="52"/>
        <v>0</v>
      </c>
      <c r="AB39" s="114">
        <f t="shared" si="52"/>
        <v>0</v>
      </c>
      <c r="AC39" s="114">
        <f t="shared" si="52"/>
        <v>0</v>
      </c>
      <c r="AD39" s="114">
        <f t="shared" si="52"/>
        <v>0</v>
      </c>
      <c r="AE39" s="114">
        <f t="shared" si="52"/>
        <v>0</v>
      </c>
      <c r="AF39" s="116"/>
    </row>
    <row r="40" spans="1:32" ht="14.25" customHeight="1" x14ac:dyDescent="0.15">
      <c r="A40" s="131"/>
      <c r="B40" s="125" t="str">
        <f>'Team Declaration'!$B$8</f>
        <v>Javelin</v>
      </c>
      <c r="C40" s="126" t="str">
        <f>$C$13</f>
        <v>50+</v>
      </c>
      <c r="D40" s="126"/>
      <c r="E40" s="142"/>
      <c r="F40" s="136">
        <f t="shared" si="2"/>
        <v>0</v>
      </c>
      <c r="G40" s="128"/>
      <c r="H40" s="122"/>
      <c r="I40" s="119"/>
      <c r="J40" s="152" t="str">
        <f>'Team Declaration'!$B$12</f>
        <v>800m</v>
      </c>
      <c r="K40" s="126" t="s">
        <v>13</v>
      </c>
      <c r="L40" s="148"/>
      <c r="M40" s="149"/>
      <c r="N40" s="136">
        <f t="shared" si="5"/>
        <v>0</v>
      </c>
      <c r="O40" s="128"/>
      <c r="P40" s="122"/>
      <c r="Q40" s="119"/>
      <c r="R40" s="126"/>
      <c r="S40" s="126"/>
      <c r="T40" s="145"/>
      <c r="U40" s="136">
        <f t="shared" si="8"/>
        <v>0</v>
      </c>
      <c r="V40" s="130"/>
      <c r="W40" s="114"/>
      <c r="X40" s="114">
        <f t="shared" ref="X40:AE40" si="53">IF(OR($D40=X$1,$D40=X$2,$D40=X$3,$D40=X$4),$F40,0)+IF(OR($L41=X$1,$L41=X$2,$L41=X$3,$L41=X$4),$N40,0)+IF(OR($S40=X$1,$S40=X$2,$S40=X$3,$S40=X$4),$U40,0)</f>
        <v>0</v>
      </c>
      <c r="Y40" s="114">
        <f t="shared" si="53"/>
        <v>0</v>
      </c>
      <c r="Z40" s="114">
        <f t="shared" si="53"/>
        <v>0</v>
      </c>
      <c r="AA40" s="114">
        <f t="shared" si="53"/>
        <v>0</v>
      </c>
      <c r="AB40" s="114">
        <f t="shared" si="53"/>
        <v>0</v>
      </c>
      <c r="AC40" s="114">
        <f t="shared" si="53"/>
        <v>0</v>
      </c>
      <c r="AD40" s="114">
        <f t="shared" si="53"/>
        <v>0</v>
      </c>
      <c r="AE40" s="114">
        <f t="shared" si="53"/>
        <v>0</v>
      </c>
      <c r="AF40" s="116"/>
    </row>
    <row r="41" spans="1:32" ht="14.25" customHeight="1" x14ac:dyDescent="0.15">
      <c r="A41" s="131"/>
      <c r="B41" s="132" t="str">
        <f>IF(D41=0,"",INDEX(Mens_team_declarations,MATCH(B$40,Events_men,0),MATCH(D41,men_short_codes,0)))</f>
        <v>Kevin Baker</v>
      </c>
      <c r="C41" s="133" t="str">
        <f t="shared" ref="C41:C48" si="54">IF(D41=0,"",INDEX(abbr_names,MATCH(D41,men_short_codes,0)))</f>
        <v>B&amp;H</v>
      </c>
      <c r="D41" s="134">
        <v>11</v>
      </c>
      <c r="E41" s="135">
        <v>34.520000000000003</v>
      </c>
      <c r="F41" s="136">
        <f t="shared" si="2"/>
        <v>8</v>
      </c>
      <c r="G41" s="128"/>
      <c r="H41" s="122"/>
      <c r="I41" s="118"/>
      <c r="J41" s="132" t="str">
        <f t="shared" ref="J41:J48" si="55">IF(L41=0,"",INDEX(Mens_team_declarations,MATCH(J$40,Events_men,0),MATCH(L41,men_short_codes,0)))</f>
        <v>Paul Howard</v>
      </c>
      <c r="K41" s="133" t="str">
        <f t="shared" ref="K41:K48" si="56">IF(L41=0,"",INDEX(abbr_names,MATCH(L41,men_short_codes,0)))</f>
        <v>B&amp;H</v>
      </c>
      <c r="L41" s="134" t="s">
        <v>15</v>
      </c>
      <c r="M41" s="138">
        <v>1.4444444444444444E-3</v>
      </c>
      <c r="N41" s="136">
        <f t="shared" si="5"/>
        <v>8</v>
      </c>
      <c r="O41" s="128"/>
      <c r="P41" s="122"/>
      <c r="Q41" s="137" t="str">
        <f t="shared" ref="Q41:Q48" si="57">IF(S41=0,"",INDEX(Mens_team_declarations,MATCH(Q$40,Events_men,0),MATCH(S41,men_short_codes,0)))</f>
        <v/>
      </c>
      <c r="R41" s="133" t="str">
        <f t="shared" ref="R41:R48" si="58">IF(S41=0,"",INDEX(abbr_names,MATCH(S41,men_short_codes,0)))</f>
        <v/>
      </c>
      <c r="S41" s="134"/>
      <c r="T41" s="138"/>
      <c r="U41" s="136">
        <f t="shared" si="8"/>
        <v>8</v>
      </c>
      <c r="V41" s="130"/>
      <c r="W41" s="114">
        <v>8</v>
      </c>
      <c r="X41" s="114">
        <f t="shared" ref="X41:X48" si="59">IF(OR($D41=X$1,$D41=X$2,$D41=X$3,$D41=X$4),$F41,0)+IF(OR($L41=X$1,$L41=X$2,$L41=X$3,$L41=X$4),$N41,0)+IF(OR($S41=X$1,$S41=X$2,$S41=X$3,$S41=X$4),$U41,0)</f>
        <v>0</v>
      </c>
      <c r="Y41" s="114">
        <f t="shared" ref="Y41:Y48" si="60">IF(OR($D41=Y$1,$D41=Y$2,$D41=Y$3,$D41=Y$4),$F41,0)+IF(OR($L41=Y$1,$L41=Y$2,$L41=Y$3,$L41=Y$4),$N41,0)+IF(OR($S41=Y$1,$S41=Y$2,$S41=Y$3,$S41=Y$4),$U41,0)</f>
        <v>16</v>
      </c>
      <c r="Z41" s="114">
        <f t="shared" ref="Z41:Z48" si="61">IF(OR($D41=Z$1,$D41=Z$2,$D41=Z$3,$D41=Z$4),$F41,0)+IF(OR($L41=Z$1,$L41=Z$2,$L41=Z$3,$L41=Z$4),$N41,0)+IF(OR($S41=Z$1,$S41=Z$2,$S41=Z$3,$S41=Z$4),$U41,0)</f>
        <v>0</v>
      </c>
      <c r="AA41" s="114">
        <f t="shared" ref="AA41:AA48" si="62">IF(OR($D41=AA$1,$D41=AA$2,$D41=AA$3,$D41=AA$4),$F41,0)+IF(OR($L41=AA$1,$L41=AA$2,$L41=AA$3,$L41=AA$4),$N41,0)+IF(OR($S41=AA$1,$S41=AA$2,$S41=AA$3,$S41=AA$4),$U41,0)</f>
        <v>0</v>
      </c>
      <c r="AB41" s="114">
        <f t="shared" ref="AB41:AB48" si="63">IF(OR($D41=AB$1,$D41=AB$2,$D41=AB$3,$D41=AB$4),$F41,0)+IF(OR($L41=AB$1,$L41=AB$2,$L41=AB$3,$L41=AB$4),$N41,0)+IF(OR($S41=AB$1,$S41=AB$2,$S41=AB$3,$S41=AB$4),$U41,0)</f>
        <v>0</v>
      </c>
      <c r="AC41" s="114">
        <f t="shared" ref="AC41:AC48" si="64">IF(OR($D41=AC$1,$D41=AC$2,$D41=AC$3,$D41=AC$4),$F41,0)+IF(OR($L41=AC$1,$L41=AC$2,$L41=AC$3,$L41=AC$4),$N41,0)+IF(OR($S41=AC$1,$S41=AC$2,$S41=AC$3,$S41=AC$4),$U41,0)</f>
        <v>0</v>
      </c>
      <c r="AD41" s="114">
        <f t="shared" ref="AD41:AD48" si="65">IF(OR($D41=AD$1,$D41=AD$2,$D41=AD$3,$D41=AD$4),$F41,0)+IF(OR($L41=AD$1,$L41=AD$2,$L41=AD$3,$L41=AD$4),$N41,0)+IF(OR($S41=AD$1,$S41=AD$2,$S41=AD$3,$S41=AD$4),$U41,0)</f>
        <v>0</v>
      </c>
      <c r="AE41" s="114">
        <f t="shared" ref="AE41:AE48" si="66">IF(OR($D41=AE$1,$D41=AE$2,$D41=AE$3,$D41=AE$4),$F41,0)+IF(OR($L41=AE$1,$L41=AE$2,$L41=AE$3,$L41=AE$4),$N41,0)+IF(OR($S41=AE$1,$S41=AE$2,$S41=AE$3,$S41=AE$4),$U41,0)</f>
        <v>0</v>
      </c>
      <c r="AF41" s="116"/>
    </row>
    <row r="42" spans="1:32" ht="14.25" customHeight="1" x14ac:dyDescent="0.15">
      <c r="A42" s="131"/>
      <c r="B42" s="132" t="str">
        <f t="shared" ref="B42:B48" si="67">IF(D42=0,"",INDEX(Mens_team_declarations,MATCH(B$31,Events_men,0),MATCH(D42,men_short_codes,0)))</f>
        <v>Brian Slaughter</v>
      </c>
      <c r="C42" s="133" t="str">
        <f t="shared" si="54"/>
        <v>ERAC</v>
      </c>
      <c r="D42" s="134">
        <v>14</v>
      </c>
      <c r="E42" s="135">
        <v>30.62</v>
      </c>
      <c r="F42" s="136">
        <f t="shared" si="2"/>
        <v>7</v>
      </c>
      <c r="G42" s="128"/>
      <c r="H42" s="122"/>
      <c r="I42" s="118"/>
      <c r="J42" s="132" t="str">
        <f t="shared" si="55"/>
        <v>Richard Davis</v>
      </c>
      <c r="K42" s="133" t="str">
        <f t="shared" si="56"/>
        <v>ERAC</v>
      </c>
      <c r="L42" s="134" t="s">
        <v>17</v>
      </c>
      <c r="M42" s="138">
        <v>1.4664351851851852E-3</v>
      </c>
      <c r="N42" s="136">
        <f t="shared" si="5"/>
        <v>7</v>
      </c>
      <c r="O42" s="128"/>
      <c r="P42" s="122"/>
      <c r="Q42" s="137" t="str">
        <f t="shared" si="57"/>
        <v/>
      </c>
      <c r="R42" s="133" t="str">
        <f t="shared" si="58"/>
        <v/>
      </c>
      <c r="S42" s="134"/>
      <c r="T42" s="138"/>
      <c r="U42" s="136">
        <f t="shared" si="8"/>
        <v>7</v>
      </c>
      <c r="V42" s="130"/>
      <c r="W42" s="114">
        <v>7</v>
      </c>
      <c r="X42" s="114">
        <f t="shared" si="59"/>
        <v>0</v>
      </c>
      <c r="Y42" s="114">
        <f t="shared" si="60"/>
        <v>0</v>
      </c>
      <c r="Z42" s="114">
        <f t="shared" si="61"/>
        <v>14</v>
      </c>
      <c r="AA42" s="114">
        <f t="shared" si="62"/>
        <v>0</v>
      </c>
      <c r="AB42" s="114">
        <f t="shared" si="63"/>
        <v>0</v>
      </c>
      <c r="AC42" s="114">
        <f t="shared" si="64"/>
        <v>0</v>
      </c>
      <c r="AD42" s="114">
        <f t="shared" si="65"/>
        <v>0</v>
      </c>
      <c r="AE42" s="114">
        <f t="shared" si="66"/>
        <v>0</v>
      </c>
      <c r="AF42" s="116"/>
    </row>
    <row r="43" spans="1:32" ht="14.25" customHeight="1" x14ac:dyDescent="0.15">
      <c r="A43" s="131"/>
      <c r="B43" s="132" t="str">
        <f t="shared" si="67"/>
        <v>Mark Gibbs</v>
      </c>
      <c r="C43" s="133" t="str">
        <f t="shared" si="54"/>
        <v>WD</v>
      </c>
      <c r="D43" s="134">
        <v>12</v>
      </c>
      <c r="E43" s="135">
        <v>30.22</v>
      </c>
      <c r="F43" s="136">
        <f t="shared" si="2"/>
        <v>6</v>
      </c>
      <c r="G43" s="128"/>
      <c r="H43" s="122"/>
      <c r="I43" s="118"/>
      <c r="J43" s="132" t="str">
        <f t="shared" si="55"/>
        <v>Jack Madden</v>
      </c>
      <c r="K43" s="133" t="str">
        <f t="shared" si="56"/>
        <v>HAC</v>
      </c>
      <c r="L43" s="134" t="s">
        <v>22</v>
      </c>
      <c r="M43" s="138">
        <v>1.4849537037037038E-3</v>
      </c>
      <c r="N43" s="136">
        <f t="shared" si="5"/>
        <v>6</v>
      </c>
      <c r="O43" s="128"/>
      <c r="P43" s="122"/>
      <c r="Q43" s="137" t="str">
        <f t="shared" si="57"/>
        <v/>
      </c>
      <c r="R43" s="133" t="str">
        <f t="shared" si="58"/>
        <v/>
      </c>
      <c r="S43" s="134"/>
      <c r="T43" s="138"/>
      <c r="U43" s="136">
        <f t="shared" si="8"/>
        <v>6</v>
      </c>
      <c r="V43" s="130"/>
      <c r="W43" s="114">
        <v>6</v>
      </c>
      <c r="X43" s="114">
        <f t="shared" si="59"/>
        <v>0</v>
      </c>
      <c r="Y43" s="114">
        <f t="shared" si="60"/>
        <v>0</v>
      </c>
      <c r="Z43" s="114">
        <f t="shared" si="61"/>
        <v>0</v>
      </c>
      <c r="AA43" s="114">
        <f t="shared" si="62"/>
        <v>0</v>
      </c>
      <c r="AB43" s="114">
        <f t="shared" si="63"/>
        <v>0</v>
      </c>
      <c r="AC43" s="114">
        <f t="shared" si="64"/>
        <v>6</v>
      </c>
      <c r="AD43" s="114">
        <f t="shared" si="65"/>
        <v>6</v>
      </c>
      <c r="AE43" s="114">
        <f t="shared" si="66"/>
        <v>0</v>
      </c>
      <c r="AF43" s="116"/>
    </row>
    <row r="44" spans="1:32" ht="14.25" customHeight="1" x14ac:dyDescent="0.15">
      <c r="A44" s="131"/>
      <c r="B44" s="132" t="str">
        <f t="shared" si="67"/>
        <v>Wayne Martin</v>
      </c>
      <c r="C44" s="133" t="str">
        <f t="shared" si="54"/>
        <v>HAC</v>
      </c>
      <c r="D44" s="139">
        <v>16</v>
      </c>
      <c r="E44" s="140">
        <v>23.84</v>
      </c>
      <c r="F44" s="136">
        <f t="shared" si="2"/>
        <v>5</v>
      </c>
      <c r="G44" s="128"/>
      <c r="H44" s="122"/>
      <c r="I44" s="118"/>
      <c r="J44" s="132" t="str">
        <f t="shared" si="55"/>
        <v>Ian Kenton</v>
      </c>
      <c r="K44" s="133" t="str">
        <f t="shared" si="56"/>
        <v>HHH</v>
      </c>
      <c r="L44" s="134" t="s">
        <v>23</v>
      </c>
      <c r="M44" s="138">
        <v>1.4861111111111112E-3</v>
      </c>
      <c r="N44" s="136">
        <f t="shared" si="5"/>
        <v>5</v>
      </c>
      <c r="O44" s="128"/>
      <c r="P44" s="122"/>
      <c r="Q44" s="137" t="str">
        <f t="shared" si="57"/>
        <v/>
      </c>
      <c r="R44" s="133" t="str">
        <f t="shared" si="58"/>
        <v/>
      </c>
      <c r="S44" s="134"/>
      <c r="T44" s="138"/>
      <c r="U44" s="136">
        <f t="shared" si="8"/>
        <v>5</v>
      </c>
      <c r="V44" s="130"/>
      <c r="W44" s="114">
        <v>5</v>
      </c>
      <c r="X44" s="114">
        <f t="shared" si="59"/>
        <v>0</v>
      </c>
      <c r="Y44" s="114">
        <f t="shared" si="60"/>
        <v>0</v>
      </c>
      <c r="Z44" s="114">
        <f t="shared" si="61"/>
        <v>0</v>
      </c>
      <c r="AA44" s="114">
        <f t="shared" si="62"/>
        <v>5</v>
      </c>
      <c r="AB44" s="114">
        <f t="shared" si="63"/>
        <v>0</v>
      </c>
      <c r="AC44" s="114">
        <f t="shared" si="64"/>
        <v>5</v>
      </c>
      <c r="AD44" s="114">
        <f t="shared" si="65"/>
        <v>0</v>
      </c>
      <c r="AE44" s="114">
        <f t="shared" si="66"/>
        <v>0</v>
      </c>
      <c r="AF44" s="116"/>
    </row>
    <row r="45" spans="1:32" ht="14.25" customHeight="1" x14ac:dyDescent="0.15">
      <c r="A45" s="131"/>
      <c r="B45" s="132" t="str">
        <f t="shared" si="67"/>
        <v>Ian Tomkins</v>
      </c>
      <c r="C45" s="133" t="str">
        <f t="shared" si="54"/>
        <v>HHH</v>
      </c>
      <c r="D45" s="139">
        <v>17</v>
      </c>
      <c r="E45" s="140">
        <v>21.59</v>
      </c>
      <c r="F45" s="136">
        <f t="shared" si="2"/>
        <v>4</v>
      </c>
      <c r="G45" s="128"/>
      <c r="H45" s="122"/>
      <c r="I45" s="118"/>
      <c r="J45" s="132" t="str">
        <f t="shared" si="55"/>
        <v>Mark Pope</v>
      </c>
      <c r="K45" s="133" t="str">
        <f t="shared" si="56"/>
        <v>HAIL</v>
      </c>
      <c r="L45" s="134" t="s">
        <v>19</v>
      </c>
      <c r="M45" s="138">
        <v>1.8483796296296297E-3</v>
      </c>
      <c r="N45" s="136">
        <f t="shared" si="5"/>
        <v>4</v>
      </c>
      <c r="O45" s="128"/>
      <c r="P45" s="122"/>
      <c r="Q45" s="137" t="str">
        <f t="shared" si="57"/>
        <v/>
      </c>
      <c r="R45" s="133" t="str">
        <f t="shared" si="58"/>
        <v/>
      </c>
      <c r="S45" s="134"/>
      <c r="T45" s="138"/>
      <c r="U45" s="136">
        <f t="shared" si="8"/>
        <v>4</v>
      </c>
      <c r="V45" s="130"/>
      <c r="W45" s="114">
        <v>4</v>
      </c>
      <c r="X45" s="114">
        <f t="shared" si="59"/>
        <v>0</v>
      </c>
      <c r="Y45" s="114">
        <f t="shared" si="60"/>
        <v>0</v>
      </c>
      <c r="Z45" s="114">
        <f t="shared" si="61"/>
        <v>0</v>
      </c>
      <c r="AA45" s="114">
        <f t="shared" si="62"/>
        <v>4</v>
      </c>
      <c r="AB45" s="114">
        <f t="shared" si="63"/>
        <v>4</v>
      </c>
      <c r="AC45" s="114">
        <f t="shared" si="64"/>
        <v>0</v>
      </c>
      <c r="AD45" s="114">
        <f t="shared" si="65"/>
        <v>0</v>
      </c>
      <c r="AE45" s="114">
        <f t="shared" si="66"/>
        <v>0</v>
      </c>
      <c r="AF45" s="116"/>
    </row>
    <row r="46" spans="1:32" ht="14.25" customHeight="1" x14ac:dyDescent="0.15">
      <c r="A46" s="131"/>
      <c r="B46" s="132" t="str">
        <f t="shared" si="67"/>
        <v/>
      </c>
      <c r="C46" s="133" t="str">
        <f t="shared" si="54"/>
        <v/>
      </c>
      <c r="D46" s="139"/>
      <c r="E46" s="140"/>
      <c r="F46" s="136">
        <f t="shared" si="2"/>
        <v>3</v>
      </c>
      <c r="G46" s="128"/>
      <c r="H46" s="122"/>
      <c r="I46" s="118"/>
      <c r="J46" s="132">
        <f t="shared" si="55"/>
        <v>0</v>
      </c>
      <c r="K46" s="133" t="str">
        <f t="shared" si="56"/>
        <v>WD</v>
      </c>
      <c r="L46" s="134" t="s">
        <v>28</v>
      </c>
      <c r="M46" s="138">
        <v>1.8842592592592591E-3</v>
      </c>
      <c r="N46" s="136">
        <f t="shared" si="5"/>
        <v>3</v>
      </c>
      <c r="O46" s="128"/>
      <c r="P46" s="122"/>
      <c r="Q46" s="137" t="str">
        <f t="shared" si="57"/>
        <v/>
      </c>
      <c r="R46" s="133" t="str">
        <f t="shared" si="58"/>
        <v/>
      </c>
      <c r="S46" s="134"/>
      <c r="T46" s="138"/>
      <c r="U46" s="136">
        <f t="shared" si="8"/>
        <v>3</v>
      </c>
      <c r="V46" s="130"/>
      <c r="W46" s="114">
        <v>3</v>
      </c>
      <c r="X46" s="114">
        <f t="shared" si="59"/>
        <v>0</v>
      </c>
      <c r="Y46" s="114">
        <f t="shared" si="60"/>
        <v>0</v>
      </c>
      <c r="Z46" s="114">
        <f t="shared" si="61"/>
        <v>0</v>
      </c>
      <c r="AA46" s="114">
        <f t="shared" si="62"/>
        <v>0</v>
      </c>
      <c r="AB46" s="114">
        <f t="shared" si="63"/>
        <v>0</v>
      </c>
      <c r="AC46" s="114">
        <f t="shared" si="64"/>
        <v>0</v>
      </c>
      <c r="AD46" s="114">
        <f t="shared" si="65"/>
        <v>3</v>
      </c>
      <c r="AE46" s="114">
        <f t="shared" si="66"/>
        <v>0</v>
      </c>
      <c r="AF46" s="116"/>
    </row>
    <row r="47" spans="1:32" ht="14.25" customHeight="1" x14ac:dyDescent="0.15">
      <c r="A47" s="131"/>
      <c r="B47" s="132" t="str">
        <f t="shared" si="67"/>
        <v/>
      </c>
      <c r="C47" s="133" t="str">
        <f t="shared" si="54"/>
        <v/>
      </c>
      <c r="D47" s="139"/>
      <c r="E47" s="140"/>
      <c r="F47" s="136">
        <f t="shared" si="2"/>
        <v>2</v>
      </c>
      <c r="G47" s="128"/>
      <c r="H47" s="122"/>
      <c r="I47" s="118"/>
      <c r="J47" s="132" t="str">
        <f t="shared" si="55"/>
        <v/>
      </c>
      <c r="K47" s="133" t="str">
        <f t="shared" si="56"/>
        <v/>
      </c>
      <c r="L47" s="134"/>
      <c r="M47" s="138"/>
      <c r="N47" s="136">
        <f t="shared" si="5"/>
        <v>2</v>
      </c>
      <c r="O47" s="128"/>
      <c r="P47" s="122"/>
      <c r="Q47" s="137" t="str">
        <f t="shared" si="57"/>
        <v/>
      </c>
      <c r="R47" s="133" t="str">
        <f t="shared" si="58"/>
        <v/>
      </c>
      <c r="S47" s="134"/>
      <c r="T47" s="138"/>
      <c r="U47" s="136">
        <f t="shared" si="8"/>
        <v>2</v>
      </c>
      <c r="V47" s="130"/>
      <c r="W47" s="114">
        <v>2</v>
      </c>
      <c r="X47" s="114">
        <f t="shared" si="59"/>
        <v>0</v>
      </c>
      <c r="Y47" s="114">
        <f t="shared" si="60"/>
        <v>0</v>
      </c>
      <c r="Z47" s="114">
        <f t="shared" si="61"/>
        <v>0</v>
      </c>
      <c r="AA47" s="114">
        <f t="shared" si="62"/>
        <v>0</v>
      </c>
      <c r="AB47" s="114">
        <f t="shared" si="63"/>
        <v>0</v>
      </c>
      <c r="AC47" s="114">
        <f t="shared" si="64"/>
        <v>0</v>
      </c>
      <c r="AD47" s="114">
        <f t="shared" si="65"/>
        <v>0</v>
      </c>
      <c r="AE47" s="114">
        <f t="shared" si="66"/>
        <v>0</v>
      </c>
      <c r="AF47" s="116"/>
    </row>
    <row r="48" spans="1:32" ht="14.25" customHeight="1" x14ac:dyDescent="0.15">
      <c r="A48" s="131"/>
      <c r="B48" s="132" t="str">
        <f t="shared" si="67"/>
        <v/>
      </c>
      <c r="C48" s="133" t="str">
        <f t="shared" si="54"/>
        <v/>
      </c>
      <c r="D48" s="139"/>
      <c r="E48" s="140"/>
      <c r="F48" s="136">
        <f t="shared" si="2"/>
        <v>1</v>
      </c>
      <c r="G48" s="128"/>
      <c r="H48" s="122"/>
      <c r="I48" s="118"/>
      <c r="J48" s="132" t="str">
        <f t="shared" si="55"/>
        <v/>
      </c>
      <c r="K48" s="133" t="str">
        <f t="shared" si="56"/>
        <v/>
      </c>
      <c r="L48" s="134"/>
      <c r="M48" s="138"/>
      <c r="N48" s="136">
        <f t="shared" si="5"/>
        <v>1</v>
      </c>
      <c r="O48" s="128"/>
      <c r="P48" s="122"/>
      <c r="Q48" s="137" t="str">
        <f t="shared" si="57"/>
        <v/>
      </c>
      <c r="R48" s="133" t="str">
        <f t="shared" si="58"/>
        <v/>
      </c>
      <c r="S48" s="134"/>
      <c r="T48" s="138"/>
      <c r="U48" s="136">
        <f t="shared" si="8"/>
        <v>1</v>
      </c>
      <c r="V48" s="130"/>
      <c r="W48" s="114">
        <v>1</v>
      </c>
      <c r="X48" s="114">
        <f t="shared" si="59"/>
        <v>0</v>
      </c>
      <c r="Y48" s="114">
        <f t="shared" si="60"/>
        <v>0</v>
      </c>
      <c r="Z48" s="114">
        <f t="shared" si="61"/>
        <v>0</v>
      </c>
      <c r="AA48" s="114">
        <f t="shared" si="62"/>
        <v>0</v>
      </c>
      <c r="AB48" s="114">
        <f t="shared" si="63"/>
        <v>0</v>
      </c>
      <c r="AC48" s="114">
        <f t="shared" si="64"/>
        <v>0</v>
      </c>
      <c r="AD48" s="114">
        <f t="shared" si="65"/>
        <v>0</v>
      </c>
      <c r="AE48" s="114">
        <f t="shared" si="66"/>
        <v>0</v>
      </c>
      <c r="AF48" s="116"/>
    </row>
    <row r="49" spans="1:32" ht="14.25" customHeight="1" x14ac:dyDescent="0.15">
      <c r="A49" s="131"/>
      <c r="B49" s="125" t="str">
        <f>'Team Declaration'!$B$9</f>
        <v>Pole Vault</v>
      </c>
      <c r="C49" s="126" t="str">
        <f>$C$4</f>
        <v>35+</v>
      </c>
      <c r="D49" s="126"/>
      <c r="E49" s="142"/>
      <c r="F49" s="136">
        <f t="shared" si="2"/>
        <v>0</v>
      </c>
      <c r="G49" s="128"/>
      <c r="H49" s="122"/>
      <c r="I49" s="119"/>
      <c r="J49" s="152" t="str">
        <f>'Team Declaration'!$B$12</f>
        <v>800m</v>
      </c>
      <c r="K49" s="126" t="s">
        <v>15</v>
      </c>
      <c r="L49" s="148"/>
      <c r="M49" s="149"/>
      <c r="N49" s="136">
        <f t="shared" si="5"/>
        <v>0</v>
      </c>
      <c r="O49" s="128"/>
      <c r="P49" s="122"/>
      <c r="Q49" s="119">
        <f>Q40</f>
        <v>0</v>
      </c>
      <c r="R49" s="126"/>
      <c r="S49" s="126"/>
      <c r="T49" s="145"/>
      <c r="U49" s="136">
        <f t="shared" si="8"/>
        <v>0</v>
      </c>
      <c r="V49" s="130"/>
      <c r="W49" s="114"/>
      <c r="X49" s="114">
        <f t="shared" ref="X49:AE49" si="68">IF(OR($D49=X$1,$D49=X$2,$D49=X$3,$D49=X$4),$F49,0)+IF(OR($L50=X$1,$L50=X$2,$L50=X$3,$L50=X$4),$N49,0)+IF(OR($S49=X$1,$S49=X$2,$S49=X$3,$S49=X$4),$U49,0)</f>
        <v>0</v>
      </c>
      <c r="Y49" s="114">
        <f t="shared" si="68"/>
        <v>0</v>
      </c>
      <c r="Z49" s="114">
        <f t="shared" si="68"/>
        <v>0</v>
      </c>
      <c r="AA49" s="114">
        <f t="shared" si="68"/>
        <v>0</v>
      </c>
      <c r="AB49" s="114">
        <f t="shared" si="68"/>
        <v>0</v>
      </c>
      <c r="AC49" s="114">
        <f t="shared" si="68"/>
        <v>0</v>
      </c>
      <c r="AD49" s="114">
        <f t="shared" si="68"/>
        <v>0</v>
      </c>
      <c r="AE49" s="114">
        <f t="shared" si="68"/>
        <v>0</v>
      </c>
      <c r="AF49" s="116"/>
    </row>
    <row r="50" spans="1:32" ht="14.25" customHeight="1" x14ac:dyDescent="0.15">
      <c r="A50" s="131"/>
      <c r="B50" s="132" t="str">
        <f t="shared" ref="B50:B57" si="69">IF(D50=0,"",INDEX(Mens_team_declarations,MATCH(B$49,Events_men,0),MATCH(D50,men_short_codes,0)))</f>
        <v>Grant Stirling</v>
      </c>
      <c r="C50" s="133" t="str">
        <f t="shared" ref="C50:C57" si="70">IF(D50=0,"",INDEX(abbr_names,MATCH(D50,men_short_codes,0)))</f>
        <v>ERAC</v>
      </c>
      <c r="D50" s="134" t="s">
        <v>17</v>
      </c>
      <c r="E50" s="135">
        <v>2.8</v>
      </c>
      <c r="F50" s="136">
        <f t="shared" si="2"/>
        <v>8</v>
      </c>
      <c r="G50" s="128"/>
      <c r="H50" s="122"/>
      <c r="I50" s="118"/>
      <c r="J50" s="132" t="str">
        <f t="shared" ref="J50:J57" si="71">IF(L50=0,"",INDEX(Mens_team_declarations,MATCH(J$49,Events_men,0),MATCH(L50,men_short_codes,0)))</f>
        <v>Steve Baldock</v>
      </c>
      <c r="K50" s="133" t="str">
        <f t="shared" ref="K50:K57" si="72">IF(L50=0,"",INDEX(abbr_names,MATCH(L50,men_short_codes,0)))</f>
        <v>HAC</v>
      </c>
      <c r="L50" s="134" t="s">
        <v>21</v>
      </c>
      <c r="M50" s="138">
        <v>1.5E-3</v>
      </c>
      <c r="N50" s="136">
        <f t="shared" si="5"/>
        <v>8</v>
      </c>
      <c r="O50" s="128"/>
      <c r="P50" s="122"/>
      <c r="Q50" s="132" t="str">
        <f>IF(S50=0,"",INDEX(Mens_team_declarations,MATCH(Q$49,Events_men,0),MATCH(S50,men_short_codes,0)))</f>
        <v/>
      </c>
      <c r="R50" s="133" t="str">
        <f t="shared" ref="R50:R57" si="73">IF(S50=0,"",INDEX(abbr_names,MATCH(S50,men_short_codes,0)))</f>
        <v/>
      </c>
      <c r="S50" s="134"/>
      <c r="T50" s="138"/>
      <c r="U50" s="136">
        <f t="shared" si="8"/>
        <v>8</v>
      </c>
      <c r="V50" s="130"/>
      <c r="W50" s="114">
        <v>8</v>
      </c>
      <c r="X50" s="114">
        <f t="shared" ref="X50:X57" si="74">IF(OR($D50=X$1,$D50=X$2,$D50=X$3,$D50=X$4),$F50,0)+IF(OR($L50=X$1,$L50=X$2,$L50=X$3,$L50=X$4),$N50,0)+IF(OR($S50=X$1,$S50=X$2,$S50=X$3,$S50=X$4),$U50,0)</f>
        <v>0</v>
      </c>
      <c r="Y50" s="114">
        <f t="shared" ref="Y50:Y57" si="75">IF(OR($D50=Y$1,$D50=Y$2,$D50=Y$3,$D50=Y$4),$F50,0)+IF(OR($L50=Y$1,$L50=Y$2,$L50=Y$3,$L50=Y$4),$N50,0)+IF(OR($S50=Y$1,$S50=Y$2,$S50=Y$3,$S50=Y$4),$U50,0)</f>
        <v>0</v>
      </c>
      <c r="Z50" s="114">
        <f t="shared" ref="Z50:Z57" si="76">IF(OR($D50=Z$1,$D50=Z$2,$D50=Z$3,$D50=Z$4),$F50,0)+IF(OR($L50=Z$1,$L50=Z$2,$L50=Z$3,$L50=Z$4),$N50,0)+IF(OR($S50=Z$1,$S50=Z$2,$S50=Z$3,$S50=Z$4),$U50,0)</f>
        <v>8</v>
      </c>
      <c r="AA50" s="114">
        <f t="shared" ref="AA50:AA57" si="77">IF(OR($D50=AA$1,$D50=AA$2,$D50=AA$3,$D50=AA$4),$F50,0)+IF(OR($L50=AA$1,$L50=AA$2,$L50=AA$3,$L50=AA$4),$N50,0)+IF(OR($S50=AA$1,$S50=AA$2,$S50=AA$3,$S50=AA$4),$U50,0)</f>
        <v>0</v>
      </c>
      <c r="AB50" s="114">
        <f t="shared" ref="AB50:AB57" si="78">IF(OR($D50=AB$1,$D50=AB$2,$D50=AB$3,$D50=AB$4),$F50,0)+IF(OR($L50=AB$1,$L50=AB$2,$L50=AB$3,$L50=AB$4),$N50,0)+IF(OR($S50=AB$1,$S50=AB$2,$S50=AB$3,$S50=AB$4),$U50,0)</f>
        <v>0</v>
      </c>
      <c r="AC50" s="114">
        <f t="shared" ref="AC50:AC57" si="79">IF(OR($D50=AC$1,$D50=AC$2,$D50=AC$3,$D50=AC$4),$F50,0)+IF(OR($L50=AC$1,$L50=AC$2,$L50=AC$3,$L50=AC$4),$N50,0)+IF(OR($S50=AC$1,$S50=AC$2,$S50=AC$3,$S50=AC$4),$U50,0)</f>
        <v>8</v>
      </c>
      <c r="AD50" s="114">
        <f t="shared" ref="AD50:AD57" si="80">IF(OR($D50=AD$1,$D50=AD$2,$D50=AD$3,$D50=AD$4),$F50,0)+IF(OR($L50=AD$1,$L50=AD$2,$L50=AD$3,$L50=AD$4),$N50,0)+IF(OR($S50=AD$1,$S50=AD$2,$S50=AD$3,$S50=AD$4),$U50,0)</f>
        <v>0</v>
      </c>
      <c r="AE50" s="114">
        <f t="shared" ref="AE50:AE57" si="81">IF(OR($D50=AE$1,$D50=AE$2,$D50=AE$3,$D50=AE$4),$F50,0)+IF(OR($L50=AE$1,$L50=AE$2,$L50=AE$3,$L50=AE$4),$N50,0)+IF(OR($S50=AE$1,$S50=AE$2,$S50=AE$3,$S50=AE$4),$U50,0)</f>
        <v>0</v>
      </c>
      <c r="AF50" s="116"/>
    </row>
    <row r="51" spans="1:32" ht="14.25" customHeight="1" x14ac:dyDescent="0.15">
      <c r="A51" s="131"/>
      <c r="B51" s="132" t="str">
        <f t="shared" si="69"/>
        <v>Laurie Burrett</v>
      </c>
      <c r="C51" s="133" t="str">
        <f t="shared" si="70"/>
        <v>HAIL</v>
      </c>
      <c r="D51" s="134" t="s">
        <v>19</v>
      </c>
      <c r="E51" s="135">
        <v>2.2000000000000002</v>
      </c>
      <c r="F51" s="136">
        <f t="shared" si="2"/>
        <v>7</v>
      </c>
      <c r="G51" s="128"/>
      <c r="H51" s="122"/>
      <c r="I51" s="118"/>
      <c r="J51" s="132" t="str">
        <f t="shared" si="71"/>
        <v>Mike Fletcher</v>
      </c>
      <c r="K51" s="133" t="str">
        <f t="shared" si="72"/>
        <v>HHH</v>
      </c>
      <c r="L51" s="134" t="s">
        <v>24</v>
      </c>
      <c r="M51" s="138">
        <v>1.5405092592592593E-3</v>
      </c>
      <c r="N51" s="136">
        <f t="shared" si="5"/>
        <v>7</v>
      </c>
      <c r="O51" s="128"/>
      <c r="P51" s="122"/>
      <c r="Q51" s="137" t="str">
        <f t="shared" ref="Q51:Q57" si="82">IF(S51=0,"",INDEX(Mens_team_declarations,MATCH(Q$40,Events_men,0),MATCH(S51,men_short_codes,0)))</f>
        <v/>
      </c>
      <c r="R51" s="133" t="str">
        <f t="shared" si="73"/>
        <v/>
      </c>
      <c r="S51" s="134"/>
      <c r="T51" s="138"/>
      <c r="U51" s="136">
        <f t="shared" si="8"/>
        <v>7</v>
      </c>
      <c r="V51" s="130"/>
      <c r="W51" s="114">
        <v>7</v>
      </c>
      <c r="X51" s="114">
        <f t="shared" si="74"/>
        <v>0</v>
      </c>
      <c r="Y51" s="114">
        <f t="shared" si="75"/>
        <v>0</v>
      </c>
      <c r="Z51" s="114">
        <f t="shared" si="76"/>
        <v>0</v>
      </c>
      <c r="AA51" s="114">
        <f t="shared" si="77"/>
        <v>7</v>
      </c>
      <c r="AB51" s="114">
        <f t="shared" si="78"/>
        <v>7</v>
      </c>
      <c r="AC51" s="114">
        <f t="shared" si="79"/>
        <v>0</v>
      </c>
      <c r="AD51" s="114">
        <f t="shared" si="80"/>
        <v>0</v>
      </c>
      <c r="AE51" s="114">
        <f t="shared" si="81"/>
        <v>0</v>
      </c>
      <c r="AF51" s="116"/>
    </row>
    <row r="52" spans="1:32" ht="14.25" customHeight="1" x14ac:dyDescent="0.15">
      <c r="A52" s="131"/>
      <c r="B52" s="132" t="str">
        <f t="shared" si="69"/>
        <v>Miguel Headley</v>
      </c>
      <c r="C52" s="133" t="str">
        <f t="shared" si="70"/>
        <v>B&amp;H</v>
      </c>
      <c r="D52" s="134" t="s">
        <v>15</v>
      </c>
      <c r="E52" s="135">
        <v>2</v>
      </c>
      <c r="F52" s="136">
        <f t="shared" si="2"/>
        <v>6</v>
      </c>
      <c r="G52" s="128"/>
      <c r="H52" s="122"/>
      <c r="I52" s="118"/>
      <c r="J52" s="132" t="str">
        <f t="shared" si="71"/>
        <v>Matt Southam</v>
      </c>
      <c r="K52" s="133" t="str">
        <f t="shared" si="72"/>
        <v>ERAC</v>
      </c>
      <c r="L52" s="134" t="s">
        <v>18</v>
      </c>
      <c r="M52" s="138">
        <v>1.6157407407407407E-3</v>
      </c>
      <c r="N52" s="136">
        <f t="shared" si="5"/>
        <v>6</v>
      </c>
      <c r="O52" s="128"/>
      <c r="P52" s="122"/>
      <c r="Q52" s="137" t="str">
        <f t="shared" si="82"/>
        <v/>
      </c>
      <c r="R52" s="133" t="str">
        <f t="shared" si="73"/>
        <v/>
      </c>
      <c r="S52" s="134"/>
      <c r="T52" s="138"/>
      <c r="U52" s="136">
        <f t="shared" si="8"/>
        <v>6</v>
      </c>
      <c r="V52" s="130"/>
      <c r="W52" s="114">
        <v>6</v>
      </c>
      <c r="X52" s="114">
        <f t="shared" si="74"/>
        <v>0</v>
      </c>
      <c r="Y52" s="114">
        <f t="shared" si="75"/>
        <v>6</v>
      </c>
      <c r="Z52" s="114">
        <f t="shared" si="76"/>
        <v>6</v>
      </c>
      <c r="AA52" s="114">
        <f t="shared" si="77"/>
        <v>0</v>
      </c>
      <c r="AB52" s="114">
        <f t="shared" si="78"/>
        <v>0</v>
      </c>
      <c r="AC52" s="114">
        <f t="shared" si="79"/>
        <v>0</v>
      </c>
      <c r="AD52" s="114">
        <f t="shared" si="80"/>
        <v>0</v>
      </c>
      <c r="AE52" s="114">
        <f t="shared" si="81"/>
        <v>0</v>
      </c>
    </row>
    <row r="53" spans="1:32" ht="14.25" customHeight="1" x14ac:dyDescent="0.15">
      <c r="A53" s="131"/>
      <c r="B53" s="132" t="str">
        <f t="shared" si="69"/>
        <v>Ben Taylor</v>
      </c>
      <c r="C53" s="133" t="str">
        <f t="shared" si="70"/>
        <v>HHH</v>
      </c>
      <c r="D53" s="139" t="s">
        <v>23</v>
      </c>
      <c r="E53" s="140">
        <v>1.8</v>
      </c>
      <c r="F53" s="136">
        <f t="shared" si="2"/>
        <v>5</v>
      </c>
      <c r="G53" s="128"/>
      <c r="H53" s="122"/>
      <c r="I53" s="118"/>
      <c r="J53" s="132" t="str">
        <f t="shared" si="71"/>
        <v>??</v>
      </c>
      <c r="K53" s="133" t="str">
        <f t="shared" si="72"/>
        <v>B&amp;H</v>
      </c>
      <c r="L53" s="134" t="s">
        <v>16</v>
      </c>
      <c r="M53" s="138">
        <v>1.662037037037037E-3</v>
      </c>
      <c r="N53" s="136">
        <f t="shared" si="5"/>
        <v>5</v>
      </c>
      <c r="O53" s="128"/>
      <c r="P53" s="122"/>
      <c r="Q53" s="137" t="str">
        <f t="shared" si="82"/>
        <v/>
      </c>
      <c r="R53" s="133" t="str">
        <f t="shared" si="73"/>
        <v/>
      </c>
      <c r="S53" s="134"/>
      <c r="T53" s="138"/>
      <c r="U53" s="136">
        <f t="shared" si="8"/>
        <v>5</v>
      </c>
      <c r="V53" s="130"/>
      <c r="W53" s="114">
        <v>5</v>
      </c>
      <c r="X53" s="114">
        <f t="shared" si="74"/>
        <v>0</v>
      </c>
      <c r="Y53" s="114">
        <f t="shared" si="75"/>
        <v>5</v>
      </c>
      <c r="Z53" s="114">
        <f t="shared" si="76"/>
        <v>0</v>
      </c>
      <c r="AA53" s="114">
        <f t="shared" si="77"/>
        <v>5</v>
      </c>
      <c r="AB53" s="114">
        <f t="shared" si="78"/>
        <v>0</v>
      </c>
      <c r="AC53" s="114">
        <f t="shared" si="79"/>
        <v>0</v>
      </c>
      <c r="AD53" s="114">
        <f t="shared" si="80"/>
        <v>0</v>
      </c>
      <c r="AE53" s="114">
        <f t="shared" si="81"/>
        <v>0</v>
      </c>
    </row>
    <row r="54" spans="1:32" ht="14.25" customHeight="1" x14ac:dyDescent="0.15">
      <c r="A54" s="131"/>
      <c r="B54" s="132" t="str">
        <f t="shared" si="69"/>
        <v/>
      </c>
      <c r="C54" s="133" t="str">
        <f t="shared" si="70"/>
        <v/>
      </c>
      <c r="D54" s="139"/>
      <c r="E54" s="140"/>
      <c r="F54" s="136">
        <f t="shared" si="2"/>
        <v>4</v>
      </c>
      <c r="G54" s="128"/>
      <c r="H54" s="122"/>
      <c r="I54" s="118"/>
      <c r="J54" s="132" t="str">
        <f t="shared" si="71"/>
        <v>Andrew Moore</v>
      </c>
      <c r="K54" s="133" t="str">
        <f t="shared" si="72"/>
        <v>HAIL</v>
      </c>
      <c r="L54" s="134" t="s">
        <v>20</v>
      </c>
      <c r="M54" s="138">
        <v>2.0381944444444445E-3</v>
      </c>
      <c r="N54" s="136">
        <f t="shared" si="5"/>
        <v>4</v>
      </c>
      <c r="O54" s="128"/>
      <c r="P54" s="122"/>
      <c r="Q54" s="137" t="str">
        <f t="shared" si="82"/>
        <v/>
      </c>
      <c r="R54" s="133" t="str">
        <f t="shared" si="73"/>
        <v/>
      </c>
      <c r="S54" s="134"/>
      <c r="T54" s="138"/>
      <c r="U54" s="136">
        <f t="shared" si="8"/>
        <v>4</v>
      </c>
      <c r="V54" s="130"/>
      <c r="W54" s="114">
        <v>4</v>
      </c>
      <c r="X54" s="114">
        <f t="shared" si="74"/>
        <v>0</v>
      </c>
      <c r="Y54" s="114">
        <f t="shared" si="75"/>
        <v>0</v>
      </c>
      <c r="Z54" s="114">
        <f t="shared" si="76"/>
        <v>0</v>
      </c>
      <c r="AA54" s="114">
        <f t="shared" si="77"/>
        <v>0</v>
      </c>
      <c r="AB54" s="114">
        <f t="shared" si="78"/>
        <v>4</v>
      </c>
      <c r="AC54" s="114">
        <f t="shared" si="79"/>
        <v>0</v>
      </c>
      <c r="AD54" s="114">
        <f t="shared" si="80"/>
        <v>0</v>
      </c>
      <c r="AE54" s="114">
        <f t="shared" si="81"/>
        <v>0</v>
      </c>
    </row>
    <row r="55" spans="1:32" ht="14.25" customHeight="1" x14ac:dyDescent="0.15">
      <c r="A55" s="131"/>
      <c r="B55" s="132" t="str">
        <f t="shared" si="69"/>
        <v/>
      </c>
      <c r="C55" s="133" t="str">
        <f t="shared" si="70"/>
        <v/>
      </c>
      <c r="D55" s="139"/>
      <c r="E55" s="140"/>
      <c r="F55" s="136">
        <f t="shared" si="2"/>
        <v>3</v>
      </c>
      <c r="G55" s="128"/>
      <c r="H55" s="122"/>
      <c r="I55" s="118"/>
      <c r="J55" s="132" t="str">
        <f t="shared" si="71"/>
        <v/>
      </c>
      <c r="K55" s="133" t="str">
        <f t="shared" si="72"/>
        <v/>
      </c>
      <c r="L55" s="134"/>
      <c r="M55" s="138"/>
      <c r="N55" s="136">
        <f t="shared" si="5"/>
        <v>3</v>
      </c>
      <c r="O55" s="128"/>
      <c r="P55" s="122"/>
      <c r="Q55" s="137" t="str">
        <f t="shared" si="82"/>
        <v/>
      </c>
      <c r="R55" s="133" t="str">
        <f t="shared" si="73"/>
        <v/>
      </c>
      <c r="S55" s="134"/>
      <c r="T55" s="138"/>
      <c r="U55" s="136">
        <f t="shared" si="8"/>
        <v>3</v>
      </c>
      <c r="V55" s="130"/>
      <c r="W55" s="114">
        <v>3</v>
      </c>
      <c r="X55" s="114">
        <f t="shared" si="74"/>
        <v>0</v>
      </c>
      <c r="Y55" s="114">
        <f t="shared" si="75"/>
        <v>0</v>
      </c>
      <c r="Z55" s="114">
        <f t="shared" si="76"/>
        <v>0</v>
      </c>
      <c r="AA55" s="114">
        <f t="shared" si="77"/>
        <v>0</v>
      </c>
      <c r="AB55" s="114">
        <f t="shared" si="78"/>
        <v>0</v>
      </c>
      <c r="AC55" s="114">
        <f t="shared" si="79"/>
        <v>0</v>
      </c>
      <c r="AD55" s="114">
        <f t="shared" si="80"/>
        <v>0</v>
      </c>
      <c r="AE55" s="114">
        <f t="shared" si="81"/>
        <v>0</v>
      </c>
    </row>
    <row r="56" spans="1:32" ht="12.75" customHeight="1" x14ac:dyDescent="0.15">
      <c r="A56" s="131"/>
      <c r="B56" s="132" t="str">
        <f t="shared" si="69"/>
        <v/>
      </c>
      <c r="C56" s="133" t="str">
        <f t="shared" si="70"/>
        <v/>
      </c>
      <c r="D56" s="139"/>
      <c r="E56" s="140"/>
      <c r="F56" s="136">
        <f t="shared" si="2"/>
        <v>2</v>
      </c>
      <c r="G56" s="128"/>
      <c r="H56" s="122"/>
      <c r="I56" s="118"/>
      <c r="J56" s="132" t="str">
        <f t="shared" si="71"/>
        <v/>
      </c>
      <c r="K56" s="133" t="str">
        <f t="shared" si="72"/>
        <v/>
      </c>
      <c r="L56" s="134"/>
      <c r="M56" s="138"/>
      <c r="N56" s="136">
        <f t="shared" si="5"/>
        <v>2</v>
      </c>
      <c r="O56" s="128"/>
      <c r="P56" s="122"/>
      <c r="Q56" s="137" t="str">
        <f t="shared" si="82"/>
        <v/>
      </c>
      <c r="R56" s="133" t="str">
        <f t="shared" si="73"/>
        <v/>
      </c>
      <c r="S56" s="134"/>
      <c r="T56" s="138"/>
      <c r="U56" s="136">
        <f t="shared" si="8"/>
        <v>2</v>
      </c>
      <c r="V56" s="130"/>
      <c r="W56" s="114">
        <v>2</v>
      </c>
      <c r="X56" s="114">
        <f t="shared" si="74"/>
        <v>0</v>
      </c>
      <c r="Y56" s="114">
        <f t="shared" si="75"/>
        <v>0</v>
      </c>
      <c r="Z56" s="114">
        <f t="shared" si="76"/>
        <v>0</v>
      </c>
      <c r="AA56" s="114">
        <f t="shared" si="77"/>
        <v>0</v>
      </c>
      <c r="AB56" s="114">
        <f t="shared" si="78"/>
        <v>0</v>
      </c>
      <c r="AC56" s="114">
        <f t="shared" si="79"/>
        <v>0</v>
      </c>
      <c r="AD56" s="114">
        <f t="shared" si="80"/>
        <v>0</v>
      </c>
      <c r="AE56" s="114">
        <f t="shared" si="81"/>
        <v>0</v>
      </c>
    </row>
    <row r="57" spans="1:32" ht="14.25" customHeight="1" x14ac:dyDescent="0.15">
      <c r="A57" s="131"/>
      <c r="B57" s="132" t="str">
        <f t="shared" si="69"/>
        <v/>
      </c>
      <c r="C57" s="133" t="str">
        <f t="shared" si="70"/>
        <v/>
      </c>
      <c r="D57" s="139"/>
      <c r="E57" s="140"/>
      <c r="F57" s="136">
        <f t="shared" si="2"/>
        <v>1</v>
      </c>
      <c r="G57" s="128"/>
      <c r="H57" s="122"/>
      <c r="I57" s="118"/>
      <c r="J57" s="132" t="str">
        <f t="shared" si="71"/>
        <v/>
      </c>
      <c r="K57" s="133" t="str">
        <f t="shared" si="72"/>
        <v/>
      </c>
      <c r="L57" s="134"/>
      <c r="M57" s="138"/>
      <c r="N57" s="136">
        <f t="shared" si="5"/>
        <v>1</v>
      </c>
      <c r="O57" s="128"/>
      <c r="P57" s="122"/>
      <c r="Q57" s="137" t="str">
        <f t="shared" si="82"/>
        <v/>
      </c>
      <c r="R57" s="133" t="str">
        <f t="shared" si="73"/>
        <v/>
      </c>
      <c r="S57" s="134"/>
      <c r="T57" s="138"/>
      <c r="U57" s="136">
        <f t="shared" si="8"/>
        <v>1</v>
      </c>
      <c r="V57" s="130"/>
      <c r="W57" s="114">
        <v>1</v>
      </c>
      <c r="X57" s="114">
        <f t="shared" si="74"/>
        <v>0</v>
      </c>
      <c r="Y57" s="114">
        <f t="shared" si="75"/>
        <v>0</v>
      </c>
      <c r="Z57" s="114">
        <f t="shared" si="76"/>
        <v>0</v>
      </c>
      <c r="AA57" s="114">
        <f t="shared" si="77"/>
        <v>0</v>
      </c>
      <c r="AB57" s="114">
        <f t="shared" si="78"/>
        <v>0</v>
      </c>
      <c r="AC57" s="114">
        <f t="shared" si="79"/>
        <v>0</v>
      </c>
      <c r="AD57" s="114">
        <f t="shared" si="80"/>
        <v>0</v>
      </c>
      <c r="AE57" s="114">
        <f t="shared" si="81"/>
        <v>0</v>
      </c>
    </row>
    <row r="58" spans="1:32" ht="12.75" customHeight="1" x14ac:dyDescent="0.15">
      <c r="A58" s="131"/>
      <c r="B58" s="125" t="str">
        <f>'Team Declaration'!$B$9</f>
        <v>Pole Vault</v>
      </c>
      <c r="C58" s="145" t="s">
        <v>30</v>
      </c>
      <c r="D58" s="126"/>
      <c r="E58" s="142"/>
      <c r="F58" s="136">
        <f t="shared" si="2"/>
        <v>0</v>
      </c>
      <c r="G58" s="128"/>
      <c r="H58" s="122"/>
      <c r="I58" s="153"/>
      <c r="J58" s="152" t="str">
        <f>'Team Declaration'!$B$12</f>
        <v>800m</v>
      </c>
      <c r="K58" s="126" t="str">
        <f>$C$13</f>
        <v>50+</v>
      </c>
      <c r="L58" s="148"/>
      <c r="M58" s="149"/>
      <c r="N58" s="136">
        <f t="shared" si="5"/>
        <v>0</v>
      </c>
      <c r="O58" s="128"/>
      <c r="P58" s="122" t="str">
        <f>'Team Declaration'!$B15</f>
        <v>4 x 200 relay</v>
      </c>
      <c r="Q58" s="119" t="str">
        <f>'Team Declaration'!$B15</f>
        <v>4 x 200 relay</v>
      </c>
      <c r="R58" s="122"/>
      <c r="S58" s="120"/>
      <c r="T58" s="145"/>
      <c r="U58" s="136">
        <f t="shared" si="8"/>
        <v>0</v>
      </c>
      <c r="V58" s="130"/>
      <c r="W58" s="114"/>
      <c r="X58" s="114">
        <f t="shared" ref="X58:AE58" si="83">IF(OR($D58=X$1,$D58=X$2,$D58=X$3,$D58=X$4),$F58,0)+IF(OR($L59=X$1,$L59=X$2,$L59=X$3,$L59=X$4),$N58,0)+IF(OR($S58=X$1,$S58=X$2,$S58=X$3,$S58=X$4),$U58,0)</f>
        <v>0</v>
      </c>
      <c r="Y58" s="114">
        <f t="shared" si="83"/>
        <v>0</v>
      </c>
      <c r="Z58" s="114">
        <f t="shared" si="83"/>
        <v>0</v>
      </c>
      <c r="AA58" s="114">
        <f t="shared" si="83"/>
        <v>0</v>
      </c>
      <c r="AB58" s="114">
        <f t="shared" si="83"/>
        <v>0</v>
      </c>
      <c r="AC58" s="114">
        <f t="shared" si="83"/>
        <v>0</v>
      </c>
      <c r="AD58" s="114">
        <f t="shared" si="83"/>
        <v>0</v>
      </c>
      <c r="AE58" s="114">
        <f t="shared" si="83"/>
        <v>0</v>
      </c>
      <c r="AF58" s="154"/>
    </row>
    <row r="59" spans="1:32" ht="12.75" customHeight="1" x14ac:dyDescent="0.15">
      <c r="A59" s="131"/>
      <c r="B59" s="132" t="str">
        <f t="shared" ref="B59:B66" si="84">IF(D59=0,"",INDEX(Mens_team_declarations,MATCH(B$58,Events_men,0),MATCH(D59,men_short_codes,0)))</f>
        <v>Wayne Martin</v>
      </c>
      <c r="C59" s="133" t="str">
        <f t="shared" ref="C59:C66" si="85">IF(D59=0,"",INDEX(abbr_names,MATCH(D59,men_short_codes,0)))</f>
        <v>HAC</v>
      </c>
      <c r="D59" s="134">
        <v>16</v>
      </c>
      <c r="E59" s="135">
        <v>2.2000000000000002</v>
      </c>
      <c r="F59" s="136">
        <f t="shared" si="2"/>
        <v>8</v>
      </c>
      <c r="G59" s="128"/>
      <c r="H59" s="122"/>
      <c r="I59" s="118"/>
      <c r="J59" s="132" t="str">
        <f t="shared" ref="J59:J66" si="86">IF(L59=0,"",INDEX(Mens_team_declarations,MATCH(J$58,Events_men,0),MATCH(L59,men_short_codes,0)))</f>
        <v>Steve Hutchison</v>
      </c>
      <c r="K59" s="133" t="str">
        <f t="shared" ref="K59:K66" si="87">IF(L59=0,"",INDEX(abbr_names,MATCH(L59,men_short_codes,0)))</f>
        <v>ERAC</v>
      </c>
      <c r="L59" s="134">
        <v>14</v>
      </c>
      <c r="M59" s="138">
        <v>1.6863425925925926E-3</v>
      </c>
      <c r="N59" s="136">
        <f t="shared" si="5"/>
        <v>8</v>
      </c>
      <c r="O59" s="128"/>
      <c r="P59" s="122"/>
      <c r="Q59" s="329" t="str">
        <f>IF(S59=0,"",INDEX(Mens_team_declarations,MATCH(P$58,Events_men,0)+3,MATCH(S59,men_short_codes,0)+2))</f>
        <v>Louise Simkiss, Martyn Reynolds, Mary Sanderson &amp; Tom Cleary</v>
      </c>
      <c r="R59" s="329"/>
      <c r="S59" s="150" t="s">
        <v>21</v>
      </c>
      <c r="T59" s="155" t="s">
        <v>212</v>
      </c>
      <c r="U59" s="136">
        <v>8</v>
      </c>
      <c r="V59" s="130"/>
      <c r="W59" s="114">
        <v>8</v>
      </c>
      <c r="X59" s="114">
        <f t="shared" ref="X59:X66" si="88">IF(OR($D59=X$1,$D59=X$2,$D59=X$3,$D59=X$4),$F59,0)+IF(OR($L59=X$1,$L59=X$2,$L59=X$3,$L59=X$4),$N59,0)+IF(OR($S59=X$1,$S59=X$2,$S59=X$3,$S59=X$4),$U59,0)</f>
        <v>0</v>
      </c>
      <c r="Y59" s="114">
        <f t="shared" ref="Y59:Y66" si="89">IF(OR($D59=Y$1,$D59=Y$2,$D59=Y$3,$D59=Y$4),$F59,0)+IF(OR($L59=Y$1,$L59=Y$2,$L59=Y$3,$L59=Y$4),$N59,0)+IF(OR($S59=Y$1,$S59=Y$2,$S59=Y$3,$S59=Y$4),$U59,0)</f>
        <v>0</v>
      </c>
      <c r="Z59" s="114">
        <f t="shared" ref="Z59:Z66" si="90">IF(OR($D59=Z$1,$D59=Z$2,$D59=Z$3,$D59=Z$4),$F59,0)+IF(OR($L59=Z$1,$L59=Z$2,$L59=Z$3,$L59=Z$4),$N59,0)+IF(OR($S59=Z$1,$S59=Z$2,$S59=Z$3,$S59=Z$4),$U59,0)</f>
        <v>8</v>
      </c>
      <c r="AA59" s="114">
        <f t="shared" ref="AA59:AA66" si="91">IF(OR($D59=AA$1,$D59=AA$2,$D59=AA$3,$D59=AA$4),$F59,0)+IF(OR($L59=AA$1,$L59=AA$2,$L59=AA$3,$L59=AA$4),$N59,0)+IF(OR($S59=AA$1,$S59=AA$2,$S59=AA$3,$S59=AA$4),$U59,0)</f>
        <v>0</v>
      </c>
      <c r="AB59" s="114">
        <f t="shared" ref="AB59:AB66" si="92">IF(OR($D59=AB$1,$D59=AB$2,$D59=AB$3,$D59=AB$4),$F59,0)+IF(OR($L59=AB$1,$L59=AB$2,$L59=AB$3,$L59=AB$4),$N59,0)+IF(OR($S59=AB$1,$S59=AB$2,$S59=AB$3,$S59=AB$4),$U59,0)</f>
        <v>0</v>
      </c>
      <c r="AC59" s="114">
        <f t="shared" ref="AC59:AC66" si="93">IF(OR($D59=AC$1,$D59=AC$2,$D59=AC$3,$D59=AC$4),$F59,0)+IF(OR($L59=AC$1,$L59=AC$2,$L59=AC$3,$L59=AC$4),$N59,0)+IF(OR($S59=AC$1,$S59=AC$2,$S59=AC$3,$S59=AC$4),$U59,0)</f>
        <v>16</v>
      </c>
      <c r="AD59" s="114">
        <f t="shared" ref="AD59:AD66" si="94">IF(OR($D59=AD$1,$D59=AD$2,$D59=AD$3,$D59=AD$4),$F59,0)+IF(OR($L59=AD$1,$L59=AD$2,$L59=AD$3,$L59=AD$4),$N59,0)+IF(OR($S59=AD$1,$S59=AD$2,$S59=AD$3,$S59=AD$4),$U59,0)</f>
        <v>0</v>
      </c>
      <c r="AE59" s="114">
        <f t="shared" ref="AE59:AE66" si="95">IF(OR($D59=AE$1,$D59=AE$2,$D59=AE$3,$D59=AE$4),$F59,0)+IF(OR($L59=AE$1,$L59=AE$2,$L59=AE$3,$L59=AE$4),$N59,0)+IF(OR($S59=AE$1,$S59=AE$2,$S59=AE$3,$S59=AE$4),$U59,0)</f>
        <v>0</v>
      </c>
      <c r="AF59" s="154"/>
    </row>
    <row r="60" spans="1:32" ht="12.75" customHeight="1" x14ac:dyDescent="0.15">
      <c r="A60" s="131"/>
      <c r="B60" s="132" t="str">
        <f t="shared" si="84"/>
        <v>Brian Slaughter</v>
      </c>
      <c r="C60" s="133" t="str">
        <f t="shared" si="85"/>
        <v>ERAC</v>
      </c>
      <c r="D60" s="134">
        <v>14</v>
      </c>
      <c r="E60" s="135">
        <v>2.1</v>
      </c>
      <c r="F60" s="136">
        <f t="shared" si="2"/>
        <v>7</v>
      </c>
      <c r="G60" s="128"/>
      <c r="H60" s="122"/>
      <c r="I60" s="118"/>
      <c r="J60" s="132" t="str">
        <f t="shared" si="86"/>
        <v>Phil Grabsky</v>
      </c>
      <c r="K60" s="133" t="str">
        <f t="shared" si="87"/>
        <v>HHH</v>
      </c>
      <c r="L60" s="134">
        <v>17</v>
      </c>
      <c r="M60" s="138">
        <v>1.7418981481481482E-3</v>
      </c>
      <c r="N60" s="136">
        <f t="shared" si="5"/>
        <v>7</v>
      </c>
      <c r="O60" s="128"/>
      <c r="P60" s="122"/>
      <c r="Q60" s="329"/>
      <c r="R60" s="329"/>
      <c r="S60" s="156"/>
      <c r="T60" s="157"/>
      <c r="U60" s="136"/>
      <c r="V60" s="130"/>
      <c r="W60" s="114">
        <v>7</v>
      </c>
      <c r="X60" s="114">
        <f t="shared" si="88"/>
        <v>0</v>
      </c>
      <c r="Y60" s="114">
        <f t="shared" si="89"/>
        <v>0</v>
      </c>
      <c r="Z60" s="114">
        <f t="shared" si="90"/>
        <v>7</v>
      </c>
      <c r="AA60" s="114">
        <f t="shared" si="91"/>
        <v>7</v>
      </c>
      <c r="AB60" s="114">
        <f t="shared" si="92"/>
        <v>0</v>
      </c>
      <c r="AC60" s="114">
        <f t="shared" si="93"/>
        <v>0</v>
      </c>
      <c r="AD60" s="114">
        <f t="shared" si="94"/>
        <v>0</v>
      </c>
      <c r="AE60" s="114">
        <f t="shared" si="95"/>
        <v>0</v>
      </c>
      <c r="AF60" s="154"/>
    </row>
    <row r="61" spans="1:32" ht="14.25" customHeight="1" x14ac:dyDescent="0.15">
      <c r="A61" s="131"/>
      <c r="B61" s="132" t="str">
        <f t="shared" si="84"/>
        <v/>
      </c>
      <c r="C61" s="133" t="str">
        <f t="shared" si="85"/>
        <v/>
      </c>
      <c r="D61" s="134"/>
      <c r="E61" s="135"/>
      <c r="F61" s="136">
        <f t="shared" si="2"/>
        <v>6</v>
      </c>
      <c r="G61" s="128"/>
      <c r="H61" s="122"/>
      <c r="I61" s="118"/>
      <c r="J61" s="132" t="str">
        <f t="shared" si="86"/>
        <v>Mark Halls</v>
      </c>
      <c r="K61" s="133" t="str">
        <f t="shared" si="87"/>
        <v>B&amp;H</v>
      </c>
      <c r="L61" s="134">
        <v>11</v>
      </c>
      <c r="M61" s="138">
        <v>1.8425925925925927E-3</v>
      </c>
      <c r="N61" s="136">
        <f t="shared" si="5"/>
        <v>6</v>
      </c>
      <c r="O61" s="130"/>
      <c r="P61" s="122"/>
      <c r="Q61" s="329"/>
      <c r="R61" s="329"/>
      <c r="S61" s="156"/>
      <c r="T61" s="157"/>
      <c r="U61" s="136"/>
      <c r="V61" s="130"/>
      <c r="W61" s="114">
        <v>6</v>
      </c>
      <c r="X61" s="114">
        <f t="shared" si="88"/>
        <v>0</v>
      </c>
      <c r="Y61" s="114">
        <f t="shared" si="89"/>
        <v>6</v>
      </c>
      <c r="Z61" s="114">
        <f t="shared" si="90"/>
        <v>0</v>
      </c>
      <c r="AA61" s="114">
        <f t="shared" si="91"/>
        <v>0</v>
      </c>
      <c r="AB61" s="114">
        <f t="shared" si="92"/>
        <v>0</v>
      </c>
      <c r="AC61" s="114">
        <f t="shared" si="93"/>
        <v>0</v>
      </c>
      <c r="AD61" s="114">
        <f t="shared" si="94"/>
        <v>0</v>
      </c>
      <c r="AE61" s="114">
        <f t="shared" si="95"/>
        <v>0</v>
      </c>
    </row>
    <row r="62" spans="1:32" ht="12.75" customHeight="1" x14ac:dyDescent="0.15">
      <c r="A62" s="131"/>
      <c r="B62" s="132" t="str">
        <f t="shared" si="84"/>
        <v/>
      </c>
      <c r="C62" s="133" t="str">
        <f t="shared" si="85"/>
        <v/>
      </c>
      <c r="D62" s="139"/>
      <c r="E62" s="140"/>
      <c r="F62" s="136">
        <f t="shared" si="2"/>
        <v>5</v>
      </c>
      <c r="G62" s="128"/>
      <c r="H62" s="122"/>
      <c r="I62" s="118"/>
      <c r="J62" s="132" t="str">
        <f t="shared" si="86"/>
        <v>Rob Fergusson</v>
      </c>
      <c r="K62" s="133" t="str">
        <f t="shared" si="87"/>
        <v>HAC</v>
      </c>
      <c r="L62" s="134">
        <v>16</v>
      </c>
      <c r="M62" s="138">
        <v>1.9618055555555556E-3</v>
      </c>
      <c r="N62" s="136">
        <f t="shared" si="5"/>
        <v>5</v>
      </c>
      <c r="O62" s="130"/>
      <c r="P62" s="122"/>
      <c r="Q62" s="329" t="str">
        <f>IF(S62=0,"",INDEX(Mens_team_declarations,MATCH(P$58,Events_men,0)+3,MATCH(S62,men_short_codes,0)+2))</f>
        <v/>
      </c>
      <c r="R62" s="329"/>
      <c r="S62" s="150" t="s">
        <v>17</v>
      </c>
      <c r="T62" s="155" t="s">
        <v>213</v>
      </c>
      <c r="U62" s="136">
        <v>7</v>
      </c>
      <c r="V62" s="130"/>
      <c r="W62" s="114">
        <v>5</v>
      </c>
      <c r="X62" s="114">
        <f t="shared" si="88"/>
        <v>0</v>
      </c>
      <c r="Y62" s="114">
        <f t="shared" si="89"/>
        <v>0</v>
      </c>
      <c r="Z62" s="114">
        <f t="shared" si="90"/>
        <v>7</v>
      </c>
      <c r="AA62" s="114">
        <f t="shared" si="91"/>
        <v>0</v>
      </c>
      <c r="AB62" s="114">
        <f t="shared" si="92"/>
        <v>0</v>
      </c>
      <c r="AC62" s="114">
        <f t="shared" si="93"/>
        <v>5</v>
      </c>
      <c r="AD62" s="114">
        <f t="shared" si="94"/>
        <v>0</v>
      </c>
      <c r="AE62" s="114">
        <f t="shared" si="95"/>
        <v>0</v>
      </c>
    </row>
    <row r="63" spans="1:32" ht="14.25" customHeight="1" x14ac:dyDescent="0.15">
      <c r="A63" s="131"/>
      <c r="B63" s="132" t="str">
        <f t="shared" si="84"/>
        <v/>
      </c>
      <c r="C63" s="133" t="str">
        <f t="shared" si="85"/>
        <v/>
      </c>
      <c r="D63" s="139"/>
      <c r="E63" s="140"/>
      <c r="F63" s="136">
        <f t="shared" si="2"/>
        <v>4</v>
      </c>
      <c r="G63" s="128"/>
      <c r="H63" s="122"/>
      <c r="I63" s="118"/>
      <c r="J63" s="132">
        <f t="shared" si="86"/>
        <v>0</v>
      </c>
      <c r="K63" s="133" t="str">
        <f t="shared" si="87"/>
        <v>HAIL</v>
      </c>
      <c r="L63" s="134">
        <v>15</v>
      </c>
      <c r="M63" s="138">
        <v>2.2037037037037038E-3</v>
      </c>
      <c r="N63" s="136">
        <f t="shared" si="5"/>
        <v>4</v>
      </c>
      <c r="O63" s="130"/>
      <c r="P63" s="122"/>
      <c r="Q63" s="329"/>
      <c r="R63" s="329"/>
      <c r="S63" s="156"/>
      <c r="T63" s="157"/>
      <c r="U63" s="136"/>
      <c r="V63" s="130"/>
      <c r="W63" s="114">
        <v>4</v>
      </c>
      <c r="X63" s="114">
        <f t="shared" si="88"/>
        <v>0</v>
      </c>
      <c r="Y63" s="114">
        <f t="shared" si="89"/>
        <v>0</v>
      </c>
      <c r="Z63" s="114">
        <f t="shared" si="90"/>
        <v>0</v>
      </c>
      <c r="AA63" s="114">
        <f t="shared" si="91"/>
        <v>0</v>
      </c>
      <c r="AB63" s="114">
        <f t="shared" si="92"/>
        <v>4</v>
      </c>
      <c r="AC63" s="114">
        <f t="shared" si="93"/>
        <v>0</v>
      </c>
      <c r="AD63" s="114">
        <f t="shared" si="94"/>
        <v>0</v>
      </c>
      <c r="AE63" s="114">
        <f t="shared" si="95"/>
        <v>0</v>
      </c>
    </row>
    <row r="64" spans="1:32" ht="14.25" customHeight="1" x14ac:dyDescent="0.15">
      <c r="A64" s="131"/>
      <c r="B64" s="132" t="str">
        <f t="shared" si="84"/>
        <v/>
      </c>
      <c r="C64" s="133" t="str">
        <f t="shared" si="85"/>
        <v/>
      </c>
      <c r="D64" s="139"/>
      <c r="E64" s="140"/>
      <c r="F64" s="136">
        <f t="shared" si="2"/>
        <v>3</v>
      </c>
      <c r="G64" s="128"/>
      <c r="H64" s="122"/>
      <c r="I64" s="118"/>
      <c r="J64" s="132" t="str">
        <f t="shared" si="86"/>
        <v/>
      </c>
      <c r="K64" s="133" t="str">
        <f t="shared" si="87"/>
        <v/>
      </c>
      <c r="L64" s="134"/>
      <c r="M64" s="138"/>
      <c r="N64" s="136">
        <f t="shared" si="5"/>
        <v>3</v>
      </c>
      <c r="O64" s="128"/>
      <c r="P64" s="122"/>
      <c r="Q64" s="329"/>
      <c r="R64" s="329"/>
      <c r="S64" s="156"/>
      <c r="T64" s="157"/>
      <c r="U64" s="136"/>
      <c r="V64" s="130"/>
      <c r="W64" s="114">
        <v>3</v>
      </c>
      <c r="X64" s="114">
        <f t="shared" si="88"/>
        <v>0</v>
      </c>
      <c r="Y64" s="114">
        <f t="shared" si="89"/>
        <v>0</v>
      </c>
      <c r="Z64" s="114">
        <f t="shared" si="90"/>
        <v>0</v>
      </c>
      <c r="AA64" s="114">
        <f t="shared" si="91"/>
        <v>0</v>
      </c>
      <c r="AB64" s="114">
        <f t="shared" si="92"/>
        <v>0</v>
      </c>
      <c r="AC64" s="114">
        <f t="shared" si="93"/>
        <v>0</v>
      </c>
      <c r="AD64" s="114">
        <f t="shared" si="94"/>
        <v>0</v>
      </c>
      <c r="AE64" s="114">
        <f t="shared" si="95"/>
        <v>0</v>
      </c>
    </row>
    <row r="65" spans="1:31" ht="14.25" customHeight="1" x14ac:dyDescent="0.15">
      <c r="A65" s="131"/>
      <c r="B65" s="132" t="str">
        <f t="shared" si="84"/>
        <v/>
      </c>
      <c r="C65" s="133" t="str">
        <f t="shared" si="85"/>
        <v/>
      </c>
      <c r="D65" s="139"/>
      <c r="E65" s="140"/>
      <c r="F65" s="136">
        <f t="shared" si="2"/>
        <v>2</v>
      </c>
      <c r="G65" s="128"/>
      <c r="H65" s="122"/>
      <c r="I65" s="118"/>
      <c r="J65" s="132" t="str">
        <f t="shared" si="86"/>
        <v/>
      </c>
      <c r="K65" s="133" t="str">
        <f t="shared" si="87"/>
        <v/>
      </c>
      <c r="L65" s="134"/>
      <c r="M65" s="138"/>
      <c r="N65" s="136">
        <f t="shared" si="5"/>
        <v>2</v>
      </c>
      <c r="O65" s="128"/>
      <c r="P65" s="122"/>
      <c r="Q65" s="329" t="str">
        <f>IF(S65=0,"",INDEX(Mens_team_declarations,MATCH(P$58,Events_men,0)+3,MATCH(S65,men_short_codes,0)+2))</f>
        <v>Ian Kenton, Helen Diack, Abigail Redd &amp; Owen Wells</v>
      </c>
      <c r="R65" s="329"/>
      <c r="S65" s="150" t="s">
        <v>23</v>
      </c>
      <c r="T65" s="155" t="s">
        <v>214</v>
      </c>
      <c r="U65" s="136">
        <v>6</v>
      </c>
      <c r="V65" s="130"/>
      <c r="W65" s="114">
        <v>2</v>
      </c>
      <c r="X65" s="114">
        <f t="shared" si="88"/>
        <v>0</v>
      </c>
      <c r="Y65" s="114">
        <f t="shared" si="89"/>
        <v>0</v>
      </c>
      <c r="Z65" s="114">
        <f t="shared" si="90"/>
        <v>0</v>
      </c>
      <c r="AA65" s="114">
        <f t="shared" si="91"/>
        <v>6</v>
      </c>
      <c r="AB65" s="114">
        <f t="shared" si="92"/>
        <v>0</v>
      </c>
      <c r="AC65" s="114">
        <f t="shared" si="93"/>
        <v>0</v>
      </c>
      <c r="AD65" s="114">
        <f t="shared" si="94"/>
        <v>0</v>
      </c>
      <c r="AE65" s="114">
        <f t="shared" si="95"/>
        <v>0</v>
      </c>
    </row>
    <row r="66" spans="1:31" ht="14.25" customHeight="1" x14ac:dyDescent="0.15">
      <c r="A66" s="131"/>
      <c r="B66" s="132" t="str">
        <f t="shared" si="84"/>
        <v/>
      </c>
      <c r="C66" s="133" t="str">
        <f t="shared" si="85"/>
        <v/>
      </c>
      <c r="D66" s="139"/>
      <c r="E66" s="140"/>
      <c r="F66" s="136">
        <f t="shared" si="2"/>
        <v>1</v>
      </c>
      <c r="G66" s="128"/>
      <c r="H66" s="122"/>
      <c r="I66" s="118"/>
      <c r="J66" s="132" t="str">
        <f t="shared" si="86"/>
        <v/>
      </c>
      <c r="K66" s="133" t="str">
        <f t="shared" si="87"/>
        <v/>
      </c>
      <c r="L66" s="134"/>
      <c r="M66" s="138"/>
      <c r="N66" s="136">
        <f t="shared" si="5"/>
        <v>1</v>
      </c>
      <c r="O66" s="128"/>
      <c r="P66" s="122"/>
      <c r="Q66" s="329"/>
      <c r="R66" s="329"/>
      <c r="S66" s="156"/>
      <c r="T66" s="157"/>
      <c r="U66" s="136"/>
      <c r="V66" s="130"/>
      <c r="W66" s="114">
        <v>1</v>
      </c>
      <c r="X66" s="114">
        <f t="shared" si="88"/>
        <v>0</v>
      </c>
      <c r="Y66" s="114">
        <f t="shared" si="89"/>
        <v>0</v>
      </c>
      <c r="Z66" s="114">
        <f t="shared" si="90"/>
        <v>0</v>
      </c>
      <c r="AA66" s="114">
        <f t="shared" si="91"/>
        <v>0</v>
      </c>
      <c r="AB66" s="114">
        <f t="shared" si="92"/>
        <v>0</v>
      </c>
      <c r="AC66" s="114">
        <f t="shared" si="93"/>
        <v>0</v>
      </c>
      <c r="AD66" s="114">
        <f t="shared" si="94"/>
        <v>0</v>
      </c>
      <c r="AE66" s="114">
        <f t="shared" si="95"/>
        <v>0</v>
      </c>
    </row>
    <row r="67" spans="1:31" ht="14.25" customHeight="1" x14ac:dyDescent="0.15">
      <c r="A67" s="131"/>
      <c r="B67" s="125" t="str">
        <f>'Team Declaration'!$B$10</f>
        <v>Triple Jump</v>
      </c>
      <c r="C67" s="126" t="str">
        <f>$C$4</f>
        <v>35+</v>
      </c>
      <c r="D67" s="126"/>
      <c r="E67" s="142"/>
      <c r="F67" s="136">
        <f t="shared" si="2"/>
        <v>0</v>
      </c>
      <c r="G67" s="128"/>
      <c r="H67" s="122"/>
      <c r="I67" s="123"/>
      <c r="J67" s="152" t="str">
        <f>'Team Declaration'!$B$12</f>
        <v>800m</v>
      </c>
      <c r="K67" s="126" t="str">
        <f>K31</f>
        <v>60+</v>
      </c>
      <c r="L67" s="148"/>
      <c r="M67" s="149"/>
      <c r="N67" s="136">
        <f t="shared" si="5"/>
        <v>0</v>
      </c>
      <c r="O67" s="128"/>
      <c r="P67" s="122"/>
      <c r="Q67" s="329"/>
      <c r="R67" s="329"/>
      <c r="S67" s="156"/>
      <c r="T67" s="157"/>
      <c r="U67" s="136"/>
      <c r="V67" s="130"/>
      <c r="W67" s="114"/>
      <c r="X67" s="114">
        <f t="shared" ref="X67:AE67" si="96">IF(OR($D67=X$1,$D67=X$2,$D67=X$3,$D67=X$4),$F67,0)+IF(OR($L68=X$1,$L68=X$2,$L68=X$3,$L68=X$4),$N67,0)+IF(OR($S67=X$1,$S67=X$2,$S67=X$3,$S67=X$4),$U67,0)</f>
        <v>0</v>
      </c>
      <c r="Y67" s="114">
        <f t="shared" si="96"/>
        <v>0</v>
      </c>
      <c r="Z67" s="114">
        <f t="shared" si="96"/>
        <v>0</v>
      </c>
      <c r="AA67" s="114">
        <f t="shared" si="96"/>
        <v>0</v>
      </c>
      <c r="AB67" s="114">
        <f t="shared" si="96"/>
        <v>0</v>
      </c>
      <c r="AC67" s="114">
        <f t="shared" si="96"/>
        <v>0</v>
      </c>
      <c r="AD67" s="114">
        <f t="shared" si="96"/>
        <v>0</v>
      </c>
      <c r="AE67" s="114">
        <f t="shared" si="96"/>
        <v>0</v>
      </c>
    </row>
    <row r="68" spans="1:31" ht="14.25" customHeight="1" x14ac:dyDescent="0.15">
      <c r="A68" s="131"/>
      <c r="B68" s="132" t="str">
        <f t="shared" ref="B68:B75" si="97">IF(D68=0,"",INDEX(Mens_team_declarations,MATCH(B$67,Events_men,0),MATCH(D68,men_short_codes,0)))</f>
        <v>Grant Stirling</v>
      </c>
      <c r="C68" s="133" t="str">
        <f t="shared" ref="C68:C75" si="98">IF(D68=0,"",INDEX(abbr_names,MATCH(D68,men_short_codes,0)))</f>
        <v>ERAC</v>
      </c>
      <c r="D68" s="134" t="s">
        <v>17</v>
      </c>
      <c r="E68" s="135">
        <v>10.58</v>
      </c>
      <c r="F68" s="136">
        <f t="shared" si="2"/>
        <v>8</v>
      </c>
      <c r="G68" s="128"/>
      <c r="H68" s="122"/>
      <c r="I68" s="118"/>
      <c r="J68" s="132" t="str">
        <f t="shared" ref="J68:J75" si="99">IF(L68=0,"",INDEX(Mens_team_declarations,MATCH(J$67,Events_men,0),MATCH(L68,men_short_codes,0)))</f>
        <v>Jonathan Burrell</v>
      </c>
      <c r="K68" s="133" t="str">
        <f t="shared" ref="K68:K75" si="100">IF(L68=0,"",INDEX(abbr_names,MATCH(L68,men_short_codes,0)))</f>
        <v>HHH</v>
      </c>
      <c r="L68" s="134">
        <v>7</v>
      </c>
      <c r="M68" s="138">
        <v>1.6377314814814815E-3</v>
      </c>
      <c r="N68" s="136">
        <f t="shared" si="5"/>
        <v>8</v>
      </c>
      <c r="O68" s="128"/>
      <c r="P68" s="122"/>
      <c r="Q68" s="329" t="str">
        <f>IF(S68=0,"",INDEX(Mens_team_declarations,MATCH(P$58,Events_men,0)+3,MATCH(S68,men_short_codes,0)+2))</f>
        <v>Helena Rooney, Norman Scott, Katie Wright &amp; Dan Vaughan</v>
      </c>
      <c r="R68" s="329"/>
      <c r="S68" s="150" t="s">
        <v>13</v>
      </c>
      <c r="T68" s="155" t="s">
        <v>215</v>
      </c>
      <c r="U68" s="136">
        <v>5</v>
      </c>
      <c r="V68" s="130"/>
      <c r="W68" s="114">
        <v>8</v>
      </c>
      <c r="X68" s="114">
        <f t="shared" ref="X68:X75" si="101">IF(OR($D68=X$1,$D68=X$2,$D68=X$3,$D68=X$4),$F68,0)+IF(OR($L68=X$1,$L68=X$2,$L68=X$3,$L68=X$4),$N68,0)+IF(OR($S68=X$1,$S68=X$2,$S68=X$3,$S68=X$4),$U68,0)</f>
        <v>5</v>
      </c>
      <c r="Y68" s="114">
        <f t="shared" ref="Y68:Y75" si="102">IF(OR($D68=Y$1,$D68=Y$2,$D68=Y$3,$D68=Y$4),$F68,0)+IF(OR($L68=Y$1,$L68=Y$2,$L68=Y$3,$L68=Y$4),$N68,0)+IF(OR($S68=Y$1,$S68=Y$2,$S68=Y$3,$S68=Y$4),$U68,0)</f>
        <v>0</v>
      </c>
      <c r="Z68" s="114">
        <f t="shared" ref="Z68:Z75" si="103">IF(OR($D68=Z$1,$D68=Z$2,$D68=Z$3,$D68=Z$4),$F68,0)+IF(OR($L68=Z$1,$L68=Z$2,$L68=Z$3,$L68=Z$4),$N68,0)+IF(OR($S68=Z$1,$S68=Z$2,$S68=Z$3,$S68=Z$4),$U68,0)</f>
        <v>8</v>
      </c>
      <c r="AA68" s="114">
        <f t="shared" ref="AA68:AA75" si="104">IF(OR($D68=AA$1,$D68=AA$2,$D68=AA$3,$D68=AA$4),$F68,0)+IF(OR($L68=AA$1,$L68=AA$2,$L68=AA$3,$L68=AA$4),$N68,0)+IF(OR($S68=AA$1,$S68=AA$2,$S68=AA$3,$S68=AA$4),$U68,0)</f>
        <v>8</v>
      </c>
      <c r="AB68" s="114">
        <f t="shared" ref="AB68:AB75" si="105">IF(OR($D68=AB$1,$D68=AB$2,$D68=AB$3,$D68=AB$4),$F68,0)+IF(OR($L68=AB$1,$L68=AB$2,$L68=AB$3,$L68=AB$4),$N68,0)+IF(OR($S68=AB$1,$S68=AB$2,$S68=AB$3,$S68=AB$4),$U68,0)</f>
        <v>0</v>
      </c>
      <c r="AC68" s="114">
        <f t="shared" ref="AC68:AC75" si="106">IF(OR($D68=AC$1,$D68=AC$2,$D68=AC$3,$D68=AC$4),$F68,0)+IF(OR($L68=AC$1,$L68=AC$2,$L68=AC$3,$L68=AC$4),$N68,0)+IF(OR($S68=AC$1,$S68=AC$2,$S68=AC$3,$S68=AC$4),$U68,0)</f>
        <v>0</v>
      </c>
      <c r="AD68" s="114">
        <f t="shared" ref="AD68:AD75" si="107">IF(OR($D68=AD$1,$D68=AD$2,$D68=AD$3,$D68=AD$4),$F68,0)+IF(OR($L68=AD$1,$L68=AD$2,$L68=AD$3,$L68=AD$4),$N68,0)+IF(OR($S68=AD$1,$S68=AD$2,$S68=AD$3,$S68=AD$4),$U68,0)</f>
        <v>0</v>
      </c>
      <c r="AE68" s="114">
        <f t="shared" ref="AE68:AE75" si="108">IF(OR($D68=AE$1,$D68=AE$2,$D68=AE$3,$D68=AE$4),$F68,0)+IF(OR($L68=AE$1,$L68=AE$2,$L68=AE$3,$L68=AE$4),$N68,0)+IF(OR($S68=AE$1,$S68=AE$2,$S68=AE$3,$S68=AE$4),$U68,0)</f>
        <v>0</v>
      </c>
    </row>
    <row r="69" spans="1:31" ht="14.25" customHeight="1" x14ac:dyDescent="0.15">
      <c r="A69" s="131"/>
      <c r="B69" s="132" t="str">
        <f t="shared" si="97"/>
        <v>Laurie Burrett</v>
      </c>
      <c r="C69" s="133" t="str">
        <f t="shared" si="98"/>
        <v>HAIL</v>
      </c>
      <c r="D69" s="134" t="s">
        <v>19</v>
      </c>
      <c r="E69" s="135">
        <v>9.33</v>
      </c>
      <c r="F69" s="136">
        <f t="shared" si="2"/>
        <v>7</v>
      </c>
      <c r="G69" s="128"/>
      <c r="H69" s="122"/>
      <c r="I69" s="118"/>
      <c r="J69" s="132" t="str">
        <f t="shared" si="99"/>
        <v>Mark Dooley</v>
      </c>
      <c r="K69" s="133" t="str">
        <f t="shared" si="100"/>
        <v>B&amp;H</v>
      </c>
      <c r="L69" s="134">
        <v>1</v>
      </c>
      <c r="M69" s="138">
        <v>1.7361111111111112E-3</v>
      </c>
      <c r="N69" s="136">
        <f t="shared" si="5"/>
        <v>7</v>
      </c>
      <c r="O69" s="128"/>
      <c r="P69" s="122"/>
      <c r="Q69" s="329"/>
      <c r="R69" s="329"/>
      <c r="S69" s="156"/>
      <c r="T69" s="157"/>
      <c r="U69" s="136"/>
      <c r="V69" s="130"/>
      <c r="W69" s="114">
        <v>7</v>
      </c>
      <c r="X69" s="114">
        <f t="shared" si="101"/>
        <v>0</v>
      </c>
      <c r="Y69" s="114">
        <f t="shared" si="102"/>
        <v>7</v>
      </c>
      <c r="Z69" s="114">
        <f t="shared" si="103"/>
        <v>0</v>
      </c>
      <c r="AA69" s="114">
        <f t="shared" si="104"/>
        <v>0</v>
      </c>
      <c r="AB69" s="114">
        <f t="shared" si="105"/>
        <v>7</v>
      </c>
      <c r="AC69" s="114">
        <f t="shared" si="106"/>
        <v>0</v>
      </c>
      <c r="AD69" s="114">
        <f t="shared" si="107"/>
        <v>0</v>
      </c>
      <c r="AE69" s="114">
        <f t="shared" si="108"/>
        <v>0</v>
      </c>
    </row>
    <row r="70" spans="1:31" ht="14.25" customHeight="1" x14ac:dyDescent="0.15">
      <c r="A70" s="131"/>
      <c r="B70" s="132" t="str">
        <f t="shared" si="97"/>
        <v>Tom Cleary</v>
      </c>
      <c r="C70" s="133" t="str">
        <f t="shared" si="98"/>
        <v>HAC</v>
      </c>
      <c r="D70" s="134" t="s">
        <v>21</v>
      </c>
      <c r="E70" s="135">
        <v>9.2799999999999994</v>
      </c>
      <c r="F70" s="136">
        <f t="shared" si="2"/>
        <v>6</v>
      </c>
      <c r="G70" s="128"/>
      <c r="H70" s="122"/>
      <c r="I70" s="118"/>
      <c r="J70" s="132" t="str">
        <f t="shared" si="99"/>
        <v>Evert Baker</v>
      </c>
      <c r="K70" s="133" t="str">
        <f t="shared" si="100"/>
        <v>WD</v>
      </c>
      <c r="L70" s="134">
        <v>2</v>
      </c>
      <c r="M70" s="138">
        <v>2.0138888888888888E-3</v>
      </c>
      <c r="N70" s="136">
        <f t="shared" si="5"/>
        <v>6</v>
      </c>
      <c r="O70" s="130"/>
      <c r="P70" s="122"/>
      <c r="Q70" s="329"/>
      <c r="R70" s="329"/>
      <c r="S70" s="156"/>
      <c r="T70" s="157"/>
      <c r="U70" s="136"/>
      <c r="V70" s="130"/>
      <c r="W70" s="114">
        <v>6</v>
      </c>
      <c r="X70" s="114">
        <f t="shared" si="101"/>
        <v>0</v>
      </c>
      <c r="Y70" s="114">
        <f t="shared" si="102"/>
        <v>0</v>
      </c>
      <c r="Z70" s="114">
        <f t="shared" si="103"/>
        <v>0</v>
      </c>
      <c r="AA70" s="114">
        <f t="shared" si="104"/>
        <v>0</v>
      </c>
      <c r="AB70" s="114">
        <f t="shared" si="105"/>
        <v>0</v>
      </c>
      <c r="AC70" s="114">
        <f t="shared" si="106"/>
        <v>6</v>
      </c>
      <c r="AD70" s="114">
        <f t="shared" si="107"/>
        <v>6</v>
      </c>
      <c r="AE70" s="114">
        <f t="shared" si="108"/>
        <v>0</v>
      </c>
    </row>
    <row r="71" spans="1:31" ht="14.25" customHeight="1" x14ac:dyDescent="0.15">
      <c r="A71" s="131"/>
      <c r="B71" s="132" t="str">
        <f t="shared" si="97"/>
        <v>Matthew Harmer</v>
      </c>
      <c r="C71" s="133" t="str">
        <f t="shared" si="98"/>
        <v>HY</v>
      </c>
      <c r="D71" s="139" t="s">
        <v>25</v>
      </c>
      <c r="E71" s="140">
        <v>7.59</v>
      </c>
      <c r="F71" s="136">
        <f t="shared" si="2"/>
        <v>5</v>
      </c>
      <c r="G71" s="128"/>
      <c r="H71" s="122"/>
      <c r="I71" s="118"/>
      <c r="J71" s="132" t="str">
        <f t="shared" si="99"/>
        <v>Kevin Lowe</v>
      </c>
      <c r="K71" s="133" t="str">
        <f t="shared" si="100"/>
        <v>A80</v>
      </c>
      <c r="L71" s="134">
        <v>8</v>
      </c>
      <c r="M71" s="138">
        <v>2.0590277777777777E-3</v>
      </c>
      <c r="N71" s="136">
        <f t="shared" si="5"/>
        <v>5</v>
      </c>
      <c r="O71" s="130"/>
      <c r="P71" s="122"/>
      <c r="Q71" s="329" t="str">
        <f>IF(S71=0,"",INDEX(Mens_team_declarations,MATCH(P$58,Events_men,0)+3,MATCH(S71,men_short_codes,0)+2))</f>
        <v/>
      </c>
      <c r="R71" s="329"/>
      <c r="S71" s="150" t="s">
        <v>15</v>
      </c>
      <c r="T71" s="155" t="s">
        <v>216</v>
      </c>
      <c r="U71" s="136">
        <v>4</v>
      </c>
      <c r="V71" s="130"/>
      <c r="W71" s="114">
        <v>5</v>
      </c>
      <c r="X71" s="114">
        <f t="shared" si="101"/>
        <v>5</v>
      </c>
      <c r="Y71" s="114">
        <f t="shared" si="102"/>
        <v>4</v>
      </c>
      <c r="Z71" s="114">
        <f t="shared" si="103"/>
        <v>0</v>
      </c>
      <c r="AA71" s="114">
        <f t="shared" si="104"/>
        <v>0</v>
      </c>
      <c r="AB71" s="114">
        <f t="shared" si="105"/>
        <v>0</v>
      </c>
      <c r="AC71" s="114">
        <f t="shared" si="106"/>
        <v>0</v>
      </c>
      <c r="AD71" s="114">
        <f t="shared" si="107"/>
        <v>0</v>
      </c>
      <c r="AE71" s="114">
        <f t="shared" si="108"/>
        <v>5</v>
      </c>
    </row>
    <row r="72" spans="1:31" ht="14.25" customHeight="1" x14ac:dyDescent="0.15">
      <c r="A72" s="131"/>
      <c r="B72" s="132" t="str">
        <f t="shared" si="97"/>
        <v>James Smyth</v>
      </c>
      <c r="C72" s="133" t="str">
        <f t="shared" si="98"/>
        <v>HHH</v>
      </c>
      <c r="D72" s="139" t="s">
        <v>23</v>
      </c>
      <c r="E72" s="140">
        <v>7.57</v>
      </c>
      <c r="F72" s="136">
        <f t="shared" si="2"/>
        <v>4</v>
      </c>
      <c r="G72" s="128"/>
      <c r="H72" s="122"/>
      <c r="I72" s="118"/>
      <c r="J72" s="132" t="str">
        <f t="shared" si="99"/>
        <v/>
      </c>
      <c r="K72" s="133" t="str">
        <f t="shared" si="100"/>
        <v/>
      </c>
      <c r="L72" s="134"/>
      <c r="M72" s="138"/>
      <c r="N72" s="136">
        <f t="shared" si="5"/>
        <v>4</v>
      </c>
      <c r="O72" s="130"/>
      <c r="P72" s="122"/>
      <c r="Q72" s="329"/>
      <c r="R72" s="329"/>
      <c r="S72" s="156"/>
      <c r="T72" s="157"/>
      <c r="U72" s="136"/>
      <c r="V72" s="130"/>
      <c r="W72" s="114">
        <v>4</v>
      </c>
      <c r="X72" s="114">
        <f t="shared" si="101"/>
        <v>0</v>
      </c>
      <c r="Y72" s="114">
        <f t="shared" si="102"/>
        <v>0</v>
      </c>
      <c r="Z72" s="114">
        <f t="shared" si="103"/>
        <v>0</v>
      </c>
      <c r="AA72" s="114">
        <f t="shared" si="104"/>
        <v>4</v>
      </c>
      <c r="AB72" s="114">
        <f t="shared" si="105"/>
        <v>0</v>
      </c>
      <c r="AC72" s="114">
        <f t="shared" si="106"/>
        <v>0</v>
      </c>
      <c r="AD72" s="114">
        <f t="shared" si="107"/>
        <v>0</v>
      </c>
      <c r="AE72" s="114">
        <f t="shared" si="108"/>
        <v>0</v>
      </c>
    </row>
    <row r="73" spans="1:31" ht="14.25" customHeight="1" x14ac:dyDescent="0.15">
      <c r="A73" s="131"/>
      <c r="B73" s="132" t="str">
        <f t="shared" si="97"/>
        <v/>
      </c>
      <c r="C73" s="133" t="str">
        <f t="shared" si="98"/>
        <v/>
      </c>
      <c r="D73" s="139"/>
      <c r="E73" s="140"/>
      <c r="F73" s="136">
        <f t="shared" si="2"/>
        <v>3</v>
      </c>
      <c r="G73" s="128"/>
      <c r="H73" s="122"/>
      <c r="I73" s="118"/>
      <c r="J73" s="132" t="str">
        <f t="shared" si="99"/>
        <v/>
      </c>
      <c r="K73" s="133" t="str">
        <f t="shared" si="100"/>
        <v/>
      </c>
      <c r="L73" s="134"/>
      <c r="M73" s="138"/>
      <c r="N73" s="136">
        <f t="shared" si="5"/>
        <v>3</v>
      </c>
      <c r="O73" s="130"/>
      <c r="P73" s="122"/>
      <c r="Q73" s="329"/>
      <c r="R73" s="329"/>
      <c r="S73" s="156"/>
      <c r="T73" s="157"/>
      <c r="U73" s="136"/>
      <c r="V73" s="130"/>
      <c r="W73" s="114">
        <v>3</v>
      </c>
      <c r="X73" s="114">
        <f t="shared" si="101"/>
        <v>0</v>
      </c>
      <c r="Y73" s="114">
        <f t="shared" si="102"/>
        <v>0</v>
      </c>
      <c r="Z73" s="114">
        <f t="shared" si="103"/>
        <v>0</v>
      </c>
      <c r="AA73" s="114">
        <f t="shared" si="104"/>
        <v>0</v>
      </c>
      <c r="AB73" s="114">
        <f t="shared" si="105"/>
        <v>0</v>
      </c>
      <c r="AC73" s="114">
        <f t="shared" si="106"/>
        <v>0</v>
      </c>
      <c r="AD73" s="114">
        <f t="shared" si="107"/>
        <v>0</v>
      </c>
      <c r="AE73" s="114">
        <f t="shared" si="108"/>
        <v>0</v>
      </c>
    </row>
    <row r="74" spans="1:31" ht="14.25" customHeight="1" x14ac:dyDescent="0.15">
      <c r="A74" s="131"/>
      <c r="B74" s="132" t="str">
        <f t="shared" si="97"/>
        <v/>
      </c>
      <c r="C74" s="133" t="str">
        <f t="shared" si="98"/>
        <v/>
      </c>
      <c r="D74" s="139"/>
      <c r="E74" s="140"/>
      <c r="F74" s="136">
        <f t="shared" si="2"/>
        <v>2</v>
      </c>
      <c r="G74" s="128"/>
      <c r="H74" s="122"/>
      <c r="I74" s="118"/>
      <c r="J74" s="132" t="str">
        <f t="shared" si="99"/>
        <v/>
      </c>
      <c r="K74" s="133" t="str">
        <f t="shared" si="100"/>
        <v/>
      </c>
      <c r="L74" s="134"/>
      <c r="M74" s="138"/>
      <c r="N74" s="136">
        <f t="shared" si="5"/>
        <v>2</v>
      </c>
      <c r="O74" s="128"/>
      <c r="P74" s="122"/>
      <c r="Q74" s="329" t="str">
        <f>IF(S74=0,"",INDEX(Mens_team_declarations,MATCH(P$58,Events_men,0)+3,MATCH(S74,men_short_codes,0)+2))</f>
        <v>Curis Shoult, Rob Chrystie, Tina Macenhill &amp; Katy Reed</v>
      </c>
      <c r="R74" s="329"/>
      <c r="S74" s="150" t="s">
        <v>19</v>
      </c>
      <c r="T74" s="155" t="s">
        <v>217</v>
      </c>
      <c r="U74" s="136">
        <v>3</v>
      </c>
      <c r="V74" s="130"/>
      <c r="W74" s="114">
        <v>2</v>
      </c>
      <c r="X74" s="114">
        <f t="shared" si="101"/>
        <v>0</v>
      </c>
      <c r="Y74" s="114">
        <f t="shared" si="102"/>
        <v>0</v>
      </c>
      <c r="Z74" s="114">
        <f t="shared" si="103"/>
        <v>0</v>
      </c>
      <c r="AA74" s="114">
        <f t="shared" si="104"/>
        <v>0</v>
      </c>
      <c r="AB74" s="114">
        <f t="shared" si="105"/>
        <v>3</v>
      </c>
      <c r="AC74" s="114">
        <f t="shared" si="106"/>
        <v>0</v>
      </c>
      <c r="AD74" s="114">
        <f t="shared" si="107"/>
        <v>0</v>
      </c>
      <c r="AE74" s="114">
        <f t="shared" si="108"/>
        <v>0</v>
      </c>
    </row>
    <row r="75" spans="1:31" ht="14.25" customHeight="1" x14ac:dyDescent="0.15">
      <c r="A75" s="131"/>
      <c r="B75" s="132" t="str">
        <f t="shared" si="97"/>
        <v/>
      </c>
      <c r="C75" s="133" t="str">
        <f t="shared" si="98"/>
        <v/>
      </c>
      <c r="D75" s="139"/>
      <c r="E75" s="140"/>
      <c r="F75" s="136">
        <f t="shared" si="2"/>
        <v>1</v>
      </c>
      <c r="G75" s="128"/>
      <c r="H75" s="122"/>
      <c r="I75" s="118"/>
      <c r="J75" s="132" t="str">
        <f t="shared" si="99"/>
        <v/>
      </c>
      <c r="K75" s="133" t="str">
        <f t="shared" si="100"/>
        <v/>
      </c>
      <c r="L75" s="134"/>
      <c r="M75" s="138"/>
      <c r="N75" s="136">
        <f t="shared" si="5"/>
        <v>1</v>
      </c>
      <c r="O75" s="128"/>
      <c r="P75" s="122"/>
      <c r="Q75" s="329"/>
      <c r="R75" s="329"/>
      <c r="S75" s="156"/>
      <c r="T75" s="157"/>
      <c r="U75" s="136"/>
      <c r="V75" s="130"/>
      <c r="W75" s="114">
        <v>1</v>
      </c>
      <c r="X75" s="114">
        <f t="shared" si="101"/>
        <v>0</v>
      </c>
      <c r="Y75" s="114">
        <f t="shared" si="102"/>
        <v>0</v>
      </c>
      <c r="Z75" s="114">
        <f t="shared" si="103"/>
        <v>0</v>
      </c>
      <c r="AA75" s="114">
        <f t="shared" si="104"/>
        <v>0</v>
      </c>
      <c r="AB75" s="114">
        <f t="shared" si="105"/>
        <v>0</v>
      </c>
      <c r="AC75" s="114">
        <f t="shared" si="106"/>
        <v>0</v>
      </c>
      <c r="AD75" s="114">
        <f t="shared" si="107"/>
        <v>0</v>
      </c>
      <c r="AE75" s="114">
        <f t="shared" si="108"/>
        <v>0</v>
      </c>
    </row>
    <row r="76" spans="1:31" ht="14.25" customHeight="1" x14ac:dyDescent="0.15">
      <c r="A76" s="131"/>
      <c r="B76" s="125" t="str">
        <f>'Team Declaration'!$B$10</f>
        <v>Triple Jump</v>
      </c>
      <c r="C76" s="145" t="s">
        <v>30</v>
      </c>
      <c r="D76" s="120"/>
      <c r="E76" s="142"/>
      <c r="F76" s="136">
        <f t="shared" si="2"/>
        <v>0</v>
      </c>
      <c r="G76" s="128"/>
      <c r="H76" s="122"/>
      <c r="I76" s="123"/>
      <c r="J76" s="152" t="str">
        <f>'Team Declaration'!$B$13</f>
        <v>2000m walk</v>
      </c>
      <c r="K76" s="126" t="s">
        <v>13</v>
      </c>
      <c r="L76" s="143"/>
      <c r="M76" s="149"/>
      <c r="N76" s="136">
        <f t="shared" si="5"/>
        <v>0</v>
      </c>
      <c r="O76" s="128"/>
      <c r="P76" s="122"/>
      <c r="Q76" s="329"/>
      <c r="R76" s="329"/>
      <c r="S76" s="156"/>
      <c r="T76" s="157"/>
      <c r="U76" s="136"/>
      <c r="V76" s="130"/>
      <c r="W76" s="114"/>
      <c r="X76" s="114"/>
      <c r="Y76" s="114"/>
      <c r="Z76" s="114"/>
      <c r="AA76" s="114"/>
      <c r="AB76" s="114"/>
      <c r="AC76" s="114"/>
      <c r="AD76" s="114"/>
      <c r="AE76" s="114"/>
    </row>
    <row r="77" spans="1:31" ht="14.25" customHeight="1" x14ac:dyDescent="0.15">
      <c r="A77" s="131"/>
      <c r="B77" s="132" t="str">
        <f t="shared" ref="B77:B84" si="109">IF(D77=0,"",INDEX(Mens_team_declarations,MATCH(B$76,Events_men,0),MATCH(D77,men_short_codes,0)))</f>
        <v>Brian Slaughter</v>
      </c>
      <c r="C77" s="133" t="str">
        <f t="shared" ref="C77:C84" si="110">IF(D77=0,"",INDEX(abbr_names,MATCH(D77,men_short_codes,0)))</f>
        <v>ERAC</v>
      </c>
      <c r="D77" s="134">
        <v>14</v>
      </c>
      <c r="E77" s="135">
        <v>8.35</v>
      </c>
      <c r="F77" s="136">
        <f t="shared" si="2"/>
        <v>8</v>
      </c>
      <c r="G77" s="128"/>
      <c r="H77" s="122"/>
      <c r="I77" s="118"/>
      <c r="J77" s="132" t="str">
        <f t="shared" ref="J77:J84" si="111">IF(L77=0,"",INDEX(Mens_team_declarations,MATCH(J$76,Events_men,0),MATCH(L77,men_short_codes,0)))</f>
        <v>James Smyth</v>
      </c>
      <c r="K77" s="133" t="str">
        <f t="shared" ref="K77:K84" si="112">IF(L77=0,"",INDEX(abbr_names,MATCH(L77,men_short_codes,0)))</f>
        <v>HHH</v>
      </c>
      <c r="L77" s="134" t="s">
        <v>23</v>
      </c>
      <c r="M77" s="138">
        <v>9.0243055555555562E-3</v>
      </c>
      <c r="N77" s="136">
        <f t="shared" si="5"/>
        <v>8</v>
      </c>
      <c r="O77" s="128"/>
      <c r="P77" s="122"/>
      <c r="Q77" s="329" t="str">
        <f>IF(S77=0,"",INDEX(Mens_team_declarations,MATCH(P$58,Events_men,0)+3,MATCH(S77,men_short_codes,0)+2))</f>
        <v/>
      </c>
      <c r="R77" s="329"/>
      <c r="S77" s="150"/>
      <c r="T77" s="155"/>
      <c r="U77" s="136">
        <v>2</v>
      </c>
      <c r="V77" s="130"/>
      <c r="W77" s="114">
        <v>8</v>
      </c>
      <c r="X77" s="114">
        <f t="shared" ref="X77:X84" si="113">IF(OR($D77=X$1,$D77=X$2,$D77=X$3,$D77=X$4),$F77,0)+IF(OR($L77=X$1,$L77=X$2,$L77=X$3,$L77=X$4),$N77,0)+IF(OR($S77=X$1,$S77=X$2,$S77=X$3,$S77=X$4),$U77,0)</f>
        <v>0</v>
      </c>
      <c r="Y77" s="114">
        <f t="shared" ref="Y77:Y84" si="114">IF(OR($D77=Y$1,$D77=Y$2,$D77=Y$3,$D77=Y$4),$F77,0)+IF(OR($L77=Y$1,$L77=Y$2,$L77=Y$3,$L77=Y$4),$N77,0)+IF(OR($S77=Y$1,$S77=Y$2,$S77=Y$3,$S77=Y$4),$U77,0)</f>
        <v>0</v>
      </c>
      <c r="Z77" s="114">
        <f t="shared" ref="Z77:Z84" si="115">IF(OR($D77=Z$1,$D77=Z$2,$D77=Z$3,$D77=Z$4),$F77,0)+IF(OR($L77=Z$1,$L77=Z$2,$L77=Z$3,$L77=Z$4),$N77,0)+IF(OR($S77=Z$1,$S77=Z$2,$S77=Z$3,$S77=Z$4),$U77,0)</f>
        <v>8</v>
      </c>
      <c r="AA77" s="114">
        <f t="shared" ref="AA77:AA84" si="116">IF(OR($D77=AA$1,$D77=AA$2,$D77=AA$3,$D77=AA$4),$F77,0)+IF(OR($L77=AA$1,$L77=AA$2,$L77=AA$3,$L77=AA$4),$N77,0)+IF(OR($S77=AA$1,$S77=AA$2,$S77=AA$3,$S77=AA$4),$U77,0)</f>
        <v>8</v>
      </c>
      <c r="AB77" s="114">
        <f t="shared" ref="AB77:AB84" si="117">IF(OR($D77=AB$1,$D77=AB$2,$D77=AB$3,$D77=AB$4),$F77,0)+IF(OR($L77=AB$1,$L77=AB$2,$L77=AB$3,$L77=AB$4),$N77,0)+IF(OR($S77=AB$1,$S77=AB$2,$S77=AB$3,$S77=AB$4),$U77,0)</f>
        <v>0</v>
      </c>
      <c r="AC77" s="114">
        <f t="shared" ref="AC77:AC84" si="118">IF(OR($D77=AC$1,$D77=AC$2,$D77=AC$3,$D77=AC$4),$F77,0)+IF(OR($L77=AC$1,$L77=AC$2,$L77=AC$3,$L77=AC$4),$N77,0)+IF(OR($S77=AC$1,$S77=AC$2,$S77=AC$3,$S77=AC$4),$U77,0)</f>
        <v>0</v>
      </c>
      <c r="AD77" s="114">
        <f t="shared" ref="AD77:AD84" si="119">IF(OR($D77=AD$1,$D77=AD$2,$D77=AD$3,$D77=AD$4),$F77,0)+IF(OR($L77=AD$1,$L77=AD$2,$L77=AD$3,$L77=AD$4),$N77,0)+IF(OR($S77=AD$1,$S77=AD$2,$S77=AD$3,$S77=AD$4),$U77,0)</f>
        <v>0</v>
      </c>
      <c r="AE77" s="114">
        <f t="shared" ref="AE77:AE84" si="120">IF(OR($D77=AE$1,$D77=AE$2,$D77=AE$3,$D77=AE$4),$F77,0)+IF(OR($L77=AE$1,$L77=AE$2,$L77=AE$3,$L77=AE$4),$N77,0)+IF(OR($S77=AE$1,$S77=AE$2,$S77=AE$3,$S77=AE$4),$U77,0)</f>
        <v>0</v>
      </c>
    </row>
    <row r="78" spans="1:31" ht="14.25" customHeight="1" x14ac:dyDescent="0.15">
      <c r="A78" s="131"/>
      <c r="B78" s="132" t="str">
        <f t="shared" si="109"/>
        <v>Mark Rahman</v>
      </c>
      <c r="C78" s="133" t="str">
        <f t="shared" si="110"/>
        <v>HHH</v>
      </c>
      <c r="D78" s="134">
        <v>17</v>
      </c>
      <c r="E78" s="135">
        <v>8.2799999999999994</v>
      </c>
      <c r="F78" s="136">
        <f t="shared" si="2"/>
        <v>7</v>
      </c>
      <c r="G78" s="128"/>
      <c r="H78" s="122"/>
      <c r="I78" s="118"/>
      <c r="J78" s="132" t="str">
        <f t="shared" si="111"/>
        <v>Andy Knight</v>
      </c>
      <c r="K78" s="133" t="str">
        <f t="shared" si="112"/>
        <v>HAC</v>
      </c>
      <c r="L78" s="134" t="s">
        <v>21</v>
      </c>
      <c r="M78" s="138">
        <v>1.0416666666666666E-2</v>
      </c>
      <c r="N78" s="136">
        <f t="shared" si="5"/>
        <v>7</v>
      </c>
      <c r="O78" s="128"/>
      <c r="P78" s="122"/>
      <c r="Q78" s="329"/>
      <c r="R78" s="329"/>
      <c r="S78" s="156"/>
      <c r="T78" s="157"/>
      <c r="U78" s="136"/>
      <c r="V78" s="130"/>
      <c r="W78" s="114">
        <v>7</v>
      </c>
      <c r="X78" s="114">
        <f t="shared" si="113"/>
        <v>0</v>
      </c>
      <c r="Y78" s="114">
        <f t="shared" si="114"/>
        <v>0</v>
      </c>
      <c r="Z78" s="114">
        <f t="shared" si="115"/>
        <v>0</v>
      </c>
      <c r="AA78" s="114">
        <f t="shared" si="116"/>
        <v>7</v>
      </c>
      <c r="AB78" s="114">
        <f t="shared" si="117"/>
        <v>0</v>
      </c>
      <c r="AC78" s="114">
        <f t="shared" si="118"/>
        <v>7</v>
      </c>
      <c r="AD78" s="114">
        <f t="shared" si="119"/>
        <v>0</v>
      </c>
      <c r="AE78" s="114">
        <f t="shared" si="120"/>
        <v>0</v>
      </c>
    </row>
    <row r="79" spans="1:31" ht="14.25" customHeight="1" x14ac:dyDescent="0.15">
      <c r="A79" s="131"/>
      <c r="B79" s="132" t="str">
        <f t="shared" si="109"/>
        <v>Richard McGregor</v>
      </c>
      <c r="C79" s="133" t="str">
        <f t="shared" si="110"/>
        <v>B&amp;H</v>
      </c>
      <c r="D79" s="134">
        <v>11</v>
      </c>
      <c r="E79" s="135">
        <v>8.26</v>
      </c>
      <c r="F79" s="136">
        <f t="shared" si="2"/>
        <v>6</v>
      </c>
      <c r="G79" s="128"/>
      <c r="H79" s="122"/>
      <c r="I79" s="118"/>
      <c r="J79" s="132" t="str">
        <f t="shared" si="111"/>
        <v/>
      </c>
      <c r="K79" s="133" t="str">
        <f t="shared" si="112"/>
        <v/>
      </c>
      <c r="L79" s="134"/>
      <c r="M79" s="138"/>
      <c r="N79" s="136">
        <f t="shared" si="5"/>
        <v>6</v>
      </c>
      <c r="O79" s="130"/>
      <c r="P79" s="122"/>
      <c r="Q79" s="329"/>
      <c r="R79" s="329"/>
      <c r="S79" s="156"/>
      <c r="T79" s="157"/>
      <c r="U79" s="136"/>
      <c r="V79" s="130"/>
      <c r="W79" s="114">
        <v>6</v>
      </c>
      <c r="X79" s="114">
        <f t="shared" si="113"/>
        <v>0</v>
      </c>
      <c r="Y79" s="114">
        <f t="shared" si="114"/>
        <v>6</v>
      </c>
      <c r="Z79" s="114">
        <f t="shared" si="115"/>
        <v>0</v>
      </c>
      <c r="AA79" s="114">
        <f t="shared" si="116"/>
        <v>0</v>
      </c>
      <c r="AB79" s="114">
        <f t="shared" si="117"/>
        <v>0</v>
      </c>
      <c r="AC79" s="114">
        <f t="shared" si="118"/>
        <v>0</v>
      </c>
      <c r="AD79" s="114">
        <f t="shared" si="119"/>
        <v>0</v>
      </c>
      <c r="AE79" s="114">
        <f t="shared" si="120"/>
        <v>0</v>
      </c>
    </row>
    <row r="80" spans="1:31" ht="14.25" customHeight="1" x14ac:dyDescent="0.15">
      <c r="A80" s="131"/>
      <c r="B80" s="132" t="str">
        <f t="shared" si="109"/>
        <v>Steve Baldock</v>
      </c>
      <c r="C80" s="133" t="str">
        <f t="shared" si="110"/>
        <v>HAC</v>
      </c>
      <c r="D80" s="139">
        <v>16</v>
      </c>
      <c r="E80" s="140">
        <v>8.24</v>
      </c>
      <c r="F80" s="136">
        <f t="shared" si="2"/>
        <v>5</v>
      </c>
      <c r="G80" s="128"/>
      <c r="H80" s="122"/>
      <c r="I80" s="118"/>
      <c r="J80" s="132" t="str">
        <f t="shared" si="111"/>
        <v/>
      </c>
      <c r="K80" s="133" t="str">
        <f t="shared" si="112"/>
        <v/>
      </c>
      <c r="L80" s="134"/>
      <c r="M80" s="138"/>
      <c r="N80" s="136">
        <f t="shared" si="5"/>
        <v>5</v>
      </c>
      <c r="O80" s="130"/>
      <c r="P80" s="122"/>
      <c r="Q80" s="329" t="str">
        <f>IF(S80=0,"",INDEX(Mens_team_declarations,MATCH(P$58,Events_men,0)+3,MATCH(S80,men_short_codes,0)+2))</f>
        <v/>
      </c>
      <c r="R80" s="329"/>
      <c r="S80" s="150"/>
      <c r="T80" s="155"/>
      <c r="U80" s="136">
        <v>1</v>
      </c>
      <c r="V80" s="130"/>
      <c r="W80" s="114">
        <v>5</v>
      </c>
      <c r="X80" s="114">
        <f t="shared" si="113"/>
        <v>0</v>
      </c>
      <c r="Y80" s="114">
        <f t="shared" si="114"/>
        <v>0</v>
      </c>
      <c r="Z80" s="114">
        <f t="shared" si="115"/>
        <v>0</v>
      </c>
      <c r="AA80" s="114">
        <f t="shared" si="116"/>
        <v>0</v>
      </c>
      <c r="AB80" s="114">
        <f t="shared" si="117"/>
        <v>0</v>
      </c>
      <c r="AC80" s="114">
        <f t="shared" si="118"/>
        <v>5</v>
      </c>
      <c r="AD80" s="114">
        <f t="shared" si="119"/>
        <v>0</v>
      </c>
      <c r="AE80" s="114">
        <f t="shared" si="120"/>
        <v>0</v>
      </c>
    </row>
    <row r="81" spans="1:32" ht="14.25" customHeight="1" x14ac:dyDescent="0.15">
      <c r="A81" s="131"/>
      <c r="B81" s="132" t="str">
        <f t="shared" si="109"/>
        <v>Graham Shorter</v>
      </c>
      <c r="C81" s="133" t="str">
        <f t="shared" si="110"/>
        <v>A80</v>
      </c>
      <c r="D81" s="139">
        <v>10</v>
      </c>
      <c r="E81" s="140">
        <v>7.12</v>
      </c>
      <c r="F81" s="136">
        <f t="shared" si="2"/>
        <v>4</v>
      </c>
      <c r="G81" s="128"/>
      <c r="H81" s="122"/>
      <c r="I81" s="118"/>
      <c r="J81" s="132" t="str">
        <f t="shared" si="111"/>
        <v/>
      </c>
      <c r="K81" s="133" t="str">
        <f t="shared" si="112"/>
        <v/>
      </c>
      <c r="L81" s="134"/>
      <c r="M81" s="138"/>
      <c r="N81" s="136">
        <f t="shared" si="5"/>
        <v>4</v>
      </c>
      <c r="O81" s="130"/>
      <c r="P81" s="122"/>
      <c r="Q81" s="329"/>
      <c r="R81" s="329"/>
      <c r="S81" s="156"/>
      <c r="T81" s="157"/>
      <c r="U81" s="136"/>
      <c r="V81" s="130"/>
      <c r="W81" s="114">
        <v>4</v>
      </c>
      <c r="X81" s="114">
        <f t="shared" si="113"/>
        <v>4</v>
      </c>
      <c r="Y81" s="114">
        <f t="shared" si="114"/>
        <v>0</v>
      </c>
      <c r="Z81" s="114">
        <f t="shared" si="115"/>
        <v>0</v>
      </c>
      <c r="AA81" s="114">
        <f t="shared" si="116"/>
        <v>0</v>
      </c>
      <c r="AB81" s="114">
        <f t="shared" si="117"/>
        <v>0</v>
      </c>
      <c r="AC81" s="114">
        <f t="shared" si="118"/>
        <v>0</v>
      </c>
      <c r="AD81" s="114">
        <f t="shared" si="119"/>
        <v>0</v>
      </c>
      <c r="AE81" s="114">
        <f t="shared" si="120"/>
        <v>0</v>
      </c>
    </row>
    <row r="82" spans="1:32" ht="14.25" customHeight="1" x14ac:dyDescent="0.15">
      <c r="A82" s="131"/>
      <c r="B82" s="132" t="str">
        <f t="shared" si="109"/>
        <v/>
      </c>
      <c r="C82" s="133" t="str">
        <f t="shared" si="110"/>
        <v/>
      </c>
      <c r="D82" s="139"/>
      <c r="E82" s="140"/>
      <c r="F82" s="136">
        <f t="shared" si="2"/>
        <v>3</v>
      </c>
      <c r="G82" s="128"/>
      <c r="H82" s="122"/>
      <c r="I82" s="118"/>
      <c r="J82" s="132" t="str">
        <f t="shared" si="111"/>
        <v/>
      </c>
      <c r="K82" s="133" t="str">
        <f t="shared" si="112"/>
        <v/>
      </c>
      <c r="L82" s="134"/>
      <c r="M82" s="138"/>
      <c r="N82" s="136">
        <f t="shared" si="5"/>
        <v>3</v>
      </c>
      <c r="O82" s="128"/>
      <c r="P82" s="122"/>
      <c r="Q82" s="329"/>
      <c r="R82" s="329"/>
      <c r="S82" s="156"/>
      <c r="T82" s="157"/>
      <c r="U82" s="136"/>
      <c r="V82" s="130"/>
      <c r="W82" s="114">
        <v>3</v>
      </c>
      <c r="X82" s="114">
        <f t="shared" si="113"/>
        <v>0</v>
      </c>
      <c r="Y82" s="114">
        <f t="shared" si="114"/>
        <v>0</v>
      </c>
      <c r="Z82" s="114">
        <f t="shared" si="115"/>
        <v>0</v>
      </c>
      <c r="AA82" s="114">
        <f t="shared" si="116"/>
        <v>0</v>
      </c>
      <c r="AB82" s="114">
        <f t="shared" si="117"/>
        <v>0</v>
      </c>
      <c r="AC82" s="114">
        <f t="shared" si="118"/>
        <v>0</v>
      </c>
      <c r="AD82" s="114">
        <f t="shared" si="119"/>
        <v>0</v>
      </c>
      <c r="AE82" s="114">
        <f t="shared" si="120"/>
        <v>0</v>
      </c>
    </row>
    <row r="83" spans="1:32" ht="14.25" customHeight="1" x14ac:dyDescent="0.15">
      <c r="A83" s="131"/>
      <c r="B83" s="132" t="str">
        <f t="shared" si="109"/>
        <v/>
      </c>
      <c r="C83" s="133" t="str">
        <f t="shared" si="110"/>
        <v/>
      </c>
      <c r="D83" s="139"/>
      <c r="E83" s="140"/>
      <c r="F83" s="136">
        <f t="shared" si="2"/>
        <v>2</v>
      </c>
      <c r="G83" s="128"/>
      <c r="H83" s="122"/>
      <c r="I83" s="118"/>
      <c r="J83" s="132" t="str">
        <f t="shared" si="111"/>
        <v/>
      </c>
      <c r="K83" s="133" t="str">
        <f t="shared" si="112"/>
        <v/>
      </c>
      <c r="L83" s="134"/>
      <c r="M83" s="138"/>
      <c r="N83" s="136">
        <f t="shared" si="5"/>
        <v>2</v>
      </c>
      <c r="O83" s="128"/>
      <c r="P83" s="122"/>
      <c r="Q83" s="158"/>
      <c r="R83" s="158"/>
      <c r="S83" s="159"/>
      <c r="T83" s="160"/>
      <c r="U83" s="136"/>
      <c r="V83" s="130"/>
      <c r="W83" s="114">
        <v>2</v>
      </c>
      <c r="X83" s="114">
        <f t="shared" si="113"/>
        <v>0</v>
      </c>
      <c r="Y83" s="114">
        <f t="shared" si="114"/>
        <v>0</v>
      </c>
      <c r="Z83" s="114">
        <f t="shared" si="115"/>
        <v>0</v>
      </c>
      <c r="AA83" s="114">
        <f t="shared" si="116"/>
        <v>0</v>
      </c>
      <c r="AB83" s="114">
        <f t="shared" si="117"/>
        <v>0</v>
      </c>
      <c r="AC83" s="114">
        <f t="shared" si="118"/>
        <v>0</v>
      </c>
      <c r="AD83" s="114">
        <f t="shared" si="119"/>
        <v>0</v>
      </c>
      <c r="AE83" s="114">
        <f t="shared" si="120"/>
        <v>0</v>
      </c>
    </row>
    <row r="84" spans="1:32" ht="14.25" customHeight="1" x14ac:dyDescent="0.15">
      <c r="A84" s="131"/>
      <c r="B84" s="132" t="str">
        <f t="shared" si="109"/>
        <v/>
      </c>
      <c r="C84" s="133" t="str">
        <f t="shared" si="110"/>
        <v/>
      </c>
      <c r="D84" s="139"/>
      <c r="E84" s="140"/>
      <c r="F84" s="136">
        <f t="shared" si="2"/>
        <v>1</v>
      </c>
      <c r="G84" s="128"/>
      <c r="H84" s="122"/>
      <c r="I84" s="118"/>
      <c r="J84" s="132" t="str">
        <f t="shared" si="111"/>
        <v/>
      </c>
      <c r="K84" s="133" t="str">
        <f t="shared" si="112"/>
        <v/>
      </c>
      <c r="L84" s="134"/>
      <c r="M84" s="138"/>
      <c r="N84" s="136">
        <f t="shared" si="5"/>
        <v>1</v>
      </c>
      <c r="O84" s="128"/>
      <c r="P84" s="122"/>
      <c r="Q84" s="122"/>
      <c r="R84" s="122" t="str">
        <f>IF($S80=0,"",INDEX('Team Declaration'!$C$7:$BN$18,MATCH($P$58,'Team Declaration'!$B$7:$B$18,0)+3,MATCH(LEFT($S80,1),'Team Declaration'!$C$5:$BN$5,0)+1))</f>
        <v/>
      </c>
      <c r="S84" s="161"/>
      <c r="T84" s="162"/>
      <c r="U84" s="136"/>
      <c r="V84" s="130"/>
      <c r="W84" s="114">
        <v>1</v>
      </c>
      <c r="X84" s="114">
        <f t="shared" si="113"/>
        <v>0</v>
      </c>
      <c r="Y84" s="114">
        <f t="shared" si="114"/>
        <v>0</v>
      </c>
      <c r="Z84" s="114">
        <f t="shared" si="115"/>
        <v>0</v>
      </c>
      <c r="AA84" s="114">
        <f t="shared" si="116"/>
        <v>0</v>
      </c>
      <c r="AB84" s="114">
        <f t="shared" si="117"/>
        <v>0</v>
      </c>
      <c r="AC84" s="114">
        <f t="shared" si="118"/>
        <v>0</v>
      </c>
      <c r="AD84" s="114">
        <f t="shared" si="119"/>
        <v>0</v>
      </c>
      <c r="AE84" s="114">
        <f t="shared" si="120"/>
        <v>0</v>
      </c>
    </row>
    <row r="85" spans="1:32" ht="13" customHeight="1" x14ac:dyDescent="0.15">
      <c r="A85" s="131"/>
      <c r="B85" s="125"/>
      <c r="C85" s="126"/>
      <c r="D85" s="120"/>
      <c r="E85" s="142"/>
      <c r="F85" s="136">
        <f t="shared" si="2"/>
        <v>0</v>
      </c>
      <c r="G85" s="128"/>
      <c r="H85" s="122"/>
      <c r="I85" s="123"/>
      <c r="J85" s="152" t="s">
        <v>95</v>
      </c>
      <c r="K85" s="126" t="str">
        <f>$C$13</f>
        <v>50+</v>
      </c>
      <c r="L85" s="120"/>
      <c r="M85" s="142"/>
      <c r="N85" s="136">
        <f t="shared" si="5"/>
        <v>0</v>
      </c>
      <c r="O85" s="128"/>
      <c r="P85" s="122" t="s">
        <v>218</v>
      </c>
      <c r="Q85" s="121"/>
      <c r="R85" s="121"/>
      <c r="S85" s="163" t="s">
        <v>219</v>
      </c>
      <c r="T85" s="145" t="s">
        <v>220</v>
      </c>
      <c r="U85" s="136"/>
      <c r="V85" s="130"/>
      <c r="W85" s="114"/>
      <c r="X85" s="164"/>
      <c r="Y85" s="165"/>
      <c r="Z85" s="165"/>
      <c r="AA85" s="165"/>
      <c r="AB85" s="165"/>
      <c r="AC85" s="165"/>
      <c r="AD85" s="165"/>
      <c r="AE85" s="114"/>
    </row>
    <row r="86" spans="1:32" ht="13" customHeight="1" x14ac:dyDescent="0.15">
      <c r="A86" s="131"/>
      <c r="B86" s="132" t="str">
        <f t="shared" ref="B86:B93" si="121">IF(D86=0,"",INDEX(Mens_team_declarations,MATCH(B$85,Events_men,0),MATCH(D86,men_short_codes,0)))</f>
        <v/>
      </c>
      <c r="C86" s="133" t="str">
        <f t="shared" ref="C86:C93" si="122">IF(D86=0,"",INDEX(abbr_names,MATCH(D86,men_short_codes,0)))</f>
        <v/>
      </c>
      <c r="D86" s="134"/>
      <c r="E86" s="135"/>
      <c r="F86" s="136">
        <f t="shared" si="2"/>
        <v>8</v>
      </c>
      <c r="G86" s="128"/>
      <c r="H86" s="122"/>
      <c r="I86" s="118"/>
      <c r="J86" s="132" t="str">
        <f t="shared" ref="J86:J93" si="123">IF(L86=0,"",INDEX(Mens_team_declarations,MATCH(J$85,Events_men,0),MATCH(L86,men_short_codes,0)))</f>
        <v xml:space="preserve">Shawn Buck </v>
      </c>
      <c r="K86" s="133" t="str">
        <f t="shared" ref="K86:K93" si="124">IF(L86=0,"",INDEX(abbr_names,MATCH(L86,men_short_codes,0)))</f>
        <v>A80</v>
      </c>
      <c r="L86" s="134">
        <v>10</v>
      </c>
      <c r="M86" s="138">
        <v>8.9062499999999992E-3</v>
      </c>
      <c r="N86" s="136">
        <f t="shared" si="5"/>
        <v>8</v>
      </c>
      <c r="O86" s="128"/>
      <c r="P86" s="122"/>
      <c r="Q86" s="166"/>
      <c r="R86" s="121" t="str">
        <f>IF(SUM(X$94:AE$94)=0,"",IF(S86="","",INDEX('Team Declaration'!$C$37:$C$44,MATCH($S86,'Team Declaration'!$F$37:$F$44,0))))</f>
        <v>Haywards Heath &amp; Lewes</v>
      </c>
      <c r="S86" s="148">
        <f>IF(COUNTIF(X$94:AE$94,"&gt;0.5")&gt;0,1,"")</f>
        <v>1</v>
      </c>
      <c r="T86" s="115">
        <f>IF(SUM(X$94:AE$94)=0,"",IF(S86="","",INDEX('Team Declaration'!$E$37:$E$44,MATCH($S86,'Team Declaration'!$F$37:$F$44,0))))</f>
        <v>135.00000399999999</v>
      </c>
      <c r="U86" s="136"/>
      <c r="V86" s="130"/>
      <c r="W86" s="114">
        <v>8</v>
      </c>
      <c r="X86" s="114">
        <f t="shared" ref="X86:X93" si="125">IF(OR($D86=X$1,$D86=X$2,$D86=X$3,$D86=X$4),$F86,0)+IF(OR($L86=X$1,$L86=X$2,$L86=X$3,$L86=X$4),$N86,0)</f>
        <v>8</v>
      </c>
      <c r="Y86" s="114">
        <f t="shared" ref="Y86:Y93" si="126">IF(OR($D86=Y$1,$D86=Y$2,$D86=Y$3,$D86=Y$4),$F86,0)+IF(OR($L86=Y$1,$L86=Y$2,$L86=Y$3,$L86=Y$4),$N86,0)</f>
        <v>0</v>
      </c>
      <c r="Z86" s="114">
        <f t="shared" ref="Z86:Z93" si="127">IF(OR($D86=Z$1,$D86=Z$2,$D86=Z$3,$D86=Z$4),$F86,0)+IF(OR($L86=Z$1,$L86=Z$2,$L86=Z$3,$L86=Z$4),$N86,0)</f>
        <v>0</v>
      </c>
      <c r="AA86" s="114">
        <f t="shared" ref="AA86:AA93" si="128">IF(OR($D86=AA$1,$D86=AA$2,$D86=AA$3,$D86=AA$4),$F86,0)+IF(OR($L86=AA$1,$L86=AA$2,$L86=AA$3,$L86=AA$4),$N86,0)</f>
        <v>0</v>
      </c>
      <c r="AB86" s="114">
        <f t="shared" ref="AB86:AB93" si="129">IF(OR($D86=AB$1,$D86=AB$2,$D86=AB$3,$D86=AB$4),$F86,0)+IF(OR($L86=AB$1,$L86=AB$2,$L86=AB$3,$L86=AB$4),$N86,0)</f>
        <v>0</v>
      </c>
      <c r="AC86" s="114">
        <f t="shared" ref="AC86:AC93" si="130">IF(OR($D86=AC$1,$D86=AC$2,$D86=AC$3,$D86=AC$4),$F86,0)+IF(OR($L86=AC$1,$L86=AC$2,$L86=AC$3,$L86=AC$4),$N86,0)</f>
        <v>0</v>
      </c>
      <c r="AD86" s="114">
        <f t="shared" ref="AD86:AD93" si="131">IF(OR($D86=AD$1,$D86=AD$2,$D86=AD$3,$D86=AD$4),$F86,0)+IF(OR($L86=AD$1,$L86=AD$2,$L86=AD$3,$L86=AD$4),$N86,0)</f>
        <v>0</v>
      </c>
      <c r="AE86" s="114">
        <f t="shared" ref="AE86:AE93" si="132">IF(OR($D86=AE$1,$D86=AE$2,$D86=AE$3,$D86=AE$4),$F86,0)+IF(OR($L86=AE$1,$L86=AE$2,$L86=AE$3,$L86=AE$4),$N86,0)</f>
        <v>0</v>
      </c>
    </row>
    <row r="87" spans="1:32" ht="13" customHeight="1" x14ac:dyDescent="0.15">
      <c r="A87" s="131"/>
      <c r="B87" s="132" t="str">
        <f t="shared" si="121"/>
        <v/>
      </c>
      <c r="C87" s="133" t="str">
        <f t="shared" si="122"/>
        <v/>
      </c>
      <c r="D87" s="134"/>
      <c r="E87" s="135"/>
      <c r="F87" s="136">
        <f t="shared" si="2"/>
        <v>7</v>
      </c>
      <c r="G87" s="128"/>
      <c r="H87" s="122"/>
      <c r="I87" s="118"/>
      <c r="J87" s="132" t="str">
        <f t="shared" si="123"/>
        <v>??</v>
      </c>
      <c r="K87" s="133" t="str">
        <f t="shared" si="124"/>
        <v>ERAC</v>
      </c>
      <c r="L87" s="134">
        <v>14</v>
      </c>
      <c r="M87" s="138">
        <v>8.9374999999999993E-3</v>
      </c>
      <c r="N87" s="136">
        <f t="shared" si="5"/>
        <v>7</v>
      </c>
      <c r="O87" s="128"/>
      <c r="P87" s="122"/>
      <c r="Q87" s="166"/>
      <c r="R87" s="121" t="str">
        <f>IF(SUM(X$94:AE$94)=0,"",IF(S87="","",INDEX('Team Declaration'!$C$37:$C$44,MATCH($S87,'Team Declaration'!$F$37:$F$44,0))))</f>
        <v>Hastings AC</v>
      </c>
      <c r="S87" s="148">
        <f>IF(COUNTIF(X$94:AE$94,"&gt;0.5")&gt;2,2,"")</f>
        <v>2</v>
      </c>
      <c r="T87" s="115">
        <f>IF(SUM(X$94:AE$94)=0,"",IF(S87="","",INDEX('Team Declaration'!$E$37:$E$44,MATCH($S87,'Team Declaration'!$F$37:$F$44,0))))</f>
        <v>133.00000599999998</v>
      </c>
      <c r="U87" s="136"/>
      <c r="V87" s="130"/>
      <c r="W87" s="114">
        <v>7</v>
      </c>
      <c r="X87" s="114">
        <f t="shared" si="125"/>
        <v>0</v>
      </c>
      <c r="Y87" s="114">
        <f t="shared" si="126"/>
        <v>0</v>
      </c>
      <c r="Z87" s="114">
        <f t="shared" si="127"/>
        <v>7</v>
      </c>
      <c r="AA87" s="114">
        <f t="shared" si="128"/>
        <v>0</v>
      </c>
      <c r="AB87" s="114">
        <f t="shared" si="129"/>
        <v>0</v>
      </c>
      <c r="AC87" s="114">
        <f t="shared" si="130"/>
        <v>0</v>
      </c>
      <c r="AD87" s="114">
        <f t="shared" si="131"/>
        <v>0</v>
      </c>
      <c r="AE87" s="114">
        <f t="shared" si="132"/>
        <v>0</v>
      </c>
    </row>
    <row r="88" spans="1:32" ht="14.25" customHeight="1" x14ac:dyDescent="0.15">
      <c r="A88" s="131"/>
      <c r="B88" s="132" t="str">
        <f t="shared" si="121"/>
        <v/>
      </c>
      <c r="C88" s="133" t="str">
        <f t="shared" si="122"/>
        <v/>
      </c>
      <c r="D88" s="134"/>
      <c r="E88" s="135"/>
      <c r="F88" s="136">
        <f t="shared" si="2"/>
        <v>6</v>
      </c>
      <c r="G88" s="128"/>
      <c r="H88" s="122"/>
      <c r="I88" s="118"/>
      <c r="J88" s="132" t="str">
        <f t="shared" si="123"/>
        <v>Nigel Gates</v>
      </c>
      <c r="K88" s="133" t="str">
        <f t="shared" si="124"/>
        <v>HHH</v>
      </c>
      <c r="L88" s="134">
        <v>17</v>
      </c>
      <c r="M88" s="138">
        <v>9.043981481481481E-3</v>
      </c>
      <c r="N88" s="136">
        <f t="shared" si="5"/>
        <v>6</v>
      </c>
      <c r="O88" s="130"/>
      <c r="P88" s="122"/>
      <c r="Q88" s="166"/>
      <c r="R88" s="121" t="str">
        <f>IF(SUM(X$94:AE$94)=0,"",IF(S88="","",INDEX('Team Declaration'!$C$37:$C$44,MATCH($S88,'Team Declaration'!$F$37:$F$44,0))))</f>
        <v>Eastbourne Rovers AC</v>
      </c>
      <c r="S88" s="148">
        <f>IF(COUNTIF(X$94:AE$94,"&gt;0.5")&gt;2,3,"")</f>
        <v>3</v>
      </c>
      <c r="T88" s="115">
        <f>IF(SUM(X$94:AE$94)=0,"",IF(S88="","",INDEX('Team Declaration'!$E$37:$E$44,MATCH($S88,'Team Declaration'!$F$37:$F$44,0))))</f>
        <v>130.00000299999999</v>
      </c>
      <c r="U88" s="136"/>
      <c r="V88" s="130"/>
      <c r="W88" s="114">
        <v>6</v>
      </c>
      <c r="X88" s="114">
        <f t="shared" si="125"/>
        <v>0</v>
      </c>
      <c r="Y88" s="114">
        <f t="shared" si="126"/>
        <v>0</v>
      </c>
      <c r="Z88" s="114">
        <f t="shared" si="127"/>
        <v>0</v>
      </c>
      <c r="AA88" s="114">
        <f t="shared" si="128"/>
        <v>6</v>
      </c>
      <c r="AB88" s="114">
        <f t="shared" si="129"/>
        <v>0</v>
      </c>
      <c r="AC88" s="114">
        <f t="shared" si="130"/>
        <v>0</v>
      </c>
      <c r="AD88" s="114">
        <f t="shared" si="131"/>
        <v>0</v>
      </c>
      <c r="AE88" s="114">
        <f t="shared" si="132"/>
        <v>0</v>
      </c>
      <c r="AF88" s="116"/>
    </row>
    <row r="89" spans="1:32" ht="14.25" customHeight="1" x14ac:dyDescent="0.15">
      <c r="A89" s="131"/>
      <c r="B89" s="132" t="str">
        <f t="shared" si="121"/>
        <v/>
      </c>
      <c r="C89" s="133" t="str">
        <f t="shared" si="122"/>
        <v/>
      </c>
      <c r="D89" s="139"/>
      <c r="E89" s="140"/>
      <c r="F89" s="136">
        <f t="shared" si="2"/>
        <v>5</v>
      </c>
      <c r="G89" s="128"/>
      <c r="H89" s="122"/>
      <c r="I89" s="118"/>
      <c r="J89" s="132" t="str">
        <f t="shared" si="123"/>
        <v>Graham Purdye</v>
      </c>
      <c r="K89" s="133" t="str">
        <f t="shared" si="124"/>
        <v>HAIL</v>
      </c>
      <c r="L89" s="134">
        <v>15</v>
      </c>
      <c r="M89" s="138">
        <v>9.5682870370370366E-3</v>
      </c>
      <c r="N89" s="136">
        <f t="shared" si="5"/>
        <v>5</v>
      </c>
      <c r="O89" s="130"/>
      <c r="P89" s="122"/>
      <c r="Q89" s="121"/>
      <c r="R89" s="121" t="str">
        <f>IF(SUM(X$94:AE$94)=0,"",IF(S89="","",INDEX('Team Declaration'!$C$37:$C$44,MATCH($S89,'Team Declaration'!$F$37:$F$44,0))))</f>
        <v>Brighton &amp; Hove AC</v>
      </c>
      <c r="S89" s="148">
        <f>IF(COUNTIF(X$94:AE$94,"&gt;0.5")&gt;3,4,"")</f>
        <v>4</v>
      </c>
      <c r="T89" s="115">
        <f>IF(SUM(X$94:AE$94)=0,"",IF(S89="","",INDEX('Team Declaration'!$E$37:$E$44,MATCH($S89,'Team Declaration'!$F$37:$F$44,0))))</f>
        <v>106.00000199999999</v>
      </c>
      <c r="U89" s="136"/>
      <c r="V89" s="130"/>
      <c r="W89" s="114">
        <v>5</v>
      </c>
      <c r="X89" s="114">
        <f t="shared" si="125"/>
        <v>0</v>
      </c>
      <c r="Y89" s="114">
        <f t="shared" si="126"/>
        <v>0</v>
      </c>
      <c r="Z89" s="114">
        <f t="shared" si="127"/>
        <v>0</v>
      </c>
      <c r="AA89" s="114">
        <f t="shared" si="128"/>
        <v>0</v>
      </c>
      <c r="AB89" s="114">
        <f t="shared" si="129"/>
        <v>5</v>
      </c>
      <c r="AC89" s="114">
        <f t="shared" si="130"/>
        <v>0</v>
      </c>
      <c r="AD89" s="114">
        <f t="shared" si="131"/>
        <v>0</v>
      </c>
      <c r="AE89" s="114">
        <f t="shared" si="132"/>
        <v>0</v>
      </c>
      <c r="AF89" s="116"/>
    </row>
    <row r="90" spans="1:32" ht="16.5" customHeight="1" x14ac:dyDescent="0.15">
      <c r="A90" s="131"/>
      <c r="B90" s="132" t="str">
        <f t="shared" si="121"/>
        <v/>
      </c>
      <c r="C90" s="133" t="str">
        <f t="shared" si="122"/>
        <v/>
      </c>
      <c r="D90" s="139"/>
      <c r="E90" s="140"/>
      <c r="F90" s="136">
        <f t="shared" si="2"/>
        <v>4</v>
      </c>
      <c r="G90" s="128"/>
      <c r="H90" s="122"/>
      <c r="I90" s="118"/>
      <c r="J90" s="132" t="str">
        <f t="shared" si="123"/>
        <v>Darren Barzee</v>
      </c>
      <c r="K90" s="133" t="str">
        <f t="shared" si="124"/>
        <v>HAC</v>
      </c>
      <c r="L90" s="134">
        <v>16</v>
      </c>
      <c r="M90" s="138">
        <v>1.0439814814814813E-2</v>
      </c>
      <c r="N90" s="136">
        <f t="shared" si="5"/>
        <v>4</v>
      </c>
      <c r="O90" s="130"/>
      <c r="P90" s="122"/>
      <c r="Q90" s="121"/>
      <c r="R90" s="121" t="str">
        <f>IF(SUM(X$94:AE$94)=0,"",IF(S90="","",INDEX('Team Declaration'!$C$37:$C$44,MATCH($S90,'Team Declaration'!$F$37:$F$44,0))))</f>
        <v>Hailsham</v>
      </c>
      <c r="S90" s="148">
        <f>IF(COUNTIF(X$94:AE$94,"&gt;0.5")&gt;4,5,"")</f>
        <v>5</v>
      </c>
      <c r="T90" s="115">
        <f>IF(SUM(X$94:AE$94)=0,"",IF(S90="","",INDEX('Team Declaration'!$E$37:$E$44,MATCH($S90,'Team Declaration'!$F$37:$F$44,0))))</f>
        <v>81.000005000000002</v>
      </c>
      <c r="U90" s="136"/>
      <c r="V90" s="130"/>
      <c r="W90" s="114">
        <v>4</v>
      </c>
      <c r="X90" s="114">
        <f t="shared" si="125"/>
        <v>0</v>
      </c>
      <c r="Y90" s="114">
        <f t="shared" si="126"/>
        <v>0</v>
      </c>
      <c r="Z90" s="114">
        <f t="shared" si="127"/>
        <v>0</v>
      </c>
      <c r="AA90" s="114">
        <f t="shared" si="128"/>
        <v>0</v>
      </c>
      <c r="AB90" s="114">
        <f t="shared" si="129"/>
        <v>0</v>
      </c>
      <c r="AC90" s="114">
        <f t="shared" si="130"/>
        <v>4</v>
      </c>
      <c r="AD90" s="114">
        <f t="shared" si="131"/>
        <v>0</v>
      </c>
      <c r="AE90" s="114">
        <f t="shared" si="132"/>
        <v>0</v>
      </c>
      <c r="AF90" s="116"/>
    </row>
    <row r="91" spans="1:32" ht="14.25" customHeight="1" x14ac:dyDescent="0.15">
      <c r="A91" s="131"/>
      <c r="B91" s="132" t="str">
        <f t="shared" si="121"/>
        <v/>
      </c>
      <c r="C91" s="133" t="str">
        <f t="shared" si="122"/>
        <v/>
      </c>
      <c r="D91" s="139"/>
      <c r="E91" s="140"/>
      <c r="F91" s="136">
        <f t="shared" si="2"/>
        <v>3</v>
      </c>
      <c r="G91" s="128"/>
      <c r="H91" s="122"/>
      <c r="I91" s="118"/>
      <c r="J91" s="132" t="str">
        <f t="shared" si="123"/>
        <v/>
      </c>
      <c r="K91" s="133" t="str">
        <f t="shared" si="124"/>
        <v/>
      </c>
      <c r="L91" s="134"/>
      <c r="M91" s="138"/>
      <c r="N91" s="136">
        <f t="shared" si="5"/>
        <v>3</v>
      </c>
      <c r="O91" s="130"/>
      <c r="P91" s="122"/>
      <c r="Q91" s="121"/>
      <c r="R91" s="121" t="str">
        <f>IF(SUM(X$94:AE$94)=0,"",IF(S91="","",INDEX('Team Declaration'!$C$37:$C$44,MATCH($S91,'Team Declaration'!$F$37:$F$44,0))))</f>
        <v>Arena 80</v>
      </c>
      <c r="S91" s="148">
        <f>IF(COUNTIF(X$94:AE$94,"&gt;0.5")&gt;5,6,"")</f>
        <v>6</v>
      </c>
      <c r="T91" s="115">
        <f>IF(SUM(X$94:AE$94)=0,"",IF(S91="","",INDEX('Team Declaration'!$E$37:$E$44,MATCH($S91,'Team Declaration'!$F$37:$F$44,0))))</f>
        <v>55.000000999999997</v>
      </c>
      <c r="U91" s="136"/>
      <c r="V91" s="130"/>
      <c r="W91" s="114">
        <v>3</v>
      </c>
      <c r="X91" s="114">
        <f t="shared" si="125"/>
        <v>0</v>
      </c>
      <c r="Y91" s="114">
        <f t="shared" si="126"/>
        <v>0</v>
      </c>
      <c r="Z91" s="114">
        <f t="shared" si="127"/>
        <v>0</v>
      </c>
      <c r="AA91" s="114">
        <f t="shared" si="128"/>
        <v>0</v>
      </c>
      <c r="AB91" s="114">
        <f t="shared" si="129"/>
        <v>0</v>
      </c>
      <c r="AC91" s="114">
        <f t="shared" si="130"/>
        <v>0</v>
      </c>
      <c r="AD91" s="114">
        <f t="shared" si="131"/>
        <v>0</v>
      </c>
      <c r="AE91" s="114">
        <f t="shared" si="132"/>
        <v>0</v>
      </c>
      <c r="AF91" s="116"/>
    </row>
    <row r="92" spans="1:32" ht="14.25" customHeight="1" x14ac:dyDescent="0.15">
      <c r="A92" s="131"/>
      <c r="B92" s="132" t="str">
        <f t="shared" si="121"/>
        <v/>
      </c>
      <c r="C92" s="133" t="str">
        <f t="shared" si="122"/>
        <v/>
      </c>
      <c r="D92" s="139"/>
      <c r="E92" s="140"/>
      <c r="F92" s="136">
        <f t="shared" si="2"/>
        <v>2</v>
      </c>
      <c r="G92" s="128"/>
      <c r="H92" s="122"/>
      <c r="I92" s="118"/>
      <c r="J92" s="132" t="str">
        <f t="shared" si="123"/>
        <v/>
      </c>
      <c r="K92" s="133" t="str">
        <f t="shared" si="124"/>
        <v/>
      </c>
      <c r="L92" s="134"/>
      <c r="M92" s="138"/>
      <c r="N92" s="136">
        <f t="shared" si="5"/>
        <v>2</v>
      </c>
      <c r="O92" s="128"/>
      <c r="P92" s="122"/>
      <c r="Q92" s="121"/>
      <c r="R92" s="121" t="str">
        <f>IF(SUM(X$94:AE$94)=0,"",IF(S92="","",INDEX('Team Declaration'!$C$37:$C$44,MATCH($S92,'Team Declaration'!$F$37:$F$44,0))))</f>
        <v>Worthing &amp; District</v>
      </c>
      <c r="S92" s="126">
        <f>IF(COUNTIF(X$94:AE$94,"&gt;0.5")&gt;6,7,"")</f>
        <v>7</v>
      </c>
      <c r="T92" s="115">
        <f>IF(SUM(X$94:AE$94)=0,"",IF(S92="","",INDEX('Team Declaration'!$E$37:$E$44,MATCH($S92,'Team Declaration'!$F$37:$F$44,0))))</f>
        <v>45.000006999999997</v>
      </c>
      <c r="U92" s="136"/>
      <c r="V92" s="130"/>
      <c r="W92" s="114">
        <v>2</v>
      </c>
      <c r="X92" s="114">
        <f t="shared" si="125"/>
        <v>0</v>
      </c>
      <c r="Y92" s="114">
        <f t="shared" si="126"/>
        <v>0</v>
      </c>
      <c r="Z92" s="114">
        <f t="shared" si="127"/>
        <v>0</v>
      </c>
      <c r="AA92" s="114">
        <f t="shared" si="128"/>
        <v>0</v>
      </c>
      <c r="AB92" s="114">
        <f t="shared" si="129"/>
        <v>0</v>
      </c>
      <c r="AC92" s="114">
        <f t="shared" si="130"/>
        <v>0</v>
      </c>
      <c r="AD92" s="114">
        <f t="shared" si="131"/>
        <v>0</v>
      </c>
      <c r="AE92" s="114">
        <f t="shared" si="132"/>
        <v>0</v>
      </c>
      <c r="AF92" s="116"/>
    </row>
    <row r="93" spans="1:32" ht="14.25" customHeight="1" x14ac:dyDescent="0.15">
      <c r="A93" s="131"/>
      <c r="B93" s="132" t="str">
        <f t="shared" si="121"/>
        <v/>
      </c>
      <c r="C93" s="133" t="str">
        <f t="shared" si="122"/>
        <v/>
      </c>
      <c r="D93" s="139"/>
      <c r="E93" s="140"/>
      <c r="F93" s="136">
        <f t="shared" si="2"/>
        <v>1</v>
      </c>
      <c r="G93" s="128"/>
      <c r="H93" s="122"/>
      <c r="I93" s="118"/>
      <c r="J93" s="132" t="str">
        <f t="shared" si="123"/>
        <v/>
      </c>
      <c r="K93" s="133" t="str">
        <f t="shared" si="124"/>
        <v/>
      </c>
      <c r="L93" s="134"/>
      <c r="M93" s="138"/>
      <c r="N93" s="136">
        <f t="shared" si="5"/>
        <v>1</v>
      </c>
      <c r="O93" s="128"/>
      <c r="P93" s="122"/>
      <c r="Q93" s="121"/>
      <c r="R93" s="121" t="str">
        <f>IF(SUM(X$94:AE$94)=0,"",IF(S93="","",INDEX('Team Declaration'!$C$37:$C$44,MATCH($S93,'Team Declaration'!$F$37:$F$44,0))))</f>
        <v>HY</v>
      </c>
      <c r="S93" s="126">
        <f>IF(COUNTIF(X$94:AE$94,"&gt;0.5")&gt;7,8,"")</f>
        <v>8</v>
      </c>
      <c r="T93" s="115">
        <f>IF(SUM(X$94:AE$94)=0,"",IF(S93="","",INDEX('Team Declaration'!$E$37:$E$44,MATCH($S93,'Team Declaration'!$F$37:$F$44,0))))</f>
        <v>26.000007</v>
      </c>
      <c r="U93" s="136"/>
      <c r="V93" s="130"/>
      <c r="W93" s="114">
        <v>1</v>
      </c>
      <c r="X93" s="114">
        <f t="shared" si="125"/>
        <v>0</v>
      </c>
      <c r="Y93" s="114">
        <f t="shared" si="126"/>
        <v>0</v>
      </c>
      <c r="Z93" s="114">
        <f t="shared" si="127"/>
        <v>0</v>
      </c>
      <c r="AA93" s="114">
        <f t="shared" si="128"/>
        <v>0</v>
      </c>
      <c r="AB93" s="114">
        <f t="shared" si="129"/>
        <v>0</v>
      </c>
      <c r="AC93" s="114">
        <f t="shared" si="130"/>
        <v>0</v>
      </c>
      <c r="AD93" s="114">
        <f t="shared" si="131"/>
        <v>0</v>
      </c>
      <c r="AE93" s="114">
        <f t="shared" si="132"/>
        <v>0</v>
      </c>
      <c r="AF93" s="116"/>
    </row>
    <row r="94" spans="1:32" ht="14.25" customHeight="1" x14ac:dyDescent="0.15">
      <c r="A94" s="117"/>
      <c r="B94" s="118"/>
      <c r="C94" s="122"/>
      <c r="D94" s="120"/>
      <c r="E94" s="167"/>
      <c r="F94" s="120"/>
      <c r="G94" s="122"/>
      <c r="H94" s="122"/>
      <c r="I94" s="118"/>
      <c r="J94" s="168"/>
      <c r="K94" s="122"/>
      <c r="L94" s="120"/>
      <c r="M94" s="121"/>
      <c r="N94" s="120"/>
      <c r="O94" s="122"/>
      <c r="P94" s="122"/>
      <c r="Q94" s="121"/>
      <c r="R94" s="121"/>
      <c r="S94" s="120"/>
      <c r="T94" s="122"/>
      <c r="U94" s="120"/>
      <c r="V94" s="114"/>
      <c r="W94" s="114"/>
      <c r="X94" s="169">
        <f>SUM(X$5:X93)</f>
        <v>55.000000999999997</v>
      </c>
      <c r="Y94" s="169">
        <f>SUM(Y$5:Y93)</f>
        <v>106.00000199999999</v>
      </c>
      <c r="Z94" s="169">
        <f>SUM(Z$5:Z93)</f>
        <v>130.00000299999999</v>
      </c>
      <c r="AA94" s="169">
        <f>SUM(AA$5:AA93)</f>
        <v>135.00000399999999</v>
      </c>
      <c r="AB94" s="169">
        <f>SUM(AB$5:AB93)</f>
        <v>81.000005000000002</v>
      </c>
      <c r="AC94" s="169">
        <f>SUM(AC$5:AC93)</f>
        <v>133.00000599999998</v>
      </c>
      <c r="AD94" s="169">
        <f>SUM(AD$5:AD93)</f>
        <v>45.000006999999997</v>
      </c>
      <c r="AE94" s="169">
        <f>SUM(AE$5:AE93)</f>
        <v>26.000007</v>
      </c>
      <c r="AF94" s="116"/>
    </row>
    <row r="95" spans="1:32" ht="25" customHeight="1" x14ac:dyDescent="0.15">
      <c r="A95" s="170" t="str">
        <f>CONCATENATE("Sussex Vets League -  ",'Team Declaration'!H1," - ",TEXT('Team Declaration'!O1,"d mmm yyyy"))</f>
        <v>Sussex Vets League -  Lewes (B&amp;H) - 24 Jul 2023</v>
      </c>
      <c r="B95" s="171"/>
      <c r="C95" s="172"/>
      <c r="D95" s="172"/>
      <c r="E95" s="173"/>
      <c r="F95" s="172"/>
      <c r="G95" s="172"/>
      <c r="H95" s="172"/>
      <c r="I95" s="171"/>
      <c r="J95" s="174"/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5"/>
      <c r="W95" s="175"/>
      <c r="X95" s="176" t="s">
        <v>128</v>
      </c>
      <c r="Y95" s="176" t="s">
        <v>130</v>
      </c>
      <c r="Z95" s="176" t="s">
        <v>132</v>
      </c>
      <c r="AA95" s="176" t="s">
        <v>138</v>
      </c>
      <c r="AB95" s="176" t="s">
        <v>134</v>
      </c>
      <c r="AC95" s="176" t="s">
        <v>136</v>
      </c>
      <c r="AD95" s="176" t="s">
        <v>142</v>
      </c>
      <c r="AE95" s="176" t="s">
        <v>140</v>
      </c>
      <c r="AF95" s="116"/>
    </row>
    <row r="96" spans="1:32" ht="14.25" customHeight="1" x14ac:dyDescent="0.15">
      <c r="A96" s="170"/>
      <c r="B96" s="171"/>
      <c r="C96" s="172"/>
      <c r="D96" s="172"/>
      <c r="E96" s="173"/>
      <c r="F96" s="172"/>
      <c r="G96" s="172"/>
      <c r="H96" s="172"/>
      <c r="I96" s="171"/>
      <c r="J96" s="174"/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5"/>
      <c r="W96" s="175"/>
      <c r="X96" s="176" t="s">
        <v>129</v>
      </c>
      <c r="Y96" s="176" t="s">
        <v>131</v>
      </c>
      <c r="Z96" s="176" t="s">
        <v>133</v>
      </c>
      <c r="AA96" s="176" t="s">
        <v>139</v>
      </c>
      <c r="AB96" s="176" t="s">
        <v>135</v>
      </c>
      <c r="AC96" s="176" t="s">
        <v>137</v>
      </c>
      <c r="AD96" s="176" t="s">
        <v>143</v>
      </c>
      <c r="AE96" s="176" t="s">
        <v>141</v>
      </c>
      <c r="AF96" s="116"/>
    </row>
    <row r="97" spans="1:32" ht="14.25" customHeight="1" x14ac:dyDescent="0.15">
      <c r="A97" s="177" t="s">
        <v>144</v>
      </c>
      <c r="B97" s="178"/>
      <c r="C97" s="179" t="s">
        <v>209</v>
      </c>
      <c r="D97" s="180"/>
      <c r="E97" s="181"/>
      <c r="F97" s="180"/>
      <c r="G97" s="182"/>
      <c r="H97" s="182"/>
      <c r="I97" s="178"/>
      <c r="J97" s="183"/>
      <c r="K97" s="179" t="s">
        <v>210</v>
      </c>
      <c r="L97" s="180"/>
      <c r="M97" s="184"/>
      <c r="N97" s="180"/>
      <c r="O97" s="182"/>
      <c r="P97" s="182"/>
      <c r="Q97" s="184"/>
      <c r="R97" s="184"/>
      <c r="S97" s="180"/>
      <c r="T97" s="182"/>
      <c r="U97" s="180"/>
      <c r="V97" s="175"/>
      <c r="W97" s="175"/>
      <c r="X97" s="176">
        <v>20</v>
      </c>
      <c r="Y97" s="176">
        <v>21</v>
      </c>
      <c r="Z97" s="176">
        <v>24</v>
      </c>
      <c r="AA97" s="176">
        <v>27</v>
      </c>
      <c r="AB97" s="176">
        <v>25</v>
      </c>
      <c r="AC97" s="176">
        <v>26</v>
      </c>
      <c r="AD97" s="176">
        <v>22</v>
      </c>
      <c r="AE97" s="176">
        <v>23</v>
      </c>
      <c r="AF97" s="116"/>
    </row>
    <row r="98" spans="1:32" ht="14.25" customHeight="1" x14ac:dyDescent="0.15">
      <c r="A98" s="185"/>
      <c r="B98" s="179" t="str">
        <f>'Team Declaration'!$B$23</f>
        <v>Discus</v>
      </c>
      <c r="C98" s="186" t="s">
        <v>211</v>
      </c>
      <c r="D98" s="180"/>
      <c r="E98" s="187"/>
      <c r="F98" s="188"/>
      <c r="G98" s="189"/>
      <c r="H98" s="182"/>
      <c r="I98" s="177"/>
      <c r="J98" s="177" t="str">
        <f>'Team Declaration'!$B$27</f>
        <v>200m</v>
      </c>
      <c r="K98" s="186" t="s">
        <v>13</v>
      </c>
      <c r="L98" s="180"/>
      <c r="M98" s="186"/>
      <c r="N98" s="188"/>
      <c r="O98" s="189"/>
      <c r="P98" s="182"/>
      <c r="Q98" s="179" t="str">
        <f>'Team Declaration'!$B$30</f>
        <v>5000m</v>
      </c>
      <c r="R98" s="186" t="s">
        <v>13</v>
      </c>
      <c r="S98" s="190"/>
      <c r="T98" s="191"/>
      <c r="U98" s="188"/>
      <c r="V98" s="192"/>
      <c r="W98" s="175"/>
      <c r="X98" s="176">
        <v>30</v>
      </c>
      <c r="Y98" s="176">
        <v>31</v>
      </c>
      <c r="Z98" s="176">
        <v>34</v>
      </c>
      <c r="AA98" s="176">
        <v>37</v>
      </c>
      <c r="AB98" s="176">
        <v>35</v>
      </c>
      <c r="AC98" s="176">
        <v>36</v>
      </c>
      <c r="AD98" s="176">
        <v>32</v>
      </c>
      <c r="AE98" s="176">
        <v>33</v>
      </c>
      <c r="AF98" s="116"/>
    </row>
    <row r="99" spans="1:32" ht="14.25" customHeight="1" x14ac:dyDescent="0.15">
      <c r="A99" s="193"/>
      <c r="B99" s="194" t="str">
        <f t="shared" ref="B99:B106" si="133">IF(D99=0,"",INDEX(Womens_team_declarations,MATCH(B$98,Events_women,0),MATCH(D99,women_short_codes,0)))</f>
        <v>Jayne Baldock</v>
      </c>
      <c r="C99" s="195" t="str">
        <f t="shared" ref="C99:C106" si="134">IF(D99=0,"",INDEX(abbr_names,MATCH(D99,women_short_codes,0)))</f>
        <v>HAC</v>
      </c>
      <c r="D99" s="139" t="s">
        <v>136</v>
      </c>
      <c r="E99" s="140">
        <v>19.809999999999999</v>
      </c>
      <c r="F99" s="196">
        <f t="shared" ref="F99:F125" si="135">$W99</f>
        <v>8</v>
      </c>
      <c r="G99" s="197"/>
      <c r="H99" s="198"/>
      <c r="I99" s="199"/>
      <c r="J99" s="194" t="str">
        <f t="shared" ref="J99:J106" si="136">IF(L99=0,"",INDEX(Womens_team_declarations,MATCH(J$98,Events_women,0),MATCH(L99,women_short_codes,0)))</f>
        <v>Julia Machin</v>
      </c>
      <c r="K99" s="195" t="str">
        <f t="shared" ref="K99:K106" si="137">IF(L99=0,"",INDEX(abbr_names,MATCH(L99,women_short_codes,0)))</f>
        <v>B&amp;H</v>
      </c>
      <c r="L99" s="139" t="s">
        <v>130</v>
      </c>
      <c r="M99" s="140">
        <v>29.9</v>
      </c>
      <c r="N99" s="196">
        <f t="shared" ref="N99:N124" si="138">$W99</f>
        <v>8</v>
      </c>
      <c r="O99" s="200"/>
      <c r="P99" s="198"/>
      <c r="Q99" s="194" t="str">
        <f t="shared" ref="Q99:Q106" si="139">IF(S99=0,"",INDEX(Womens_team_declarations,MATCH(Q$98,Events_women,0),MATCH(S99,women_short_codes,0)))</f>
        <v>Jenna French</v>
      </c>
      <c r="R99" s="195" t="str">
        <f t="shared" ref="R99:R106" si="140">IF(S99=0,"",INDEX(abbr_names,MATCH(S99,women_short_codes,0)))</f>
        <v>HHH</v>
      </c>
      <c r="S99" s="134" t="s">
        <v>138</v>
      </c>
      <c r="T99" s="138">
        <v>1.3540509259259259E-2</v>
      </c>
      <c r="U99" s="196">
        <f t="shared" ref="U99:U124" si="141">$W99</f>
        <v>8</v>
      </c>
      <c r="V99" s="192"/>
      <c r="W99" s="175">
        <v>8</v>
      </c>
      <c r="X99" s="175">
        <f t="shared" ref="X99:X106" si="142">IF(OR($D99=X$95,$D99=X$96,$D99=X$97,$D99=X$98),$F99,0)+IF(OR($L99=X$95,$L99=X$96,$L99=X$97,$L99=X$98),$N99,0)+IF(OR($S99=X$95,$S99=X$96,$S99=X$97,$S99=X$98),$U99,0)</f>
        <v>0</v>
      </c>
      <c r="Y99" s="175">
        <f t="shared" ref="Y99:Y106" si="143">IF(OR($D99=Y$95,$D99=Y$96,$D99=Y$97,$D99=Y$98),$F99,0)+IF(OR($L99=Y$95,$L99=Y$96,$L99=Y$97,$L99=Y$98),$N99,0)+IF(OR($S99=Y$95,$S99=Y$96,$S99=Y$97,$S99=Y$98),$U99,0)</f>
        <v>8</v>
      </c>
      <c r="Z99" s="175">
        <f t="shared" ref="Z99:Z106" si="144">IF(OR($D99=Z$95,$D99=Z$96,$D99=Z$97,$D99=Z$98),$F99,0)+IF(OR($L99=Z$95,$L99=Z$96,$L99=Z$97,$L99=Z$98),$N99,0)+IF(OR($S99=Z$95,$S99=Z$96,$S99=Z$97,$S99=Z$98),$U99,0)</f>
        <v>0</v>
      </c>
      <c r="AA99" s="175">
        <f t="shared" ref="AA99:AA106" si="145">IF(OR($D99=AA$95,$D99=AA$96,$D99=AA$97,$D99=AA$98),$F99,0)+IF(OR($L99=AA$95,$L99=AA$96,$L99=AA$97,$L99=AA$98),$N99,0)+IF(OR($S99=AA$95,$S99=AA$96,$S99=AA$97,$S99=AA$98),$U99,0)</f>
        <v>8</v>
      </c>
      <c r="AB99" s="175">
        <f t="shared" ref="AB99:AB106" si="146">IF(OR($D99=AB$95,$D99=AB$96,$D99=AB$97,$D99=AB$98),$F99,0)+IF(OR($L99=AB$95,$L99=AB$96,$L99=AB$97,$L99=AB$98),$N99,0)+IF(OR($S99=AB$95,$S99=AB$96,$S99=AB$97,$S99=AB$98),$U99,0)</f>
        <v>0</v>
      </c>
      <c r="AC99" s="175">
        <f t="shared" ref="AC99:AC106" si="147">IF(OR($D99=AC$95,$D99=AC$96,$D99=AC$97,$D99=AC$98),$F99,0)+IF(OR($L99=AC$95,$L99=AC$96,$L99=AC$97,$L99=AC$98),$N99,0)+IF(OR($S99=AC$95,$S99=AC$96,$S99=AC$97,$S99=AC$98),$U99,0)</f>
        <v>8</v>
      </c>
      <c r="AD99" s="175">
        <f t="shared" ref="AD99:AD106" si="148">IF(OR($D99=AD$95,$D99=AD$96,$D99=AD$97,$D99=AD$98),$F99,0)+IF(OR($L99=AD$95,$L99=AD$96,$L99=AD$97,$L99=AD$98),$N99,0)+IF(OR($S99=AD$95,$S99=AD$96,$S99=AD$97,$S99=AD$98),$U99,0)</f>
        <v>0</v>
      </c>
      <c r="AE99" s="175">
        <f t="shared" ref="AE99:AE106" si="149">IF(OR($D99=AE$95,$D99=AE$96,$D99=AE$97,$D99=AE$98),$F99,0)+IF(OR($L99=AE$95,$L99=AE$96,$L99=AE$97,$L99=AE$98),$N99,0)+IF(OR($S99=AE$95,$S99=AE$96,$S99=AE$97,$S99=AE$98),$U99,0)</f>
        <v>0</v>
      </c>
      <c r="AF99" s="116"/>
    </row>
    <row r="100" spans="1:32" ht="14.25" customHeight="1" x14ac:dyDescent="0.15">
      <c r="A100" s="193"/>
      <c r="B100" s="194" t="str">
        <f t="shared" si="133"/>
        <v>Cara Maker</v>
      </c>
      <c r="C100" s="195" t="str">
        <f t="shared" si="134"/>
        <v>ERAC</v>
      </c>
      <c r="D100" s="139" t="s">
        <v>132</v>
      </c>
      <c r="E100" s="140">
        <v>19.77</v>
      </c>
      <c r="F100" s="196">
        <f t="shared" si="135"/>
        <v>7</v>
      </c>
      <c r="G100" s="197"/>
      <c r="H100" s="198"/>
      <c r="I100" s="199"/>
      <c r="J100" s="194" t="str">
        <f t="shared" si="136"/>
        <v>Cara Maker</v>
      </c>
      <c r="K100" s="195" t="str">
        <f t="shared" si="137"/>
        <v>ERAC</v>
      </c>
      <c r="L100" s="139" t="s">
        <v>132</v>
      </c>
      <c r="M100" s="140">
        <v>30.1</v>
      </c>
      <c r="N100" s="196">
        <f t="shared" si="138"/>
        <v>7</v>
      </c>
      <c r="O100" s="200"/>
      <c r="P100" s="198"/>
      <c r="Q100" s="194" t="str">
        <f t="shared" si="139"/>
        <v>Paula Blackledge</v>
      </c>
      <c r="R100" s="195" t="str">
        <f t="shared" si="140"/>
        <v>B&amp;H</v>
      </c>
      <c r="S100" s="134" t="s">
        <v>130</v>
      </c>
      <c r="T100" s="138">
        <v>1.3686342592592592E-2</v>
      </c>
      <c r="U100" s="196">
        <f t="shared" si="141"/>
        <v>7</v>
      </c>
      <c r="V100" s="192"/>
      <c r="W100" s="175">
        <v>7</v>
      </c>
      <c r="X100" s="175">
        <f t="shared" si="142"/>
        <v>0</v>
      </c>
      <c r="Y100" s="175">
        <f t="shared" si="143"/>
        <v>7</v>
      </c>
      <c r="Z100" s="175">
        <f t="shared" si="144"/>
        <v>14</v>
      </c>
      <c r="AA100" s="175">
        <f t="shared" si="145"/>
        <v>0</v>
      </c>
      <c r="AB100" s="175">
        <f t="shared" si="146"/>
        <v>0</v>
      </c>
      <c r="AC100" s="175">
        <f t="shared" si="147"/>
        <v>0</v>
      </c>
      <c r="AD100" s="175">
        <f t="shared" si="148"/>
        <v>0</v>
      </c>
      <c r="AE100" s="175">
        <f t="shared" si="149"/>
        <v>0</v>
      </c>
      <c r="AF100" s="116"/>
    </row>
    <row r="101" spans="1:32" ht="14.25" customHeight="1" x14ac:dyDescent="0.15">
      <c r="A101" s="193"/>
      <c r="B101" s="194" t="str">
        <f t="shared" si="133"/>
        <v>Jenna Harmer</v>
      </c>
      <c r="C101" s="195" t="str">
        <f t="shared" si="134"/>
        <v>HY</v>
      </c>
      <c r="D101" s="139" t="s">
        <v>140</v>
      </c>
      <c r="E101" s="140">
        <v>15.6</v>
      </c>
      <c r="F101" s="196">
        <f t="shared" si="135"/>
        <v>6</v>
      </c>
      <c r="G101" s="197"/>
      <c r="H101" s="198"/>
      <c r="I101" s="199"/>
      <c r="J101" s="194" t="str">
        <f t="shared" si="136"/>
        <v>Lucie Venables</v>
      </c>
      <c r="K101" s="195" t="str">
        <f t="shared" si="137"/>
        <v>HHH</v>
      </c>
      <c r="L101" s="139" t="s">
        <v>138</v>
      </c>
      <c r="M101" s="140">
        <v>31.8</v>
      </c>
      <c r="N101" s="196">
        <f t="shared" si="138"/>
        <v>6</v>
      </c>
      <c r="O101" s="200"/>
      <c r="P101" s="198"/>
      <c r="Q101" s="194" t="str">
        <f t="shared" si="139"/>
        <v>Katie Wright</v>
      </c>
      <c r="R101" s="195" t="str">
        <f t="shared" si="140"/>
        <v>A80</v>
      </c>
      <c r="S101" s="134" t="s">
        <v>128</v>
      </c>
      <c r="T101" s="138">
        <v>1.3921296296296296E-2</v>
      </c>
      <c r="U101" s="196">
        <f t="shared" si="141"/>
        <v>6</v>
      </c>
      <c r="V101" s="201"/>
      <c r="W101" s="175">
        <v>6</v>
      </c>
      <c r="X101" s="175">
        <f t="shared" si="142"/>
        <v>6</v>
      </c>
      <c r="Y101" s="175">
        <f t="shared" si="143"/>
        <v>0</v>
      </c>
      <c r="Z101" s="175">
        <f t="shared" si="144"/>
        <v>0</v>
      </c>
      <c r="AA101" s="175">
        <f t="shared" si="145"/>
        <v>6</v>
      </c>
      <c r="AB101" s="175">
        <f t="shared" si="146"/>
        <v>0</v>
      </c>
      <c r="AC101" s="175">
        <f t="shared" si="147"/>
        <v>0</v>
      </c>
      <c r="AD101" s="175">
        <f t="shared" si="148"/>
        <v>0</v>
      </c>
      <c r="AE101" s="175">
        <f t="shared" si="149"/>
        <v>6</v>
      </c>
      <c r="AF101" s="116"/>
    </row>
    <row r="102" spans="1:32" ht="14.25" customHeight="1" x14ac:dyDescent="0.15">
      <c r="A102" s="193"/>
      <c r="B102" s="194" t="str">
        <f t="shared" si="133"/>
        <v>Helen Diack</v>
      </c>
      <c r="C102" s="195" t="str">
        <f t="shared" si="134"/>
        <v>HHH</v>
      </c>
      <c r="D102" s="139" t="s">
        <v>138</v>
      </c>
      <c r="E102" s="140">
        <v>12.38</v>
      </c>
      <c r="F102" s="196">
        <f t="shared" si="135"/>
        <v>5</v>
      </c>
      <c r="G102" s="197"/>
      <c r="H102" s="198"/>
      <c r="I102" s="199"/>
      <c r="J102" s="194" t="str">
        <f t="shared" si="136"/>
        <v>Louise Simkiss</v>
      </c>
      <c r="K102" s="195" t="str">
        <f t="shared" si="137"/>
        <v>HAC</v>
      </c>
      <c r="L102" s="139" t="s">
        <v>136</v>
      </c>
      <c r="M102" s="140">
        <v>31.9</v>
      </c>
      <c r="N102" s="196">
        <f t="shared" si="138"/>
        <v>5</v>
      </c>
      <c r="O102" s="197"/>
      <c r="P102" s="198"/>
      <c r="Q102" s="194" t="str">
        <f t="shared" si="139"/>
        <v>Laura Gill</v>
      </c>
      <c r="R102" s="195" t="str">
        <f t="shared" si="140"/>
        <v>HAC</v>
      </c>
      <c r="S102" s="138" t="s">
        <v>136</v>
      </c>
      <c r="T102" s="141">
        <v>1.4368055555555556E-2</v>
      </c>
      <c r="U102" s="196">
        <f t="shared" si="141"/>
        <v>5</v>
      </c>
      <c r="V102" s="201"/>
      <c r="W102" s="175">
        <v>5</v>
      </c>
      <c r="X102" s="175">
        <f t="shared" si="142"/>
        <v>0</v>
      </c>
      <c r="Y102" s="175">
        <f t="shared" si="143"/>
        <v>0</v>
      </c>
      <c r="Z102" s="175">
        <f t="shared" si="144"/>
        <v>0</v>
      </c>
      <c r="AA102" s="175">
        <f t="shared" si="145"/>
        <v>5</v>
      </c>
      <c r="AB102" s="175">
        <f t="shared" si="146"/>
        <v>0</v>
      </c>
      <c r="AC102" s="175">
        <f t="shared" si="147"/>
        <v>10</v>
      </c>
      <c r="AD102" s="175">
        <f t="shared" si="148"/>
        <v>0</v>
      </c>
      <c r="AE102" s="175">
        <f t="shared" si="149"/>
        <v>0</v>
      </c>
      <c r="AF102" s="116"/>
    </row>
    <row r="103" spans="1:32" ht="14.25" customHeight="1" x14ac:dyDescent="0.15">
      <c r="A103" s="193"/>
      <c r="B103" s="194" t="str">
        <f t="shared" si="133"/>
        <v>Katy Reed</v>
      </c>
      <c r="C103" s="195" t="str">
        <f t="shared" si="134"/>
        <v>HAIL</v>
      </c>
      <c r="D103" s="139" t="s">
        <v>134</v>
      </c>
      <c r="E103" s="140">
        <v>10.38</v>
      </c>
      <c r="F103" s="196">
        <f t="shared" si="135"/>
        <v>4</v>
      </c>
      <c r="G103" s="197"/>
      <c r="H103" s="198"/>
      <c r="I103" s="199"/>
      <c r="J103" s="194" t="str">
        <f t="shared" si="136"/>
        <v>Carly Hopkins</v>
      </c>
      <c r="K103" s="195" t="str">
        <f t="shared" si="137"/>
        <v>HY</v>
      </c>
      <c r="L103" s="139" t="s">
        <v>140</v>
      </c>
      <c r="M103" s="140">
        <v>36</v>
      </c>
      <c r="N103" s="196">
        <f t="shared" si="138"/>
        <v>4</v>
      </c>
      <c r="O103" s="197"/>
      <c r="P103" s="198"/>
      <c r="Q103" s="194" t="str">
        <f t="shared" si="139"/>
        <v>Heather Jenner</v>
      </c>
      <c r="R103" s="195" t="str">
        <f t="shared" si="140"/>
        <v>ERAC</v>
      </c>
      <c r="S103" s="134" t="s">
        <v>132</v>
      </c>
      <c r="T103" s="138">
        <v>1.4874999999999999E-2</v>
      </c>
      <c r="U103" s="196">
        <f t="shared" si="141"/>
        <v>4</v>
      </c>
      <c r="V103" s="201"/>
      <c r="W103" s="175">
        <v>4</v>
      </c>
      <c r="X103" s="175">
        <f t="shared" si="142"/>
        <v>0</v>
      </c>
      <c r="Y103" s="175">
        <f t="shared" si="143"/>
        <v>0</v>
      </c>
      <c r="Z103" s="175">
        <f t="shared" si="144"/>
        <v>4</v>
      </c>
      <c r="AA103" s="175">
        <f t="shared" si="145"/>
        <v>0</v>
      </c>
      <c r="AB103" s="175">
        <f t="shared" si="146"/>
        <v>4</v>
      </c>
      <c r="AC103" s="175">
        <f t="shared" si="147"/>
        <v>0</v>
      </c>
      <c r="AD103" s="175">
        <f t="shared" si="148"/>
        <v>0</v>
      </c>
      <c r="AE103" s="175">
        <f t="shared" si="149"/>
        <v>4</v>
      </c>
      <c r="AF103" s="116"/>
    </row>
    <row r="104" spans="1:32" ht="14.25" customHeight="1" x14ac:dyDescent="0.15">
      <c r="A104" s="193"/>
      <c r="B104" s="194" t="str">
        <f t="shared" si="133"/>
        <v>Julia Downes</v>
      </c>
      <c r="C104" s="195" t="str">
        <f t="shared" si="134"/>
        <v>B&amp;H</v>
      </c>
      <c r="D104" s="139" t="s">
        <v>130</v>
      </c>
      <c r="E104" s="140">
        <v>9.74</v>
      </c>
      <c r="F104" s="196">
        <f t="shared" si="135"/>
        <v>3</v>
      </c>
      <c r="G104" s="197"/>
      <c r="H104" s="198"/>
      <c r="I104" s="199"/>
      <c r="J104" s="194" t="str">
        <f t="shared" si="136"/>
        <v>Katy Reed</v>
      </c>
      <c r="K104" s="195" t="str">
        <f t="shared" si="137"/>
        <v>HAIL</v>
      </c>
      <c r="L104" s="139" t="s">
        <v>134</v>
      </c>
      <c r="M104" s="140">
        <v>37.4</v>
      </c>
      <c r="N104" s="196">
        <f t="shared" si="138"/>
        <v>3</v>
      </c>
      <c r="O104" s="197"/>
      <c r="P104" s="198"/>
      <c r="Q104" s="194" t="str">
        <f t="shared" si="139"/>
        <v>Carly Hopkins</v>
      </c>
      <c r="R104" s="195" t="str">
        <f t="shared" si="140"/>
        <v>HY</v>
      </c>
      <c r="S104" s="139" t="s">
        <v>140</v>
      </c>
      <c r="T104" s="202">
        <v>1.4893518518518519E-2</v>
      </c>
      <c r="U104" s="196">
        <f t="shared" si="141"/>
        <v>3</v>
      </c>
      <c r="V104" s="201"/>
      <c r="W104" s="175">
        <v>3</v>
      </c>
      <c r="X104" s="175">
        <f t="shared" si="142"/>
        <v>0</v>
      </c>
      <c r="Y104" s="175">
        <f t="shared" si="143"/>
        <v>3</v>
      </c>
      <c r="Z104" s="175">
        <f t="shared" si="144"/>
        <v>0</v>
      </c>
      <c r="AA104" s="175">
        <f t="shared" si="145"/>
        <v>0</v>
      </c>
      <c r="AB104" s="175">
        <f t="shared" si="146"/>
        <v>3</v>
      </c>
      <c r="AC104" s="175">
        <f t="shared" si="147"/>
        <v>0</v>
      </c>
      <c r="AD104" s="175">
        <f t="shared" si="148"/>
        <v>0</v>
      </c>
      <c r="AE104" s="175">
        <f t="shared" si="149"/>
        <v>3</v>
      </c>
      <c r="AF104" s="116"/>
    </row>
    <row r="105" spans="1:32" ht="14.25" customHeight="1" x14ac:dyDescent="0.15">
      <c r="A105" s="193"/>
      <c r="B105" s="194" t="str">
        <f t="shared" si="133"/>
        <v/>
      </c>
      <c r="C105" s="195" t="str">
        <f t="shared" si="134"/>
        <v/>
      </c>
      <c r="D105" s="139"/>
      <c r="E105" s="140"/>
      <c r="F105" s="196">
        <f t="shared" si="135"/>
        <v>2</v>
      </c>
      <c r="G105" s="197"/>
      <c r="H105" s="198"/>
      <c r="I105" s="199"/>
      <c r="J105" s="194" t="str">
        <f t="shared" si="136"/>
        <v/>
      </c>
      <c r="K105" s="195" t="str">
        <f t="shared" si="137"/>
        <v/>
      </c>
      <c r="L105" s="139"/>
      <c r="M105" s="140"/>
      <c r="N105" s="196">
        <f t="shared" si="138"/>
        <v>2</v>
      </c>
      <c r="O105" s="197"/>
      <c r="P105" s="198"/>
      <c r="Q105" s="194" t="str">
        <f t="shared" si="139"/>
        <v>Katy Reed</v>
      </c>
      <c r="R105" s="195" t="str">
        <f t="shared" si="140"/>
        <v>HAIL</v>
      </c>
      <c r="S105" s="139" t="s">
        <v>134</v>
      </c>
      <c r="T105" s="202">
        <v>1.6542824074074071E-2</v>
      </c>
      <c r="U105" s="196">
        <f t="shared" si="141"/>
        <v>2</v>
      </c>
      <c r="V105" s="201"/>
      <c r="W105" s="175">
        <v>2</v>
      </c>
      <c r="X105" s="175">
        <f t="shared" si="142"/>
        <v>0</v>
      </c>
      <c r="Y105" s="175">
        <f t="shared" si="143"/>
        <v>0</v>
      </c>
      <c r="Z105" s="175">
        <f t="shared" si="144"/>
        <v>0</v>
      </c>
      <c r="AA105" s="175">
        <f t="shared" si="145"/>
        <v>0</v>
      </c>
      <c r="AB105" s="175">
        <f t="shared" si="146"/>
        <v>2</v>
      </c>
      <c r="AC105" s="175">
        <f t="shared" si="147"/>
        <v>0</v>
      </c>
      <c r="AD105" s="175">
        <f t="shared" si="148"/>
        <v>0</v>
      </c>
      <c r="AE105" s="175">
        <f t="shared" si="149"/>
        <v>0</v>
      </c>
      <c r="AF105" s="116"/>
    </row>
    <row r="106" spans="1:32" ht="14.25" customHeight="1" x14ac:dyDescent="0.15">
      <c r="A106" s="193"/>
      <c r="B106" s="194" t="str">
        <f t="shared" si="133"/>
        <v/>
      </c>
      <c r="C106" s="195" t="str">
        <f t="shared" si="134"/>
        <v/>
      </c>
      <c r="D106" s="139"/>
      <c r="E106" s="140"/>
      <c r="F106" s="196">
        <f t="shared" si="135"/>
        <v>1</v>
      </c>
      <c r="G106" s="197"/>
      <c r="H106" s="198"/>
      <c r="I106" s="199"/>
      <c r="J106" s="194" t="str">
        <f t="shared" si="136"/>
        <v/>
      </c>
      <c r="K106" s="195" t="str">
        <f t="shared" si="137"/>
        <v/>
      </c>
      <c r="L106" s="139"/>
      <c r="M106" s="140"/>
      <c r="N106" s="196">
        <f t="shared" si="138"/>
        <v>1</v>
      </c>
      <c r="O106" s="197"/>
      <c r="P106" s="198"/>
      <c r="Q106" s="194" t="str">
        <f t="shared" si="139"/>
        <v/>
      </c>
      <c r="R106" s="195" t="str">
        <f t="shared" si="140"/>
        <v/>
      </c>
      <c r="S106" s="139"/>
      <c r="T106" s="202"/>
      <c r="U106" s="196">
        <f t="shared" si="141"/>
        <v>1</v>
      </c>
      <c r="V106" s="201"/>
      <c r="W106" s="175">
        <v>1</v>
      </c>
      <c r="X106" s="175">
        <f t="shared" si="142"/>
        <v>0</v>
      </c>
      <c r="Y106" s="175">
        <f t="shared" si="143"/>
        <v>0</v>
      </c>
      <c r="Z106" s="175">
        <f t="shared" si="144"/>
        <v>0</v>
      </c>
      <c r="AA106" s="175">
        <f t="shared" si="145"/>
        <v>0</v>
      </c>
      <c r="AB106" s="175">
        <f t="shared" si="146"/>
        <v>0</v>
      </c>
      <c r="AC106" s="175">
        <f t="shared" si="147"/>
        <v>0</v>
      </c>
      <c r="AD106" s="175">
        <f t="shared" si="148"/>
        <v>0</v>
      </c>
      <c r="AE106" s="175">
        <f t="shared" si="149"/>
        <v>0</v>
      </c>
      <c r="AF106" s="116"/>
    </row>
    <row r="107" spans="1:32" ht="14.25" customHeight="1" x14ac:dyDescent="0.15">
      <c r="A107" s="193"/>
      <c r="B107" s="179" t="str">
        <f>'Team Declaration'!$B$23</f>
        <v>Discus</v>
      </c>
      <c r="C107" s="186" t="s">
        <v>30</v>
      </c>
      <c r="D107" s="180"/>
      <c r="E107" s="187"/>
      <c r="F107" s="203">
        <f t="shared" si="135"/>
        <v>0</v>
      </c>
      <c r="G107" s="189"/>
      <c r="H107" s="182"/>
      <c r="I107" s="177"/>
      <c r="J107" s="177" t="str">
        <f>'Team Declaration'!$B$27</f>
        <v>200m</v>
      </c>
      <c r="K107" s="186" t="s">
        <v>15</v>
      </c>
      <c r="L107" s="180"/>
      <c r="M107" s="204"/>
      <c r="N107" s="203">
        <f t="shared" si="138"/>
        <v>0</v>
      </c>
      <c r="O107" s="189"/>
      <c r="P107" s="182">
        <f>P98</f>
        <v>0</v>
      </c>
      <c r="Q107" s="179" t="str">
        <f>'Team Declaration'!$B$30</f>
        <v>5000m</v>
      </c>
      <c r="R107" s="186" t="s">
        <v>15</v>
      </c>
      <c r="S107" s="180"/>
      <c r="T107" s="204"/>
      <c r="U107" s="203">
        <f t="shared" si="141"/>
        <v>0</v>
      </c>
      <c r="V107" s="201"/>
      <c r="W107" s="175"/>
      <c r="X107" s="205">
        <v>9.9999999999999995E-7</v>
      </c>
      <c r="Y107" s="205">
        <v>1.9999999999999999E-6</v>
      </c>
      <c r="Z107" s="205">
        <v>3.0000000000000001E-6</v>
      </c>
      <c r="AA107" s="205">
        <v>3.9999999999999998E-6</v>
      </c>
      <c r="AB107" s="205">
        <v>5.0000000000000004E-6</v>
      </c>
      <c r="AC107" s="205">
        <v>6.0000000000000002E-6</v>
      </c>
      <c r="AD107" s="205">
        <v>6.9999999999999999E-6</v>
      </c>
      <c r="AE107" s="205">
        <v>6.9999999999999999E-6</v>
      </c>
      <c r="AF107" s="116"/>
    </row>
    <row r="108" spans="1:32" ht="14.25" customHeight="1" x14ac:dyDescent="0.15">
      <c r="A108" s="193"/>
      <c r="B108" s="194" t="str">
        <f t="shared" ref="B108:B115" si="150">IF(D108=0,"",INDEX(Womens_team_declarations,MATCH(B$107,Events_women,0),MATCH(D108,women_short_codes,0)))</f>
        <v>Julia Machin</v>
      </c>
      <c r="C108" s="195" t="str">
        <f t="shared" ref="C108:C115" si="151">IF(D108=0,"",INDEX(abbr_names,MATCH(D108,women_short_codes,0)))</f>
        <v>B&amp;H</v>
      </c>
      <c r="D108" s="139">
        <v>21</v>
      </c>
      <c r="E108" s="140">
        <v>19.38</v>
      </c>
      <c r="F108" s="196">
        <f t="shared" si="135"/>
        <v>8</v>
      </c>
      <c r="G108" s="197"/>
      <c r="H108" s="198"/>
      <c r="I108" s="199"/>
      <c r="J108" s="194" t="str">
        <f t="shared" ref="J108:J115" si="152">IF(L108=0,"",INDEX(Womens_team_declarations,MATCH(J$107,Events_women,0),MATCH(L108,women_short_codes,0)))</f>
        <v>Jo Wilding</v>
      </c>
      <c r="K108" s="195" t="str">
        <f t="shared" ref="K108:K115" si="153">IF(L108=0,"",INDEX(abbr_names,MATCH(L108,women_short_codes,0)))</f>
        <v>B&amp;H</v>
      </c>
      <c r="L108" s="139" t="s">
        <v>131</v>
      </c>
      <c r="M108" s="140">
        <v>31.4</v>
      </c>
      <c r="N108" s="196">
        <f t="shared" si="138"/>
        <v>8</v>
      </c>
      <c r="O108" s="200"/>
      <c r="P108" s="198"/>
      <c r="Q108" s="194" t="str">
        <f t="shared" ref="Q108:Q115" si="154">IF(S108=0,"",INDEX(Womens_team_declarations,MATCH(Q$107,Events_women,0),MATCH(S108,women_short_codes,0)))</f>
        <v>Amy Rodway</v>
      </c>
      <c r="R108" s="195" t="str">
        <f t="shared" ref="R108:R115" si="155">IF(S108=0,"",INDEX(abbr_names,MATCH(S108,women_short_codes,0)))</f>
        <v>HAC</v>
      </c>
      <c r="S108" s="134" t="s">
        <v>137</v>
      </c>
      <c r="T108" s="138">
        <v>1.4944444444444444E-2</v>
      </c>
      <c r="U108" s="196">
        <f t="shared" si="141"/>
        <v>8</v>
      </c>
      <c r="V108" s="192"/>
      <c r="W108" s="175">
        <v>8</v>
      </c>
      <c r="X108" s="175">
        <f t="shared" ref="X108:X124" si="156">IF(OR($D108=X$95,$D108=X$96,$D108=X$97,$D108=X$98),$F108,0)+IF(OR($L108=X$95,$L108=X$96,$L108=X$97,$L108=X$98),$N108,0)+IF(OR($S108=X$95,$S108=X$96,$S108=X$97,$S108=X$98),$U108,0)</f>
        <v>0</v>
      </c>
      <c r="Y108" s="175">
        <f t="shared" ref="Y108:Y124" si="157">IF(OR($D108=Y$95,$D108=Y$96,$D108=Y$97,$D108=Y$98),$F108,0)+IF(OR($L108=Y$95,$L108=Y$96,$L108=Y$97,$L108=Y$98),$N108,0)+IF(OR($S108=Y$95,$S108=Y$96,$S108=Y$97,$S108=Y$98),$U108,0)</f>
        <v>16</v>
      </c>
      <c r="Z108" s="175">
        <f t="shared" ref="Z108:Z124" si="158">IF(OR($D108=Z$95,$D108=Z$96,$D108=Z$97,$D108=Z$98),$F108,0)+IF(OR($L108=Z$95,$L108=Z$96,$L108=Z$97,$L108=Z$98),$N108,0)+IF(OR($S108=Z$95,$S108=Z$96,$S108=Z$97,$S108=Z$98),$U108,0)</f>
        <v>0</v>
      </c>
      <c r="AA108" s="175">
        <f t="shared" ref="AA108:AA124" si="159">IF(OR($D108=AA$95,$D108=AA$96,$D108=AA$97,$D108=AA$98),$F108,0)+IF(OR($L108=AA$95,$L108=AA$96,$L108=AA$97,$L108=AA$98),$N108,0)+IF(OR($S108=AA$95,$S108=AA$96,$S108=AA$97,$S108=AA$98),$U108,0)</f>
        <v>0</v>
      </c>
      <c r="AB108" s="175">
        <f t="shared" ref="AB108:AB124" si="160">IF(OR($D108=AB$95,$D108=AB$96,$D108=AB$97,$D108=AB$98),$F108,0)+IF(OR($L108=AB$95,$L108=AB$96,$L108=AB$97,$L108=AB$98),$N108,0)+IF(OR($S108=AB$95,$S108=AB$96,$S108=AB$97,$S108=AB$98),$U108,0)</f>
        <v>0</v>
      </c>
      <c r="AC108" s="175">
        <f t="shared" ref="AC108:AC124" si="161">IF(OR($D108=AC$95,$D108=AC$96,$D108=AC$97,$D108=AC$98),$F108,0)+IF(OR($L108=AC$95,$L108=AC$96,$L108=AC$97,$L108=AC$98),$N108,0)+IF(OR($S108=AC$95,$S108=AC$96,$S108=AC$97,$S108=AC$98),$U108,0)</f>
        <v>8</v>
      </c>
      <c r="AD108" s="175">
        <f t="shared" ref="AD108:AD124" si="162">IF(OR($D108=AD$95,$D108=AD$96,$D108=AD$97,$D108=AD$98),$F108,0)+IF(OR($L108=AD$95,$L108=AD$96,$L108=AD$97,$L108=AD$98),$N108,0)+IF(OR($S108=AD$95,$S108=AD$96,$S108=AD$97,$S108=AD$98),$U108,0)</f>
        <v>0</v>
      </c>
      <c r="AE108" s="175">
        <f t="shared" ref="AE108:AE124" si="163">IF(OR($D108=AE$95,$D108=AE$96,$D108=AE$97,$D108=AE$98),$F108,0)+IF(OR($L108=AE$95,$L108=AE$96,$L108=AE$97,$L108=AE$98),$N108,0)+IF(OR($S108=AE$95,$S108=AE$96,$S108=AE$97,$S108=AE$98),$U108,0)</f>
        <v>0</v>
      </c>
      <c r="AF108" s="116"/>
    </row>
    <row r="109" spans="1:32" ht="14.25" customHeight="1" x14ac:dyDescent="0.15">
      <c r="A109" s="193"/>
      <c r="B109" s="194" t="str">
        <f t="shared" si="150"/>
        <v>Mary Sanderson</v>
      </c>
      <c r="C109" s="195" t="str">
        <f t="shared" si="151"/>
        <v>HAC</v>
      </c>
      <c r="D109" s="139">
        <v>26</v>
      </c>
      <c r="E109" s="140">
        <v>14.32</v>
      </c>
      <c r="F109" s="196">
        <f t="shared" si="135"/>
        <v>7</v>
      </c>
      <c r="G109" s="197"/>
      <c r="H109" s="198"/>
      <c r="I109" s="199"/>
      <c r="J109" s="194" t="str">
        <f t="shared" si="152"/>
        <v xml:space="preserve">Tamsin West </v>
      </c>
      <c r="K109" s="195" t="str">
        <f t="shared" si="153"/>
        <v>HAC</v>
      </c>
      <c r="L109" s="139" t="s">
        <v>137</v>
      </c>
      <c r="M109" s="140">
        <v>36.299999999999997</v>
      </c>
      <c r="N109" s="196">
        <f t="shared" si="138"/>
        <v>7</v>
      </c>
      <c r="O109" s="200"/>
      <c r="P109" s="198"/>
      <c r="Q109" s="194" t="str">
        <f t="shared" si="154"/>
        <v>Aska Asakura</v>
      </c>
      <c r="R109" s="195" t="str">
        <f t="shared" si="155"/>
        <v>A80</v>
      </c>
      <c r="S109" s="134" t="s">
        <v>129</v>
      </c>
      <c r="T109" s="138">
        <v>1.6252314814814813E-2</v>
      </c>
      <c r="U109" s="196">
        <f t="shared" si="141"/>
        <v>7</v>
      </c>
      <c r="V109" s="192"/>
      <c r="W109" s="175">
        <v>7</v>
      </c>
      <c r="X109" s="175">
        <f t="shared" si="156"/>
        <v>7</v>
      </c>
      <c r="Y109" s="175">
        <f t="shared" si="157"/>
        <v>0</v>
      </c>
      <c r="Z109" s="175">
        <f t="shared" si="158"/>
        <v>0</v>
      </c>
      <c r="AA109" s="175">
        <f t="shared" si="159"/>
        <v>0</v>
      </c>
      <c r="AB109" s="175">
        <f t="shared" si="160"/>
        <v>0</v>
      </c>
      <c r="AC109" s="175">
        <f t="shared" si="161"/>
        <v>14</v>
      </c>
      <c r="AD109" s="175">
        <f t="shared" si="162"/>
        <v>0</v>
      </c>
      <c r="AE109" s="175">
        <f t="shared" si="163"/>
        <v>0</v>
      </c>
      <c r="AF109" s="116"/>
    </row>
    <row r="110" spans="1:32" ht="14.25" customHeight="1" x14ac:dyDescent="0.15">
      <c r="A110" s="193"/>
      <c r="B110" s="194" t="str">
        <f t="shared" si="150"/>
        <v>Julie Deakin</v>
      </c>
      <c r="C110" s="195" t="str">
        <f t="shared" si="151"/>
        <v>HAIL</v>
      </c>
      <c r="D110" s="139">
        <v>25</v>
      </c>
      <c r="E110" s="140">
        <v>10.97</v>
      </c>
      <c r="F110" s="196">
        <f t="shared" si="135"/>
        <v>6</v>
      </c>
      <c r="G110" s="197"/>
      <c r="H110" s="198"/>
      <c r="I110" s="199"/>
      <c r="J110" s="194" t="str">
        <f t="shared" si="152"/>
        <v>Hannah Deubert-Chapman</v>
      </c>
      <c r="K110" s="195" t="str">
        <f t="shared" si="153"/>
        <v>HAIL</v>
      </c>
      <c r="L110" s="139" t="s">
        <v>135</v>
      </c>
      <c r="M110" s="140">
        <v>36.9</v>
      </c>
      <c r="N110" s="196">
        <f t="shared" si="138"/>
        <v>6</v>
      </c>
      <c r="O110" s="200"/>
      <c r="P110" s="198"/>
      <c r="Q110" s="194" t="str">
        <f t="shared" si="154"/>
        <v>Abigail Redd</v>
      </c>
      <c r="R110" s="195" t="str">
        <f t="shared" si="155"/>
        <v>HHH</v>
      </c>
      <c r="S110" s="134" t="s">
        <v>139</v>
      </c>
      <c r="T110" s="138">
        <v>1.7137731481481483E-2</v>
      </c>
      <c r="U110" s="196">
        <f t="shared" si="141"/>
        <v>6</v>
      </c>
      <c r="V110" s="201"/>
      <c r="W110" s="175">
        <v>6</v>
      </c>
      <c r="X110" s="175">
        <f t="shared" si="156"/>
        <v>0</v>
      </c>
      <c r="Y110" s="175">
        <f t="shared" si="157"/>
        <v>0</v>
      </c>
      <c r="Z110" s="175">
        <f t="shared" si="158"/>
        <v>0</v>
      </c>
      <c r="AA110" s="175">
        <f t="shared" si="159"/>
        <v>6</v>
      </c>
      <c r="AB110" s="175">
        <f t="shared" si="160"/>
        <v>12</v>
      </c>
      <c r="AC110" s="175">
        <f t="shared" si="161"/>
        <v>0</v>
      </c>
      <c r="AD110" s="175">
        <f t="shared" si="162"/>
        <v>0</v>
      </c>
      <c r="AE110" s="175">
        <f t="shared" si="163"/>
        <v>0</v>
      </c>
      <c r="AF110" s="116"/>
    </row>
    <row r="111" spans="1:32" ht="14.25" customHeight="1" x14ac:dyDescent="0.15">
      <c r="A111" s="193"/>
      <c r="B111" s="194" t="str">
        <f t="shared" si="150"/>
        <v>Jaqueline Barnes</v>
      </c>
      <c r="C111" s="195" t="str">
        <f t="shared" si="151"/>
        <v>HHH</v>
      </c>
      <c r="D111" s="139">
        <v>27</v>
      </c>
      <c r="E111" s="140">
        <v>8.85</v>
      </c>
      <c r="F111" s="196">
        <f t="shared" si="135"/>
        <v>5</v>
      </c>
      <c r="G111" s="197"/>
      <c r="H111" s="198"/>
      <c r="I111" s="199"/>
      <c r="J111" s="194" t="str">
        <f t="shared" si="152"/>
        <v>Aska Asakura</v>
      </c>
      <c r="K111" s="195" t="str">
        <f t="shared" si="153"/>
        <v>A80</v>
      </c>
      <c r="L111" s="139" t="s">
        <v>128</v>
      </c>
      <c r="M111" s="140">
        <v>37.700000000000003</v>
      </c>
      <c r="N111" s="196">
        <f t="shared" si="138"/>
        <v>5</v>
      </c>
      <c r="O111" s="200"/>
      <c r="P111" s="198"/>
      <c r="Q111" s="194" t="str">
        <f t="shared" si="154"/>
        <v>Katie Manley</v>
      </c>
      <c r="R111" s="195" t="str">
        <f t="shared" si="155"/>
        <v>HAIL</v>
      </c>
      <c r="S111" s="139" t="s">
        <v>135</v>
      </c>
      <c r="T111" s="202">
        <v>1.7616898148148149E-2</v>
      </c>
      <c r="U111" s="196">
        <f t="shared" si="141"/>
        <v>5</v>
      </c>
      <c r="V111" s="201"/>
      <c r="W111" s="175">
        <v>5</v>
      </c>
      <c r="X111" s="175">
        <f t="shared" si="156"/>
        <v>5</v>
      </c>
      <c r="Y111" s="175">
        <f t="shared" si="157"/>
        <v>0</v>
      </c>
      <c r="Z111" s="175">
        <f t="shared" si="158"/>
        <v>0</v>
      </c>
      <c r="AA111" s="175">
        <f t="shared" si="159"/>
        <v>5</v>
      </c>
      <c r="AB111" s="175">
        <f t="shared" si="160"/>
        <v>5</v>
      </c>
      <c r="AC111" s="175">
        <f t="shared" si="161"/>
        <v>0</v>
      </c>
      <c r="AD111" s="175">
        <f t="shared" si="162"/>
        <v>0</v>
      </c>
      <c r="AE111" s="175">
        <f t="shared" si="163"/>
        <v>0</v>
      </c>
      <c r="AF111" s="116"/>
    </row>
    <row r="112" spans="1:32" ht="14.25" customHeight="1" x14ac:dyDescent="0.15">
      <c r="A112" s="193"/>
      <c r="B112" s="194" t="str">
        <f t="shared" si="150"/>
        <v/>
      </c>
      <c r="C112" s="195" t="str">
        <f t="shared" si="151"/>
        <v/>
      </c>
      <c r="D112" s="139"/>
      <c r="E112" s="140"/>
      <c r="F112" s="196">
        <f t="shared" si="135"/>
        <v>4</v>
      </c>
      <c r="G112" s="197"/>
      <c r="H112" s="198"/>
      <c r="I112" s="199"/>
      <c r="J112" s="194" t="str">
        <f t="shared" si="152"/>
        <v/>
      </c>
      <c r="K112" s="195" t="str">
        <f t="shared" si="153"/>
        <v/>
      </c>
      <c r="L112" s="139"/>
      <c r="M112" s="140"/>
      <c r="N112" s="196">
        <f t="shared" si="138"/>
        <v>4</v>
      </c>
      <c r="O112" s="200"/>
      <c r="P112" s="198"/>
      <c r="Q112" s="194" t="str">
        <f t="shared" si="154"/>
        <v/>
      </c>
      <c r="R112" s="195" t="str">
        <f t="shared" si="155"/>
        <v/>
      </c>
      <c r="S112" s="134"/>
      <c r="T112" s="138"/>
      <c r="U112" s="196">
        <f t="shared" si="141"/>
        <v>4</v>
      </c>
      <c r="V112" s="201"/>
      <c r="W112" s="175">
        <v>4</v>
      </c>
      <c r="X112" s="175">
        <f t="shared" si="156"/>
        <v>0</v>
      </c>
      <c r="Y112" s="175">
        <f t="shared" si="157"/>
        <v>0</v>
      </c>
      <c r="Z112" s="175">
        <f t="shared" si="158"/>
        <v>0</v>
      </c>
      <c r="AA112" s="175">
        <f t="shared" si="159"/>
        <v>0</v>
      </c>
      <c r="AB112" s="175">
        <f t="shared" si="160"/>
        <v>0</v>
      </c>
      <c r="AC112" s="175">
        <f t="shared" si="161"/>
        <v>0</v>
      </c>
      <c r="AD112" s="175">
        <f t="shared" si="162"/>
        <v>0</v>
      </c>
      <c r="AE112" s="175">
        <f t="shared" si="163"/>
        <v>0</v>
      </c>
      <c r="AF112" s="116"/>
    </row>
    <row r="113" spans="1:32" ht="14.25" customHeight="1" x14ac:dyDescent="0.15">
      <c r="A113" s="193"/>
      <c r="B113" s="194" t="str">
        <f t="shared" si="150"/>
        <v/>
      </c>
      <c r="C113" s="195" t="str">
        <f t="shared" si="151"/>
        <v/>
      </c>
      <c r="D113" s="139"/>
      <c r="E113" s="140"/>
      <c r="F113" s="196">
        <f t="shared" si="135"/>
        <v>3</v>
      </c>
      <c r="G113" s="197"/>
      <c r="H113" s="198"/>
      <c r="I113" s="199"/>
      <c r="J113" s="194" t="str">
        <f t="shared" si="152"/>
        <v/>
      </c>
      <c r="K113" s="195" t="str">
        <f t="shared" si="153"/>
        <v/>
      </c>
      <c r="L113" s="139"/>
      <c r="M113" s="140"/>
      <c r="N113" s="196">
        <f t="shared" si="138"/>
        <v>3</v>
      </c>
      <c r="O113" s="197"/>
      <c r="P113" s="198"/>
      <c r="Q113" s="194" t="str">
        <f t="shared" si="154"/>
        <v/>
      </c>
      <c r="R113" s="195" t="str">
        <f t="shared" si="155"/>
        <v/>
      </c>
      <c r="S113" s="139"/>
      <c r="T113" s="202"/>
      <c r="U113" s="196">
        <f t="shared" si="141"/>
        <v>3</v>
      </c>
      <c r="V113" s="201"/>
      <c r="W113" s="175">
        <v>3</v>
      </c>
      <c r="X113" s="175">
        <f t="shared" si="156"/>
        <v>0</v>
      </c>
      <c r="Y113" s="175">
        <f t="shared" si="157"/>
        <v>0</v>
      </c>
      <c r="Z113" s="175">
        <f t="shared" si="158"/>
        <v>0</v>
      </c>
      <c r="AA113" s="175">
        <f t="shared" si="159"/>
        <v>0</v>
      </c>
      <c r="AB113" s="175">
        <f t="shared" si="160"/>
        <v>0</v>
      </c>
      <c r="AC113" s="175">
        <f t="shared" si="161"/>
        <v>0</v>
      </c>
      <c r="AD113" s="175">
        <f t="shared" si="162"/>
        <v>0</v>
      </c>
      <c r="AE113" s="175">
        <f t="shared" si="163"/>
        <v>0</v>
      </c>
      <c r="AF113" s="116"/>
    </row>
    <row r="114" spans="1:32" ht="14.25" customHeight="1" x14ac:dyDescent="0.15">
      <c r="A114" s="193"/>
      <c r="B114" s="194" t="str">
        <f t="shared" si="150"/>
        <v/>
      </c>
      <c r="C114" s="195" t="str">
        <f t="shared" si="151"/>
        <v/>
      </c>
      <c r="D114" s="139"/>
      <c r="E114" s="140"/>
      <c r="F114" s="196">
        <f t="shared" si="135"/>
        <v>2</v>
      </c>
      <c r="G114" s="197"/>
      <c r="H114" s="198"/>
      <c r="I114" s="199"/>
      <c r="J114" s="194" t="str">
        <f t="shared" si="152"/>
        <v/>
      </c>
      <c r="K114" s="195" t="str">
        <f t="shared" si="153"/>
        <v/>
      </c>
      <c r="L114" s="139"/>
      <c r="M114" s="140"/>
      <c r="N114" s="196">
        <f t="shared" si="138"/>
        <v>2</v>
      </c>
      <c r="O114" s="197"/>
      <c r="P114" s="198"/>
      <c r="Q114" s="194" t="str">
        <f t="shared" si="154"/>
        <v/>
      </c>
      <c r="R114" s="195" t="str">
        <f t="shared" si="155"/>
        <v/>
      </c>
      <c r="S114" s="139"/>
      <c r="T114" s="202"/>
      <c r="U114" s="196">
        <f t="shared" si="141"/>
        <v>2</v>
      </c>
      <c r="V114" s="201"/>
      <c r="W114" s="175">
        <v>2</v>
      </c>
      <c r="X114" s="175">
        <f t="shared" si="156"/>
        <v>0</v>
      </c>
      <c r="Y114" s="175">
        <f t="shared" si="157"/>
        <v>0</v>
      </c>
      <c r="Z114" s="175">
        <f t="shared" si="158"/>
        <v>0</v>
      </c>
      <c r="AA114" s="175">
        <f t="shared" si="159"/>
        <v>0</v>
      </c>
      <c r="AB114" s="175">
        <f t="shared" si="160"/>
        <v>0</v>
      </c>
      <c r="AC114" s="175">
        <f t="shared" si="161"/>
        <v>0</v>
      </c>
      <c r="AD114" s="175">
        <f t="shared" si="162"/>
        <v>0</v>
      </c>
      <c r="AE114" s="175">
        <f t="shared" si="163"/>
        <v>0</v>
      </c>
      <c r="AF114" s="116"/>
    </row>
    <row r="115" spans="1:32" ht="14.25" customHeight="1" x14ac:dyDescent="0.15">
      <c r="A115" s="193"/>
      <c r="B115" s="194" t="str">
        <f t="shared" si="150"/>
        <v/>
      </c>
      <c r="C115" s="195" t="str">
        <f t="shared" si="151"/>
        <v/>
      </c>
      <c r="D115" s="139"/>
      <c r="E115" s="140"/>
      <c r="F115" s="196">
        <f t="shared" si="135"/>
        <v>1</v>
      </c>
      <c r="G115" s="197"/>
      <c r="H115" s="198"/>
      <c r="I115" s="199"/>
      <c r="J115" s="194" t="str">
        <f t="shared" si="152"/>
        <v/>
      </c>
      <c r="K115" s="195" t="str">
        <f t="shared" si="153"/>
        <v/>
      </c>
      <c r="L115" s="139"/>
      <c r="M115" s="140"/>
      <c r="N115" s="196">
        <f t="shared" si="138"/>
        <v>1</v>
      </c>
      <c r="O115" s="197"/>
      <c r="P115" s="198"/>
      <c r="Q115" s="194" t="str">
        <f t="shared" si="154"/>
        <v/>
      </c>
      <c r="R115" s="195" t="str">
        <f t="shared" si="155"/>
        <v/>
      </c>
      <c r="S115" s="139"/>
      <c r="T115" s="202"/>
      <c r="U115" s="196">
        <f t="shared" si="141"/>
        <v>1</v>
      </c>
      <c r="V115" s="201"/>
      <c r="W115" s="175">
        <v>1</v>
      </c>
      <c r="X115" s="175">
        <f t="shared" si="156"/>
        <v>0</v>
      </c>
      <c r="Y115" s="175">
        <f t="shared" si="157"/>
        <v>0</v>
      </c>
      <c r="Z115" s="175">
        <f t="shared" si="158"/>
        <v>0</v>
      </c>
      <c r="AA115" s="175">
        <f t="shared" si="159"/>
        <v>0</v>
      </c>
      <c r="AB115" s="175">
        <f t="shared" si="160"/>
        <v>0</v>
      </c>
      <c r="AC115" s="175">
        <f t="shared" si="161"/>
        <v>0</v>
      </c>
      <c r="AD115" s="175">
        <f t="shared" si="162"/>
        <v>0</v>
      </c>
      <c r="AE115" s="175">
        <f t="shared" si="163"/>
        <v>0</v>
      </c>
      <c r="AF115" s="116"/>
    </row>
    <row r="116" spans="1:32" ht="14.25" customHeight="1" x14ac:dyDescent="0.15">
      <c r="A116" s="193"/>
      <c r="B116" s="179" t="str">
        <f>'Team Declaration'!$B$23</f>
        <v>Discus</v>
      </c>
      <c r="C116" s="186" t="s">
        <v>31</v>
      </c>
      <c r="D116" s="186"/>
      <c r="E116" s="187"/>
      <c r="F116" s="203">
        <f t="shared" si="135"/>
        <v>0</v>
      </c>
      <c r="G116" s="189"/>
      <c r="H116" s="182"/>
      <c r="I116" s="186"/>
      <c r="J116" s="177" t="str">
        <f>'Team Declaration'!$B$27</f>
        <v>200m</v>
      </c>
      <c r="K116" s="186" t="s">
        <v>30</v>
      </c>
      <c r="L116" s="186"/>
      <c r="M116" s="204"/>
      <c r="N116" s="203">
        <f t="shared" si="138"/>
        <v>0</v>
      </c>
      <c r="O116" s="189"/>
      <c r="P116" s="182">
        <f>P107</f>
        <v>0</v>
      </c>
      <c r="Q116" s="179" t="str">
        <f>'Team Declaration'!$B$30</f>
        <v>5000m</v>
      </c>
      <c r="R116" s="186" t="s">
        <v>30</v>
      </c>
      <c r="S116" s="186"/>
      <c r="T116" s="204"/>
      <c r="U116" s="203">
        <f t="shared" si="141"/>
        <v>0</v>
      </c>
      <c r="V116" s="201"/>
      <c r="W116" s="175"/>
      <c r="X116" s="175">
        <f t="shared" si="156"/>
        <v>0</v>
      </c>
      <c r="Y116" s="175">
        <f t="shared" si="157"/>
        <v>0</v>
      </c>
      <c r="Z116" s="175">
        <f t="shared" si="158"/>
        <v>0</v>
      </c>
      <c r="AA116" s="175">
        <f t="shared" si="159"/>
        <v>0</v>
      </c>
      <c r="AB116" s="175">
        <f t="shared" si="160"/>
        <v>0</v>
      </c>
      <c r="AC116" s="175">
        <f t="shared" si="161"/>
        <v>0</v>
      </c>
      <c r="AD116" s="175">
        <f t="shared" si="162"/>
        <v>0</v>
      </c>
      <c r="AE116" s="175">
        <f t="shared" si="163"/>
        <v>0</v>
      </c>
      <c r="AF116" s="116"/>
    </row>
    <row r="117" spans="1:32" ht="14.25" customHeight="1" x14ac:dyDescent="0.15">
      <c r="A117" s="193"/>
      <c r="B117" s="194" t="str">
        <f t="shared" ref="B117:B124" si="164">IF(D117=0,"",INDEX(Womens_team_declarations,MATCH(B$116,Events_women,0),MATCH(D117,women_short_codes,0)))</f>
        <v>Julie Chicken</v>
      </c>
      <c r="C117" s="195" t="str">
        <f t="shared" ref="C117:C124" si="165">IF(D117=0,"",INDEX(abbr_names,MATCH(D117,women_short_codes,0)))</f>
        <v>HAIL</v>
      </c>
      <c r="D117" s="139">
        <v>35</v>
      </c>
      <c r="E117" s="140">
        <v>9.85</v>
      </c>
      <c r="F117" s="196">
        <f t="shared" si="135"/>
        <v>8</v>
      </c>
      <c r="G117" s="197"/>
      <c r="H117" s="198"/>
      <c r="I117" s="199"/>
      <c r="J117" s="194" t="str">
        <f t="shared" ref="J117:J124" si="166">IF(L117=0,"",INDEX(Womens_team_declarations,MATCH(J$116,Events_women,0),MATCH(L117,women_short_codes,0)))</f>
        <v>Stefanie Dornbusch</v>
      </c>
      <c r="K117" s="195" t="str">
        <f t="shared" ref="K117:K124" si="167">IF(L117=0,"",INDEX(abbr_names,MATCH(L117,women_short_codes,0)))</f>
        <v>B&amp;H</v>
      </c>
      <c r="L117" s="139">
        <v>21</v>
      </c>
      <c r="M117" s="140">
        <v>31.6</v>
      </c>
      <c r="N117" s="196">
        <f t="shared" si="138"/>
        <v>8</v>
      </c>
      <c r="O117" s="197"/>
      <c r="P117" s="198"/>
      <c r="Q117" s="194" t="str">
        <f t="shared" ref="Q117:Q124" si="168">IF(S117=0,"",INDEX(Womens_team_declarations,MATCH(Q$116,Events_women,0),MATCH(S117,women_short_codes,0)))</f>
        <v>Jeanette Keneally</v>
      </c>
      <c r="R117" s="195" t="str">
        <f t="shared" ref="R117:R124" si="169">IF(S117=0,"",INDEX(abbr_names,MATCH(S117,women_short_codes,0)))</f>
        <v>B&amp;H</v>
      </c>
      <c r="S117" s="134">
        <v>21</v>
      </c>
      <c r="T117" s="138">
        <v>1.5024305555555556E-2</v>
      </c>
      <c r="U117" s="196">
        <f t="shared" si="141"/>
        <v>8</v>
      </c>
      <c r="V117" s="192"/>
      <c r="W117" s="175">
        <v>8</v>
      </c>
      <c r="X117" s="175">
        <f t="shared" si="156"/>
        <v>0</v>
      </c>
      <c r="Y117" s="175">
        <f t="shared" si="157"/>
        <v>16</v>
      </c>
      <c r="Z117" s="175">
        <f t="shared" si="158"/>
        <v>0</v>
      </c>
      <c r="AA117" s="175">
        <f t="shared" si="159"/>
        <v>0</v>
      </c>
      <c r="AB117" s="175">
        <f t="shared" si="160"/>
        <v>8</v>
      </c>
      <c r="AC117" s="175">
        <f t="shared" si="161"/>
        <v>0</v>
      </c>
      <c r="AD117" s="175">
        <f t="shared" si="162"/>
        <v>0</v>
      </c>
      <c r="AE117" s="175">
        <f t="shared" si="163"/>
        <v>0</v>
      </c>
      <c r="AF117" s="116"/>
    </row>
    <row r="118" spans="1:32" ht="14.25" customHeight="1" x14ac:dyDescent="0.15">
      <c r="A118" s="193"/>
      <c r="B118" s="194" t="str">
        <f t="shared" si="164"/>
        <v>Frances Burnham</v>
      </c>
      <c r="C118" s="195" t="str">
        <f t="shared" si="165"/>
        <v>HAC</v>
      </c>
      <c r="D118" s="139">
        <v>36</v>
      </c>
      <c r="E118" s="140">
        <v>9.7799999999999994</v>
      </c>
      <c r="F118" s="196">
        <f t="shared" si="135"/>
        <v>7</v>
      </c>
      <c r="G118" s="197"/>
      <c r="H118" s="198"/>
      <c r="I118" s="199"/>
      <c r="J118" s="194" t="str">
        <f t="shared" si="166"/>
        <v>Anna Chaplin</v>
      </c>
      <c r="K118" s="195" t="str">
        <f t="shared" si="167"/>
        <v>ERAC</v>
      </c>
      <c r="L118" s="139">
        <v>24</v>
      </c>
      <c r="M118" s="140">
        <v>32.5</v>
      </c>
      <c r="N118" s="196">
        <f t="shared" si="138"/>
        <v>7</v>
      </c>
      <c r="O118" s="197"/>
      <c r="P118" s="198"/>
      <c r="Q118" s="194" t="str">
        <f t="shared" si="168"/>
        <v>Tina Macenhill</v>
      </c>
      <c r="R118" s="195" t="str">
        <f t="shared" si="169"/>
        <v>HAIL</v>
      </c>
      <c r="S118" s="134">
        <v>25</v>
      </c>
      <c r="T118" s="138">
        <v>1.5185185185185185E-2</v>
      </c>
      <c r="U118" s="196">
        <f t="shared" si="141"/>
        <v>7</v>
      </c>
      <c r="V118" s="192"/>
      <c r="W118" s="175">
        <v>7</v>
      </c>
      <c r="X118" s="175">
        <f t="shared" si="156"/>
        <v>0</v>
      </c>
      <c r="Y118" s="175">
        <f t="shared" si="157"/>
        <v>0</v>
      </c>
      <c r="Z118" s="175">
        <f t="shared" si="158"/>
        <v>7</v>
      </c>
      <c r="AA118" s="175">
        <f t="shared" si="159"/>
        <v>0</v>
      </c>
      <c r="AB118" s="175">
        <f t="shared" si="160"/>
        <v>7</v>
      </c>
      <c r="AC118" s="175">
        <f t="shared" si="161"/>
        <v>7</v>
      </c>
      <c r="AD118" s="175">
        <f t="shared" si="162"/>
        <v>0</v>
      </c>
      <c r="AE118" s="175">
        <f t="shared" si="163"/>
        <v>0</v>
      </c>
      <c r="AF118" s="116"/>
    </row>
    <row r="119" spans="1:32" ht="14.25" customHeight="1" x14ac:dyDescent="0.15">
      <c r="A119" s="193"/>
      <c r="B119" s="194" t="str">
        <f t="shared" si="164"/>
        <v>Judith Carder</v>
      </c>
      <c r="C119" s="195" t="str">
        <f t="shared" si="165"/>
        <v>B&amp;H</v>
      </c>
      <c r="D119" s="139">
        <v>31</v>
      </c>
      <c r="E119" s="140">
        <v>9.6</v>
      </c>
      <c r="F119" s="196">
        <f t="shared" si="135"/>
        <v>6</v>
      </c>
      <c r="G119" s="197"/>
      <c r="H119" s="198"/>
      <c r="I119" s="199"/>
      <c r="J119" s="194" t="str">
        <f t="shared" si="166"/>
        <v>Jo Body</v>
      </c>
      <c r="K119" s="195" t="str">
        <f t="shared" si="167"/>
        <v>HAC</v>
      </c>
      <c r="L119" s="139">
        <v>26</v>
      </c>
      <c r="M119" s="140">
        <v>33.1</v>
      </c>
      <c r="N119" s="196">
        <f t="shared" si="138"/>
        <v>6</v>
      </c>
      <c r="O119" s="197"/>
      <c r="P119" s="198"/>
      <c r="Q119" s="194" t="str">
        <f t="shared" si="168"/>
        <v>Jaqueline Barnes</v>
      </c>
      <c r="R119" s="195" t="str">
        <f t="shared" si="169"/>
        <v>HHH</v>
      </c>
      <c r="S119" s="134">
        <v>27</v>
      </c>
      <c r="T119" s="138">
        <v>1.7472222222222222E-2</v>
      </c>
      <c r="U119" s="196">
        <f t="shared" si="141"/>
        <v>6</v>
      </c>
      <c r="V119" s="201"/>
      <c r="W119" s="175">
        <v>6</v>
      </c>
      <c r="X119" s="175">
        <f t="shared" si="156"/>
        <v>0</v>
      </c>
      <c r="Y119" s="175">
        <f t="shared" si="157"/>
        <v>6</v>
      </c>
      <c r="Z119" s="175">
        <f t="shared" si="158"/>
        <v>0</v>
      </c>
      <c r="AA119" s="175">
        <f t="shared" si="159"/>
        <v>6</v>
      </c>
      <c r="AB119" s="175">
        <f t="shared" si="160"/>
        <v>0</v>
      </c>
      <c r="AC119" s="175">
        <f t="shared" si="161"/>
        <v>6</v>
      </c>
      <c r="AD119" s="175">
        <f t="shared" si="162"/>
        <v>0</v>
      </c>
      <c r="AE119" s="175">
        <f t="shared" si="163"/>
        <v>0</v>
      </c>
      <c r="AF119" s="116"/>
    </row>
    <row r="120" spans="1:32" ht="14.25" customHeight="1" x14ac:dyDescent="0.15">
      <c r="A120" s="193"/>
      <c r="B120" s="194" t="str">
        <f t="shared" si="164"/>
        <v/>
      </c>
      <c r="C120" s="195" t="str">
        <f t="shared" si="165"/>
        <v/>
      </c>
      <c r="D120" s="139"/>
      <c r="E120" s="140"/>
      <c r="F120" s="196">
        <f t="shared" si="135"/>
        <v>5</v>
      </c>
      <c r="G120" s="197"/>
      <c r="H120" s="198"/>
      <c r="I120" s="199"/>
      <c r="J120" s="194" t="str">
        <f t="shared" si="166"/>
        <v>Janice Lockyer</v>
      </c>
      <c r="K120" s="195" t="str">
        <f t="shared" si="167"/>
        <v>WD</v>
      </c>
      <c r="L120" s="139">
        <v>22</v>
      </c>
      <c r="M120" s="140">
        <v>34.799999999999997</v>
      </c>
      <c r="N120" s="196">
        <f t="shared" si="138"/>
        <v>5</v>
      </c>
      <c r="O120" s="197"/>
      <c r="P120" s="198"/>
      <c r="Q120" s="194" t="str">
        <f t="shared" si="168"/>
        <v/>
      </c>
      <c r="R120" s="195" t="str">
        <f t="shared" si="169"/>
        <v/>
      </c>
      <c r="S120" s="134"/>
      <c r="T120" s="138"/>
      <c r="U120" s="196">
        <f t="shared" si="141"/>
        <v>5</v>
      </c>
      <c r="V120" s="201"/>
      <c r="W120" s="175">
        <v>5</v>
      </c>
      <c r="X120" s="175">
        <f t="shared" si="156"/>
        <v>0</v>
      </c>
      <c r="Y120" s="175">
        <f t="shared" si="157"/>
        <v>0</v>
      </c>
      <c r="Z120" s="175">
        <f t="shared" si="158"/>
        <v>0</v>
      </c>
      <c r="AA120" s="175">
        <f t="shared" si="159"/>
        <v>0</v>
      </c>
      <c r="AB120" s="175">
        <f t="shared" si="160"/>
        <v>0</v>
      </c>
      <c r="AC120" s="175">
        <f t="shared" si="161"/>
        <v>0</v>
      </c>
      <c r="AD120" s="175">
        <f t="shared" si="162"/>
        <v>5</v>
      </c>
      <c r="AE120" s="175">
        <f t="shared" si="163"/>
        <v>0</v>
      </c>
      <c r="AF120" s="116"/>
    </row>
    <row r="121" spans="1:32" ht="14.25" customHeight="1" x14ac:dyDescent="0.15">
      <c r="A121" s="193"/>
      <c r="B121" s="194" t="str">
        <f t="shared" si="164"/>
        <v/>
      </c>
      <c r="C121" s="195" t="str">
        <f t="shared" si="165"/>
        <v/>
      </c>
      <c r="D121" s="139"/>
      <c r="E121" s="140"/>
      <c r="F121" s="196">
        <f t="shared" si="135"/>
        <v>4</v>
      </c>
      <c r="G121" s="197"/>
      <c r="H121" s="198"/>
      <c r="I121" s="199"/>
      <c r="J121" s="194" t="str">
        <f t="shared" si="166"/>
        <v>Melanie Irwin</v>
      </c>
      <c r="K121" s="195" t="str">
        <f t="shared" si="167"/>
        <v>HY</v>
      </c>
      <c r="L121" s="139">
        <v>23</v>
      </c>
      <c r="M121" s="140">
        <v>38.700000000000003</v>
      </c>
      <c r="N121" s="196">
        <f t="shared" si="138"/>
        <v>4</v>
      </c>
      <c r="O121" s="197"/>
      <c r="P121" s="198"/>
      <c r="Q121" s="194" t="str">
        <f t="shared" si="168"/>
        <v/>
      </c>
      <c r="R121" s="195" t="str">
        <f t="shared" si="169"/>
        <v/>
      </c>
      <c r="S121" s="134"/>
      <c r="T121" s="138"/>
      <c r="U121" s="196">
        <f t="shared" si="141"/>
        <v>4</v>
      </c>
      <c r="V121" s="201"/>
      <c r="W121" s="175">
        <v>4</v>
      </c>
      <c r="X121" s="175">
        <f t="shared" si="156"/>
        <v>0</v>
      </c>
      <c r="Y121" s="175">
        <f t="shared" si="157"/>
        <v>0</v>
      </c>
      <c r="Z121" s="175">
        <f t="shared" si="158"/>
        <v>0</v>
      </c>
      <c r="AA121" s="175">
        <f t="shared" si="159"/>
        <v>0</v>
      </c>
      <c r="AB121" s="175">
        <f t="shared" si="160"/>
        <v>0</v>
      </c>
      <c r="AC121" s="175">
        <f t="shared" si="161"/>
        <v>0</v>
      </c>
      <c r="AD121" s="175">
        <f t="shared" si="162"/>
        <v>0</v>
      </c>
      <c r="AE121" s="175">
        <f t="shared" si="163"/>
        <v>4</v>
      </c>
      <c r="AF121" s="116"/>
    </row>
    <row r="122" spans="1:32" ht="14.25" customHeight="1" x14ac:dyDescent="0.15">
      <c r="A122" s="193"/>
      <c r="B122" s="194" t="str">
        <f t="shared" si="164"/>
        <v/>
      </c>
      <c r="C122" s="195" t="str">
        <f t="shared" si="165"/>
        <v/>
      </c>
      <c r="D122" s="139"/>
      <c r="E122" s="140"/>
      <c r="F122" s="196">
        <f t="shared" si="135"/>
        <v>3</v>
      </c>
      <c r="G122" s="197"/>
      <c r="H122" s="198"/>
      <c r="I122" s="199"/>
      <c r="J122" s="194" t="str">
        <f t="shared" si="166"/>
        <v>Julie Deakin</v>
      </c>
      <c r="K122" s="195" t="str">
        <f t="shared" si="167"/>
        <v>HAIL</v>
      </c>
      <c r="L122" s="139">
        <v>25</v>
      </c>
      <c r="M122" s="140">
        <v>42.2</v>
      </c>
      <c r="N122" s="196">
        <f t="shared" si="138"/>
        <v>3</v>
      </c>
      <c r="O122" s="197"/>
      <c r="P122" s="198"/>
      <c r="Q122" s="194" t="str">
        <f t="shared" si="168"/>
        <v/>
      </c>
      <c r="R122" s="195" t="str">
        <f t="shared" si="169"/>
        <v/>
      </c>
      <c r="S122" s="139"/>
      <c r="T122" s="202"/>
      <c r="U122" s="196">
        <f t="shared" si="141"/>
        <v>3</v>
      </c>
      <c r="V122" s="201"/>
      <c r="W122" s="175">
        <v>3</v>
      </c>
      <c r="X122" s="175">
        <f t="shared" si="156"/>
        <v>0</v>
      </c>
      <c r="Y122" s="175">
        <f t="shared" si="157"/>
        <v>0</v>
      </c>
      <c r="Z122" s="175">
        <f t="shared" si="158"/>
        <v>0</v>
      </c>
      <c r="AA122" s="175">
        <f t="shared" si="159"/>
        <v>0</v>
      </c>
      <c r="AB122" s="175">
        <f t="shared" si="160"/>
        <v>3</v>
      </c>
      <c r="AC122" s="175">
        <f t="shared" si="161"/>
        <v>0</v>
      </c>
      <c r="AD122" s="175">
        <f t="shared" si="162"/>
        <v>0</v>
      </c>
      <c r="AE122" s="175">
        <f t="shared" si="163"/>
        <v>0</v>
      </c>
      <c r="AF122" s="116"/>
    </row>
    <row r="123" spans="1:32" ht="14.25" customHeight="1" x14ac:dyDescent="0.15">
      <c r="A123" s="193"/>
      <c r="B123" s="194" t="str">
        <f t="shared" si="164"/>
        <v/>
      </c>
      <c r="C123" s="195" t="str">
        <f t="shared" si="165"/>
        <v/>
      </c>
      <c r="D123" s="139"/>
      <c r="E123" s="140"/>
      <c r="F123" s="196">
        <f t="shared" si="135"/>
        <v>2</v>
      </c>
      <c r="G123" s="197"/>
      <c r="H123" s="198"/>
      <c r="I123" s="199"/>
      <c r="J123" s="194" t="str">
        <f t="shared" si="166"/>
        <v/>
      </c>
      <c r="K123" s="195" t="str">
        <f t="shared" si="167"/>
        <v/>
      </c>
      <c r="L123" s="139"/>
      <c r="M123" s="140"/>
      <c r="N123" s="196">
        <f t="shared" si="138"/>
        <v>2</v>
      </c>
      <c r="O123" s="197"/>
      <c r="P123" s="198"/>
      <c r="Q123" s="194" t="str">
        <f t="shared" si="168"/>
        <v/>
      </c>
      <c r="R123" s="195" t="str">
        <f t="shared" si="169"/>
        <v/>
      </c>
      <c r="S123" s="139"/>
      <c r="T123" s="202"/>
      <c r="U123" s="196">
        <f t="shared" si="141"/>
        <v>2</v>
      </c>
      <c r="V123" s="201"/>
      <c r="W123" s="175">
        <v>2</v>
      </c>
      <c r="X123" s="175">
        <f t="shared" si="156"/>
        <v>0</v>
      </c>
      <c r="Y123" s="175">
        <f t="shared" si="157"/>
        <v>0</v>
      </c>
      <c r="Z123" s="175">
        <f t="shared" si="158"/>
        <v>0</v>
      </c>
      <c r="AA123" s="175">
        <f t="shared" si="159"/>
        <v>0</v>
      </c>
      <c r="AB123" s="175">
        <f t="shared" si="160"/>
        <v>0</v>
      </c>
      <c r="AC123" s="175">
        <f t="shared" si="161"/>
        <v>0</v>
      </c>
      <c r="AD123" s="175">
        <f t="shared" si="162"/>
        <v>0</v>
      </c>
      <c r="AE123" s="175">
        <f t="shared" si="163"/>
        <v>0</v>
      </c>
      <c r="AF123" s="116"/>
    </row>
    <row r="124" spans="1:32" ht="14.25" customHeight="1" x14ac:dyDescent="0.15">
      <c r="A124" s="193"/>
      <c r="B124" s="194" t="str">
        <f t="shared" si="164"/>
        <v/>
      </c>
      <c r="C124" s="195" t="str">
        <f t="shared" si="165"/>
        <v/>
      </c>
      <c r="D124" s="139"/>
      <c r="E124" s="140"/>
      <c r="F124" s="196">
        <f t="shared" si="135"/>
        <v>1</v>
      </c>
      <c r="G124" s="197"/>
      <c r="H124" s="198"/>
      <c r="I124" s="199"/>
      <c r="J124" s="194" t="str">
        <f t="shared" si="166"/>
        <v/>
      </c>
      <c r="K124" s="195" t="str">
        <f t="shared" si="167"/>
        <v/>
      </c>
      <c r="L124" s="139"/>
      <c r="M124" s="140"/>
      <c r="N124" s="196">
        <f t="shared" si="138"/>
        <v>1</v>
      </c>
      <c r="O124" s="197"/>
      <c r="P124" s="198"/>
      <c r="Q124" s="194" t="str">
        <f t="shared" si="168"/>
        <v/>
      </c>
      <c r="R124" s="195" t="str">
        <f t="shared" si="169"/>
        <v/>
      </c>
      <c r="S124" s="139"/>
      <c r="T124" s="202"/>
      <c r="U124" s="196">
        <f t="shared" si="141"/>
        <v>1</v>
      </c>
      <c r="V124" s="201"/>
      <c r="W124" s="175">
        <v>1</v>
      </c>
      <c r="X124" s="175">
        <f t="shared" si="156"/>
        <v>0</v>
      </c>
      <c r="Y124" s="175">
        <f t="shared" si="157"/>
        <v>0</v>
      </c>
      <c r="Z124" s="175">
        <f t="shared" si="158"/>
        <v>0</v>
      </c>
      <c r="AA124" s="175">
        <f t="shared" si="159"/>
        <v>0</v>
      </c>
      <c r="AB124" s="175">
        <f t="shared" si="160"/>
        <v>0</v>
      </c>
      <c r="AC124" s="175">
        <f t="shared" si="161"/>
        <v>0</v>
      </c>
      <c r="AD124" s="175">
        <f t="shared" si="162"/>
        <v>0</v>
      </c>
      <c r="AE124" s="175">
        <f t="shared" si="163"/>
        <v>0</v>
      </c>
      <c r="AF124" s="116"/>
    </row>
    <row r="125" spans="1:32" ht="14.25" customHeight="1" x14ac:dyDescent="0.15">
      <c r="A125" s="193"/>
      <c r="B125" s="179" t="str">
        <f>'Team Declaration'!$B$24</f>
        <v>Shot Putt</v>
      </c>
      <c r="C125" s="186" t="str">
        <f>$C$98</f>
        <v>35+</v>
      </c>
      <c r="D125" s="186"/>
      <c r="E125" s="187"/>
      <c r="F125" s="203">
        <f t="shared" si="135"/>
        <v>0</v>
      </c>
      <c r="G125" s="197"/>
      <c r="H125" s="198"/>
      <c r="I125" s="199"/>
      <c r="J125" s="177" t="str">
        <f>'Team Declaration'!$B$27</f>
        <v>200m</v>
      </c>
      <c r="K125" s="186" t="s">
        <v>31</v>
      </c>
      <c r="L125" s="186"/>
      <c r="M125" s="204"/>
      <c r="N125" s="196"/>
      <c r="O125" s="197"/>
      <c r="P125" s="198"/>
      <c r="Q125" s="179" t="str">
        <f>'Team Declaration'!$B$30</f>
        <v>5000m</v>
      </c>
      <c r="R125" s="186" t="s">
        <v>31</v>
      </c>
      <c r="S125" s="186"/>
      <c r="T125" s="204"/>
      <c r="U125" s="196"/>
      <c r="V125" s="201"/>
      <c r="W125" s="175"/>
      <c r="X125" s="175"/>
      <c r="Y125" s="175"/>
      <c r="Z125" s="175"/>
      <c r="AA125" s="175"/>
      <c r="AB125" s="175"/>
      <c r="AC125" s="175"/>
      <c r="AD125" s="175"/>
      <c r="AE125" s="175"/>
      <c r="AF125" s="116"/>
    </row>
    <row r="126" spans="1:32" ht="14.25" customHeight="1" x14ac:dyDescent="0.15">
      <c r="A126" s="193"/>
      <c r="B126" s="194" t="str">
        <f t="shared" ref="B126:B133" si="170">IF(D126=0,"",INDEX(Womens_team_declarations,MATCH(B$125,Events_women,0),MATCH(D126,women_short_codes,0)))</f>
        <v>Jayne Baldock</v>
      </c>
      <c r="C126" s="195" t="str">
        <f t="shared" ref="C126:C133" si="171">IF(D126=0,"",INDEX(abbr_names,MATCH(D126,women_short_codes,0)))</f>
        <v>HAC</v>
      </c>
      <c r="D126" s="139" t="s">
        <v>136</v>
      </c>
      <c r="E126" s="140">
        <v>7.59</v>
      </c>
      <c r="F126" s="196">
        <v>8</v>
      </c>
      <c r="G126" s="197"/>
      <c r="H126" s="198"/>
      <c r="I126" s="199"/>
      <c r="J126" s="194" t="str">
        <f t="shared" ref="J126:J133" si="172">IF(L126=0,"",INDEX(Womens_team_declarations,MATCH(J$125,Events_women,0),MATCH(L126,women_short_codes,0)))</f>
        <v>Yvonne Patrick</v>
      </c>
      <c r="K126" s="195" t="str">
        <f t="shared" ref="K126:K133" si="173">IF(L126=0,"",INDEX(abbr_names,MATCH(L126,women_short_codes,0)))</f>
        <v>A80</v>
      </c>
      <c r="L126" s="139">
        <v>30</v>
      </c>
      <c r="M126" s="140">
        <v>36.200000000000003</v>
      </c>
      <c r="N126" s="196">
        <v>8</v>
      </c>
      <c r="O126" s="197"/>
      <c r="P126" s="198"/>
      <c r="Q126" s="194" t="str">
        <f t="shared" ref="Q126:Q133" si="174">IF(S126=0,"",INDEX(Womens_team_declarations,MATCH(Q$116,Events_women,0),MATCH(S126,women_short_codes,0)))</f>
        <v>Caroline Wood</v>
      </c>
      <c r="R126" s="195" t="str">
        <f t="shared" ref="R126:R133" si="175">IF(S126=0,"",INDEX(abbr_names,MATCH(S126,women_short_codes,0)))</f>
        <v>A80</v>
      </c>
      <c r="S126" s="139">
        <v>30</v>
      </c>
      <c r="T126" s="202">
        <v>1.4740740740740742E-2</v>
      </c>
      <c r="U126" s="196">
        <v>8</v>
      </c>
      <c r="V126" s="201"/>
      <c r="W126" s="175">
        <v>8</v>
      </c>
      <c r="X126" s="175">
        <f t="shared" ref="X126:X133" si="176">IF(OR($D126=X$95,$D126=X$96,$D126=X$97,$D126=X$98),$F126,0)+IF(OR($L126=X$95,$L126=X$96,$L126=X$97,$L126=X$98),$N126,0)+IF(OR($S126=X$95,$S126=X$96,$S126=X$97,$S126=X$98),$U126,0)</f>
        <v>16</v>
      </c>
      <c r="Y126" s="175">
        <f t="shared" ref="Y126:Y133" si="177">IF(OR($D126=Y$95,$D126=Y$96,$D126=Y$97,$D126=Y$98),$F126,0)+IF(OR($L126=Y$95,$L126=Y$96,$L126=Y$97,$L126=Y$98),$N126,0)+IF(OR($S126=Y$95,$S126=Y$96,$S126=Y$97,$S126=Y$98),$U126,0)</f>
        <v>0</v>
      </c>
      <c r="Z126" s="175">
        <f t="shared" ref="Z126:Z133" si="178">IF(OR($D126=Z$95,$D126=Z$96,$D126=Z$97,$D126=Z$98),$F126,0)+IF(OR($L126=Z$95,$L126=Z$96,$L126=Z$97,$L126=Z$98),$N126,0)+IF(OR($S126=Z$95,$S126=Z$96,$S126=Z$97,$S126=Z$98),$U126,0)</f>
        <v>0</v>
      </c>
      <c r="AA126" s="175">
        <f t="shared" ref="AA126:AA133" si="179">IF(OR($D126=AA$95,$D126=AA$96,$D126=AA$97,$D126=AA$98),$F126,0)+IF(OR($L126=AA$95,$L126=AA$96,$L126=AA$97,$L126=AA$98),$N126,0)+IF(OR($S126=AA$95,$S126=AA$96,$S126=AA$97,$S126=AA$98),$U126,0)</f>
        <v>0</v>
      </c>
      <c r="AB126" s="175">
        <f t="shared" ref="AB126:AB133" si="180">IF(OR($D126=AB$95,$D126=AB$96,$D126=AB$97,$D126=AB$98),$F126,0)+IF(OR($L126=AB$95,$L126=AB$96,$L126=AB$97,$L126=AB$98),$N126,0)+IF(OR($S126=AB$95,$S126=AB$96,$S126=AB$97,$S126=AB$98),$U126,0)</f>
        <v>0</v>
      </c>
      <c r="AC126" s="175">
        <f t="shared" ref="AC126:AC133" si="181">IF(OR($D126=AC$95,$D126=AC$96,$D126=AC$97,$D126=AC$98),$F126,0)+IF(OR($L126=AC$95,$L126=AC$96,$L126=AC$97,$L126=AC$98),$N126,0)+IF(OR($S126=AC$95,$S126=AC$96,$S126=AC$97,$S126=AC$98),$U126,0)</f>
        <v>8</v>
      </c>
      <c r="AD126" s="175">
        <f t="shared" ref="AD126:AD133" si="182">IF(OR($D126=AD$95,$D126=AD$96,$D126=AD$97,$D126=AD$98),$F126,0)+IF(OR($L126=AD$95,$L126=AD$96,$L126=AD$97,$L126=AD$98),$N126,0)+IF(OR($S126=AD$95,$S126=AD$96,$S126=AD$97,$S126=AD$98),$U126,0)</f>
        <v>0</v>
      </c>
      <c r="AE126" s="175">
        <f t="shared" ref="AE126:AE133" si="183">IF(OR($D126=AE$95,$D126=AE$96,$D126=AE$97,$D126=AE$98),$F126,0)+IF(OR($L126=AE$95,$L126=AE$96,$L126=AE$97,$L126=AE$98),$N126,0)+IF(OR($S126=AE$95,$S126=AE$96,$S126=AE$97,$S126=AE$98),$U126,0)</f>
        <v>0</v>
      </c>
      <c r="AF126" s="116"/>
    </row>
    <row r="127" spans="1:32" ht="14.25" customHeight="1" x14ac:dyDescent="0.15">
      <c r="A127" s="193"/>
      <c r="B127" s="194" t="str">
        <f t="shared" si="170"/>
        <v>Cara Maker</v>
      </c>
      <c r="C127" s="195" t="str">
        <f t="shared" si="171"/>
        <v>ERAC</v>
      </c>
      <c r="D127" s="139" t="s">
        <v>132</v>
      </c>
      <c r="E127" s="140">
        <v>7.02</v>
      </c>
      <c r="F127" s="196">
        <v>7</v>
      </c>
      <c r="G127" s="197"/>
      <c r="H127" s="198"/>
      <c r="I127" s="199"/>
      <c r="J127" s="194" t="str">
        <f t="shared" si="172"/>
        <v>Susan Rae</v>
      </c>
      <c r="K127" s="195" t="str">
        <f t="shared" si="173"/>
        <v>HAC</v>
      </c>
      <c r="L127" s="139">
        <v>36</v>
      </c>
      <c r="M127" s="140">
        <v>36.299999999999997</v>
      </c>
      <c r="N127" s="196">
        <v>7</v>
      </c>
      <c r="O127" s="197"/>
      <c r="P127" s="198"/>
      <c r="Q127" s="194" t="s">
        <v>12</v>
      </c>
      <c r="R127" s="195" t="str">
        <f t="shared" si="175"/>
        <v>B&amp;H</v>
      </c>
      <c r="S127" s="139">
        <v>31</v>
      </c>
      <c r="T127" s="202">
        <v>1.7041666666666667E-2</v>
      </c>
      <c r="U127" s="196">
        <v>7</v>
      </c>
      <c r="V127" s="201"/>
      <c r="W127" s="175">
        <v>7</v>
      </c>
      <c r="X127" s="175">
        <f t="shared" si="176"/>
        <v>0</v>
      </c>
      <c r="Y127" s="175">
        <f t="shared" si="177"/>
        <v>7</v>
      </c>
      <c r="Z127" s="175">
        <f t="shared" si="178"/>
        <v>7</v>
      </c>
      <c r="AA127" s="175">
        <f t="shared" si="179"/>
        <v>0</v>
      </c>
      <c r="AB127" s="175">
        <f t="shared" si="180"/>
        <v>0</v>
      </c>
      <c r="AC127" s="175">
        <f t="shared" si="181"/>
        <v>7</v>
      </c>
      <c r="AD127" s="175">
        <f t="shared" si="182"/>
        <v>0</v>
      </c>
      <c r="AE127" s="175">
        <f t="shared" si="183"/>
        <v>0</v>
      </c>
      <c r="AF127" s="116"/>
    </row>
    <row r="128" spans="1:32" ht="14.25" customHeight="1" x14ac:dyDescent="0.15">
      <c r="A128" s="193"/>
      <c r="B128" s="194" t="str">
        <f t="shared" si="170"/>
        <v>Jo Wilding</v>
      </c>
      <c r="C128" s="195" t="str">
        <f t="shared" si="171"/>
        <v>B&amp;H</v>
      </c>
      <c r="D128" s="139" t="s">
        <v>130</v>
      </c>
      <c r="E128" s="140">
        <v>6.72</v>
      </c>
      <c r="F128" s="196">
        <v>6</v>
      </c>
      <c r="G128" s="197"/>
      <c r="H128" s="198"/>
      <c r="I128" s="199"/>
      <c r="J128" s="194" t="str">
        <f t="shared" si="172"/>
        <v>Sue Keen</v>
      </c>
      <c r="K128" s="195" t="str">
        <f t="shared" si="173"/>
        <v>ERAC</v>
      </c>
      <c r="L128" s="139">
        <v>34</v>
      </c>
      <c r="M128" s="140">
        <v>40.799999999999997</v>
      </c>
      <c r="N128" s="196">
        <v>6</v>
      </c>
      <c r="O128" s="197"/>
      <c r="P128" s="198"/>
      <c r="Q128" s="194" t="str">
        <f t="shared" si="174"/>
        <v>Frances Delves</v>
      </c>
      <c r="R128" s="195" t="str">
        <f t="shared" si="175"/>
        <v>HAIL</v>
      </c>
      <c r="S128" s="139">
        <v>35</v>
      </c>
      <c r="T128" s="202">
        <v>2.0640046296296295E-2</v>
      </c>
      <c r="U128" s="196">
        <v>6</v>
      </c>
      <c r="V128" s="201"/>
      <c r="W128" s="175">
        <v>6</v>
      </c>
      <c r="X128" s="175">
        <f t="shared" si="176"/>
        <v>0</v>
      </c>
      <c r="Y128" s="175">
        <f t="shared" si="177"/>
        <v>6</v>
      </c>
      <c r="Z128" s="175">
        <f t="shared" si="178"/>
        <v>6</v>
      </c>
      <c r="AA128" s="175">
        <f t="shared" si="179"/>
        <v>0</v>
      </c>
      <c r="AB128" s="175">
        <f t="shared" si="180"/>
        <v>6</v>
      </c>
      <c r="AC128" s="175">
        <f t="shared" si="181"/>
        <v>0</v>
      </c>
      <c r="AD128" s="175">
        <f t="shared" si="182"/>
        <v>0</v>
      </c>
      <c r="AE128" s="175">
        <f t="shared" si="183"/>
        <v>0</v>
      </c>
      <c r="AF128" s="116"/>
    </row>
    <row r="129" spans="1:32" ht="14.25" customHeight="1" x14ac:dyDescent="0.15">
      <c r="A129" s="193"/>
      <c r="B129" s="194" t="str">
        <f t="shared" si="170"/>
        <v>Hannah Deubert-Chapman</v>
      </c>
      <c r="C129" s="195" t="str">
        <f t="shared" si="171"/>
        <v>HAIL</v>
      </c>
      <c r="D129" s="139" t="s">
        <v>134</v>
      </c>
      <c r="E129" s="140">
        <v>5.95</v>
      </c>
      <c r="F129" s="196">
        <v>5</v>
      </c>
      <c r="G129" s="197"/>
      <c r="H129" s="198"/>
      <c r="I129" s="199"/>
      <c r="J129" s="194" t="str">
        <f t="shared" si="172"/>
        <v>Judith Carder</v>
      </c>
      <c r="K129" s="195" t="str">
        <f t="shared" si="173"/>
        <v>B&amp;H</v>
      </c>
      <c r="L129" s="139">
        <v>31</v>
      </c>
      <c r="M129" s="140">
        <v>43.8</v>
      </c>
      <c r="N129" s="196">
        <v>5</v>
      </c>
      <c r="O129" s="197"/>
      <c r="P129" s="198"/>
      <c r="Q129" s="194" t="str">
        <f t="shared" si="174"/>
        <v/>
      </c>
      <c r="R129" s="195" t="str">
        <f t="shared" si="175"/>
        <v/>
      </c>
      <c r="S129" s="139"/>
      <c r="T129" s="202"/>
      <c r="U129" s="196">
        <v>5</v>
      </c>
      <c r="V129" s="201"/>
      <c r="W129" s="175">
        <v>5</v>
      </c>
      <c r="X129" s="175">
        <f t="shared" si="176"/>
        <v>0</v>
      </c>
      <c r="Y129" s="175">
        <f t="shared" si="177"/>
        <v>5</v>
      </c>
      <c r="Z129" s="175">
        <f t="shared" si="178"/>
        <v>0</v>
      </c>
      <c r="AA129" s="175">
        <f t="shared" si="179"/>
        <v>0</v>
      </c>
      <c r="AB129" s="175">
        <f t="shared" si="180"/>
        <v>5</v>
      </c>
      <c r="AC129" s="175">
        <f t="shared" si="181"/>
        <v>0</v>
      </c>
      <c r="AD129" s="175">
        <f t="shared" si="182"/>
        <v>0</v>
      </c>
      <c r="AE129" s="175">
        <f t="shared" si="183"/>
        <v>0</v>
      </c>
      <c r="AF129" s="116"/>
    </row>
    <row r="130" spans="1:32" ht="14.25" customHeight="1" x14ac:dyDescent="0.15">
      <c r="A130" s="193"/>
      <c r="B130" s="194" t="str">
        <f t="shared" si="170"/>
        <v>Helen Diack</v>
      </c>
      <c r="C130" s="195" t="str">
        <f t="shared" si="171"/>
        <v>HHH</v>
      </c>
      <c r="D130" s="139" t="s">
        <v>138</v>
      </c>
      <c r="E130" s="140">
        <v>5.17</v>
      </c>
      <c r="F130" s="196">
        <v>4</v>
      </c>
      <c r="G130" s="197"/>
      <c r="H130" s="198"/>
      <c r="I130" s="199"/>
      <c r="J130" s="194" t="str">
        <f t="shared" si="172"/>
        <v>Maria Stawford</v>
      </c>
      <c r="K130" s="195" t="str">
        <f t="shared" si="173"/>
        <v>HAIL</v>
      </c>
      <c r="L130" s="139">
        <v>35</v>
      </c>
      <c r="M130" s="140">
        <v>50.2</v>
      </c>
      <c r="N130" s="196">
        <v>4</v>
      </c>
      <c r="O130" s="197"/>
      <c r="P130" s="198"/>
      <c r="Q130" s="194" t="str">
        <f t="shared" si="174"/>
        <v/>
      </c>
      <c r="R130" s="195" t="str">
        <f t="shared" si="175"/>
        <v/>
      </c>
      <c r="S130" s="139"/>
      <c r="T130" s="202"/>
      <c r="U130" s="196">
        <v>4</v>
      </c>
      <c r="V130" s="201"/>
      <c r="W130" s="175">
        <v>4</v>
      </c>
      <c r="X130" s="175">
        <f t="shared" si="176"/>
        <v>0</v>
      </c>
      <c r="Y130" s="175">
        <f t="shared" si="177"/>
        <v>0</v>
      </c>
      <c r="Z130" s="175">
        <f t="shared" si="178"/>
        <v>0</v>
      </c>
      <c r="AA130" s="175">
        <f t="shared" si="179"/>
        <v>4</v>
      </c>
      <c r="AB130" s="175">
        <f t="shared" si="180"/>
        <v>4</v>
      </c>
      <c r="AC130" s="175">
        <f t="shared" si="181"/>
        <v>0</v>
      </c>
      <c r="AD130" s="175">
        <f t="shared" si="182"/>
        <v>0</v>
      </c>
      <c r="AE130" s="175">
        <f t="shared" si="183"/>
        <v>0</v>
      </c>
      <c r="AF130" s="116"/>
    </row>
    <row r="131" spans="1:32" ht="14.25" customHeight="1" x14ac:dyDescent="0.15">
      <c r="A131" s="193"/>
      <c r="B131" s="194" t="str">
        <f t="shared" si="170"/>
        <v>Michelle Harrod</v>
      </c>
      <c r="C131" s="195" t="str">
        <f t="shared" si="171"/>
        <v>HY</v>
      </c>
      <c r="D131" s="139" t="s">
        <v>140</v>
      </c>
      <c r="E131" s="140">
        <v>5.0199999999999996</v>
      </c>
      <c r="F131" s="196">
        <v>3</v>
      </c>
      <c r="G131" s="197"/>
      <c r="H131" s="198"/>
      <c r="I131" s="199"/>
      <c r="J131" s="194" t="str">
        <f t="shared" si="172"/>
        <v/>
      </c>
      <c r="K131" s="195" t="str">
        <f t="shared" si="173"/>
        <v/>
      </c>
      <c r="L131" s="139"/>
      <c r="M131" s="140"/>
      <c r="N131" s="196">
        <v>3</v>
      </c>
      <c r="O131" s="197"/>
      <c r="P131" s="198"/>
      <c r="Q131" s="194" t="str">
        <f t="shared" si="174"/>
        <v/>
      </c>
      <c r="R131" s="195" t="str">
        <f t="shared" si="175"/>
        <v/>
      </c>
      <c r="S131" s="139"/>
      <c r="T131" s="202"/>
      <c r="U131" s="196">
        <v>3</v>
      </c>
      <c r="V131" s="201"/>
      <c r="W131" s="175">
        <v>3</v>
      </c>
      <c r="X131" s="175">
        <f t="shared" si="176"/>
        <v>0</v>
      </c>
      <c r="Y131" s="175">
        <f t="shared" si="177"/>
        <v>0</v>
      </c>
      <c r="Z131" s="175">
        <f t="shared" si="178"/>
        <v>0</v>
      </c>
      <c r="AA131" s="175">
        <f t="shared" si="179"/>
        <v>0</v>
      </c>
      <c r="AB131" s="175">
        <f t="shared" si="180"/>
        <v>0</v>
      </c>
      <c r="AC131" s="175">
        <f t="shared" si="181"/>
        <v>0</v>
      </c>
      <c r="AD131" s="175">
        <f t="shared" si="182"/>
        <v>0</v>
      </c>
      <c r="AE131" s="175">
        <f t="shared" si="183"/>
        <v>3</v>
      </c>
      <c r="AF131" s="116"/>
    </row>
    <row r="132" spans="1:32" ht="14.25" customHeight="1" x14ac:dyDescent="0.15">
      <c r="A132" s="193"/>
      <c r="B132" s="194" t="str">
        <f t="shared" si="170"/>
        <v/>
      </c>
      <c r="C132" s="195" t="str">
        <f t="shared" si="171"/>
        <v/>
      </c>
      <c r="D132" s="139"/>
      <c r="E132" s="140"/>
      <c r="F132" s="196">
        <v>2</v>
      </c>
      <c r="G132" s="197"/>
      <c r="H132" s="198"/>
      <c r="I132" s="199"/>
      <c r="J132" s="194" t="str">
        <f t="shared" si="172"/>
        <v/>
      </c>
      <c r="K132" s="195" t="str">
        <f t="shared" si="173"/>
        <v/>
      </c>
      <c r="L132" s="139"/>
      <c r="M132" s="140"/>
      <c r="N132" s="196">
        <v>2</v>
      </c>
      <c r="O132" s="197"/>
      <c r="P132" s="198"/>
      <c r="Q132" s="194" t="str">
        <f t="shared" si="174"/>
        <v/>
      </c>
      <c r="R132" s="195" t="str">
        <f t="shared" si="175"/>
        <v/>
      </c>
      <c r="S132" s="139"/>
      <c r="T132" s="202"/>
      <c r="U132" s="196">
        <v>2</v>
      </c>
      <c r="V132" s="201"/>
      <c r="W132" s="175">
        <v>2</v>
      </c>
      <c r="X132" s="175">
        <f t="shared" si="176"/>
        <v>0</v>
      </c>
      <c r="Y132" s="175">
        <f t="shared" si="177"/>
        <v>0</v>
      </c>
      <c r="Z132" s="175">
        <f t="shared" si="178"/>
        <v>0</v>
      </c>
      <c r="AA132" s="175">
        <f t="shared" si="179"/>
        <v>0</v>
      </c>
      <c r="AB132" s="175">
        <f t="shared" si="180"/>
        <v>0</v>
      </c>
      <c r="AC132" s="175">
        <f t="shared" si="181"/>
        <v>0</v>
      </c>
      <c r="AD132" s="175">
        <f t="shared" si="182"/>
        <v>0</v>
      </c>
      <c r="AE132" s="175">
        <f t="shared" si="183"/>
        <v>0</v>
      </c>
      <c r="AF132" s="116"/>
    </row>
    <row r="133" spans="1:32" ht="14.25" customHeight="1" x14ac:dyDescent="0.15">
      <c r="A133" s="193"/>
      <c r="B133" s="194" t="str">
        <f t="shared" si="170"/>
        <v/>
      </c>
      <c r="C133" s="195" t="str">
        <f t="shared" si="171"/>
        <v/>
      </c>
      <c r="D133" s="139"/>
      <c r="E133" s="140"/>
      <c r="F133" s="196">
        <v>1</v>
      </c>
      <c r="G133" s="197"/>
      <c r="H133" s="198"/>
      <c r="I133" s="199"/>
      <c r="J133" s="194" t="str">
        <f t="shared" si="172"/>
        <v/>
      </c>
      <c r="K133" s="195" t="str">
        <f t="shared" si="173"/>
        <v/>
      </c>
      <c r="L133" s="139"/>
      <c r="M133" s="140"/>
      <c r="N133" s="196">
        <v>1</v>
      </c>
      <c r="O133" s="197"/>
      <c r="P133" s="198"/>
      <c r="Q133" s="194" t="str">
        <f t="shared" si="174"/>
        <v/>
      </c>
      <c r="R133" s="195" t="str">
        <f t="shared" si="175"/>
        <v/>
      </c>
      <c r="S133" s="139"/>
      <c r="T133" s="202"/>
      <c r="U133" s="196">
        <v>1</v>
      </c>
      <c r="V133" s="201"/>
      <c r="W133" s="175">
        <v>1</v>
      </c>
      <c r="X133" s="175">
        <f t="shared" si="176"/>
        <v>0</v>
      </c>
      <c r="Y133" s="175">
        <f t="shared" si="177"/>
        <v>0</v>
      </c>
      <c r="Z133" s="175">
        <f t="shared" si="178"/>
        <v>0</v>
      </c>
      <c r="AA133" s="175">
        <f t="shared" si="179"/>
        <v>0</v>
      </c>
      <c r="AB133" s="175">
        <f t="shared" si="180"/>
        <v>0</v>
      </c>
      <c r="AC133" s="175">
        <f t="shared" si="181"/>
        <v>0</v>
      </c>
      <c r="AD133" s="175">
        <f t="shared" si="182"/>
        <v>0</v>
      </c>
      <c r="AE133" s="175">
        <f t="shared" si="183"/>
        <v>0</v>
      </c>
      <c r="AF133" s="116"/>
    </row>
    <row r="134" spans="1:32" ht="14.25" customHeight="1" x14ac:dyDescent="0.15">
      <c r="A134" s="193"/>
      <c r="B134" s="179" t="str">
        <f>'Team Declaration'!$B$24</f>
        <v>Shot Putt</v>
      </c>
      <c r="C134" s="186" t="s">
        <v>30</v>
      </c>
      <c r="D134" s="186"/>
      <c r="E134" s="187"/>
      <c r="F134" s="203">
        <f t="shared" ref="F134:F187" si="184">$W134</f>
        <v>0</v>
      </c>
      <c r="G134" s="189"/>
      <c r="H134" s="182"/>
      <c r="I134" s="186"/>
      <c r="J134" s="177" t="str">
        <f>'Team Declaration'!$B$12</f>
        <v>800m</v>
      </c>
      <c r="K134" s="186" t="s">
        <v>13</v>
      </c>
      <c r="L134" s="186"/>
      <c r="M134" s="204"/>
      <c r="N134" s="203">
        <f t="shared" ref="N134:N187" si="185">$W134</f>
        <v>0</v>
      </c>
      <c r="O134" s="189"/>
      <c r="P134" s="182">
        <f>P116</f>
        <v>0</v>
      </c>
      <c r="Q134" s="179" t="str">
        <f>'Team Declaration'!$B$29</f>
        <v>2000m walk</v>
      </c>
      <c r="R134" s="186" t="s">
        <v>13</v>
      </c>
      <c r="S134" s="186"/>
      <c r="T134" s="204"/>
      <c r="U134" s="203">
        <f t="shared" ref="U134:U152" si="186">$W134</f>
        <v>0</v>
      </c>
      <c r="V134" s="201"/>
      <c r="W134" s="175"/>
      <c r="X134" s="175">
        <f t="shared" ref="X134:AE134" si="187">IF(OR($D136=X$95,$D136=X$96,$D136=X$97,$D136=X$98),$F134,0)+IF(OR($L134=X$95,$L134=X$96,$L134=X$97,$L134=X$98),$N134,0)+IF(OR($S134=X$95,$S134=X$96,$S134=X$97,$S134=X$98),$U134,0)</f>
        <v>0</v>
      </c>
      <c r="Y134" s="175">
        <f t="shared" si="187"/>
        <v>0</v>
      </c>
      <c r="Z134" s="175">
        <f t="shared" si="187"/>
        <v>0</v>
      </c>
      <c r="AA134" s="175">
        <f t="shared" si="187"/>
        <v>0</v>
      </c>
      <c r="AB134" s="175">
        <f t="shared" si="187"/>
        <v>0</v>
      </c>
      <c r="AC134" s="175">
        <f t="shared" si="187"/>
        <v>0</v>
      </c>
      <c r="AD134" s="175">
        <f t="shared" si="187"/>
        <v>0</v>
      </c>
      <c r="AE134" s="175">
        <f t="shared" si="187"/>
        <v>0</v>
      </c>
      <c r="AF134" s="116"/>
    </row>
    <row r="135" spans="1:32" ht="14.25" customHeight="1" x14ac:dyDescent="0.15">
      <c r="A135" s="193"/>
      <c r="B135" s="194" t="str">
        <f t="shared" ref="B135:B142" si="188">IF(D135=0,"",INDEX(Womens_team_declarations,MATCH(B$134,Events_women,0),MATCH(D135,women_short_codes,0)))</f>
        <v>Julia Machin</v>
      </c>
      <c r="C135" s="195" t="str">
        <f t="shared" ref="C135:C142" si="189">IF(D135=0,"",INDEX(abbr_names,MATCH(D135,women_short_codes,0)))</f>
        <v>B&amp;H</v>
      </c>
      <c r="D135" s="139">
        <v>21</v>
      </c>
      <c r="E135" s="140">
        <v>10.76</v>
      </c>
      <c r="F135" s="196">
        <f t="shared" si="184"/>
        <v>8</v>
      </c>
      <c r="G135" s="197"/>
      <c r="H135" s="198"/>
      <c r="I135" s="199"/>
      <c r="J135" s="194" t="str">
        <f t="shared" ref="J135:J142" si="190">IF(L135=0,"",INDEX(Womens_team_declarations,MATCH(J$134,Events_women,0),MATCH(L135,women_short_codes,0)))</f>
        <v>Paula Blackledge</v>
      </c>
      <c r="K135" s="195" t="str">
        <f t="shared" ref="K135:K142" si="191">IF(L135=0,"",INDEX(abbr_names,MATCH(L135,women_short_codes,0)))</f>
        <v>B&amp;H</v>
      </c>
      <c r="L135" s="139" t="s">
        <v>130</v>
      </c>
      <c r="M135" s="202">
        <v>1.8506944444444445E-3</v>
      </c>
      <c r="N135" s="196">
        <f t="shared" si="185"/>
        <v>8</v>
      </c>
      <c r="O135" s="197"/>
      <c r="P135" s="198"/>
      <c r="Q135" s="194" t="str">
        <f t="shared" ref="Q135:Q142" si="192">IF(S135=0,"",INDEX(Womens_team_declarations,MATCH(Q$134,Events_women,0),MATCH(S135,women_short_codes,0)))</f>
        <v>Abigail Redd</v>
      </c>
      <c r="R135" s="195" t="str">
        <f t="shared" ref="R135:R142" si="193">IF(S135=0,"",INDEX(abbr_names,MATCH(S135,women_short_codes,0)))</f>
        <v>HHH</v>
      </c>
      <c r="S135" s="134" t="s">
        <v>138</v>
      </c>
      <c r="T135" s="138" t="s">
        <v>221</v>
      </c>
      <c r="U135" s="196">
        <f t="shared" si="186"/>
        <v>8</v>
      </c>
      <c r="V135" s="192"/>
      <c r="W135" s="175">
        <v>8</v>
      </c>
      <c r="X135" s="175">
        <f t="shared" ref="X135:X178" si="194">IF(OR($D135=X$95,$D135=X$96,$D135=X$97,$D135=X$98),$F135,0)+IF(OR($L135=X$95,$L135=X$96,$L135=X$97,$L135=X$98),$N135,0)+IF(OR($S135=X$95,$S135=X$96,$S135=X$97,$S135=X$98),$U135,0)</f>
        <v>0</v>
      </c>
      <c r="Y135" s="175">
        <f t="shared" ref="Y135:Y178" si="195">IF(OR($D135=Y$95,$D135=Y$96,$D135=Y$97,$D135=Y$98),$F135,0)+IF(OR($L135=Y$95,$L135=Y$96,$L135=Y$97,$L135=Y$98),$N135,0)+IF(OR($S135=Y$95,$S135=Y$96,$S135=Y$97,$S135=Y$98),$U135,0)</f>
        <v>16</v>
      </c>
      <c r="Z135" s="175">
        <f t="shared" ref="Z135:Z178" si="196">IF(OR($D135=Z$95,$D135=Z$96,$D135=Z$97,$D135=Z$98),$F135,0)+IF(OR($L135=Z$95,$L135=Z$96,$L135=Z$97,$L135=Z$98),$N135,0)+IF(OR($S135=Z$95,$S135=Z$96,$S135=Z$97,$S135=Z$98),$U135,0)</f>
        <v>0</v>
      </c>
      <c r="AA135" s="175">
        <f t="shared" ref="AA135:AA178" si="197">IF(OR($D135=AA$95,$D135=AA$96,$D135=AA$97,$D135=AA$98),$F135,0)+IF(OR($L135=AA$95,$L135=AA$96,$L135=AA$97,$L135=AA$98),$N135,0)+IF(OR($S135=AA$95,$S135=AA$96,$S135=AA$97,$S135=AA$98),$U135,0)</f>
        <v>8</v>
      </c>
      <c r="AB135" s="175">
        <f t="shared" ref="AB135:AB178" si="198">IF(OR($D135=AB$95,$D135=AB$96,$D135=AB$97,$D135=AB$98),$F135,0)+IF(OR($L135=AB$95,$L135=AB$96,$L135=AB$97,$L135=AB$98),$N135,0)+IF(OR($S135=AB$95,$S135=AB$96,$S135=AB$97,$S135=AB$98),$U135,0)</f>
        <v>0</v>
      </c>
      <c r="AC135" s="175">
        <f t="shared" ref="AC135:AC178" si="199">IF(OR($D135=AC$95,$D135=AC$96,$D135=AC$97,$D135=AC$98),$F135,0)+IF(OR($L135=AC$95,$L135=AC$96,$L135=AC$97,$L135=AC$98),$N135,0)+IF(OR($S135=AC$95,$S135=AC$96,$S135=AC$97,$S135=AC$98),$U135,0)</f>
        <v>0</v>
      </c>
      <c r="AD135" s="175">
        <f t="shared" ref="AD135:AD178" si="200">IF(OR($D135=AD$95,$D135=AD$96,$D135=AD$97,$D135=AD$98),$F135,0)+IF(OR($L135=AD$95,$L135=AD$96,$L135=AD$97,$L135=AD$98),$N135,0)+IF(OR($S135=AD$95,$S135=AD$96,$S135=AD$97,$S135=AD$98),$U135,0)</f>
        <v>0</v>
      </c>
      <c r="AE135" s="175">
        <f t="shared" ref="AE135:AE178" si="201">IF(OR($D135=AE$95,$D135=AE$96,$D135=AE$97,$D135=AE$98),$F135,0)+IF(OR($L135=AE$95,$L135=AE$96,$L135=AE$97,$L135=AE$98),$N135,0)+IF(OR($S135=AE$95,$S135=AE$96,$S135=AE$97,$S135=AE$98),$U135,0)</f>
        <v>0</v>
      </c>
      <c r="AF135" s="116"/>
    </row>
    <row r="136" spans="1:32" ht="14.25" customHeight="1" x14ac:dyDescent="0.15">
      <c r="A136" s="193"/>
      <c r="B136" s="194" t="str">
        <f t="shared" si="188"/>
        <v>Jo Body</v>
      </c>
      <c r="C136" s="195" t="str">
        <f t="shared" si="189"/>
        <v>HAC</v>
      </c>
      <c r="D136" s="139">
        <v>26</v>
      </c>
      <c r="E136" s="140">
        <v>6.09</v>
      </c>
      <c r="F136" s="196">
        <f t="shared" si="184"/>
        <v>7</v>
      </c>
      <c r="G136" s="197"/>
      <c r="H136" s="198"/>
      <c r="I136" s="199"/>
      <c r="J136" s="194" t="str">
        <f t="shared" si="190"/>
        <v>Jenna French</v>
      </c>
      <c r="K136" s="195" t="str">
        <f t="shared" si="191"/>
        <v>HHH</v>
      </c>
      <c r="L136" s="139" t="s">
        <v>138</v>
      </c>
      <c r="M136" s="202">
        <v>1.8749999999999999E-3</v>
      </c>
      <c r="N136" s="196">
        <f t="shared" si="185"/>
        <v>7</v>
      </c>
      <c r="O136" s="197"/>
      <c r="P136" s="198"/>
      <c r="Q136" s="194" t="str">
        <f t="shared" si="192"/>
        <v>Fiona Patten</v>
      </c>
      <c r="R136" s="195" t="str">
        <f t="shared" si="193"/>
        <v>HY</v>
      </c>
      <c r="S136" s="134" t="s">
        <v>140</v>
      </c>
      <c r="T136" s="138">
        <v>8.9328703703703705E-3</v>
      </c>
      <c r="U136" s="196">
        <f t="shared" si="186"/>
        <v>7</v>
      </c>
      <c r="V136" s="192"/>
      <c r="W136" s="175">
        <v>7</v>
      </c>
      <c r="X136" s="175">
        <f t="shared" si="194"/>
        <v>0</v>
      </c>
      <c r="Y136" s="175">
        <f t="shared" si="195"/>
        <v>0</v>
      </c>
      <c r="Z136" s="175">
        <f t="shared" si="196"/>
        <v>0</v>
      </c>
      <c r="AA136" s="175">
        <f t="shared" si="197"/>
        <v>7</v>
      </c>
      <c r="AB136" s="175">
        <f t="shared" si="198"/>
        <v>0</v>
      </c>
      <c r="AC136" s="175">
        <f t="shared" si="199"/>
        <v>7</v>
      </c>
      <c r="AD136" s="175">
        <f t="shared" si="200"/>
        <v>0</v>
      </c>
      <c r="AE136" s="175">
        <f t="shared" si="201"/>
        <v>7</v>
      </c>
      <c r="AF136" s="116"/>
    </row>
    <row r="137" spans="1:32" ht="14.25" customHeight="1" x14ac:dyDescent="0.15">
      <c r="A137" s="193"/>
      <c r="B137" s="194" t="str">
        <f t="shared" si="188"/>
        <v>Liz Brandon</v>
      </c>
      <c r="C137" s="195" t="str">
        <f t="shared" si="189"/>
        <v>ERAC</v>
      </c>
      <c r="D137" s="139">
        <v>24</v>
      </c>
      <c r="E137" s="140">
        <v>4.84</v>
      </c>
      <c r="F137" s="196">
        <f t="shared" si="184"/>
        <v>6</v>
      </c>
      <c r="G137" s="197"/>
      <c r="H137" s="198"/>
      <c r="I137" s="199"/>
      <c r="J137" s="194" t="str">
        <f t="shared" si="190"/>
        <v>Heather Jenner</v>
      </c>
      <c r="K137" s="195" t="str">
        <f t="shared" si="191"/>
        <v>ERAC</v>
      </c>
      <c r="L137" s="139" t="s">
        <v>132</v>
      </c>
      <c r="M137" s="202">
        <v>1.9409722222222222E-3</v>
      </c>
      <c r="N137" s="196">
        <f t="shared" si="185"/>
        <v>6</v>
      </c>
      <c r="O137" s="197"/>
      <c r="P137" s="198"/>
      <c r="Q137" s="194" t="str">
        <f t="shared" si="192"/>
        <v>Julie Deakin</v>
      </c>
      <c r="R137" s="195" t="str">
        <f t="shared" si="193"/>
        <v>HAIL</v>
      </c>
      <c r="S137" s="134" t="s">
        <v>134</v>
      </c>
      <c r="T137" s="138">
        <v>9.4583333333333325E-3</v>
      </c>
      <c r="U137" s="196">
        <f t="shared" si="186"/>
        <v>6</v>
      </c>
      <c r="V137" s="201"/>
      <c r="W137" s="175">
        <v>6</v>
      </c>
      <c r="X137" s="175">
        <f t="shared" si="194"/>
        <v>0</v>
      </c>
      <c r="Y137" s="175">
        <f t="shared" si="195"/>
        <v>0</v>
      </c>
      <c r="Z137" s="175">
        <f t="shared" si="196"/>
        <v>12</v>
      </c>
      <c r="AA137" s="175">
        <f t="shared" si="197"/>
        <v>0</v>
      </c>
      <c r="AB137" s="175">
        <f t="shared" si="198"/>
        <v>6</v>
      </c>
      <c r="AC137" s="175">
        <f t="shared" si="199"/>
        <v>0</v>
      </c>
      <c r="AD137" s="175">
        <f t="shared" si="200"/>
        <v>0</v>
      </c>
      <c r="AE137" s="175">
        <f t="shared" si="201"/>
        <v>0</v>
      </c>
      <c r="AF137" s="116"/>
    </row>
    <row r="138" spans="1:32" ht="14.25" customHeight="1" x14ac:dyDescent="0.15">
      <c r="A138" s="193"/>
      <c r="B138" s="194" t="str">
        <f t="shared" si="188"/>
        <v>Jaqueline Barnes</v>
      </c>
      <c r="C138" s="195" t="str">
        <f t="shared" si="189"/>
        <v>HHH</v>
      </c>
      <c r="D138" s="139">
        <v>27</v>
      </c>
      <c r="E138" s="140">
        <v>4.3099999999999996</v>
      </c>
      <c r="F138" s="196">
        <f t="shared" si="184"/>
        <v>5</v>
      </c>
      <c r="G138" s="197"/>
      <c r="H138" s="198"/>
      <c r="I138" s="199"/>
      <c r="J138" s="194" t="str">
        <f t="shared" si="190"/>
        <v>Amy Rodway</v>
      </c>
      <c r="K138" s="195" t="str">
        <f t="shared" si="191"/>
        <v>HAC</v>
      </c>
      <c r="L138" s="139" t="s">
        <v>136</v>
      </c>
      <c r="M138" s="202">
        <v>2.0300925925925929E-3</v>
      </c>
      <c r="N138" s="196">
        <f t="shared" si="185"/>
        <v>5</v>
      </c>
      <c r="O138" s="197"/>
      <c r="P138" s="198"/>
      <c r="Q138" s="194" t="str">
        <f t="shared" si="192"/>
        <v>Heather Jenner</v>
      </c>
      <c r="R138" s="195" t="str">
        <f t="shared" si="193"/>
        <v>ERAC</v>
      </c>
      <c r="S138" s="134" t="s">
        <v>132</v>
      </c>
      <c r="T138" s="138">
        <v>9.8020833333333345E-3</v>
      </c>
      <c r="U138" s="196">
        <f t="shared" si="186"/>
        <v>5</v>
      </c>
      <c r="V138" s="201"/>
      <c r="W138" s="175">
        <v>5</v>
      </c>
      <c r="X138" s="175">
        <f t="shared" si="194"/>
        <v>0</v>
      </c>
      <c r="Y138" s="175">
        <f t="shared" si="195"/>
        <v>0</v>
      </c>
      <c r="Z138" s="175">
        <f t="shared" si="196"/>
        <v>5</v>
      </c>
      <c r="AA138" s="175">
        <f t="shared" si="197"/>
        <v>5</v>
      </c>
      <c r="AB138" s="175">
        <f t="shared" si="198"/>
        <v>0</v>
      </c>
      <c r="AC138" s="175">
        <f t="shared" si="199"/>
        <v>5</v>
      </c>
      <c r="AD138" s="175">
        <f t="shared" si="200"/>
        <v>0</v>
      </c>
      <c r="AE138" s="175">
        <f t="shared" si="201"/>
        <v>0</v>
      </c>
      <c r="AF138" s="116"/>
    </row>
    <row r="139" spans="1:32" ht="14.25" customHeight="1" x14ac:dyDescent="0.15">
      <c r="A139" s="193"/>
      <c r="B139" s="194" t="str">
        <f t="shared" si="188"/>
        <v>Julie Chicken</v>
      </c>
      <c r="C139" s="195" t="str">
        <f t="shared" si="189"/>
        <v>HAIL</v>
      </c>
      <c r="D139" s="139">
        <v>25</v>
      </c>
      <c r="E139" s="140">
        <v>3.99</v>
      </c>
      <c r="F139" s="196">
        <f t="shared" si="184"/>
        <v>4</v>
      </c>
      <c r="G139" s="197"/>
      <c r="H139" s="198"/>
      <c r="I139" s="199"/>
      <c r="J139" s="194" t="str">
        <f t="shared" si="190"/>
        <v>Sonnii Pine</v>
      </c>
      <c r="K139" s="195" t="str">
        <f t="shared" si="191"/>
        <v>HY</v>
      </c>
      <c r="L139" s="139" t="s">
        <v>140</v>
      </c>
      <c r="M139" s="202">
        <v>2.0995370370370369E-3</v>
      </c>
      <c r="N139" s="196">
        <f t="shared" si="185"/>
        <v>4</v>
      </c>
      <c r="O139" s="197"/>
      <c r="P139" s="198"/>
      <c r="Q139" s="194" t="str">
        <f t="shared" si="192"/>
        <v>Tamsin West</v>
      </c>
      <c r="R139" s="195" t="str">
        <f t="shared" si="193"/>
        <v>HAC</v>
      </c>
      <c r="S139" s="134" t="s">
        <v>136</v>
      </c>
      <c r="T139" s="138">
        <v>9.9699074074074082E-3</v>
      </c>
      <c r="U139" s="196">
        <f t="shared" si="186"/>
        <v>4</v>
      </c>
      <c r="V139" s="201"/>
      <c r="W139" s="175">
        <v>4</v>
      </c>
      <c r="X139" s="175">
        <f t="shared" si="194"/>
        <v>0</v>
      </c>
      <c r="Y139" s="175">
        <f t="shared" si="195"/>
        <v>0</v>
      </c>
      <c r="Z139" s="175">
        <f t="shared" si="196"/>
        <v>0</v>
      </c>
      <c r="AA139" s="175">
        <f t="shared" si="197"/>
        <v>0</v>
      </c>
      <c r="AB139" s="175">
        <f t="shared" si="198"/>
        <v>4</v>
      </c>
      <c r="AC139" s="175">
        <f t="shared" si="199"/>
        <v>4</v>
      </c>
      <c r="AD139" s="175">
        <f t="shared" si="200"/>
        <v>0</v>
      </c>
      <c r="AE139" s="175">
        <f t="shared" si="201"/>
        <v>4</v>
      </c>
      <c r="AF139" s="116"/>
    </row>
    <row r="140" spans="1:32" ht="14.25" customHeight="1" x14ac:dyDescent="0.15">
      <c r="A140" s="193"/>
      <c r="B140" s="194" t="str">
        <f t="shared" si="188"/>
        <v/>
      </c>
      <c r="C140" s="195" t="str">
        <f t="shared" si="189"/>
        <v/>
      </c>
      <c r="D140" s="139"/>
      <c r="E140" s="140"/>
      <c r="F140" s="196">
        <f t="shared" si="184"/>
        <v>3</v>
      </c>
      <c r="G140" s="197"/>
      <c r="H140" s="198"/>
      <c r="I140" s="199"/>
      <c r="J140" s="194" t="str">
        <f t="shared" si="190"/>
        <v/>
      </c>
      <c r="K140" s="195" t="str">
        <f t="shared" si="191"/>
        <v/>
      </c>
      <c r="L140" s="139"/>
      <c r="M140" s="202"/>
      <c r="N140" s="196">
        <f t="shared" si="185"/>
        <v>3</v>
      </c>
      <c r="O140" s="197"/>
      <c r="P140" s="198"/>
      <c r="Q140" s="194" t="str">
        <f t="shared" si="192"/>
        <v>Julia Downes</v>
      </c>
      <c r="R140" s="195" t="str">
        <f t="shared" si="193"/>
        <v>B&amp;H</v>
      </c>
      <c r="S140" s="139" t="s">
        <v>130</v>
      </c>
      <c r="T140" s="202">
        <v>1.0439814814814813E-2</v>
      </c>
      <c r="U140" s="196">
        <f t="shared" si="186"/>
        <v>3</v>
      </c>
      <c r="V140" s="201"/>
      <c r="W140" s="175">
        <v>3</v>
      </c>
      <c r="X140" s="175">
        <f t="shared" si="194"/>
        <v>0</v>
      </c>
      <c r="Y140" s="175">
        <f t="shared" si="195"/>
        <v>3</v>
      </c>
      <c r="Z140" s="175">
        <f t="shared" si="196"/>
        <v>0</v>
      </c>
      <c r="AA140" s="175">
        <f t="shared" si="197"/>
        <v>0</v>
      </c>
      <c r="AB140" s="175">
        <f t="shared" si="198"/>
        <v>0</v>
      </c>
      <c r="AC140" s="175">
        <f t="shared" si="199"/>
        <v>0</v>
      </c>
      <c r="AD140" s="175">
        <f t="shared" si="200"/>
        <v>0</v>
      </c>
      <c r="AE140" s="175">
        <f t="shared" si="201"/>
        <v>0</v>
      </c>
      <c r="AF140" s="116"/>
    </row>
    <row r="141" spans="1:32" ht="14.25" customHeight="1" x14ac:dyDescent="0.15">
      <c r="A141" s="193"/>
      <c r="B141" s="194" t="str">
        <f t="shared" si="188"/>
        <v/>
      </c>
      <c r="C141" s="195" t="str">
        <f t="shared" si="189"/>
        <v/>
      </c>
      <c r="D141" s="139"/>
      <c r="E141" s="140"/>
      <c r="F141" s="196">
        <f t="shared" si="184"/>
        <v>2</v>
      </c>
      <c r="G141" s="197"/>
      <c r="H141" s="198"/>
      <c r="I141" s="199"/>
      <c r="J141" s="194" t="str">
        <f t="shared" si="190"/>
        <v/>
      </c>
      <c r="K141" s="195" t="str">
        <f t="shared" si="191"/>
        <v/>
      </c>
      <c r="L141" s="139"/>
      <c r="M141" s="202"/>
      <c r="N141" s="196">
        <f t="shared" si="185"/>
        <v>2</v>
      </c>
      <c r="O141" s="197"/>
      <c r="P141" s="198"/>
      <c r="Q141" s="194" t="str">
        <f t="shared" si="192"/>
        <v/>
      </c>
      <c r="R141" s="195" t="str">
        <f t="shared" si="193"/>
        <v/>
      </c>
      <c r="S141" s="139"/>
      <c r="T141" s="202"/>
      <c r="U141" s="196">
        <f t="shared" si="186"/>
        <v>2</v>
      </c>
      <c r="V141" s="201"/>
      <c r="W141" s="175">
        <v>2</v>
      </c>
      <c r="X141" s="175">
        <f t="shared" si="194"/>
        <v>0</v>
      </c>
      <c r="Y141" s="175">
        <f t="shared" si="195"/>
        <v>0</v>
      </c>
      <c r="Z141" s="175">
        <f t="shared" si="196"/>
        <v>0</v>
      </c>
      <c r="AA141" s="175">
        <f t="shared" si="197"/>
        <v>0</v>
      </c>
      <c r="AB141" s="175">
        <f t="shared" si="198"/>
        <v>0</v>
      </c>
      <c r="AC141" s="175">
        <f t="shared" si="199"/>
        <v>0</v>
      </c>
      <c r="AD141" s="175">
        <f t="shared" si="200"/>
        <v>0</v>
      </c>
      <c r="AE141" s="175">
        <f t="shared" si="201"/>
        <v>0</v>
      </c>
      <c r="AF141" s="116"/>
    </row>
    <row r="142" spans="1:32" ht="14.25" customHeight="1" x14ac:dyDescent="0.15">
      <c r="A142" s="193"/>
      <c r="B142" s="194" t="str">
        <f t="shared" si="188"/>
        <v/>
      </c>
      <c r="C142" s="195" t="str">
        <f t="shared" si="189"/>
        <v/>
      </c>
      <c r="D142" s="139"/>
      <c r="E142" s="140"/>
      <c r="F142" s="196">
        <f t="shared" si="184"/>
        <v>1</v>
      </c>
      <c r="G142" s="197"/>
      <c r="H142" s="198"/>
      <c r="I142" s="199"/>
      <c r="J142" s="194" t="str">
        <f t="shared" si="190"/>
        <v/>
      </c>
      <c r="K142" s="195" t="str">
        <f t="shared" si="191"/>
        <v/>
      </c>
      <c r="L142" s="139"/>
      <c r="M142" s="202"/>
      <c r="N142" s="196">
        <f t="shared" si="185"/>
        <v>1</v>
      </c>
      <c r="O142" s="197"/>
      <c r="P142" s="198"/>
      <c r="Q142" s="194" t="str">
        <f t="shared" si="192"/>
        <v/>
      </c>
      <c r="R142" s="195" t="str">
        <f t="shared" si="193"/>
        <v/>
      </c>
      <c r="S142" s="139"/>
      <c r="T142" s="202"/>
      <c r="U142" s="196">
        <f t="shared" si="186"/>
        <v>1</v>
      </c>
      <c r="V142" s="201"/>
      <c r="W142" s="175">
        <v>1</v>
      </c>
      <c r="X142" s="175">
        <f t="shared" si="194"/>
        <v>0</v>
      </c>
      <c r="Y142" s="175">
        <f t="shared" si="195"/>
        <v>0</v>
      </c>
      <c r="Z142" s="175">
        <f t="shared" si="196"/>
        <v>0</v>
      </c>
      <c r="AA142" s="175">
        <f t="shared" si="197"/>
        <v>0</v>
      </c>
      <c r="AB142" s="175">
        <f t="shared" si="198"/>
        <v>0</v>
      </c>
      <c r="AC142" s="175">
        <f t="shared" si="199"/>
        <v>0</v>
      </c>
      <c r="AD142" s="175">
        <f t="shared" si="200"/>
        <v>0</v>
      </c>
      <c r="AE142" s="175">
        <f t="shared" si="201"/>
        <v>0</v>
      </c>
      <c r="AF142" s="116"/>
    </row>
    <row r="143" spans="1:32" ht="14.25" customHeight="1" x14ac:dyDescent="0.15">
      <c r="A143" s="193"/>
      <c r="B143" s="179" t="str">
        <f>'Team Declaration'!$B$25</f>
        <v>Pole Vault</v>
      </c>
      <c r="C143" s="186" t="s">
        <v>211</v>
      </c>
      <c r="D143" s="186"/>
      <c r="E143" s="187"/>
      <c r="F143" s="203">
        <f t="shared" si="184"/>
        <v>0</v>
      </c>
      <c r="G143" s="189"/>
      <c r="H143" s="182"/>
      <c r="I143" s="186"/>
      <c r="J143" s="177" t="str">
        <f>'Team Declaration'!$B$12</f>
        <v>800m</v>
      </c>
      <c r="K143" s="204" t="s">
        <v>15</v>
      </c>
      <c r="L143" s="186"/>
      <c r="M143" s="204"/>
      <c r="N143" s="203">
        <f t="shared" si="185"/>
        <v>0</v>
      </c>
      <c r="O143" s="189"/>
      <c r="P143" s="182"/>
      <c r="Q143" s="179" t="str">
        <f>'Team Declaration'!$B$29</f>
        <v>2000m walk</v>
      </c>
      <c r="R143" s="186" t="s">
        <v>30</v>
      </c>
      <c r="S143" s="186"/>
      <c r="T143" s="204"/>
      <c r="U143" s="203">
        <f t="shared" si="186"/>
        <v>0</v>
      </c>
      <c r="V143" s="201"/>
      <c r="W143" s="175"/>
      <c r="X143" s="175">
        <f t="shared" si="194"/>
        <v>0</v>
      </c>
      <c r="Y143" s="175">
        <f t="shared" si="195"/>
        <v>0</v>
      </c>
      <c r="Z143" s="175">
        <f t="shared" si="196"/>
        <v>0</v>
      </c>
      <c r="AA143" s="175">
        <f t="shared" si="197"/>
        <v>0</v>
      </c>
      <c r="AB143" s="175">
        <f t="shared" si="198"/>
        <v>0</v>
      </c>
      <c r="AC143" s="175">
        <f t="shared" si="199"/>
        <v>0</v>
      </c>
      <c r="AD143" s="175">
        <f t="shared" si="200"/>
        <v>0</v>
      </c>
      <c r="AE143" s="175">
        <f t="shared" si="201"/>
        <v>0</v>
      </c>
      <c r="AF143" s="116"/>
    </row>
    <row r="144" spans="1:32" ht="14.25" customHeight="1" x14ac:dyDescent="0.15">
      <c r="A144" s="193"/>
      <c r="B144" s="194" t="str">
        <f t="shared" ref="B144:B151" si="202">IF(D144=0,"",INDEX(Womens_team_declarations,MATCH(B$143,Events_women,0),MATCH(D144,women_short_codes,0)))</f>
        <v>Jayne Baldock</v>
      </c>
      <c r="C144" s="195" t="str">
        <f t="shared" ref="C144:C151" si="203">IF(D144=0,"",INDEX(abbr_names,MATCH(D144,women_short_codes,0)))</f>
        <v>HAC</v>
      </c>
      <c r="D144" s="139" t="s">
        <v>136</v>
      </c>
      <c r="E144" s="140">
        <v>1.9</v>
      </c>
      <c r="F144" s="196">
        <f t="shared" si="184"/>
        <v>8</v>
      </c>
      <c r="G144" s="197"/>
      <c r="H144" s="198"/>
      <c r="I144" s="199"/>
      <c r="J144" s="206" t="str">
        <f t="shared" ref="J144:J151" si="204">IF(L144=0,"",INDEX(Womens_team_declarations,MATCH(J$143,Events_women,0),MATCH(L144,women_short_codes,0)))</f>
        <v xml:space="preserve">Tamsin West </v>
      </c>
      <c r="K144" s="195" t="str">
        <f t="shared" ref="K144:K151" si="205">IF(L144=0,"",INDEX(abbr_names,MATCH(L144,women_short_codes,0)))</f>
        <v>HAC</v>
      </c>
      <c r="L144" s="139" t="s">
        <v>137</v>
      </c>
      <c r="M144" s="202">
        <v>2.0844907407407409E-3</v>
      </c>
      <c r="N144" s="196">
        <f t="shared" si="185"/>
        <v>8</v>
      </c>
      <c r="O144" s="197"/>
      <c r="P144" s="198"/>
      <c r="Q144" s="195" t="str">
        <f t="shared" ref="Q144:Q151" si="206">IF(S144=0,"",INDEX(Womens_team_declarations,MATCH(Q$143,Events_women,0),MATCH(S144,women_short_codes,0)))</f>
        <v>Melanie Irwin</v>
      </c>
      <c r="R144" s="195" t="str">
        <f t="shared" ref="R144:R151" si="207">IF(S144=0,"",INDEX(abbr_names,MATCH(S144,women_short_codes,0)))</f>
        <v>HY</v>
      </c>
      <c r="S144" s="134">
        <v>23</v>
      </c>
      <c r="T144" s="138">
        <v>8.6377314814814806E-3</v>
      </c>
      <c r="U144" s="196">
        <f t="shared" si="186"/>
        <v>8</v>
      </c>
      <c r="V144" s="192"/>
      <c r="W144" s="175">
        <v>8</v>
      </c>
      <c r="X144" s="175">
        <f t="shared" si="194"/>
        <v>0</v>
      </c>
      <c r="Y144" s="175">
        <f t="shared" si="195"/>
        <v>0</v>
      </c>
      <c r="Z144" s="175">
        <f t="shared" si="196"/>
        <v>0</v>
      </c>
      <c r="AA144" s="175">
        <f t="shared" si="197"/>
        <v>0</v>
      </c>
      <c r="AB144" s="175">
        <f t="shared" si="198"/>
        <v>0</v>
      </c>
      <c r="AC144" s="175">
        <f t="shared" si="199"/>
        <v>16</v>
      </c>
      <c r="AD144" s="175">
        <f t="shared" si="200"/>
        <v>0</v>
      </c>
      <c r="AE144" s="175">
        <f t="shared" si="201"/>
        <v>8</v>
      </c>
      <c r="AF144" s="116"/>
    </row>
    <row r="145" spans="1:32" ht="14.25" customHeight="1" x14ac:dyDescent="0.15">
      <c r="A145" s="193"/>
      <c r="B145" s="194" t="str">
        <f t="shared" si="202"/>
        <v/>
      </c>
      <c r="C145" s="195" t="str">
        <f t="shared" si="203"/>
        <v/>
      </c>
      <c r="D145" s="139"/>
      <c r="E145" s="140"/>
      <c r="F145" s="196">
        <f t="shared" si="184"/>
        <v>7</v>
      </c>
      <c r="G145" s="197"/>
      <c r="H145" s="198"/>
      <c r="I145" s="199"/>
      <c r="J145" s="206" t="str">
        <f t="shared" si="204"/>
        <v>Abigail Redd</v>
      </c>
      <c r="K145" s="195" t="str">
        <f t="shared" si="205"/>
        <v>HHH</v>
      </c>
      <c r="L145" s="139" t="s">
        <v>139</v>
      </c>
      <c r="M145" s="202" t="s">
        <v>222</v>
      </c>
      <c r="N145" s="196">
        <f t="shared" si="185"/>
        <v>7</v>
      </c>
      <c r="O145" s="197"/>
      <c r="P145" s="198"/>
      <c r="Q145" s="195" t="str">
        <f t="shared" si="206"/>
        <v>Jaqueline Barnes</v>
      </c>
      <c r="R145" s="195" t="str">
        <f t="shared" si="207"/>
        <v>HHH</v>
      </c>
      <c r="S145" s="134">
        <v>27</v>
      </c>
      <c r="T145" s="138">
        <v>9.9375000000000002E-3</v>
      </c>
      <c r="U145" s="196">
        <f t="shared" si="186"/>
        <v>7</v>
      </c>
      <c r="V145" s="192"/>
      <c r="W145" s="175">
        <v>7</v>
      </c>
      <c r="X145" s="175">
        <f t="shared" si="194"/>
        <v>0</v>
      </c>
      <c r="Y145" s="175">
        <f t="shared" si="195"/>
        <v>0</v>
      </c>
      <c r="Z145" s="175">
        <f t="shared" si="196"/>
        <v>0</v>
      </c>
      <c r="AA145" s="175">
        <f t="shared" si="197"/>
        <v>14</v>
      </c>
      <c r="AB145" s="175">
        <f t="shared" si="198"/>
        <v>0</v>
      </c>
      <c r="AC145" s="175">
        <f t="shared" si="199"/>
        <v>0</v>
      </c>
      <c r="AD145" s="175">
        <f t="shared" si="200"/>
        <v>0</v>
      </c>
      <c r="AE145" s="175">
        <f t="shared" si="201"/>
        <v>0</v>
      </c>
      <c r="AF145" s="116"/>
    </row>
    <row r="146" spans="1:32" ht="14.25" customHeight="1" x14ac:dyDescent="0.15">
      <c r="A146" s="193"/>
      <c r="B146" s="194" t="str">
        <f t="shared" si="202"/>
        <v/>
      </c>
      <c r="C146" s="195" t="str">
        <f t="shared" si="203"/>
        <v/>
      </c>
      <c r="D146" s="139"/>
      <c r="E146" s="140"/>
      <c r="F146" s="196">
        <f t="shared" si="184"/>
        <v>6</v>
      </c>
      <c r="G146" s="197"/>
      <c r="H146" s="198"/>
      <c r="I146" s="199"/>
      <c r="J146" s="206" t="str">
        <f t="shared" si="204"/>
        <v>Jo Wilding</v>
      </c>
      <c r="K146" s="195" t="str">
        <f t="shared" si="205"/>
        <v>B&amp;H</v>
      </c>
      <c r="L146" s="139" t="s">
        <v>131</v>
      </c>
      <c r="M146" s="202">
        <v>2.6134259259259257E-3</v>
      </c>
      <c r="N146" s="196">
        <f t="shared" si="185"/>
        <v>6</v>
      </c>
      <c r="O146" s="197"/>
      <c r="P146" s="198"/>
      <c r="Q146" s="195" t="str">
        <f t="shared" si="206"/>
        <v>Julie Chicken</v>
      </c>
      <c r="R146" s="195" t="str">
        <f t="shared" si="207"/>
        <v>HAIL</v>
      </c>
      <c r="S146" s="134">
        <v>25</v>
      </c>
      <c r="T146" s="138">
        <v>9.959490740740741E-3</v>
      </c>
      <c r="U146" s="196">
        <f t="shared" si="186"/>
        <v>6</v>
      </c>
      <c r="V146" s="201"/>
      <c r="W146" s="175">
        <v>6</v>
      </c>
      <c r="X146" s="175">
        <f t="shared" si="194"/>
        <v>0</v>
      </c>
      <c r="Y146" s="175">
        <f t="shared" si="195"/>
        <v>6</v>
      </c>
      <c r="Z146" s="175">
        <f t="shared" si="196"/>
        <v>0</v>
      </c>
      <c r="AA146" s="175">
        <f t="shared" si="197"/>
        <v>0</v>
      </c>
      <c r="AB146" s="175">
        <f t="shared" si="198"/>
        <v>6</v>
      </c>
      <c r="AC146" s="175">
        <f t="shared" si="199"/>
        <v>0</v>
      </c>
      <c r="AD146" s="175">
        <f t="shared" si="200"/>
        <v>0</v>
      </c>
      <c r="AE146" s="175">
        <f t="shared" si="201"/>
        <v>0</v>
      </c>
    </row>
    <row r="147" spans="1:32" ht="14.25" customHeight="1" x14ac:dyDescent="0.15">
      <c r="A147" s="193"/>
      <c r="B147" s="194" t="str">
        <f t="shared" si="202"/>
        <v/>
      </c>
      <c r="C147" s="195" t="str">
        <f t="shared" si="203"/>
        <v/>
      </c>
      <c r="D147" s="139"/>
      <c r="E147" s="140"/>
      <c r="F147" s="196">
        <f t="shared" si="184"/>
        <v>5</v>
      </c>
      <c r="G147" s="197"/>
      <c r="H147" s="198"/>
      <c r="I147" s="199"/>
      <c r="J147" s="206" t="str">
        <f t="shared" si="204"/>
        <v/>
      </c>
      <c r="K147" s="195" t="str">
        <f t="shared" si="205"/>
        <v/>
      </c>
      <c r="L147" s="139"/>
      <c r="M147" s="202"/>
      <c r="N147" s="196">
        <f t="shared" si="185"/>
        <v>5</v>
      </c>
      <c r="O147" s="197"/>
      <c r="P147" s="198"/>
      <c r="Q147" s="195" t="str">
        <f t="shared" si="206"/>
        <v>Judith Carder</v>
      </c>
      <c r="R147" s="195" t="str">
        <f t="shared" si="207"/>
        <v>B&amp;H</v>
      </c>
      <c r="S147" s="134">
        <v>21</v>
      </c>
      <c r="T147" s="138" t="s">
        <v>223</v>
      </c>
      <c r="U147" s="196">
        <f t="shared" si="186"/>
        <v>5</v>
      </c>
      <c r="V147" s="201"/>
      <c r="W147" s="175">
        <v>5</v>
      </c>
      <c r="X147" s="175">
        <f t="shared" si="194"/>
        <v>0</v>
      </c>
      <c r="Y147" s="175">
        <f t="shared" si="195"/>
        <v>5</v>
      </c>
      <c r="Z147" s="175">
        <f t="shared" si="196"/>
        <v>0</v>
      </c>
      <c r="AA147" s="175">
        <f t="shared" si="197"/>
        <v>0</v>
      </c>
      <c r="AB147" s="175">
        <f t="shared" si="198"/>
        <v>0</v>
      </c>
      <c r="AC147" s="175">
        <f t="shared" si="199"/>
        <v>0</v>
      </c>
      <c r="AD147" s="175">
        <f t="shared" si="200"/>
        <v>0</v>
      </c>
      <c r="AE147" s="175">
        <f t="shared" si="201"/>
        <v>0</v>
      </c>
    </row>
    <row r="148" spans="1:32" ht="14.25" customHeight="1" x14ac:dyDescent="0.15">
      <c r="A148" s="193"/>
      <c r="B148" s="194" t="str">
        <f t="shared" si="202"/>
        <v/>
      </c>
      <c r="C148" s="195" t="str">
        <f t="shared" si="203"/>
        <v/>
      </c>
      <c r="D148" s="139"/>
      <c r="E148" s="140"/>
      <c r="F148" s="196">
        <f t="shared" si="184"/>
        <v>4</v>
      </c>
      <c r="G148" s="197"/>
      <c r="H148" s="198"/>
      <c r="I148" s="199"/>
      <c r="J148" s="206" t="str">
        <f t="shared" si="204"/>
        <v/>
      </c>
      <c r="K148" s="195" t="str">
        <f t="shared" si="205"/>
        <v/>
      </c>
      <c r="L148" s="139"/>
      <c r="M148" s="202"/>
      <c r="N148" s="196">
        <f t="shared" si="185"/>
        <v>4</v>
      </c>
      <c r="O148" s="197"/>
      <c r="P148" s="198"/>
      <c r="Q148" s="195" t="str">
        <f t="shared" si="206"/>
        <v>Lorna Watts</v>
      </c>
      <c r="R148" s="195" t="str">
        <f t="shared" si="207"/>
        <v>HAC</v>
      </c>
      <c r="S148" s="134">
        <v>26</v>
      </c>
      <c r="T148" s="138">
        <v>1.0368055555555556E-2</v>
      </c>
      <c r="U148" s="196">
        <f t="shared" si="186"/>
        <v>4</v>
      </c>
      <c r="V148" s="201"/>
      <c r="W148" s="175">
        <v>4</v>
      </c>
      <c r="X148" s="175">
        <f t="shared" si="194"/>
        <v>0</v>
      </c>
      <c r="Y148" s="175">
        <f t="shared" si="195"/>
        <v>0</v>
      </c>
      <c r="Z148" s="175">
        <f t="shared" si="196"/>
        <v>0</v>
      </c>
      <c r="AA148" s="175">
        <f t="shared" si="197"/>
        <v>0</v>
      </c>
      <c r="AB148" s="175">
        <f t="shared" si="198"/>
        <v>0</v>
      </c>
      <c r="AC148" s="175">
        <f t="shared" si="199"/>
        <v>4</v>
      </c>
      <c r="AD148" s="175">
        <f t="shared" si="200"/>
        <v>0</v>
      </c>
      <c r="AE148" s="175">
        <f t="shared" si="201"/>
        <v>0</v>
      </c>
    </row>
    <row r="149" spans="1:32" ht="14.25" customHeight="1" x14ac:dyDescent="0.15">
      <c r="A149" s="193"/>
      <c r="B149" s="194" t="str">
        <f t="shared" si="202"/>
        <v/>
      </c>
      <c r="C149" s="195" t="str">
        <f t="shared" si="203"/>
        <v/>
      </c>
      <c r="D149" s="139"/>
      <c r="E149" s="140"/>
      <c r="F149" s="196">
        <f t="shared" si="184"/>
        <v>3</v>
      </c>
      <c r="G149" s="197"/>
      <c r="H149" s="198"/>
      <c r="I149" s="199"/>
      <c r="J149" s="206" t="str">
        <f t="shared" si="204"/>
        <v/>
      </c>
      <c r="K149" s="195" t="str">
        <f t="shared" si="205"/>
        <v/>
      </c>
      <c r="L149" s="139"/>
      <c r="M149" s="202"/>
      <c r="N149" s="196">
        <f t="shared" si="185"/>
        <v>3</v>
      </c>
      <c r="O149" s="197"/>
      <c r="P149" s="198"/>
      <c r="Q149" s="195" t="str">
        <f t="shared" si="206"/>
        <v/>
      </c>
      <c r="R149" s="195" t="str">
        <f t="shared" si="207"/>
        <v/>
      </c>
      <c r="S149" s="139"/>
      <c r="T149" s="202"/>
      <c r="U149" s="196">
        <f t="shared" si="186"/>
        <v>3</v>
      </c>
      <c r="V149" s="201"/>
      <c r="W149" s="175">
        <v>3</v>
      </c>
      <c r="X149" s="175">
        <f t="shared" si="194"/>
        <v>0</v>
      </c>
      <c r="Y149" s="175">
        <f t="shared" si="195"/>
        <v>0</v>
      </c>
      <c r="Z149" s="175">
        <f t="shared" si="196"/>
        <v>0</v>
      </c>
      <c r="AA149" s="175">
        <f t="shared" si="197"/>
        <v>0</v>
      </c>
      <c r="AB149" s="175">
        <f t="shared" si="198"/>
        <v>0</v>
      </c>
      <c r="AC149" s="175">
        <f t="shared" si="199"/>
        <v>0</v>
      </c>
      <c r="AD149" s="175">
        <f t="shared" si="200"/>
        <v>0</v>
      </c>
      <c r="AE149" s="175">
        <f t="shared" si="201"/>
        <v>0</v>
      </c>
    </row>
    <row r="150" spans="1:32" ht="14.25" customHeight="1" x14ac:dyDescent="0.15">
      <c r="A150" s="193"/>
      <c r="B150" s="194" t="str">
        <f t="shared" si="202"/>
        <v/>
      </c>
      <c r="C150" s="195" t="str">
        <f t="shared" si="203"/>
        <v/>
      </c>
      <c r="D150" s="139"/>
      <c r="E150" s="140"/>
      <c r="F150" s="196">
        <f t="shared" si="184"/>
        <v>2</v>
      </c>
      <c r="G150" s="197"/>
      <c r="H150" s="198"/>
      <c r="I150" s="199"/>
      <c r="J150" s="206" t="str">
        <f t="shared" si="204"/>
        <v/>
      </c>
      <c r="K150" s="195" t="str">
        <f t="shared" si="205"/>
        <v/>
      </c>
      <c r="L150" s="139"/>
      <c r="M150" s="202"/>
      <c r="N150" s="196">
        <f t="shared" si="185"/>
        <v>2</v>
      </c>
      <c r="O150" s="197"/>
      <c r="P150" s="198"/>
      <c r="Q150" s="195" t="str">
        <f t="shared" si="206"/>
        <v/>
      </c>
      <c r="R150" s="195" t="str">
        <f t="shared" si="207"/>
        <v/>
      </c>
      <c r="S150" s="139"/>
      <c r="T150" s="202"/>
      <c r="U150" s="196">
        <f t="shared" si="186"/>
        <v>2</v>
      </c>
      <c r="V150" s="201"/>
      <c r="W150" s="175">
        <v>2</v>
      </c>
      <c r="X150" s="175">
        <f t="shared" si="194"/>
        <v>0</v>
      </c>
      <c r="Y150" s="175">
        <f t="shared" si="195"/>
        <v>0</v>
      </c>
      <c r="Z150" s="175">
        <f t="shared" si="196"/>
        <v>0</v>
      </c>
      <c r="AA150" s="175">
        <f t="shared" si="197"/>
        <v>0</v>
      </c>
      <c r="AB150" s="175">
        <f t="shared" si="198"/>
        <v>0</v>
      </c>
      <c r="AC150" s="175">
        <f t="shared" si="199"/>
        <v>0</v>
      </c>
      <c r="AD150" s="175">
        <f t="shared" si="200"/>
        <v>0</v>
      </c>
      <c r="AE150" s="175">
        <f t="shared" si="201"/>
        <v>0</v>
      </c>
    </row>
    <row r="151" spans="1:32" ht="14.25" customHeight="1" x14ac:dyDescent="0.15">
      <c r="A151" s="193"/>
      <c r="B151" s="194" t="str">
        <f t="shared" si="202"/>
        <v/>
      </c>
      <c r="C151" s="195" t="str">
        <f t="shared" si="203"/>
        <v/>
      </c>
      <c r="D151" s="139"/>
      <c r="E151" s="140"/>
      <c r="F151" s="196">
        <f t="shared" si="184"/>
        <v>1</v>
      </c>
      <c r="G151" s="197"/>
      <c r="H151" s="198"/>
      <c r="I151" s="199"/>
      <c r="J151" s="206" t="str">
        <f t="shared" si="204"/>
        <v/>
      </c>
      <c r="K151" s="195" t="str">
        <f t="shared" si="205"/>
        <v/>
      </c>
      <c r="L151" s="139"/>
      <c r="M151" s="202"/>
      <c r="N151" s="196">
        <f t="shared" si="185"/>
        <v>1</v>
      </c>
      <c r="O151" s="197"/>
      <c r="P151" s="198"/>
      <c r="Q151" s="195" t="str">
        <f t="shared" si="206"/>
        <v/>
      </c>
      <c r="R151" s="195" t="str">
        <f t="shared" si="207"/>
        <v/>
      </c>
      <c r="S151" s="139"/>
      <c r="T151" s="202"/>
      <c r="U151" s="196">
        <f t="shared" si="186"/>
        <v>1</v>
      </c>
      <c r="V151" s="201"/>
      <c r="W151" s="175">
        <v>1</v>
      </c>
      <c r="X151" s="175">
        <f t="shared" si="194"/>
        <v>0</v>
      </c>
      <c r="Y151" s="175">
        <f t="shared" si="195"/>
        <v>0</v>
      </c>
      <c r="Z151" s="175">
        <f t="shared" si="196"/>
        <v>0</v>
      </c>
      <c r="AA151" s="175">
        <f t="shared" si="197"/>
        <v>0</v>
      </c>
      <c r="AB151" s="175">
        <f t="shared" si="198"/>
        <v>0</v>
      </c>
      <c r="AC151" s="175">
        <f t="shared" si="199"/>
        <v>0</v>
      </c>
      <c r="AD151" s="175">
        <f t="shared" si="200"/>
        <v>0</v>
      </c>
      <c r="AE151" s="175">
        <f t="shared" si="201"/>
        <v>0</v>
      </c>
    </row>
    <row r="152" spans="1:32" ht="14.25" customHeight="1" x14ac:dyDescent="0.15">
      <c r="A152" s="193"/>
      <c r="B152" s="179" t="str">
        <f>'Team Declaration'!$B$25</f>
        <v>Pole Vault</v>
      </c>
      <c r="C152" s="186" t="s">
        <v>30</v>
      </c>
      <c r="D152" s="186"/>
      <c r="E152" s="187"/>
      <c r="F152" s="203">
        <f t="shared" si="184"/>
        <v>0</v>
      </c>
      <c r="G152" s="189"/>
      <c r="H152" s="182"/>
      <c r="I152" s="204"/>
      <c r="J152" s="183" t="str">
        <f>J143</f>
        <v>800m</v>
      </c>
      <c r="K152" s="186" t="s">
        <v>30</v>
      </c>
      <c r="L152" s="186"/>
      <c r="M152" s="204"/>
      <c r="N152" s="203">
        <f t="shared" si="185"/>
        <v>0</v>
      </c>
      <c r="O152" s="189"/>
      <c r="P152" s="179"/>
      <c r="Q152" s="179" t="str">
        <f>'Team Declaration'!$B32</f>
        <v>4 x 200 relay</v>
      </c>
      <c r="R152" s="182"/>
      <c r="S152" s="180"/>
      <c r="T152" s="207"/>
      <c r="U152" s="203">
        <f t="shared" si="186"/>
        <v>0</v>
      </c>
      <c r="V152" s="201"/>
      <c r="W152" s="175"/>
      <c r="X152" s="175">
        <f t="shared" si="194"/>
        <v>0</v>
      </c>
      <c r="Y152" s="175">
        <f t="shared" si="195"/>
        <v>0</v>
      </c>
      <c r="Z152" s="175">
        <f t="shared" si="196"/>
        <v>0</v>
      </c>
      <c r="AA152" s="175">
        <f t="shared" si="197"/>
        <v>0</v>
      </c>
      <c r="AB152" s="175">
        <f t="shared" si="198"/>
        <v>0</v>
      </c>
      <c r="AC152" s="175">
        <f t="shared" si="199"/>
        <v>0</v>
      </c>
      <c r="AD152" s="175">
        <f t="shared" si="200"/>
        <v>0</v>
      </c>
      <c r="AE152" s="175">
        <f t="shared" si="201"/>
        <v>0</v>
      </c>
    </row>
    <row r="153" spans="1:32" ht="14.25" customHeight="1" x14ac:dyDescent="0.15">
      <c r="A153" s="193"/>
      <c r="B153" s="194" t="str">
        <f t="shared" ref="B153:B160" si="208">IF(D153=0,"",INDEX(Womens_team_declarations,MATCH(B$152,Events_women,0),MATCH(D153,women_short_codes,0)))</f>
        <v>Stefanie Dornbusch</v>
      </c>
      <c r="C153" s="195" t="str">
        <f t="shared" ref="C153:C160" si="209">IF(D153=0,"",INDEX(abbr_names,MATCH(D153,women_short_codes,0)))</f>
        <v>B&amp;H</v>
      </c>
      <c r="D153" s="139">
        <v>21</v>
      </c>
      <c r="E153" s="140">
        <v>2.1</v>
      </c>
      <c r="F153" s="196">
        <f t="shared" si="184"/>
        <v>8</v>
      </c>
      <c r="G153" s="197"/>
      <c r="H153" s="198"/>
      <c r="I153" s="199"/>
      <c r="J153" s="206" t="str">
        <f t="shared" ref="J153:J160" si="210">IF(L153=0,"",INDEX(Womens_team_declarations,MATCH(J$152,Events_women,0),MATCH(L153,women_short_codes,0)))</f>
        <v>Anna Chaplin</v>
      </c>
      <c r="K153" s="195" t="str">
        <f t="shared" ref="K153:K160" si="211">IF(L153=0,"",INDEX(abbr_names,MATCH(L153,women_short_codes,0)))</f>
        <v>ERAC</v>
      </c>
      <c r="L153" s="139">
        <v>24</v>
      </c>
      <c r="M153" s="202">
        <v>1.9803240740740745E-3</v>
      </c>
      <c r="N153" s="196">
        <f t="shared" si="185"/>
        <v>8</v>
      </c>
      <c r="O153" s="197"/>
      <c r="P153" s="198"/>
      <c r="Q153" s="327" t="str">
        <f t="shared" ref="Q153:Q156" si="212">IF(S153=0,"",INDEX(Womens_team_declarations,MATCH(Q$152,Events_women,0)+3,MATCH(S153,women_short_codes,0)+2))</f>
        <v>Jo Wilding, Gerry Lustig, Julia Machin &amp; Paul Howard</v>
      </c>
      <c r="R153" s="327"/>
      <c r="S153" s="208" t="s">
        <v>130</v>
      </c>
      <c r="T153" s="209" t="s">
        <v>224</v>
      </c>
      <c r="U153" s="196">
        <v>8</v>
      </c>
      <c r="V153" s="201"/>
      <c r="W153" s="175">
        <v>8</v>
      </c>
      <c r="X153" s="175">
        <f t="shared" si="194"/>
        <v>0</v>
      </c>
      <c r="Y153" s="175">
        <f t="shared" si="195"/>
        <v>16</v>
      </c>
      <c r="Z153" s="175">
        <f t="shared" si="196"/>
        <v>8</v>
      </c>
      <c r="AA153" s="175">
        <f t="shared" si="197"/>
        <v>0</v>
      </c>
      <c r="AB153" s="175">
        <f t="shared" si="198"/>
        <v>0</v>
      </c>
      <c r="AC153" s="175">
        <f t="shared" si="199"/>
        <v>0</v>
      </c>
      <c r="AD153" s="175">
        <f t="shared" si="200"/>
        <v>0</v>
      </c>
      <c r="AE153" s="175">
        <f t="shared" si="201"/>
        <v>0</v>
      </c>
    </row>
    <row r="154" spans="1:32" ht="14.25" customHeight="1" x14ac:dyDescent="0.15">
      <c r="A154" s="193"/>
      <c r="B154" s="194" t="str">
        <f t="shared" si="208"/>
        <v/>
      </c>
      <c r="C154" s="195" t="str">
        <f t="shared" si="209"/>
        <v/>
      </c>
      <c r="D154" s="139"/>
      <c r="E154" s="140"/>
      <c r="F154" s="196">
        <f t="shared" si="184"/>
        <v>7</v>
      </c>
      <c r="G154" s="197"/>
      <c r="H154" s="198"/>
      <c r="I154" s="199"/>
      <c r="J154" s="206" t="str">
        <f t="shared" si="210"/>
        <v>Mary Sanderson</v>
      </c>
      <c r="K154" s="195" t="str">
        <f t="shared" si="211"/>
        <v>HAC</v>
      </c>
      <c r="L154" s="139">
        <v>26</v>
      </c>
      <c r="M154" s="202">
        <v>2.0428240740740741E-3</v>
      </c>
      <c r="N154" s="196">
        <f t="shared" si="185"/>
        <v>7</v>
      </c>
      <c r="O154" s="197"/>
      <c r="P154" s="198"/>
      <c r="Q154" s="327" t="str">
        <f t="shared" si="212"/>
        <v/>
      </c>
      <c r="R154" s="327"/>
      <c r="S154" s="210"/>
      <c r="T154" s="211"/>
      <c r="U154" s="196"/>
      <c r="V154" s="201"/>
      <c r="W154" s="175">
        <v>7</v>
      </c>
      <c r="X154" s="175">
        <f t="shared" si="194"/>
        <v>0</v>
      </c>
      <c r="Y154" s="175">
        <f t="shared" si="195"/>
        <v>0</v>
      </c>
      <c r="Z154" s="175">
        <f t="shared" si="196"/>
        <v>0</v>
      </c>
      <c r="AA154" s="175">
        <f t="shared" si="197"/>
        <v>0</v>
      </c>
      <c r="AB154" s="175">
        <f t="shared" si="198"/>
        <v>0</v>
      </c>
      <c r="AC154" s="175">
        <f t="shared" si="199"/>
        <v>7</v>
      </c>
      <c r="AD154" s="175">
        <f t="shared" si="200"/>
        <v>0</v>
      </c>
      <c r="AE154" s="175">
        <f t="shared" si="201"/>
        <v>0</v>
      </c>
    </row>
    <row r="155" spans="1:32" ht="14.25" customHeight="1" x14ac:dyDescent="0.15">
      <c r="A155" s="193"/>
      <c r="B155" s="194" t="str">
        <f t="shared" si="208"/>
        <v/>
      </c>
      <c r="C155" s="195" t="str">
        <f t="shared" si="209"/>
        <v/>
      </c>
      <c r="D155" s="139"/>
      <c r="E155" s="140"/>
      <c r="F155" s="196">
        <f t="shared" si="184"/>
        <v>6</v>
      </c>
      <c r="G155" s="197"/>
      <c r="H155" s="198"/>
      <c r="I155" s="199"/>
      <c r="J155" s="206" t="str">
        <f t="shared" si="210"/>
        <v>Tina Macenhill</v>
      </c>
      <c r="K155" s="195" t="str">
        <f t="shared" si="211"/>
        <v>HAIL</v>
      </c>
      <c r="L155" s="139">
        <v>25</v>
      </c>
      <c r="M155" s="202" t="s">
        <v>225</v>
      </c>
      <c r="N155" s="196">
        <f t="shared" si="185"/>
        <v>6</v>
      </c>
      <c r="O155" s="197"/>
      <c r="P155" s="198"/>
      <c r="Q155" s="327" t="str">
        <f t="shared" si="212"/>
        <v/>
      </c>
      <c r="R155" s="327"/>
      <c r="S155" s="210"/>
      <c r="T155" s="211"/>
      <c r="U155" s="196"/>
      <c r="V155" s="201"/>
      <c r="W155" s="175">
        <v>6</v>
      </c>
      <c r="X155" s="175">
        <f t="shared" si="194"/>
        <v>0</v>
      </c>
      <c r="Y155" s="175">
        <f t="shared" si="195"/>
        <v>0</v>
      </c>
      <c r="Z155" s="175">
        <f t="shared" si="196"/>
        <v>0</v>
      </c>
      <c r="AA155" s="175">
        <f t="shared" si="197"/>
        <v>0</v>
      </c>
      <c r="AB155" s="175">
        <f t="shared" si="198"/>
        <v>6</v>
      </c>
      <c r="AC155" s="175">
        <f t="shared" si="199"/>
        <v>0</v>
      </c>
      <c r="AD155" s="175">
        <f t="shared" si="200"/>
        <v>0</v>
      </c>
      <c r="AE155" s="175">
        <f t="shared" si="201"/>
        <v>0</v>
      </c>
    </row>
    <row r="156" spans="1:32" ht="14.25" customHeight="1" x14ac:dyDescent="0.15">
      <c r="A156" s="193"/>
      <c r="B156" s="194" t="str">
        <f t="shared" si="208"/>
        <v/>
      </c>
      <c r="C156" s="195" t="str">
        <f t="shared" si="209"/>
        <v/>
      </c>
      <c r="D156" s="139"/>
      <c r="E156" s="140"/>
      <c r="F156" s="196">
        <f t="shared" si="184"/>
        <v>5</v>
      </c>
      <c r="G156" s="197"/>
      <c r="H156" s="198"/>
      <c r="I156" s="199"/>
      <c r="J156" s="206" t="str">
        <f t="shared" si="210"/>
        <v>Jaqueline Barnes</v>
      </c>
      <c r="K156" s="195" t="str">
        <f t="shared" si="211"/>
        <v>HHH</v>
      </c>
      <c r="L156" s="139">
        <v>27</v>
      </c>
      <c r="M156" s="202">
        <v>2.2465277777777778E-3</v>
      </c>
      <c r="N156" s="196">
        <f t="shared" si="185"/>
        <v>5</v>
      </c>
      <c r="O156" s="197"/>
      <c r="P156" s="198"/>
      <c r="Q156" s="327" t="str">
        <f t="shared" si="212"/>
        <v>Tamsin West, Steve Baldock, Laura Gill &amp; Simon Basey</v>
      </c>
      <c r="R156" s="327"/>
      <c r="S156" s="208" t="s">
        <v>136</v>
      </c>
      <c r="T156" s="209" t="s">
        <v>224</v>
      </c>
      <c r="U156" s="196">
        <v>7</v>
      </c>
      <c r="V156" s="201"/>
      <c r="W156" s="175">
        <v>5</v>
      </c>
      <c r="X156" s="175">
        <f t="shared" si="194"/>
        <v>0</v>
      </c>
      <c r="Y156" s="175">
        <f t="shared" si="195"/>
        <v>0</v>
      </c>
      <c r="Z156" s="175">
        <f t="shared" si="196"/>
        <v>0</v>
      </c>
      <c r="AA156" s="175">
        <f t="shared" si="197"/>
        <v>5</v>
      </c>
      <c r="AB156" s="175">
        <f t="shared" si="198"/>
        <v>0</v>
      </c>
      <c r="AC156" s="175">
        <f t="shared" si="199"/>
        <v>7</v>
      </c>
      <c r="AD156" s="175">
        <f t="shared" si="200"/>
        <v>0</v>
      </c>
      <c r="AE156" s="175">
        <f t="shared" si="201"/>
        <v>0</v>
      </c>
    </row>
    <row r="157" spans="1:32" ht="14.25" customHeight="1" x14ac:dyDescent="0.15">
      <c r="A157" s="193"/>
      <c r="B157" s="194" t="str">
        <f t="shared" si="208"/>
        <v/>
      </c>
      <c r="C157" s="195" t="str">
        <f t="shared" si="209"/>
        <v/>
      </c>
      <c r="D157" s="139"/>
      <c r="E157" s="140"/>
      <c r="F157" s="196">
        <f t="shared" si="184"/>
        <v>4</v>
      </c>
      <c r="G157" s="197"/>
      <c r="H157" s="198"/>
      <c r="I157" s="199"/>
      <c r="J157" s="206" t="str">
        <f t="shared" si="210"/>
        <v>Janice Lockyer</v>
      </c>
      <c r="K157" s="195" t="str">
        <f t="shared" si="211"/>
        <v>WD</v>
      </c>
      <c r="L157" s="139">
        <v>22</v>
      </c>
      <c r="M157" s="202">
        <v>2.2847222222222223E-3</v>
      </c>
      <c r="N157" s="196">
        <f t="shared" si="185"/>
        <v>4</v>
      </c>
      <c r="O157" s="197"/>
      <c r="P157" s="198"/>
      <c r="Q157" s="327"/>
      <c r="R157" s="327"/>
      <c r="S157" s="210"/>
      <c r="T157" s="211"/>
      <c r="U157" s="196"/>
      <c r="V157" s="201"/>
      <c r="W157" s="175">
        <v>4</v>
      </c>
      <c r="X157" s="175">
        <f t="shared" si="194"/>
        <v>0</v>
      </c>
      <c r="Y157" s="175">
        <f t="shared" si="195"/>
        <v>0</v>
      </c>
      <c r="Z157" s="175">
        <f t="shared" si="196"/>
        <v>0</v>
      </c>
      <c r="AA157" s="175">
        <f t="shared" si="197"/>
        <v>0</v>
      </c>
      <c r="AB157" s="175">
        <f t="shared" si="198"/>
        <v>0</v>
      </c>
      <c r="AC157" s="175">
        <f t="shared" si="199"/>
        <v>0</v>
      </c>
      <c r="AD157" s="175">
        <f t="shared" si="200"/>
        <v>4</v>
      </c>
      <c r="AE157" s="175">
        <f t="shared" si="201"/>
        <v>0</v>
      </c>
    </row>
    <row r="158" spans="1:32" ht="14.25" customHeight="1" x14ac:dyDescent="0.15">
      <c r="A158" s="193"/>
      <c r="B158" s="194" t="str">
        <f t="shared" si="208"/>
        <v/>
      </c>
      <c r="C158" s="195" t="str">
        <f t="shared" si="209"/>
        <v/>
      </c>
      <c r="D158" s="139"/>
      <c r="E158" s="140"/>
      <c r="F158" s="196">
        <f t="shared" si="184"/>
        <v>3</v>
      </c>
      <c r="G158" s="197"/>
      <c r="H158" s="198"/>
      <c r="I158" s="199"/>
      <c r="J158" s="206" t="str">
        <f t="shared" si="210"/>
        <v>Fiona Patten</v>
      </c>
      <c r="K158" s="195" t="str">
        <f t="shared" si="211"/>
        <v>HY</v>
      </c>
      <c r="L158" s="139">
        <v>23</v>
      </c>
      <c r="M158" s="202">
        <v>2.422453703703704E-3</v>
      </c>
      <c r="N158" s="196">
        <f t="shared" si="185"/>
        <v>3</v>
      </c>
      <c r="O158" s="197"/>
      <c r="P158" s="198"/>
      <c r="Q158" s="327"/>
      <c r="R158" s="327"/>
      <c r="S158" s="210"/>
      <c r="T158" s="211"/>
      <c r="U158" s="196"/>
      <c r="V158" s="201"/>
      <c r="W158" s="175">
        <v>3</v>
      </c>
      <c r="X158" s="175">
        <f t="shared" si="194"/>
        <v>0</v>
      </c>
      <c r="Y158" s="175">
        <f t="shared" si="195"/>
        <v>0</v>
      </c>
      <c r="Z158" s="175">
        <f t="shared" si="196"/>
        <v>0</v>
      </c>
      <c r="AA158" s="175">
        <f t="shared" si="197"/>
        <v>0</v>
      </c>
      <c r="AB158" s="175">
        <f t="shared" si="198"/>
        <v>0</v>
      </c>
      <c r="AC158" s="175">
        <f t="shared" si="199"/>
        <v>0</v>
      </c>
      <c r="AD158" s="175">
        <f t="shared" si="200"/>
        <v>0</v>
      </c>
      <c r="AE158" s="175">
        <f t="shared" si="201"/>
        <v>3</v>
      </c>
    </row>
    <row r="159" spans="1:32" ht="14.25" customHeight="1" x14ac:dyDescent="0.15">
      <c r="A159" s="193"/>
      <c r="B159" s="194" t="str">
        <f t="shared" si="208"/>
        <v/>
      </c>
      <c r="C159" s="195" t="str">
        <f t="shared" si="209"/>
        <v/>
      </c>
      <c r="D159" s="139"/>
      <c r="E159" s="140"/>
      <c r="F159" s="196">
        <f t="shared" si="184"/>
        <v>2</v>
      </c>
      <c r="G159" s="197"/>
      <c r="H159" s="198"/>
      <c r="I159" s="199"/>
      <c r="J159" s="206" t="str">
        <f t="shared" si="210"/>
        <v/>
      </c>
      <c r="K159" s="195" t="str">
        <f t="shared" si="211"/>
        <v/>
      </c>
      <c r="L159" s="139"/>
      <c r="M159" s="202"/>
      <c r="N159" s="196">
        <f t="shared" si="185"/>
        <v>2</v>
      </c>
      <c r="O159" s="197"/>
      <c r="P159" s="198"/>
      <c r="Q159" s="327" t="str">
        <f>IF(S159=0,"",INDEX(Womens_team_declarations,MATCH(Q$152,Events_women,0)+3,MATCH(S159,women_short_codes,0)+2))</f>
        <v>Cara Maker, Anna Chaplin, Heather Jenner &amp; Sue Keen</v>
      </c>
      <c r="R159" s="327"/>
      <c r="S159" s="208" t="s">
        <v>132</v>
      </c>
      <c r="T159" s="209" t="s">
        <v>226</v>
      </c>
      <c r="U159" s="196">
        <v>6</v>
      </c>
      <c r="V159" s="201"/>
      <c r="W159" s="175">
        <v>2</v>
      </c>
      <c r="X159" s="175">
        <f t="shared" si="194"/>
        <v>0</v>
      </c>
      <c r="Y159" s="175">
        <f t="shared" si="195"/>
        <v>0</v>
      </c>
      <c r="Z159" s="175">
        <f t="shared" si="196"/>
        <v>6</v>
      </c>
      <c r="AA159" s="175">
        <f t="shared" si="197"/>
        <v>0</v>
      </c>
      <c r="AB159" s="175">
        <f t="shared" si="198"/>
        <v>0</v>
      </c>
      <c r="AC159" s="175">
        <f t="shared" si="199"/>
        <v>0</v>
      </c>
      <c r="AD159" s="175">
        <f t="shared" si="200"/>
        <v>0</v>
      </c>
      <c r="AE159" s="175">
        <f t="shared" si="201"/>
        <v>0</v>
      </c>
    </row>
    <row r="160" spans="1:32" ht="14.25" customHeight="1" x14ac:dyDescent="0.15">
      <c r="A160" s="193"/>
      <c r="B160" s="194" t="str">
        <f t="shared" si="208"/>
        <v/>
      </c>
      <c r="C160" s="195" t="str">
        <f t="shared" si="209"/>
        <v/>
      </c>
      <c r="D160" s="139"/>
      <c r="E160" s="140"/>
      <c r="F160" s="196">
        <f t="shared" si="184"/>
        <v>1</v>
      </c>
      <c r="G160" s="197"/>
      <c r="H160" s="198"/>
      <c r="I160" s="199"/>
      <c r="J160" s="206" t="str">
        <f t="shared" si="210"/>
        <v/>
      </c>
      <c r="K160" s="195" t="str">
        <f t="shared" si="211"/>
        <v/>
      </c>
      <c r="L160" s="139"/>
      <c r="M160" s="202"/>
      <c r="N160" s="196">
        <f t="shared" si="185"/>
        <v>1</v>
      </c>
      <c r="O160" s="197"/>
      <c r="P160" s="198"/>
      <c r="Q160" s="327"/>
      <c r="R160" s="327"/>
      <c r="S160" s="210"/>
      <c r="T160" s="211"/>
      <c r="U160" s="196"/>
      <c r="V160" s="201"/>
      <c r="W160" s="175">
        <v>1</v>
      </c>
      <c r="X160" s="175">
        <f t="shared" si="194"/>
        <v>0</v>
      </c>
      <c r="Y160" s="175">
        <f t="shared" si="195"/>
        <v>0</v>
      </c>
      <c r="Z160" s="175">
        <f t="shared" si="196"/>
        <v>0</v>
      </c>
      <c r="AA160" s="175">
        <f t="shared" si="197"/>
        <v>0</v>
      </c>
      <c r="AB160" s="175">
        <f t="shared" si="198"/>
        <v>0</v>
      </c>
      <c r="AC160" s="175">
        <f t="shared" si="199"/>
        <v>0</v>
      </c>
      <c r="AD160" s="175">
        <f t="shared" si="200"/>
        <v>0</v>
      </c>
      <c r="AE160" s="175">
        <f t="shared" si="201"/>
        <v>0</v>
      </c>
    </row>
    <row r="161" spans="1:31" ht="14.25" customHeight="1" x14ac:dyDescent="0.15">
      <c r="A161" s="193"/>
      <c r="B161" s="179" t="str">
        <f>'Team Declaration'!$B$26</f>
        <v>Triple Jump</v>
      </c>
      <c r="C161" s="186" t="str">
        <f>$C$98</f>
        <v>35+</v>
      </c>
      <c r="D161" s="186"/>
      <c r="E161" s="187"/>
      <c r="F161" s="203">
        <f t="shared" si="184"/>
        <v>0</v>
      </c>
      <c r="G161" s="189"/>
      <c r="H161" s="182"/>
      <c r="I161" s="186"/>
      <c r="J161" s="177" t="str">
        <f>'Team Declaration'!$B$12</f>
        <v>800m</v>
      </c>
      <c r="K161" s="186" t="s">
        <v>31</v>
      </c>
      <c r="L161" s="186"/>
      <c r="M161" s="204"/>
      <c r="N161" s="203">
        <f t="shared" si="185"/>
        <v>0</v>
      </c>
      <c r="O161" s="189"/>
      <c r="P161" s="182"/>
      <c r="Q161" s="327"/>
      <c r="R161" s="327"/>
      <c r="S161" s="212"/>
      <c r="T161" s="213"/>
      <c r="U161" s="203"/>
      <c r="V161" s="201"/>
      <c r="W161" s="175"/>
      <c r="X161" s="175">
        <f t="shared" si="194"/>
        <v>0</v>
      </c>
      <c r="Y161" s="175">
        <f t="shared" si="195"/>
        <v>0</v>
      </c>
      <c r="Z161" s="175">
        <f t="shared" si="196"/>
        <v>0</v>
      </c>
      <c r="AA161" s="175">
        <f t="shared" si="197"/>
        <v>0</v>
      </c>
      <c r="AB161" s="175">
        <f t="shared" si="198"/>
        <v>0</v>
      </c>
      <c r="AC161" s="175">
        <f t="shared" si="199"/>
        <v>0</v>
      </c>
      <c r="AD161" s="175">
        <f t="shared" si="200"/>
        <v>0</v>
      </c>
      <c r="AE161" s="175">
        <f t="shared" si="201"/>
        <v>0</v>
      </c>
    </row>
    <row r="162" spans="1:31" ht="14.25" customHeight="1" x14ac:dyDescent="0.15">
      <c r="A162" s="193"/>
      <c r="B162" s="194" t="str">
        <f t="shared" ref="B162:B169" si="213">IF(D162=0,"",INDEX(Womens_team_declarations,MATCH(B$161,Events_women,0),MATCH(D162,women_short_codes,0)))</f>
        <v>Lucie Venables</v>
      </c>
      <c r="C162" s="195" t="str">
        <f t="shared" ref="C162:C169" si="214">IF(D162=0,"",INDEX(abbr_names,MATCH(D162,women_short_codes,0)))</f>
        <v>HHH</v>
      </c>
      <c r="D162" s="139" t="s">
        <v>138</v>
      </c>
      <c r="E162" s="140">
        <v>7.87</v>
      </c>
      <c r="F162" s="196">
        <f t="shared" si="184"/>
        <v>8</v>
      </c>
      <c r="G162" s="197"/>
      <c r="H162" s="198"/>
      <c r="I162" s="199"/>
      <c r="J162" s="206" t="str">
        <f t="shared" ref="J162:J169" si="215">IF(L162=0,"",INDEX(Womens_team_declarations,MATCH(J$161,Events_women,0),MATCH(L162,women_short_codes,0)))</f>
        <v>Judith Carder</v>
      </c>
      <c r="K162" s="195" t="str">
        <f t="shared" ref="K162:K169" si="216">IF(L162=0,"",INDEX(abbr_names,MATCH(L162,women_short_codes,0)))</f>
        <v>B&amp;H</v>
      </c>
      <c r="L162" s="214">
        <v>31</v>
      </c>
      <c r="M162" s="215">
        <v>2.4305555555555556E-3</v>
      </c>
      <c r="N162" s="196">
        <f t="shared" si="185"/>
        <v>8</v>
      </c>
      <c r="O162" s="197"/>
      <c r="P162" s="198"/>
      <c r="Q162" s="327" t="str">
        <f>IF(S162=0,"",INDEX(Womens_team_declarations,MATCH(Q$152,Events_women,0)+3,MATCH(S162,women_short_codes,0)+2))</f>
        <v xml:space="preserve">Aska Asakura, Kevin Lowe, Yvonne Patrick &amp; Shawn Buck </v>
      </c>
      <c r="R162" s="327"/>
      <c r="S162" s="208" t="s">
        <v>128</v>
      </c>
      <c r="T162" s="209" t="s">
        <v>227</v>
      </c>
      <c r="U162" s="196">
        <v>5</v>
      </c>
      <c r="V162" s="201"/>
      <c r="W162" s="175">
        <v>8</v>
      </c>
      <c r="X162" s="175">
        <f t="shared" si="194"/>
        <v>5</v>
      </c>
      <c r="Y162" s="175">
        <f t="shared" si="195"/>
        <v>8</v>
      </c>
      <c r="Z162" s="175">
        <f t="shared" si="196"/>
        <v>0</v>
      </c>
      <c r="AA162" s="175">
        <f t="shared" si="197"/>
        <v>8</v>
      </c>
      <c r="AB162" s="175">
        <f t="shared" si="198"/>
        <v>0</v>
      </c>
      <c r="AC162" s="175">
        <f t="shared" si="199"/>
        <v>0</v>
      </c>
      <c r="AD162" s="175">
        <f t="shared" si="200"/>
        <v>0</v>
      </c>
      <c r="AE162" s="175">
        <f t="shared" si="201"/>
        <v>0</v>
      </c>
    </row>
    <row r="163" spans="1:31" ht="14.25" customHeight="1" x14ac:dyDescent="0.15">
      <c r="A163" s="193"/>
      <c r="B163" s="194" t="str">
        <f t="shared" si="213"/>
        <v>Jo Wilding</v>
      </c>
      <c r="C163" s="195" t="str">
        <f t="shared" si="214"/>
        <v>B&amp;H</v>
      </c>
      <c r="D163" s="139" t="s">
        <v>130</v>
      </c>
      <c r="E163" s="140">
        <v>7.06</v>
      </c>
      <c r="F163" s="196">
        <f t="shared" si="184"/>
        <v>7</v>
      </c>
      <c r="G163" s="197"/>
      <c r="H163" s="198"/>
      <c r="I163" s="199"/>
      <c r="J163" s="206" t="str">
        <f t="shared" si="215"/>
        <v>Julie Chicken</v>
      </c>
      <c r="K163" s="195" t="str">
        <f t="shared" si="216"/>
        <v>HAIL</v>
      </c>
      <c r="L163" s="214">
        <v>35</v>
      </c>
      <c r="M163" s="215">
        <v>2.7280092592592594E-3</v>
      </c>
      <c r="N163" s="196">
        <f t="shared" si="185"/>
        <v>7</v>
      </c>
      <c r="O163" s="197"/>
      <c r="P163" s="198"/>
      <c r="Q163" s="327"/>
      <c r="R163" s="327"/>
      <c r="S163" s="210"/>
      <c r="T163" s="211"/>
      <c r="U163" s="196"/>
      <c r="V163" s="201"/>
      <c r="W163" s="175">
        <v>7</v>
      </c>
      <c r="X163" s="175">
        <f t="shared" si="194"/>
        <v>0</v>
      </c>
      <c r="Y163" s="175">
        <f t="shared" si="195"/>
        <v>7</v>
      </c>
      <c r="Z163" s="175">
        <f t="shared" si="196"/>
        <v>0</v>
      </c>
      <c r="AA163" s="175">
        <f t="shared" si="197"/>
        <v>0</v>
      </c>
      <c r="AB163" s="175">
        <f t="shared" si="198"/>
        <v>7</v>
      </c>
      <c r="AC163" s="175">
        <f t="shared" si="199"/>
        <v>0</v>
      </c>
      <c r="AD163" s="175">
        <f t="shared" si="200"/>
        <v>0</v>
      </c>
      <c r="AE163" s="175">
        <f t="shared" si="201"/>
        <v>0</v>
      </c>
    </row>
    <row r="164" spans="1:31" ht="14.25" customHeight="1" x14ac:dyDescent="0.15">
      <c r="A164" s="193"/>
      <c r="B164" s="194" t="str">
        <f t="shared" si="213"/>
        <v>Jenna Harmer</v>
      </c>
      <c r="C164" s="195" t="str">
        <f t="shared" si="214"/>
        <v>HY</v>
      </c>
      <c r="D164" s="139" t="s">
        <v>140</v>
      </c>
      <c r="E164" s="140">
        <v>6.47</v>
      </c>
      <c r="F164" s="196">
        <f t="shared" si="184"/>
        <v>6</v>
      </c>
      <c r="G164" s="197"/>
      <c r="H164" s="198"/>
      <c r="I164" s="199"/>
      <c r="J164" s="206" t="str">
        <f t="shared" si="215"/>
        <v>Frances Burnham</v>
      </c>
      <c r="K164" s="195" t="str">
        <f t="shared" si="216"/>
        <v>HAC</v>
      </c>
      <c r="L164" s="214">
        <v>36</v>
      </c>
      <c r="M164" s="215">
        <v>2.7569444444444442E-3</v>
      </c>
      <c r="N164" s="196">
        <f t="shared" si="185"/>
        <v>6</v>
      </c>
      <c r="O164" s="197"/>
      <c r="P164" s="198"/>
      <c r="Q164" s="327"/>
      <c r="R164" s="327"/>
      <c r="S164" s="210"/>
      <c r="T164" s="211"/>
      <c r="U164" s="196"/>
      <c r="V164" s="201"/>
      <c r="W164" s="175">
        <v>6</v>
      </c>
      <c r="X164" s="175">
        <f t="shared" si="194"/>
        <v>0</v>
      </c>
      <c r="Y164" s="175">
        <f t="shared" si="195"/>
        <v>0</v>
      </c>
      <c r="Z164" s="175">
        <f t="shared" si="196"/>
        <v>0</v>
      </c>
      <c r="AA164" s="175">
        <f t="shared" si="197"/>
        <v>0</v>
      </c>
      <c r="AB164" s="175">
        <f t="shared" si="198"/>
        <v>0</v>
      </c>
      <c r="AC164" s="175">
        <f t="shared" si="199"/>
        <v>6</v>
      </c>
      <c r="AD164" s="175">
        <f t="shared" si="200"/>
        <v>0</v>
      </c>
      <c r="AE164" s="175">
        <f t="shared" si="201"/>
        <v>6</v>
      </c>
    </row>
    <row r="165" spans="1:31" ht="14.25" customHeight="1" x14ac:dyDescent="0.15">
      <c r="A165" s="193"/>
      <c r="B165" s="194" t="str">
        <f t="shared" si="213"/>
        <v>Lorna Watts</v>
      </c>
      <c r="C165" s="195" t="str">
        <f t="shared" si="214"/>
        <v>HAC</v>
      </c>
      <c r="D165" s="139" t="s">
        <v>136</v>
      </c>
      <c r="E165" s="140">
        <v>5.59</v>
      </c>
      <c r="F165" s="196">
        <f t="shared" si="184"/>
        <v>5</v>
      </c>
      <c r="G165" s="197"/>
      <c r="H165" s="198"/>
      <c r="I165" s="199"/>
      <c r="J165" s="206" t="str">
        <f t="shared" si="215"/>
        <v/>
      </c>
      <c r="K165" s="195" t="str">
        <f t="shared" si="216"/>
        <v/>
      </c>
      <c r="L165" s="214"/>
      <c r="M165" s="215"/>
      <c r="N165" s="196">
        <f t="shared" si="185"/>
        <v>5</v>
      </c>
      <c r="O165" s="197"/>
      <c r="P165" s="198"/>
      <c r="Q165" s="327" t="str">
        <f>IF(S165=0,"",INDEX(Womens_team_declarations,MATCH(Q$152,Events_women,0)+3,MATCH(S165,women_short_codes,0)+2))</f>
        <v/>
      </c>
      <c r="R165" s="327"/>
      <c r="S165" s="208"/>
      <c r="T165" s="209"/>
      <c r="U165" s="196">
        <v>4</v>
      </c>
      <c r="V165" s="201"/>
      <c r="W165" s="175">
        <v>5</v>
      </c>
      <c r="X165" s="175">
        <f t="shared" si="194"/>
        <v>0</v>
      </c>
      <c r="Y165" s="175">
        <f t="shared" si="195"/>
        <v>0</v>
      </c>
      <c r="Z165" s="175">
        <f t="shared" si="196"/>
        <v>0</v>
      </c>
      <c r="AA165" s="175">
        <f t="shared" si="197"/>
        <v>0</v>
      </c>
      <c r="AB165" s="175">
        <f t="shared" si="198"/>
        <v>0</v>
      </c>
      <c r="AC165" s="175">
        <f t="shared" si="199"/>
        <v>5</v>
      </c>
      <c r="AD165" s="175">
        <f t="shared" si="200"/>
        <v>0</v>
      </c>
      <c r="AE165" s="175">
        <f t="shared" si="201"/>
        <v>0</v>
      </c>
    </row>
    <row r="166" spans="1:31" ht="14.25" customHeight="1" x14ac:dyDescent="0.15">
      <c r="A166" s="193"/>
      <c r="B166" s="194" t="str">
        <f t="shared" si="213"/>
        <v/>
      </c>
      <c r="C166" s="195" t="str">
        <f t="shared" si="214"/>
        <v/>
      </c>
      <c r="D166" s="139"/>
      <c r="E166" s="140"/>
      <c r="F166" s="196">
        <f t="shared" si="184"/>
        <v>4</v>
      </c>
      <c r="G166" s="197"/>
      <c r="H166" s="198"/>
      <c r="I166" s="199"/>
      <c r="J166" s="206" t="str">
        <f t="shared" si="215"/>
        <v/>
      </c>
      <c r="K166" s="195" t="str">
        <f t="shared" si="216"/>
        <v/>
      </c>
      <c r="L166" s="214"/>
      <c r="M166" s="215"/>
      <c r="N166" s="196">
        <f t="shared" si="185"/>
        <v>4</v>
      </c>
      <c r="O166" s="197"/>
      <c r="P166" s="198"/>
      <c r="Q166" s="327"/>
      <c r="R166" s="327"/>
      <c r="S166" s="210"/>
      <c r="T166" s="211"/>
      <c r="U166" s="196"/>
      <c r="V166" s="201"/>
      <c r="W166" s="175">
        <v>4</v>
      </c>
      <c r="X166" s="175">
        <f t="shared" si="194"/>
        <v>0</v>
      </c>
      <c r="Y166" s="175">
        <f t="shared" si="195"/>
        <v>0</v>
      </c>
      <c r="Z166" s="175">
        <f t="shared" si="196"/>
        <v>0</v>
      </c>
      <c r="AA166" s="175">
        <f t="shared" si="197"/>
        <v>0</v>
      </c>
      <c r="AB166" s="175">
        <f t="shared" si="198"/>
        <v>0</v>
      </c>
      <c r="AC166" s="175">
        <f t="shared" si="199"/>
        <v>0</v>
      </c>
      <c r="AD166" s="175">
        <f t="shared" si="200"/>
        <v>0</v>
      </c>
      <c r="AE166" s="175">
        <f t="shared" si="201"/>
        <v>0</v>
      </c>
    </row>
    <row r="167" spans="1:31" ht="14.25" customHeight="1" x14ac:dyDescent="0.15">
      <c r="A167" s="193"/>
      <c r="B167" s="194" t="str">
        <f t="shared" si="213"/>
        <v/>
      </c>
      <c r="C167" s="195" t="str">
        <f t="shared" si="214"/>
        <v/>
      </c>
      <c r="D167" s="139"/>
      <c r="E167" s="140"/>
      <c r="F167" s="196">
        <f t="shared" si="184"/>
        <v>3</v>
      </c>
      <c r="G167" s="197"/>
      <c r="H167" s="198"/>
      <c r="I167" s="199"/>
      <c r="J167" s="206" t="str">
        <f t="shared" si="215"/>
        <v/>
      </c>
      <c r="K167" s="195" t="str">
        <f t="shared" si="216"/>
        <v/>
      </c>
      <c r="L167" s="214"/>
      <c r="M167" s="215"/>
      <c r="N167" s="196">
        <f t="shared" si="185"/>
        <v>3</v>
      </c>
      <c r="O167" s="197"/>
      <c r="P167" s="198"/>
      <c r="Q167" s="327"/>
      <c r="R167" s="327"/>
      <c r="S167" s="210"/>
      <c r="T167" s="211"/>
      <c r="U167" s="196"/>
      <c r="V167" s="201"/>
      <c r="W167" s="175">
        <v>3</v>
      </c>
      <c r="X167" s="175">
        <f t="shared" si="194"/>
        <v>0</v>
      </c>
      <c r="Y167" s="175">
        <f t="shared" si="195"/>
        <v>0</v>
      </c>
      <c r="Z167" s="175">
        <f t="shared" si="196"/>
        <v>0</v>
      </c>
      <c r="AA167" s="175">
        <f t="shared" si="197"/>
        <v>0</v>
      </c>
      <c r="AB167" s="175">
        <f t="shared" si="198"/>
        <v>0</v>
      </c>
      <c r="AC167" s="175">
        <f t="shared" si="199"/>
        <v>0</v>
      </c>
      <c r="AD167" s="175">
        <f t="shared" si="200"/>
        <v>0</v>
      </c>
      <c r="AE167" s="175">
        <f t="shared" si="201"/>
        <v>0</v>
      </c>
    </row>
    <row r="168" spans="1:31" ht="14.25" customHeight="1" x14ac:dyDescent="0.15">
      <c r="A168" s="193"/>
      <c r="B168" s="194" t="str">
        <f t="shared" si="213"/>
        <v/>
      </c>
      <c r="C168" s="195" t="str">
        <f t="shared" si="214"/>
        <v/>
      </c>
      <c r="D168" s="139"/>
      <c r="E168" s="140"/>
      <c r="F168" s="196">
        <f t="shared" si="184"/>
        <v>2</v>
      </c>
      <c r="G168" s="197"/>
      <c r="H168" s="198"/>
      <c r="I168" s="199"/>
      <c r="J168" s="206" t="str">
        <f t="shared" si="215"/>
        <v/>
      </c>
      <c r="K168" s="195" t="str">
        <f t="shared" si="216"/>
        <v/>
      </c>
      <c r="L168" s="214"/>
      <c r="M168" s="215"/>
      <c r="N168" s="196">
        <f t="shared" si="185"/>
        <v>2</v>
      </c>
      <c r="O168" s="197"/>
      <c r="P168" s="198"/>
      <c r="Q168" s="327" t="str">
        <f>IF(S168=0,"",INDEX(Womens_team_declarations,MATCH(Q$152,Events_women,0)+3,MATCH(S168,women_short_codes,0)+2))</f>
        <v/>
      </c>
      <c r="R168" s="327"/>
      <c r="S168" s="208"/>
      <c r="T168" s="209"/>
      <c r="U168" s="196">
        <v>3</v>
      </c>
      <c r="V168" s="201"/>
      <c r="W168" s="175">
        <v>2</v>
      </c>
      <c r="X168" s="175">
        <f t="shared" si="194"/>
        <v>0</v>
      </c>
      <c r="Y168" s="175">
        <f t="shared" si="195"/>
        <v>0</v>
      </c>
      <c r="Z168" s="175">
        <f t="shared" si="196"/>
        <v>0</v>
      </c>
      <c r="AA168" s="175">
        <f t="shared" si="197"/>
        <v>0</v>
      </c>
      <c r="AB168" s="175">
        <f t="shared" si="198"/>
        <v>0</v>
      </c>
      <c r="AC168" s="175">
        <f t="shared" si="199"/>
        <v>0</v>
      </c>
      <c r="AD168" s="175">
        <f t="shared" si="200"/>
        <v>0</v>
      </c>
      <c r="AE168" s="175">
        <f t="shared" si="201"/>
        <v>0</v>
      </c>
    </row>
    <row r="169" spans="1:31" ht="14.25" customHeight="1" x14ac:dyDescent="0.15">
      <c r="A169" s="193"/>
      <c r="B169" s="194" t="str">
        <f t="shared" si="213"/>
        <v/>
      </c>
      <c r="C169" s="195" t="str">
        <f t="shared" si="214"/>
        <v/>
      </c>
      <c r="D169" s="139"/>
      <c r="E169" s="140"/>
      <c r="F169" s="196">
        <f t="shared" si="184"/>
        <v>1</v>
      </c>
      <c r="G169" s="197"/>
      <c r="H169" s="198"/>
      <c r="I169" s="199"/>
      <c r="J169" s="206" t="str">
        <f t="shared" si="215"/>
        <v/>
      </c>
      <c r="K169" s="195" t="str">
        <f t="shared" si="216"/>
        <v/>
      </c>
      <c r="L169" s="139"/>
      <c r="M169" s="202"/>
      <c r="N169" s="196">
        <f t="shared" si="185"/>
        <v>1</v>
      </c>
      <c r="O169" s="197"/>
      <c r="P169" s="198"/>
      <c r="Q169" s="327"/>
      <c r="R169" s="327"/>
      <c r="S169" s="210"/>
      <c r="T169" s="211"/>
      <c r="U169" s="196"/>
      <c r="V169" s="201"/>
      <c r="W169" s="175">
        <v>1</v>
      </c>
      <c r="X169" s="175">
        <f t="shared" si="194"/>
        <v>0</v>
      </c>
      <c r="Y169" s="175">
        <f t="shared" si="195"/>
        <v>0</v>
      </c>
      <c r="Z169" s="175">
        <f t="shared" si="196"/>
        <v>0</v>
      </c>
      <c r="AA169" s="175">
        <f t="shared" si="197"/>
        <v>0</v>
      </c>
      <c r="AB169" s="175">
        <f t="shared" si="198"/>
        <v>0</v>
      </c>
      <c r="AC169" s="175">
        <f t="shared" si="199"/>
        <v>0</v>
      </c>
      <c r="AD169" s="175">
        <f t="shared" si="200"/>
        <v>0</v>
      </c>
      <c r="AE169" s="175">
        <f t="shared" si="201"/>
        <v>0</v>
      </c>
    </row>
    <row r="170" spans="1:31" ht="14.25" customHeight="1" x14ac:dyDescent="0.15">
      <c r="A170" s="193"/>
      <c r="B170" s="179" t="str">
        <f>'Team Declaration'!$B$26</f>
        <v>Triple Jump</v>
      </c>
      <c r="C170" s="186" t="s">
        <v>30</v>
      </c>
      <c r="D170" s="180"/>
      <c r="E170" s="187"/>
      <c r="F170" s="203">
        <f t="shared" si="184"/>
        <v>0</v>
      </c>
      <c r="G170" s="189"/>
      <c r="H170" s="182"/>
      <c r="I170" s="186"/>
      <c r="J170" s="177"/>
      <c r="K170" s="186"/>
      <c r="L170" s="180"/>
      <c r="M170" s="204"/>
      <c r="N170" s="203">
        <f t="shared" si="185"/>
        <v>0</v>
      </c>
      <c r="O170" s="189"/>
      <c r="P170" s="182"/>
      <c r="Q170" s="327"/>
      <c r="R170" s="327"/>
      <c r="S170" s="212"/>
      <c r="T170" s="213"/>
      <c r="U170" s="203"/>
      <c r="V170" s="201"/>
      <c r="W170" s="175"/>
      <c r="X170" s="175">
        <f t="shared" si="194"/>
        <v>0</v>
      </c>
      <c r="Y170" s="175">
        <f t="shared" si="195"/>
        <v>0</v>
      </c>
      <c r="Z170" s="175">
        <f t="shared" si="196"/>
        <v>0</v>
      </c>
      <c r="AA170" s="175">
        <f t="shared" si="197"/>
        <v>0</v>
      </c>
      <c r="AB170" s="175">
        <f t="shared" si="198"/>
        <v>0</v>
      </c>
      <c r="AC170" s="175">
        <f t="shared" si="199"/>
        <v>0</v>
      </c>
      <c r="AD170" s="175">
        <f t="shared" si="200"/>
        <v>0</v>
      </c>
      <c r="AE170" s="175">
        <f t="shared" si="201"/>
        <v>0</v>
      </c>
    </row>
    <row r="171" spans="1:31" ht="14.25" customHeight="1" x14ac:dyDescent="0.15">
      <c r="A171" s="193"/>
      <c r="B171" s="194" t="str">
        <f t="shared" ref="B171:B178" si="217">IF(D171=0,"",INDEX(Womens_team_declarations,MATCH(B$161,Events_women,0),MATCH(D171,women_short_codes,0)))</f>
        <v>Julia Machin</v>
      </c>
      <c r="C171" s="195" t="str">
        <f t="shared" ref="C171:C178" si="218">IF(D171=0,"",INDEX(abbr_names,MATCH(D171,women_short_codes,0)))</f>
        <v>B&amp;H</v>
      </c>
      <c r="D171" s="139">
        <v>21</v>
      </c>
      <c r="E171" s="140">
        <v>10.09</v>
      </c>
      <c r="F171" s="196">
        <f t="shared" si="184"/>
        <v>8</v>
      </c>
      <c r="G171" s="197"/>
      <c r="H171" s="198"/>
      <c r="I171" s="199"/>
      <c r="J171" s="206" t="str">
        <f t="shared" ref="J171:J178" si="219">IF(L171=0,"",INDEX(Womens_team_declarations,MATCH(J$170,Events_women,0),MATCH(L171,women_short_codes,0)))</f>
        <v/>
      </c>
      <c r="K171" s="195" t="str">
        <f t="shared" ref="K171:K178" si="220">IF(L171=0,"",INDEX(abbr_names,MATCH(L171,women_short_codes,0)))</f>
        <v/>
      </c>
      <c r="L171" s="214"/>
      <c r="M171" s="215"/>
      <c r="N171" s="196">
        <f t="shared" si="185"/>
        <v>8</v>
      </c>
      <c r="O171" s="197"/>
      <c r="P171" s="198"/>
      <c r="Q171" s="327" t="str">
        <f>IF(S171=0,"",INDEX(Womens_team_declarations,MATCH(Q$152,Events_women,0)+3,MATCH(S171,women_short_codes,0)+2))</f>
        <v/>
      </c>
      <c r="R171" s="327"/>
      <c r="S171" s="208"/>
      <c r="T171" s="209"/>
      <c r="U171" s="196">
        <v>2</v>
      </c>
      <c r="V171" s="201"/>
      <c r="W171" s="175">
        <v>8</v>
      </c>
      <c r="X171" s="175">
        <f t="shared" si="194"/>
        <v>0</v>
      </c>
      <c r="Y171" s="175">
        <f t="shared" si="195"/>
        <v>8</v>
      </c>
      <c r="Z171" s="175">
        <f t="shared" si="196"/>
        <v>0</v>
      </c>
      <c r="AA171" s="175">
        <f t="shared" si="197"/>
        <v>0</v>
      </c>
      <c r="AB171" s="175">
        <f t="shared" si="198"/>
        <v>0</v>
      </c>
      <c r="AC171" s="175">
        <f t="shared" si="199"/>
        <v>0</v>
      </c>
      <c r="AD171" s="175">
        <f t="shared" si="200"/>
        <v>0</v>
      </c>
      <c r="AE171" s="175">
        <f t="shared" si="201"/>
        <v>0</v>
      </c>
    </row>
    <row r="172" spans="1:31" ht="14.25" customHeight="1" x14ac:dyDescent="0.15">
      <c r="A172" s="193"/>
      <c r="B172" s="194" t="str">
        <f t="shared" si="217"/>
        <v>Jo Body</v>
      </c>
      <c r="C172" s="195" t="str">
        <f t="shared" si="218"/>
        <v>HAC</v>
      </c>
      <c r="D172" s="139">
        <v>26</v>
      </c>
      <c r="E172" s="140">
        <v>6.09</v>
      </c>
      <c r="F172" s="196">
        <f t="shared" si="184"/>
        <v>7</v>
      </c>
      <c r="G172" s="197"/>
      <c r="H172" s="198"/>
      <c r="I172" s="199"/>
      <c r="J172" s="206" t="str">
        <f t="shared" si="219"/>
        <v/>
      </c>
      <c r="K172" s="195" t="str">
        <f t="shared" si="220"/>
        <v/>
      </c>
      <c r="L172" s="214"/>
      <c r="M172" s="215"/>
      <c r="N172" s="196">
        <f t="shared" si="185"/>
        <v>7</v>
      </c>
      <c r="O172" s="197"/>
      <c r="P172" s="198"/>
      <c r="Q172" s="327"/>
      <c r="R172" s="327"/>
      <c r="S172" s="210"/>
      <c r="T172" s="211"/>
      <c r="U172" s="196"/>
      <c r="V172" s="201"/>
      <c r="W172" s="175">
        <v>7</v>
      </c>
      <c r="X172" s="175">
        <f t="shared" si="194"/>
        <v>0</v>
      </c>
      <c r="Y172" s="175">
        <f t="shared" si="195"/>
        <v>0</v>
      </c>
      <c r="Z172" s="175">
        <f t="shared" si="196"/>
        <v>0</v>
      </c>
      <c r="AA172" s="175">
        <f t="shared" si="197"/>
        <v>0</v>
      </c>
      <c r="AB172" s="175">
        <f t="shared" si="198"/>
        <v>0</v>
      </c>
      <c r="AC172" s="175">
        <f t="shared" si="199"/>
        <v>7</v>
      </c>
      <c r="AD172" s="175">
        <f t="shared" si="200"/>
        <v>0</v>
      </c>
      <c r="AE172" s="175">
        <f t="shared" si="201"/>
        <v>0</v>
      </c>
    </row>
    <row r="173" spans="1:31" ht="14.25" customHeight="1" x14ac:dyDescent="0.15">
      <c r="A173" s="193"/>
      <c r="B173" s="194" t="str">
        <f t="shared" si="217"/>
        <v/>
      </c>
      <c r="C173" s="195" t="str">
        <f t="shared" si="218"/>
        <v/>
      </c>
      <c r="D173" s="139"/>
      <c r="E173" s="140"/>
      <c r="F173" s="196">
        <f t="shared" si="184"/>
        <v>6</v>
      </c>
      <c r="G173" s="197"/>
      <c r="H173" s="198"/>
      <c r="I173" s="199"/>
      <c r="J173" s="206" t="str">
        <f t="shared" si="219"/>
        <v/>
      </c>
      <c r="K173" s="195" t="str">
        <f t="shared" si="220"/>
        <v/>
      </c>
      <c r="L173" s="214"/>
      <c r="M173" s="215"/>
      <c r="N173" s="196">
        <f t="shared" si="185"/>
        <v>6</v>
      </c>
      <c r="O173" s="197"/>
      <c r="P173" s="198"/>
      <c r="Q173" s="327"/>
      <c r="R173" s="327"/>
      <c r="S173" s="210"/>
      <c r="T173" s="211"/>
      <c r="U173" s="196"/>
      <c r="V173" s="201"/>
      <c r="W173" s="175">
        <v>6</v>
      </c>
      <c r="X173" s="175">
        <f t="shared" si="194"/>
        <v>0</v>
      </c>
      <c r="Y173" s="175">
        <f t="shared" si="195"/>
        <v>0</v>
      </c>
      <c r="Z173" s="175">
        <f t="shared" si="196"/>
        <v>0</v>
      </c>
      <c r="AA173" s="175">
        <f t="shared" si="197"/>
        <v>0</v>
      </c>
      <c r="AB173" s="175">
        <f t="shared" si="198"/>
        <v>0</v>
      </c>
      <c r="AC173" s="175">
        <f t="shared" si="199"/>
        <v>0</v>
      </c>
      <c r="AD173" s="175">
        <f t="shared" si="200"/>
        <v>0</v>
      </c>
      <c r="AE173" s="175">
        <f t="shared" si="201"/>
        <v>0</v>
      </c>
    </row>
    <row r="174" spans="1:31" ht="14.25" customHeight="1" x14ac:dyDescent="0.15">
      <c r="A174" s="193"/>
      <c r="B174" s="194" t="str">
        <f t="shared" si="217"/>
        <v/>
      </c>
      <c r="C174" s="195" t="str">
        <f t="shared" si="218"/>
        <v/>
      </c>
      <c r="D174" s="139"/>
      <c r="E174" s="140"/>
      <c r="F174" s="196">
        <f t="shared" si="184"/>
        <v>5</v>
      </c>
      <c r="G174" s="197"/>
      <c r="H174" s="198"/>
      <c r="I174" s="199"/>
      <c r="J174" s="206" t="str">
        <f t="shared" si="219"/>
        <v/>
      </c>
      <c r="K174" s="195" t="str">
        <f t="shared" si="220"/>
        <v/>
      </c>
      <c r="L174" s="139"/>
      <c r="M174" s="215" t="s">
        <v>12</v>
      </c>
      <c r="N174" s="196">
        <f t="shared" si="185"/>
        <v>5</v>
      </c>
      <c r="O174" s="197"/>
      <c r="P174" s="198"/>
      <c r="Q174" s="328" t="str">
        <f>IF($S174=0,"",INDEX('Team Declaration'!$C$23:$BN$35,MATCH($Q$152,'Team Declaration'!$B$23:$B$35,0)+3,MATCH(LEFT($S174,1),'Team Declaration'!$C$21:$BN$21,0)+2))</f>
        <v/>
      </c>
      <c r="R174" s="328"/>
      <c r="S174" s="208"/>
      <c r="T174" s="209"/>
      <c r="U174" s="196">
        <v>1</v>
      </c>
      <c r="V174" s="201"/>
      <c r="W174" s="175">
        <v>5</v>
      </c>
      <c r="X174" s="175">
        <f t="shared" si="194"/>
        <v>0</v>
      </c>
      <c r="Y174" s="175">
        <f t="shared" si="195"/>
        <v>0</v>
      </c>
      <c r="Z174" s="175">
        <f t="shared" si="196"/>
        <v>0</v>
      </c>
      <c r="AA174" s="175">
        <f t="shared" si="197"/>
        <v>0</v>
      </c>
      <c r="AB174" s="175">
        <f t="shared" si="198"/>
        <v>0</v>
      </c>
      <c r="AC174" s="175">
        <f t="shared" si="199"/>
        <v>0</v>
      </c>
      <c r="AD174" s="175">
        <f t="shared" si="200"/>
        <v>0</v>
      </c>
      <c r="AE174" s="175">
        <f t="shared" si="201"/>
        <v>0</v>
      </c>
    </row>
    <row r="175" spans="1:31" ht="14.25" customHeight="1" x14ac:dyDescent="0.15">
      <c r="A175" s="193"/>
      <c r="B175" s="194" t="str">
        <f t="shared" si="217"/>
        <v/>
      </c>
      <c r="C175" s="195" t="str">
        <f t="shared" si="218"/>
        <v/>
      </c>
      <c r="D175" s="139"/>
      <c r="E175" s="140"/>
      <c r="F175" s="196">
        <f t="shared" si="184"/>
        <v>4</v>
      </c>
      <c r="G175" s="197"/>
      <c r="H175" s="198"/>
      <c r="I175" s="199"/>
      <c r="J175" s="206" t="str">
        <f t="shared" si="219"/>
        <v/>
      </c>
      <c r="K175" s="195" t="str">
        <f t="shared" si="220"/>
        <v/>
      </c>
      <c r="L175" s="139"/>
      <c r="M175" s="202"/>
      <c r="N175" s="196">
        <f t="shared" si="185"/>
        <v>4</v>
      </c>
      <c r="O175" s="197"/>
      <c r="P175" s="198"/>
      <c r="Q175" s="328"/>
      <c r="R175" s="328"/>
      <c r="S175" s="210"/>
      <c r="T175" s="211"/>
      <c r="U175" s="196"/>
      <c r="V175" s="201"/>
      <c r="W175" s="175">
        <v>4</v>
      </c>
      <c r="X175" s="175">
        <f t="shared" si="194"/>
        <v>0</v>
      </c>
      <c r="Y175" s="175">
        <f t="shared" si="195"/>
        <v>0</v>
      </c>
      <c r="Z175" s="175">
        <f t="shared" si="196"/>
        <v>0</v>
      </c>
      <c r="AA175" s="175">
        <f t="shared" si="197"/>
        <v>0</v>
      </c>
      <c r="AB175" s="175">
        <f t="shared" si="198"/>
        <v>0</v>
      </c>
      <c r="AC175" s="175">
        <f t="shared" si="199"/>
        <v>0</v>
      </c>
      <c r="AD175" s="175">
        <f t="shared" si="200"/>
        <v>0</v>
      </c>
      <c r="AE175" s="175">
        <f t="shared" si="201"/>
        <v>0</v>
      </c>
    </row>
    <row r="176" spans="1:31" ht="14.25" customHeight="1" x14ac:dyDescent="0.15">
      <c r="A176" s="193"/>
      <c r="B176" s="194" t="str">
        <f t="shared" si="217"/>
        <v/>
      </c>
      <c r="C176" s="195" t="str">
        <f t="shared" si="218"/>
        <v/>
      </c>
      <c r="D176" s="139"/>
      <c r="E176" s="140"/>
      <c r="F176" s="196">
        <f t="shared" si="184"/>
        <v>3</v>
      </c>
      <c r="G176" s="197"/>
      <c r="H176" s="198"/>
      <c r="I176" s="199"/>
      <c r="J176" s="206" t="str">
        <f t="shared" si="219"/>
        <v/>
      </c>
      <c r="K176" s="195" t="str">
        <f t="shared" si="220"/>
        <v/>
      </c>
      <c r="L176" s="139"/>
      <c r="M176" s="202"/>
      <c r="N176" s="196">
        <f t="shared" si="185"/>
        <v>3</v>
      </c>
      <c r="O176" s="197"/>
      <c r="P176" s="198"/>
      <c r="Q176" s="328"/>
      <c r="R176" s="328"/>
      <c r="S176" s="216"/>
      <c r="T176" s="217"/>
      <c r="U176" s="196"/>
      <c r="V176" s="201"/>
      <c r="W176" s="175">
        <v>3</v>
      </c>
      <c r="X176" s="175">
        <f t="shared" si="194"/>
        <v>0</v>
      </c>
      <c r="Y176" s="175">
        <f t="shared" si="195"/>
        <v>0</v>
      </c>
      <c r="Z176" s="175">
        <f t="shared" si="196"/>
        <v>0</v>
      </c>
      <c r="AA176" s="175">
        <f t="shared" si="197"/>
        <v>0</v>
      </c>
      <c r="AB176" s="175">
        <f t="shared" si="198"/>
        <v>0</v>
      </c>
      <c r="AC176" s="175">
        <f t="shared" si="199"/>
        <v>0</v>
      </c>
      <c r="AD176" s="175">
        <f t="shared" si="200"/>
        <v>0</v>
      </c>
      <c r="AE176" s="175">
        <f t="shared" si="201"/>
        <v>0</v>
      </c>
    </row>
    <row r="177" spans="1:31" ht="14.25" customHeight="1" x14ac:dyDescent="0.15">
      <c r="A177" s="193"/>
      <c r="B177" s="194" t="str">
        <f t="shared" si="217"/>
        <v/>
      </c>
      <c r="C177" s="195" t="str">
        <f t="shared" si="218"/>
        <v/>
      </c>
      <c r="D177" s="139"/>
      <c r="E177" s="140"/>
      <c r="F177" s="196">
        <f t="shared" si="184"/>
        <v>2</v>
      </c>
      <c r="G177" s="197"/>
      <c r="H177" s="198"/>
      <c r="I177" s="199"/>
      <c r="J177" s="206" t="str">
        <f t="shared" si="219"/>
        <v/>
      </c>
      <c r="K177" s="195" t="str">
        <f t="shared" si="220"/>
        <v/>
      </c>
      <c r="L177" s="139"/>
      <c r="M177" s="202"/>
      <c r="N177" s="196">
        <f t="shared" si="185"/>
        <v>2</v>
      </c>
      <c r="O177" s="197"/>
      <c r="P177" s="198"/>
      <c r="Q177" s="218"/>
      <c r="R177" s="218"/>
      <c r="S177" s="219"/>
      <c r="T177" s="198"/>
      <c r="U177" s="196"/>
      <c r="V177" s="201"/>
      <c r="W177" s="175">
        <v>2</v>
      </c>
      <c r="X177" s="175">
        <f t="shared" si="194"/>
        <v>0</v>
      </c>
      <c r="Y177" s="175">
        <f t="shared" si="195"/>
        <v>0</v>
      </c>
      <c r="Z177" s="175">
        <f t="shared" si="196"/>
        <v>0</v>
      </c>
      <c r="AA177" s="175">
        <f t="shared" si="197"/>
        <v>0</v>
      </c>
      <c r="AB177" s="175">
        <f t="shared" si="198"/>
        <v>0</v>
      </c>
      <c r="AC177" s="175">
        <f t="shared" si="199"/>
        <v>0</v>
      </c>
      <c r="AD177" s="175">
        <f t="shared" si="200"/>
        <v>0</v>
      </c>
      <c r="AE177" s="175">
        <f t="shared" si="201"/>
        <v>0</v>
      </c>
    </row>
    <row r="178" spans="1:31" ht="14.25" customHeight="1" x14ac:dyDescent="0.15">
      <c r="A178" s="193"/>
      <c r="B178" s="194" t="str">
        <f t="shared" si="217"/>
        <v/>
      </c>
      <c r="C178" s="195" t="str">
        <f t="shared" si="218"/>
        <v/>
      </c>
      <c r="D178" s="139"/>
      <c r="E178" s="140"/>
      <c r="F178" s="196">
        <f t="shared" si="184"/>
        <v>1</v>
      </c>
      <c r="G178" s="197"/>
      <c r="H178" s="198"/>
      <c r="I178" s="199"/>
      <c r="J178" s="206" t="str">
        <f t="shared" si="219"/>
        <v/>
      </c>
      <c r="K178" s="195" t="str">
        <f t="shared" si="220"/>
        <v/>
      </c>
      <c r="L178" s="139"/>
      <c r="M178" s="202"/>
      <c r="N178" s="196">
        <f t="shared" si="185"/>
        <v>1</v>
      </c>
      <c r="O178" s="197"/>
      <c r="P178" s="198"/>
      <c r="Q178" s="218"/>
      <c r="R178" s="218"/>
      <c r="S178" s="219"/>
      <c r="T178" s="198"/>
      <c r="U178" s="196"/>
      <c r="V178" s="201"/>
      <c r="W178" s="175">
        <v>1</v>
      </c>
      <c r="X178" s="175">
        <f t="shared" si="194"/>
        <v>0</v>
      </c>
      <c r="Y178" s="175">
        <f t="shared" si="195"/>
        <v>0</v>
      </c>
      <c r="Z178" s="175">
        <f t="shared" si="196"/>
        <v>0</v>
      </c>
      <c r="AA178" s="175">
        <f t="shared" si="197"/>
        <v>0</v>
      </c>
      <c r="AB178" s="175">
        <f t="shared" si="198"/>
        <v>0</v>
      </c>
      <c r="AC178" s="175">
        <f t="shared" si="199"/>
        <v>0</v>
      </c>
      <c r="AD178" s="175">
        <f t="shared" si="200"/>
        <v>0</v>
      </c>
      <c r="AE178" s="175">
        <f t="shared" si="201"/>
        <v>0</v>
      </c>
    </row>
    <row r="179" spans="1:31" ht="13" customHeight="1" x14ac:dyDescent="0.15">
      <c r="A179" s="193"/>
      <c r="B179" s="179"/>
      <c r="C179" s="186"/>
      <c r="D179" s="180"/>
      <c r="E179" s="187"/>
      <c r="F179" s="203">
        <f t="shared" si="184"/>
        <v>0</v>
      </c>
      <c r="G179" s="189"/>
      <c r="H179" s="182"/>
      <c r="I179" s="186"/>
      <c r="J179" s="177"/>
      <c r="K179" s="186"/>
      <c r="L179" s="180"/>
      <c r="M179" s="204"/>
      <c r="N179" s="203">
        <f t="shared" si="185"/>
        <v>0</v>
      </c>
      <c r="O179" s="189"/>
      <c r="P179" s="182" t="s">
        <v>218</v>
      </c>
      <c r="Q179" s="184"/>
      <c r="R179" s="184"/>
      <c r="S179" s="220" t="s">
        <v>219</v>
      </c>
      <c r="T179" s="220" t="s">
        <v>220</v>
      </c>
      <c r="U179" s="203"/>
      <c r="V179" s="201"/>
      <c r="W179" s="175"/>
      <c r="X179" s="221"/>
      <c r="Y179" s="222"/>
      <c r="Z179" s="222"/>
      <c r="AA179" s="222"/>
      <c r="AB179" s="222"/>
      <c r="AC179" s="222"/>
      <c r="AD179" s="223"/>
      <c r="AE179" s="175"/>
    </row>
    <row r="180" spans="1:31" ht="14.25" customHeight="1" x14ac:dyDescent="0.15">
      <c r="A180" s="193"/>
      <c r="B180" s="194" t="str">
        <f t="shared" ref="B180:B187" si="221">IF(D180=0,"",INDEX(Womens_team_declarations,MATCH(B$179,Events_women,0),MATCH(D180,women_short_codes,0)))</f>
        <v/>
      </c>
      <c r="C180" s="195" t="str">
        <f t="shared" ref="C180:C187" si="222">IF(D180=0,"",INDEX(abbr_names,MATCH(D180,women_short_codes,0)))</f>
        <v/>
      </c>
      <c r="D180" s="139"/>
      <c r="E180" s="140"/>
      <c r="F180" s="196">
        <f t="shared" si="184"/>
        <v>8</v>
      </c>
      <c r="G180" s="197"/>
      <c r="H180" s="198"/>
      <c r="I180" s="199"/>
      <c r="J180" s="206" t="str">
        <f t="shared" ref="J180:J187" si="223">IF(L180=0,"",INDEX(Womens_team_declarations,MATCH(J$179,Events_women,0),MATCH(L180,women_short_codes,0)))</f>
        <v/>
      </c>
      <c r="K180" s="195" t="str">
        <f t="shared" ref="K180:K187" si="224">IF(L180=0,"",INDEX(abbr_names,MATCH(L180,women_short_codes,0)))</f>
        <v/>
      </c>
      <c r="L180" s="214"/>
      <c r="M180" s="215"/>
      <c r="N180" s="196">
        <f t="shared" si="185"/>
        <v>8</v>
      </c>
      <c r="O180" s="197"/>
      <c r="P180" s="198"/>
      <c r="Q180" s="218"/>
      <c r="R180" s="218" t="str">
        <f>IF(SUM(X$188:AE$188)=0,"",IF(S180="","",INDEX('Team Declaration'!$G$37:$G$44,MATCH($S180,'Team Declaration'!$J$37:$J$44,0))))</f>
        <v>Brighton &amp; Hove AC</v>
      </c>
      <c r="S180" s="224">
        <f>IF(COUNTIF(X$188:AE$188,"&gt;0.5")&gt;0,1,"")</f>
        <v>1</v>
      </c>
      <c r="T180" s="225">
        <f>IF(SUM(X$188:AD$188)=0,"",IF(S180="","",INDEX('Team Declaration'!$I$37:$I$44,MATCH($S180,'Team Declaration'!$J$37:$J$44,0))))</f>
        <v>143.00000199999999</v>
      </c>
      <c r="U180" s="196">
        <f t="shared" ref="U180:U187" si="225">$W180</f>
        <v>8</v>
      </c>
      <c r="V180" s="201"/>
      <c r="W180" s="175">
        <v>8</v>
      </c>
      <c r="X180" s="175">
        <f t="shared" ref="X180:X187" si="226">IF(OR($D180=X$95,$D180=X$96,$D180=X$97,$D180=X$98),$F180,0)+IF(OR($L180=X$95,$L180=X$96,$L180=X$97,$L180=X$98),$N180,0)</f>
        <v>0</v>
      </c>
      <c r="Y180" s="175">
        <f t="shared" ref="Y180:Y187" si="227">IF(OR($D180=Y$95,$D180=Y$96,$D180=Y$97,$D180=Y$98),$F180,0)+IF(OR($L180=Y$95,$L180=Y$96,$L180=Y$97,$L180=Y$98),$N180,0)</f>
        <v>0</v>
      </c>
      <c r="Z180" s="175">
        <f t="shared" ref="Z180:Z187" si="228">IF(OR($D180=Z$95,$D180=Z$96,$D180=Z$97,$D180=Z$98),$F180,0)+IF(OR($L180=Z$95,$L180=Z$96,$L180=Z$97,$L180=Z$98),$N180,0)</f>
        <v>0</v>
      </c>
      <c r="AA180" s="175">
        <f t="shared" ref="AA180:AA187" si="229">IF(OR($D180=AA$95,$D180=AA$96,$D180=AA$97,$D180=AA$98),$F180,0)+IF(OR($L180=AA$95,$L180=AA$96,$L180=AA$97,$L180=AA$98),$N180,0)</f>
        <v>0</v>
      </c>
      <c r="AB180" s="175">
        <f t="shared" ref="AB180:AB187" si="230">IF(OR($D180=AB$95,$D180=AB$96,$D180=AB$97,$D180=AB$98),$F180,0)+IF(OR($L180=AB$95,$L180=AB$96,$L180=AB$97,$L180=AB$98),$N180,0)</f>
        <v>0</v>
      </c>
      <c r="AC180" s="175">
        <f t="shared" ref="AC180:AC187" si="231">IF(OR($D180=AC$95,$D180=AC$96,$D180=AC$97,$D180=AC$98),$F180,0)+IF(OR($L180=AC$95,$L180=AC$96,$L180=AC$97,$L180=AC$98),$N180,0)</f>
        <v>0</v>
      </c>
      <c r="AD180" s="175">
        <f t="shared" ref="AD180:AD187" si="232">IF(OR($D180=AD$95,$D180=AD$96,$D180=AD$97,$D180=AD$98),$F180,0)+IF(OR($L180=AD$95,$L180=AD$96,$L180=AD$97,$L180=AD$98),$N180,0)</f>
        <v>0</v>
      </c>
      <c r="AE180" s="175">
        <f t="shared" ref="AE180:AE187" si="233">IF(OR($D180=AE$95,$D180=AE$96,$D180=AE$97,$D180=AE$98),$F180,0)+IF(OR($L180=AE$95,$L180=AE$96,$L180=AE$97,$L180=AE$98),$N180,0)</f>
        <v>0</v>
      </c>
    </row>
    <row r="181" spans="1:31" ht="14.25" customHeight="1" x14ac:dyDescent="0.15">
      <c r="A181" s="193"/>
      <c r="B181" s="194" t="str">
        <f t="shared" si="221"/>
        <v/>
      </c>
      <c r="C181" s="195" t="str">
        <f t="shared" si="222"/>
        <v/>
      </c>
      <c r="D181" s="139"/>
      <c r="E181" s="140"/>
      <c r="F181" s="196">
        <f t="shared" si="184"/>
        <v>7</v>
      </c>
      <c r="G181" s="197"/>
      <c r="H181" s="198"/>
      <c r="I181" s="199"/>
      <c r="J181" s="206" t="str">
        <f t="shared" si="223"/>
        <v/>
      </c>
      <c r="K181" s="195" t="str">
        <f t="shared" si="224"/>
        <v/>
      </c>
      <c r="L181" s="214"/>
      <c r="M181" s="215"/>
      <c r="N181" s="196">
        <f t="shared" si="185"/>
        <v>7</v>
      </c>
      <c r="O181" s="197"/>
      <c r="P181" s="198"/>
      <c r="Q181" s="218"/>
      <c r="R181" s="218" t="str">
        <f>IF(SUM(X$188:AE$188)=0,"",IF(S181="","",INDEX('Team Declaration'!$G$37:$G$44,MATCH($S181,'Team Declaration'!$J$37:$J$44,0))))</f>
        <v>Hastings AC</v>
      </c>
      <c r="S181" s="224">
        <f>IF(COUNTIF(X$188:AE$188,"&gt;0.5")&gt;2,2,"")</f>
        <v>2</v>
      </c>
      <c r="T181" s="225">
        <f>IF(SUM(X$188:AD$188)=0,"",IF(S181="","",INDEX('Team Declaration'!$I$37:$I$44,MATCH($S181,'Team Declaration'!$J$37:$J$44,0))))</f>
        <v>136.00000599999998</v>
      </c>
      <c r="U181" s="196">
        <f t="shared" si="225"/>
        <v>7</v>
      </c>
      <c r="V181" s="201"/>
      <c r="W181" s="175">
        <v>7</v>
      </c>
      <c r="X181" s="175">
        <f t="shared" si="226"/>
        <v>0</v>
      </c>
      <c r="Y181" s="175">
        <f t="shared" si="227"/>
        <v>0</v>
      </c>
      <c r="Z181" s="175">
        <f t="shared" si="228"/>
        <v>0</v>
      </c>
      <c r="AA181" s="175">
        <f t="shared" si="229"/>
        <v>0</v>
      </c>
      <c r="AB181" s="175">
        <f t="shared" si="230"/>
        <v>0</v>
      </c>
      <c r="AC181" s="175">
        <f t="shared" si="231"/>
        <v>0</v>
      </c>
      <c r="AD181" s="175">
        <f t="shared" si="232"/>
        <v>0</v>
      </c>
      <c r="AE181" s="175">
        <f t="shared" si="233"/>
        <v>0</v>
      </c>
    </row>
    <row r="182" spans="1:31" ht="14.25" customHeight="1" x14ac:dyDescent="0.15">
      <c r="A182" s="193"/>
      <c r="B182" s="194" t="str">
        <f t="shared" si="221"/>
        <v/>
      </c>
      <c r="C182" s="195" t="str">
        <f t="shared" si="222"/>
        <v/>
      </c>
      <c r="D182" s="139"/>
      <c r="E182" s="140"/>
      <c r="F182" s="196">
        <f t="shared" si="184"/>
        <v>6</v>
      </c>
      <c r="G182" s="197"/>
      <c r="H182" s="198"/>
      <c r="I182" s="199"/>
      <c r="J182" s="206" t="str">
        <f t="shared" si="223"/>
        <v/>
      </c>
      <c r="K182" s="195" t="str">
        <f t="shared" si="224"/>
        <v/>
      </c>
      <c r="L182" s="214"/>
      <c r="M182" s="215"/>
      <c r="N182" s="196">
        <f t="shared" si="185"/>
        <v>6</v>
      </c>
      <c r="O182" s="197"/>
      <c r="P182" s="198"/>
      <c r="Q182" s="218"/>
      <c r="R182" s="218" t="str">
        <f>IF(SUM(X$188:AE$188)=0,"",IF(S182="","",INDEX('Team Declaration'!$G$37:$G$44,MATCH($S182,'Team Declaration'!$J$37:$J$44,0))))</f>
        <v>Hailsham</v>
      </c>
      <c r="S182" s="224">
        <f>IF(COUNTIF(X$188:AE$188,"&gt;0.5")&gt;2,3,"")</f>
        <v>3</v>
      </c>
      <c r="T182" s="225">
        <f>IF(SUM(X$188:AD$188)=0,"",IF(S182="","",INDEX('Team Declaration'!$I$37:$I$44,MATCH($S182,'Team Declaration'!$J$37:$J$44,0))))</f>
        <v>88.000005000000002</v>
      </c>
      <c r="U182" s="196">
        <f t="shared" si="225"/>
        <v>6</v>
      </c>
      <c r="V182" s="201"/>
      <c r="W182" s="175">
        <v>6</v>
      </c>
      <c r="X182" s="175">
        <f t="shared" si="226"/>
        <v>0</v>
      </c>
      <c r="Y182" s="175">
        <f t="shared" si="227"/>
        <v>0</v>
      </c>
      <c r="Z182" s="175">
        <f t="shared" si="228"/>
        <v>0</v>
      </c>
      <c r="AA182" s="175">
        <f t="shared" si="229"/>
        <v>0</v>
      </c>
      <c r="AB182" s="175">
        <f t="shared" si="230"/>
        <v>0</v>
      </c>
      <c r="AC182" s="175">
        <f t="shared" si="231"/>
        <v>0</v>
      </c>
      <c r="AD182" s="175">
        <f t="shared" si="232"/>
        <v>0</v>
      </c>
      <c r="AE182" s="175">
        <f t="shared" si="233"/>
        <v>0</v>
      </c>
    </row>
    <row r="183" spans="1:31" ht="14.25" customHeight="1" x14ac:dyDescent="0.15">
      <c r="A183" s="193"/>
      <c r="B183" s="194" t="str">
        <f t="shared" si="221"/>
        <v/>
      </c>
      <c r="C183" s="195" t="str">
        <f t="shared" si="222"/>
        <v/>
      </c>
      <c r="D183" s="139"/>
      <c r="E183" s="140"/>
      <c r="F183" s="196">
        <f t="shared" si="184"/>
        <v>5</v>
      </c>
      <c r="G183" s="197"/>
      <c r="H183" s="198"/>
      <c r="I183" s="199"/>
      <c r="J183" s="206" t="str">
        <f t="shared" si="223"/>
        <v/>
      </c>
      <c r="K183" s="195" t="str">
        <f t="shared" si="224"/>
        <v/>
      </c>
      <c r="L183" s="214"/>
      <c r="M183" s="215"/>
      <c r="N183" s="196">
        <f t="shared" si="185"/>
        <v>5</v>
      </c>
      <c r="O183" s="197"/>
      <c r="P183" s="198"/>
      <c r="Q183" s="218"/>
      <c r="R183" s="218" t="str">
        <f>IF(SUM(X$188:AE$188)=0,"",IF(S183="","",INDEX('Team Declaration'!$G$37:$G$44,MATCH($S183,'Team Declaration'!$J$37:$J$44,0))))</f>
        <v>Haywards Heath &amp; Lewes</v>
      </c>
      <c r="S183" s="224">
        <f>IF(COUNTIF(X$188:AE$188,"&gt;0.5")&gt;3,4,"")</f>
        <v>4</v>
      </c>
      <c r="T183" s="225">
        <f>IF(SUM(X$188:AD$188)=0,"",IF(S183="","",INDEX('Team Declaration'!$I$37:$I$44,MATCH($S183,'Team Declaration'!$J$37:$J$44,0))))</f>
        <v>87.000004000000004</v>
      </c>
      <c r="U183" s="196">
        <f t="shared" si="225"/>
        <v>5</v>
      </c>
      <c r="V183" s="201"/>
      <c r="W183" s="175">
        <v>5</v>
      </c>
      <c r="X183" s="175">
        <f t="shared" si="226"/>
        <v>0</v>
      </c>
      <c r="Y183" s="175">
        <f t="shared" si="227"/>
        <v>0</v>
      </c>
      <c r="Z183" s="175">
        <f t="shared" si="228"/>
        <v>0</v>
      </c>
      <c r="AA183" s="175">
        <f t="shared" si="229"/>
        <v>0</v>
      </c>
      <c r="AB183" s="175">
        <f t="shared" si="230"/>
        <v>0</v>
      </c>
      <c r="AC183" s="175">
        <f t="shared" si="231"/>
        <v>0</v>
      </c>
      <c r="AD183" s="175">
        <f t="shared" si="232"/>
        <v>0</v>
      </c>
      <c r="AE183" s="175">
        <f t="shared" si="233"/>
        <v>0</v>
      </c>
    </row>
    <row r="184" spans="1:31" ht="14.25" customHeight="1" x14ac:dyDescent="0.15">
      <c r="A184" s="193"/>
      <c r="B184" s="194" t="str">
        <f t="shared" si="221"/>
        <v/>
      </c>
      <c r="C184" s="195" t="str">
        <f t="shared" si="222"/>
        <v/>
      </c>
      <c r="D184" s="139"/>
      <c r="E184" s="140"/>
      <c r="F184" s="196">
        <f t="shared" si="184"/>
        <v>4</v>
      </c>
      <c r="G184" s="197"/>
      <c r="H184" s="198"/>
      <c r="I184" s="199"/>
      <c r="J184" s="206" t="str">
        <f t="shared" si="223"/>
        <v/>
      </c>
      <c r="K184" s="195" t="str">
        <f t="shared" si="224"/>
        <v/>
      </c>
      <c r="L184" s="214"/>
      <c r="M184" s="215"/>
      <c r="N184" s="196">
        <f t="shared" si="185"/>
        <v>4</v>
      </c>
      <c r="O184" s="197"/>
      <c r="P184" s="198"/>
      <c r="Q184" s="218"/>
      <c r="R184" s="218" t="str">
        <f>IF(SUM(X$188:AE$188)=0,"",IF(S184="","",INDEX('Team Declaration'!$G$37:$G$44,MATCH($S184,'Team Declaration'!$J$37:$J$44,0))))</f>
        <v>Eastbourne Rovers AC</v>
      </c>
      <c r="S184" s="224">
        <f>IF(COUNTIF(X$188:AE$188,"&gt;0.5")&gt;4,5,"")</f>
        <v>5</v>
      </c>
      <c r="T184" s="225">
        <f>IF(SUM(X$188:AD$188)=0,"",IF(S184="","",INDEX('Team Declaration'!$I$37:$I$44,MATCH($S184,'Team Declaration'!$J$37:$J$44,0))))</f>
        <v>69.000002999999992</v>
      </c>
      <c r="U184" s="196">
        <f t="shared" si="225"/>
        <v>4</v>
      </c>
      <c r="V184" s="201"/>
      <c r="W184" s="175">
        <v>4</v>
      </c>
      <c r="X184" s="175">
        <f t="shared" si="226"/>
        <v>0</v>
      </c>
      <c r="Y184" s="175">
        <f t="shared" si="227"/>
        <v>0</v>
      </c>
      <c r="Z184" s="175">
        <f t="shared" si="228"/>
        <v>0</v>
      </c>
      <c r="AA184" s="175">
        <f t="shared" si="229"/>
        <v>0</v>
      </c>
      <c r="AB184" s="175">
        <f t="shared" si="230"/>
        <v>0</v>
      </c>
      <c r="AC184" s="175">
        <f t="shared" si="231"/>
        <v>0</v>
      </c>
      <c r="AD184" s="175">
        <f t="shared" si="232"/>
        <v>0</v>
      </c>
      <c r="AE184" s="175">
        <f t="shared" si="233"/>
        <v>0</v>
      </c>
    </row>
    <row r="185" spans="1:31" ht="14.25" customHeight="1" x14ac:dyDescent="0.15">
      <c r="A185" s="193"/>
      <c r="B185" s="194" t="str">
        <f t="shared" si="221"/>
        <v/>
      </c>
      <c r="C185" s="195" t="str">
        <f t="shared" si="222"/>
        <v/>
      </c>
      <c r="D185" s="139"/>
      <c r="E185" s="140"/>
      <c r="F185" s="196">
        <f t="shared" si="184"/>
        <v>3</v>
      </c>
      <c r="G185" s="197"/>
      <c r="H185" s="198"/>
      <c r="I185" s="199"/>
      <c r="J185" s="206" t="str">
        <f t="shared" si="223"/>
        <v/>
      </c>
      <c r="K185" s="195" t="str">
        <f t="shared" si="224"/>
        <v/>
      </c>
      <c r="L185" s="214"/>
      <c r="M185" s="215"/>
      <c r="N185" s="196">
        <f t="shared" si="185"/>
        <v>3</v>
      </c>
      <c r="O185" s="197"/>
      <c r="P185" s="198"/>
      <c r="Q185" s="218"/>
      <c r="R185" s="218" t="str">
        <f>IF(SUM(X$188:AE$188)=0,"",IF(S185="","",INDEX('Team Declaration'!$G$37:$G$44,MATCH($S185,'Team Declaration'!$J$37:$J$44,0))))</f>
        <v>HY</v>
      </c>
      <c r="S185" s="224">
        <f>IF(COUNTIF(X$188:AE$188,"&gt;0.5")&gt;5,6,"")</f>
        <v>6</v>
      </c>
      <c r="T185" s="225">
        <f>IF(SUM(X$188:AD$188)=0,"",IF(S185="","",INDEX('Team Declaration'!$I$37:$I$44,MATCH($S185,'Team Declaration'!$J$37:$J$44,0))))</f>
        <v>48.000006999999997</v>
      </c>
      <c r="U185" s="196">
        <f t="shared" si="225"/>
        <v>3</v>
      </c>
      <c r="V185" s="201"/>
      <c r="W185" s="175">
        <v>3</v>
      </c>
      <c r="X185" s="175">
        <f t="shared" si="226"/>
        <v>0</v>
      </c>
      <c r="Y185" s="175">
        <f t="shared" si="227"/>
        <v>0</v>
      </c>
      <c r="Z185" s="175">
        <f t="shared" si="228"/>
        <v>0</v>
      </c>
      <c r="AA185" s="175">
        <f t="shared" si="229"/>
        <v>0</v>
      </c>
      <c r="AB185" s="175">
        <f t="shared" si="230"/>
        <v>0</v>
      </c>
      <c r="AC185" s="175">
        <f t="shared" si="231"/>
        <v>0</v>
      </c>
      <c r="AD185" s="175">
        <f t="shared" si="232"/>
        <v>0</v>
      </c>
      <c r="AE185" s="175">
        <f t="shared" si="233"/>
        <v>0</v>
      </c>
    </row>
    <row r="186" spans="1:31" ht="14.25" customHeight="1" x14ac:dyDescent="0.15">
      <c r="A186" s="193"/>
      <c r="B186" s="194" t="str">
        <f t="shared" si="221"/>
        <v/>
      </c>
      <c r="C186" s="195" t="str">
        <f t="shared" si="222"/>
        <v/>
      </c>
      <c r="D186" s="139"/>
      <c r="E186" s="140"/>
      <c r="F186" s="196">
        <f t="shared" si="184"/>
        <v>2</v>
      </c>
      <c r="G186" s="197"/>
      <c r="H186" s="198"/>
      <c r="I186" s="199"/>
      <c r="J186" s="206" t="str">
        <f t="shared" si="223"/>
        <v/>
      </c>
      <c r="K186" s="195" t="str">
        <f t="shared" si="224"/>
        <v/>
      </c>
      <c r="L186" s="214"/>
      <c r="M186" s="215"/>
      <c r="N186" s="196">
        <f t="shared" si="185"/>
        <v>2</v>
      </c>
      <c r="O186" s="197"/>
      <c r="P186" s="198"/>
      <c r="Q186" s="218"/>
      <c r="R186" s="218" t="str">
        <f>IF(SUM(X$188:AE$188)=0,"",IF(S186="","",INDEX('Team Declaration'!$G$37:$G$44,MATCH($S186,'Team Declaration'!$J$37:$J$44,0))))</f>
        <v>Arena 80</v>
      </c>
      <c r="S186" s="224">
        <f>IF(COUNTIF(X$188:AE$188,"&gt;0.5")&gt;6,7,"")</f>
        <v>7</v>
      </c>
      <c r="T186" s="225">
        <f>IF(SUM(X$188:AD$188)=0,"",IF(S186="","",INDEX('Team Declaration'!$I$37:$I$44,MATCH($S186,'Team Declaration'!$J$37:$J$44,0))))</f>
        <v>39.000000999999997</v>
      </c>
      <c r="U186" s="196">
        <f t="shared" si="225"/>
        <v>2</v>
      </c>
      <c r="V186" s="201"/>
      <c r="W186" s="175">
        <v>2</v>
      </c>
      <c r="X186" s="175">
        <f t="shared" si="226"/>
        <v>0</v>
      </c>
      <c r="Y186" s="175">
        <f t="shared" si="227"/>
        <v>0</v>
      </c>
      <c r="Z186" s="175">
        <f t="shared" si="228"/>
        <v>0</v>
      </c>
      <c r="AA186" s="175">
        <f t="shared" si="229"/>
        <v>0</v>
      </c>
      <c r="AB186" s="175">
        <f t="shared" si="230"/>
        <v>0</v>
      </c>
      <c r="AC186" s="175">
        <f t="shared" si="231"/>
        <v>0</v>
      </c>
      <c r="AD186" s="175">
        <f t="shared" si="232"/>
        <v>0</v>
      </c>
      <c r="AE186" s="175">
        <f t="shared" si="233"/>
        <v>0</v>
      </c>
    </row>
    <row r="187" spans="1:31" ht="14.25" customHeight="1" x14ac:dyDescent="0.15">
      <c r="A187" s="193"/>
      <c r="B187" s="194" t="str">
        <f t="shared" si="221"/>
        <v/>
      </c>
      <c r="C187" s="195" t="str">
        <f t="shared" si="222"/>
        <v/>
      </c>
      <c r="D187" s="139"/>
      <c r="E187" s="140"/>
      <c r="F187" s="196">
        <f t="shared" si="184"/>
        <v>1</v>
      </c>
      <c r="G187" s="197"/>
      <c r="H187" s="198"/>
      <c r="I187" s="199"/>
      <c r="J187" s="206" t="str">
        <f t="shared" si="223"/>
        <v/>
      </c>
      <c r="K187" s="195" t="str">
        <f t="shared" si="224"/>
        <v/>
      </c>
      <c r="L187" s="139"/>
      <c r="M187" s="202"/>
      <c r="N187" s="196">
        <f t="shared" si="185"/>
        <v>1</v>
      </c>
      <c r="O187" s="197"/>
      <c r="P187" s="198"/>
      <c r="Q187" s="218"/>
      <c r="R187" s="218" t="str">
        <f>IF(SUM(X$188:AE$188)=0,"",IF(S187="","",INDEX('Team Declaration'!$G$37:$G$44,MATCH($S187,'Team Declaration'!$J$37:$J$44,0))))</f>
        <v/>
      </c>
      <c r="S187" s="224" t="str">
        <f>IF(COUNTIF(X$188:AD$188,"&gt;0.5")&gt;7,8,"")</f>
        <v/>
      </c>
      <c r="T187" s="225" t="str">
        <f>IF(SUM(X$188:AD$188)=0,"",IF(S187="","",INDEX('Team Declaration'!$I$37:$I$44,MATCH($S187,'Team Declaration'!$J$37:$J$44,0))))</f>
        <v/>
      </c>
      <c r="U187" s="196">
        <f t="shared" si="225"/>
        <v>1</v>
      </c>
      <c r="V187" s="201"/>
      <c r="W187" s="175">
        <v>1</v>
      </c>
      <c r="X187" s="175">
        <f t="shared" si="226"/>
        <v>0</v>
      </c>
      <c r="Y187" s="175">
        <f t="shared" si="227"/>
        <v>0</v>
      </c>
      <c r="Z187" s="175">
        <f t="shared" si="228"/>
        <v>0</v>
      </c>
      <c r="AA187" s="175">
        <f t="shared" si="229"/>
        <v>0</v>
      </c>
      <c r="AB187" s="175">
        <f t="shared" si="230"/>
        <v>0</v>
      </c>
      <c r="AC187" s="175">
        <f t="shared" si="231"/>
        <v>0</v>
      </c>
      <c r="AD187" s="175">
        <f t="shared" si="232"/>
        <v>0</v>
      </c>
      <c r="AE187" s="175">
        <f t="shared" si="233"/>
        <v>0</v>
      </c>
    </row>
    <row r="188" spans="1:31" ht="14.25" customHeight="1" x14ac:dyDescent="0.15">
      <c r="A188" s="177"/>
      <c r="B188" s="178"/>
      <c r="C188" s="182"/>
      <c r="D188" s="180"/>
      <c r="E188" s="184"/>
      <c r="F188" s="180"/>
      <c r="G188" s="182"/>
      <c r="H188" s="182"/>
      <c r="I188" s="178"/>
      <c r="J188" s="226"/>
      <c r="K188" s="182"/>
      <c r="L188" s="180"/>
      <c r="M188" s="184"/>
      <c r="N188" s="180"/>
      <c r="O188" s="182"/>
      <c r="P188" s="182"/>
      <c r="Q188" s="184"/>
      <c r="R188" s="184"/>
      <c r="S188" s="180"/>
      <c r="T188" s="182"/>
      <c r="U188" s="180"/>
      <c r="V188" s="175"/>
      <c r="W188" s="175"/>
      <c r="X188" s="221">
        <f>SUM(X$99:X187)</f>
        <v>39.000000999999997</v>
      </c>
      <c r="Y188" s="221">
        <f>SUM(Y$99:Y187)</f>
        <v>143.00000199999999</v>
      </c>
      <c r="Z188" s="221">
        <f>SUM(Z$99:Z187)</f>
        <v>69.000002999999992</v>
      </c>
      <c r="AA188" s="221">
        <f>SUM(AA$99:AA187)</f>
        <v>87.000004000000004</v>
      </c>
      <c r="AB188" s="221">
        <f>SUM(AB$99:AB187)</f>
        <v>88.000005000000002</v>
      </c>
      <c r="AC188" s="221">
        <f>SUM(AC$99:AC187)</f>
        <v>136.00000599999998</v>
      </c>
      <c r="AD188" s="221">
        <f>SUM(AD$99:AD187)</f>
        <v>9.0000070000000001</v>
      </c>
      <c r="AE188" s="221">
        <f>SUM(AE$99:AE187)</f>
        <v>48.000006999999997</v>
      </c>
    </row>
    <row r="191" spans="1:31" ht="13" customHeight="1" x14ac:dyDescent="0.15">
      <c r="D191" s="106">
        <f>COUNTIF(C99:C187,$B191)</f>
        <v>0</v>
      </c>
      <c r="L191" s="106">
        <f t="shared" ref="L191:L198" si="234">COUNTIF(K99:K187,$B191)</f>
        <v>0</v>
      </c>
      <c r="S191" s="106">
        <f t="shared" ref="S191:S198" si="235">COUNTIF(R99:R187,$B191)</f>
        <v>0</v>
      </c>
      <c r="U191" s="106">
        <f t="shared" ref="U191:U197" si="236">SUM(D191:S191)</f>
        <v>0</v>
      </c>
    </row>
    <row r="192" spans="1:31" ht="13" customHeight="1" x14ac:dyDescent="0.15">
      <c r="L192" s="106">
        <f t="shared" si="234"/>
        <v>0</v>
      </c>
      <c r="S192" s="106">
        <f t="shared" si="235"/>
        <v>0</v>
      </c>
      <c r="U192" s="106">
        <f t="shared" si="236"/>
        <v>0</v>
      </c>
    </row>
    <row r="193" spans="4:21" ht="13" customHeight="1" x14ac:dyDescent="0.15">
      <c r="D193" s="106">
        <f t="shared" ref="D193:D198" si="237">COUNTIF(C101:C189,$B193)</f>
        <v>0</v>
      </c>
      <c r="L193" s="106">
        <f t="shared" si="234"/>
        <v>0</v>
      </c>
      <c r="S193" s="106">
        <f t="shared" si="235"/>
        <v>0</v>
      </c>
      <c r="U193" s="106">
        <f t="shared" si="236"/>
        <v>0</v>
      </c>
    </row>
    <row r="194" spans="4:21" ht="13" customHeight="1" x14ac:dyDescent="0.15">
      <c r="D194" s="106">
        <f t="shared" si="237"/>
        <v>0</v>
      </c>
      <c r="L194" s="106">
        <f t="shared" si="234"/>
        <v>0</v>
      </c>
      <c r="S194" s="106">
        <f t="shared" si="235"/>
        <v>0</v>
      </c>
      <c r="U194" s="106">
        <f t="shared" si="236"/>
        <v>0</v>
      </c>
    </row>
    <row r="195" spans="4:21" ht="13" customHeight="1" x14ac:dyDescent="0.15">
      <c r="D195" s="106">
        <f t="shared" si="237"/>
        <v>0</v>
      </c>
      <c r="L195" s="106">
        <f t="shared" si="234"/>
        <v>0</v>
      </c>
      <c r="S195" s="106">
        <f t="shared" si="235"/>
        <v>0</v>
      </c>
      <c r="U195" s="106">
        <f t="shared" si="236"/>
        <v>0</v>
      </c>
    </row>
    <row r="196" spans="4:21" ht="13" customHeight="1" x14ac:dyDescent="0.15">
      <c r="D196" s="106">
        <f t="shared" si="237"/>
        <v>0</v>
      </c>
      <c r="L196" s="106">
        <f t="shared" si="234"/>
        <v>0</v>
      </c>
      <c r="S196" s="106">
        <f t="shared" si="235"/>
        <v>0</v>
      </c>
      <c r="U196" s="106">
        <f t="shared" si="236"/>
        <v>0</v>
      </c>
    </row>
    <row r="197" spans="4:21" ht="13" customHeight="1" x14ac:dyDescent="0.15">
      <c r="D197" s="106">
        <f t="shared" si="237"/>
        <v>0</v>
      </c>
      <c r="L197" s="106">
        <f t="shared" si="234"/>
        <v>0</v>
      </c>
      <c r="S197" s="106">
        <f t="shared" si="235"/>
        <v>0</v>
      </c>
      <c r="U197" s="106">
        <f t="shared" si="236"/>
        <v>0</v>
      </c>
    </row>
    <row r="198" spans="4:21" ht="13" customHeight="1" x14ac:dyDescent="0.15">
      <c r="D198" s="106">
        <f t="shared" si="237"/>
        <v>0</v>
      </c>
      <c r="L198" s="106">
        <f t="shared" si="234"/>
        <v>0</v>
      </c>
      <c r="S198" s="106">
        <f t="shared" si="235"/>
        <v>0</v>
      </c>
    </row>
  </sheetData>
  <sheetProtection selectLockedCells="1"/>
  <mergeCells count="16">
    <mergeCell ref="Q74:R76"/>
    <mergeCell ref="Q59:R61"/>
    <mergeCell ref="Q62:R64"/>
    <mergeCell ref="Q65:R67"/>
    <mergeCell ref="Q68:R70"/>
    <mergeCell ref="Q71:R73"/>
    <mergeCell ref="Q165:R167"/>
    <mergeCell ref="Q168:R170"/>
    <mergeCell ref="Q171:R173"/>
    <mergeCell ref="Q174:R176"/>
    <mergeCell ref="Q77:R79"/>
    <mergeCell ref="Q80:R82"/>
    <mergeCell ref="Q153:R155"/>
    <mergeCell ref="Q156:R158"/>
    <mergeCell ref="Q159:R161"/>
    <mergeCell ref="Q162:R164"/>
  </mergeCells>
  <printOptions horizontalCentered="1" verticalCentered="1"/>
  <pageMargins left="0.39374999999999999" right="0.39374999999999999" top="0" bottom="0" header="0.51181102362204722" footer="0.51181102362204722"/>
  <pageSetup paperSize="9" firstPageNumber="0" fitToHeight="2" orientation="portrait" horizontalDpi="300" verticalDpi="300"/>
  <headerFooter alignWithMargins="0"/>
  <rowBreaks count="2" manualBreakCount="2">
    <brk id="84" max="16383" man="1"/>
    <brk id="1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67"/>
  <sheetViews>
    <sheetView showZeros="0" topLeftCell="B1" zoomScale="110" zoomScaleNormal="110" workbookViewId="0">
      <selection activeCell="G4" sqref="G4"/>
    </sheetView>
  </sheetViews>
  <sheetFormatPr baseColWidth="10" defaultColWidth="11.6640625" defaultRowHeight="13" customHeight="1" x14ac:dyDescent="0.15"/>
  <cols>
    <col min="1" max="1" width="11.5" hidden="1" customWidth="1"/>
    <col min="3" max="3" width="11.5" style="108" customWidth="1"/>
    <col min="4" max="4" width="13.5" style="227" customWidth="1"/>
    <col min="5" max="5" width="20.1640625" customWidth="1"/>
    <col min="6" max="6" width="20.33203125" style="228" customWidth="1"/>
    <col min="7" max="7" width="11.5" style="106" customWidth="1"/>
    <col min="10" max="18" width="11.5" hidden="1" customWidth="1"/>
    <col min="19" max="19" width="11.5" style="106" hidden="1" customWidth="1"/>
  </cols>
  <sheetData>
    <row r="1" spans="1:20" s="229" customFormat="1" ht="13" customHeight="1" x14ac:dyDescent="0.15">
      <c r="C1" s="230"/>
      <c r="D1" s="231" t="s">
        <v>228</v>
      </c>
      <c r="E1" s="232" t="s">
        <v>229</v>
      </c>
      <c r="F1" s="233"/>
      <c r="G1" s="234"/>
      <c r="S1" s="234"/>
    </row>
    <row r="2" spans="1:20" s="229" customFormat="1" ht="13" customHeight="1" x14ac:dyDescent="0.15">
      <c r="C2" s="230"/>
      <c r="D2" s="235"/>
      <c r="F2" s="233"/>
      <c r="G2" s="234"/>
      <c r="S2" s="234"/>
    </row>
    <row r="3" spans="1:20" s="229" customFormat="1" ht="24" customHeight="1" x14ac:dyDescent="0.15">
      <c r="A3" s="236" t="s">
        <v>230</v>
      </c>
      <c r="B3" s="236" t="s">
        <v>231</v>
      </c>
      <c r="C3" s="237" t="s">
        <v>232</v>
      </c>
      <c r="D3" s="238" t="s">
        <v>233</v>
      </c>
      <c r="E3" s="236" t="s">
        <v>234</v>
      </c>
      <c r="F3" s="236" t="s">
        <v>235</v>
      </c>
      <c r="G3" s="239" t="s">
        <v>236</v>
      </c>
      <c r="H3" s="240" t="s">
        <v>237</v>
      </c>
      <c r="I3" s="239" t="s">
        <v>238</v>
      </c>
      <c r="J3" s="236" t="s">
        <v>13</v>
      </c>
      <c r="K3" s="236" t="s">
        <v>239</v>
      </c>
      <c r="L3" s="236" t="s">
        <v>15</v>
      </c>
      <c r="M3" s="236" t="s">
        <v>240</v>
      </c>
      <c r="N3" s="236" t="s">
        <v>241</v>
      </c>
      <c r="O3" s="236" t="s">
        <v>242</v>
      </c>
      <c r="P3" s="236">
        <v>50</v>
      </c>
      <c r="Q3" s="236" t="s">
        <v>243</v>
      </c>
      <c r="R3" s="236">
        <v>60</v>
      </c>
      <c r="S3" s="236" t="s">
        <v>244</v>
      </c>
      <c r="T3" s="239" t="s">
        <v>245</v>
      </c>
    </row>
    <row r="4" spans="1:20" ht="13" customHeight="1" x14ac:dyDescent="0.15">
      <c r="A4" s="241" t="str">
        <f t="shared" ref="A4:A23" si="0">$E$1</f>
        <v>3000m</v>
      </c>
      <c r="B4" s="241" t="s">
        <v>246</v>
      </c>
      <c r="C4" s="134" t="s">
        <v>247</v>
      </c>
      <c r="D4" s="135">
        <v>11.9</v>
      </c>
      <c r="E4" s="241" t="e">
        <f>IF(C4=0,"",IF(AND(ISNUMBER(C4),C4&gt;38),LOOKUP($C4,'Non-Scorers'!$B$4:$B$197,'Non-Scorers'!$C$4:$C$198),INDEX(Mens_team_declarations,MATCH(A$6,Events_men,0),MATCH(C4,men_short_codes,0))))</f>
        <v>#N/A</v>
      </c>
      <c r="F4" s="241" t="str">
        <f>IF(AND(ISNUMBER(C4),C4&gt;38),LOOKUP($C4,'Non-Scorers'!$B$4:$B$197,'Non-Scorers'!$D$4:$D$197),IF(C4=0,"",INDEX(Club_names,MATCH(C4,men_short_codes,0))))</f>
        <v>Hastings AC</v>
      </c>
      <c r="G4" s="242" t="str">
        <f t="shared" ref="G4:G67" si="1">IF(AND(ISNUMBER(C4),C4&gt;38),"NS",IF(AND(ISNUMBER(C4),C4&lt;10),"60+",IF(AND(ISNUMBER(C4),C4&gt;=10,C4&lt;20),"50+",IF(LEN(C4)=1,"A",IF(LEN(C4)=2,"B",0)))))</f>
        <v>A</v>
      </c>
      <c r="H4" s="242">
        <f t="shared" ref="H4:H67" si="2">IF(G4="A",K4,IF(G4="B",M4,IF(G4="NS",O4,IF(G4="50+",Q4,IF(G4="60+",S4,0)))))</f>
        <v>1</v>
      </c>
      <c r="I4" s="242"/>
      <c r="J4" s="241">
        <f t="shared" ref="J4:J63" si="3">IF(G4="A",1,0)</f>
        <v>1</v>
      </c>
      <c r="K4" s="241">
        <f t="shared" ref="K4:K67" si="4">IF(ISNUMBER(K3),J4+K3,IF(ISTEXT(K3),J4,0))</f>
        <v>1</v>
      </c>
      <c r="L4" s="241">
        <f t="shared" ref="L4:L67" si="5">IF($G4="B",1,0)</f>
        <v>0</v>
      </c>
      <c r="M4" s="241">
        <f t="shared" ref="M4:M67" si="6">IF(ISNUMBER(M3),L4+M3,IF(ISTEXT(M3),L4,0))</f>
        <v>0</v>
      </c>
      <c r="N4" s="241">
        <f t="shared" ref="N4:N67" si="7">IF($G4="NS",1,0)</f>
        <v>0</v>
      </c>
      <c r="O4" s="241">
        <f t="shared" ref="O4:O67" si="8">IF(ISNUMBER(O3),N4+O3,IF(ISTEXT(O3),N4,0))</f>
        <v>0</v>
      </c>
      <c r="P4" s="241">
        <f t="shared" ref="P4:P67" si="9">IF($G4="50+",1,0)</f>
        <v>0</v>
      </c>
      <c r="Q4" s="241">
        <f t="shared" ref="Q4:Q67" si="10">IF(ISNUMBER(Q3),P4+Q3,IF(ISTEXT(Q3),P4,0))</f>
        <v>0</v>
      </c>
      <c r="R4" s="241">
        <f t="shared" ref="R4:R67" si="11">IF($G4="60+",1,0)</f>
        <v>0</v>
      </c>
      <c r="S4" s="241">
        <f t="shared" ref="S4:S67" si="12">IF(ISNUMBER(S3),R4+S3,IF(ISTEXT(S3),R4,0))</f>
        <v>0</v>
      </c>
      <c r="T4" s="242">
        <v>7</v>
      </c>
    </row>
    <row r="5" spans="1:20" ht="13" customHeight="1" x14ac:dyDescent="0.15">
      <c r="A5" s="241" t="str">
        <f t="shared" si="0"/>
        <v>3000m</v>
      </c>
      <c r="B5" s="241" t="s">
        <v>248</v>
      </c>
      <c r="C5" s="134" t="s">
        <v>249</v>
      </c>
      <c r="D5" s="135">
        <v>12.5</v>
      </c>
      <c r="E5" s="241" t="e">
        <f>IF(C5=0,"",IF(AND(ISNUMBER(C5),C5&gt;38),LOOKUP($C5,'Non-Scorers'!$B$4:$B$197,'Non-Scorers'!$C$4:$C$198),INDEX(Mens_team_declarations,MATCH(A$6,Events_men,0),MATCH(C5,men_short_codes,0))))</f>
        <v>#N/A</v>
      </c>
      <c r="F5" s="241" t="str">
        <f>IF(AND(ISNUMBER(C5),C5&gt;38),LOOKUP($C5,'Non-Scorers'!$B$4:$B$197,'Non-Scorers'!$D$4:$D$197),IF(C5=0,"",INDEX(Club_names,MATCH(C5,men_short_codes,0))))</f>
        <v>Eastbourne Rovers AC</v>
      </c>
      <c r="G5" s="242" t="str">
        <f t="shared" si="1"/>
        <v>A</v>
      </c>
      <c r="H5" s="242">
        <f t="shared" si="2"/>
        <v>2</v>
      </c>
      <c r="I5" s="242"/>
      <c r="J5" s="241">
        <f t="shared" si="3"/>
        <v>1</v>
      </c>
      <c r="K5" s="241">
        <f t="shared" si="4"/>
        <v>2</v>
      </c>
      <c r="L5" s="241">
        <f t="shared" si="5"/>
        <v>0</v>
      </c>
      <c r="M5" s="241">
        <f t="shared" si="6"/>
        <v>0</v>
      </c>
      <c r="N5" s="241">
        <f t="shared" si="7"/>
        <v>0</v>
      </c>
      <c r="O5" s="241">
        <f t="shared" si="8"/>
        <v>0</v>
      </c>
      <c r="P5" s="241">
        <f t="shared" si="9"/>
        <v>0</v>
      </c>
      <c r="Q5" s="241">
        <f t="shared" si="10"/>
        <v>0</v>
      </c>
      <c r="R5" s="241">
        <f t="shared" si="11"/>
        <v>0</v>
      </c>
      <c r="S5" s="241">
        <f t="shared" si="12"/>
        <v>0</v>
      </c>
      <c r="T5" s="242">
        <v>8</v>
      </c>
    </row>
    <row r="6" spans="1:20" ht="13" customHeight="1" x14ac:dyDescent="0.15">
      <c r="A6" s="241" t="str">
        <f t="shared" si="0"/>
        <v>3000m</v>
      </c>
      <c r="B6" s="241" t="s">
        <v>250</v>
      </c>
      <c r="C6" s="134" t="s">
        <v>251</v>
      </c>
      <c r="D6" s="135">
        <v>13</v>
      </c>
      <c r="E6" s="241" t="e">
        <f>IF(C6=0,"",IF(AND(ISNUMBER(C6),C6&gt;38),LOOKUP($C6,'Non-Scorers'!$B$4:$B$197,'Non-Scorers'!$C$4:$C$198),INDEX(Mens_team_declarations,MATCH(A$6,Events_men,0),MATCH(C6,men_short_codes,0))))</f>
        <v>#N/A</v>
      </c>
      <c r="F6" s="241" t="str">
        <f>IF(AND(ISNUMBER(C6),C6&gt;38),LOOKUP($C6,'Non-Scorers'!$B$4:$B$197,'Non-Scorers'!$D$4:$D$197),IF(C6=0,"",INDEX(Club_names,MATCH(C6,men_short_codes,0))))</f>
        <v>Worthing &amp; District</v>
      </c>
      <c r="G6" s="242" t="str">
        <f t="shared" si="1"/>
        <v>A</v>
      </c>
      <c r="H6" s="242">
        <f t="shared" si="2"/>
        <v>3</v>
      </c>
      <c r="I6" s="242"/>
      <c r="J6" s="241">
        <f t="shared" si="3"/>
        <v>1</v>
      </c>
      <c r="K6" s="241">
        <f t="shared" si="4"/>
        <v>3</v>
      </c>
      <c r="L6" s="241">
        <f t="shared" si="5"/>
        <v>0</v>
      </c>
      <c r="M6" s="241">
        <f t="shared" si="6"/>
        <v>0</v>
      </c>
      <c r="N6" s="241">
        <f t="shared" si="7"/>
        <v>0</v>
      </c>
      <c r="O6" s="241">
        <f t="shared" si="8"/>
        <v>0</v>
      </c>
      <c r="P6" s="241">
        <f t="shared" si="9"/>
        <v>0</v>
      </c>
      <c r="Q6" s="241">
        <f t="shared" si="10"/>
        <v>0</v>
      </c>
      <c r="R6" s="241">
        <f t="shared" si="11"/>
        <v>0</v>
      </c>
      <c r="S6" s="241">
        <f t="shared" si="12"/>
        <v>0</v>
      </c>
      <c r="T6" s="242">
        <v>9</v>
      </c>
    </row>
    <row r="7" spans="1:20" ht="13" customHeight="1" x14ac:dyDescent="0.15">
      <c r="A7" s="241" t="str">
        <f t="shared" si="0"/>
        <v>3000m</v>
      </c>
      <c r="B7" s="241" t="s">
        <v>252</v>
      </c>
      <c r="C7" s="139" t="s">
        <v>253</v>
      </c>
      <c r="D7" s="140">
        <v>13.2</v>
      </c>
      <c r="E7" s="241" t="e">
        <f>IF(C7=0,"",IF(AND(ISNUMBER(C7),C7&gt;38),LOOKUP($C7,'Non-Scorers'!$B$4:$B$197,'Non-Scorers'!$C$4:$C$198),INDEX(Mens_team_declarations,MATCH(A$6,Events_men,0),MATCH(C7,men_short_codes,0))))</f>
        <v>#N/A</v>
      </c>
      <c r="F7" s="241" t="str">
        <f>IF(AND(ISNUMBER(C7),C7&gt;38),LOOKUP($C7,'Non-Scorers'!$B$4:$B$197,'Non-Scorers'!$D$4:$D$197),IF(C7=0,"",INDEX(Club_names,MATCH(C7,men_short_codes,0))))</f>
        <v>HY</v>
      </c>
      <c r="G7" s="242" t="str">
        <f t="shared" si="1"/>
        <v>A</v>
      </c>
      <c r="H7" s="242">
        <f t="shared" si="2"/>
        <v>4</v>
      </c>
      <c r="I7" s="242"/>
      <c r="J7" s="241">
        <f t="shared" si="3"/>
        <v>1</v>
      </c>
      <c r="K7" s="241">
        <f t="shared" si="4"/>
        <v>4</v>
      </c>
      <c r="L7" s="241">
        <f t="shared" si="5"/>
        <v>0</v>
      </c>
      <c r="M7" s="241">
        <f t="shared" si="6"/>
        <v>0</v>
      </c>
      <c r="N7" s="241">
        <f t="shared" si="7"/>
        <v>0</v>
      </c>
      <c r="O7" s="241">
        <f t="shared" si="8"/>
        <v>0</v>
      </c>
      <c r="P7" s="241">
        <f t="shared" si="9"/>
        <v>0</v>
      </c>
      <c r="Q7" s="241">
        <f t="shared" si="10"/>
        <v>0</v>
      </c>
      <c r="R7" s="241">
        <f t="shared" si="11"/>
        <v>0</v>
      </c>
      <c r="S7" s="241">
        <f t="shared" si="12"/>
        <v>0</v>
      </c>
      <c r="T7" s="242">
        <v>10</v>
      </c>
    </row>
    <row r="8" spans="1:20" ht="13" customHeight="1" x14ac:dyDescent="0.15">
      <c r="A8" s="241" t="str">
        <f t="shared" si="0"/>
        <v>3000m</v>
      </c>
      <c r="B8" s="241" t="s">
        <v>254</v>
      </c>
      <c r="C8" s="139" t="s">
        <v>255</v>
      </c>
      <c r="D8" s="140">
        <v>13.4</v>
      </c>
      <c r="E8" s="241" t="e">
        <f>IF(C8=0,"",IF(AND(ISNUMBER(C8),C8&gt;38),LOOKUP($C8,'Non-Scorers'!$B$4:$B$197,'Non-Scorers'!$C$4:$C$198),INDEX(Mens_team_declarations,MATCH(A$6,Events_men,0),MATCH(C8,men_short_codes,0))))</f>
        <v>#N/A</v>
      </c>
      <c r="F8" s="241" t="str">
        <f>IF(AND(ISNUMBER(C8),C8&gt;38),LOOKUP($C8,'Non-Scorers'!$B$4:$B$197,'Non-Scorers'!$D$4:$D$197),IF(C8=0,"",INDEX(Club_names,MATCH(C8,men_short_codes,0))))</f>
        <v>Hailsham</v>
      </c>
      <c r="G8" s="242" t="str">
        <f t="shared" si="1"/>
        <v>A</v>
      </c>
      <c r="H8" s="242">
        <f t="shared" si="2"/>
        <v>5</v>
      </c>
      <c r="I8" s="242"/>
      <c r="J8" s="241">
        <f t="shared" si="3"/>
        <v>1</v>
      </c>
      <c r="K8" s="241">
        <f t="shared" si="4"/>
        <v>5</v>
      </c>
      <c r="L8" s="241">
        <f t="shared" si="5"/>
        <v>0</v>
      </c>
      <c r="M8" s="241">
        <f t="shared" si="6"/>
        <v>0</v>
      </c>
      <c r="N8" s="241">
        <f t="shared" si="7"/>
        <v>0</v>
      </c>
      <c r="O8" s="241">
        <f t="shared" si="8"/>
        <v>0</v>
      </c>
      <c r="P8" s="241">
        <f t="shared" si="9"/>
        <v>0</v>
      </c>
      <c r="Q8" s="241">
        <f t="shared" si="10"/>
        <v>0</v>
      </c>
      <c r="R8" s="241">
        <f t="shared" si="11"/>
        <v>0</v>
      </c>
      <c r="S8" s="241">
        <f t="shared" si="12"/>
        <v>0</v>
      </c>
      <c r="T8" s="242">
        <v>11</v>
      </c>
    </row>
    <row r="9" spans="1:20" ht="13" customHeight="1" x14ac:dyDescent="0.15">
      <c r="A9" s="241" t="str">
        <f t="shared" si="0"/>
        <v>3000m</v>
      </c>
      <c r="B9" s="241" t="s">
        <v>256</v>
      </c>
      <c r="C9" s="139" t="s">
        <v>257</v>
      </c>
      <c r="D9" s="140">
        <v>15.6</v>
      </c>
      <c r="E9" s="241" t="e">
        <f>IF(C9=0,"",IF(AND(ISNUMBER(C9),C9&gt;38),LOOKUP($C9,'Non-Scorers'!$B$4:$B$197,'Non-Scorers'!$C$4:$C$198),INDEX(Mens_team_declarations,MATCH(A$6,Events_men,0),MATCH(C9,men_short_codes,0))))</f>
        <v>#N/A</v>
      </c>
      <c r="F9" s="241" t="str">
        <f>IF(AND(ISNUMBER(C9),C9&gt;38),LOOKUP($C9,'Non-Scorers'!$B$4:$B$197,'Non-Scorers'!$D$4:$D$197),IF(C9=0,"",INDEX(Club_names,MATCH(C9,men_short_codes,0))))</f>
        <v>Haywards Heath &amp; Lewes</v>
      </c>
      <c r="G9" s="242" t="str">
        <f t="shared" si="1"/>
        <v>A</v>
      </c>
      <c r="H9" s="242">
        <f t="shared" si="2"/>
        <v>6</v>
      </c>
      <c r="I9" s="242"/>
      <c r="J9" s="241">
        <f t="shared" si="3"/>
        <v>1</v>
      </c>
      <c r="K9" s="241">
        <f t="shared" si="4"/>
        <v>6</v>
      </c>
      <c r="L9" s="241">
        <f t="shared" si="5"/>
        <v>0</v>
      </c>
      <c r="M9" s="241">
        <f t="shared" si="6"/>
        <v>0</v>
      </c>
      <c r="N9" s="241">
        <f t="shared" si="7"/>
        <v>0</v>
      </c>
      <c r="O9" s="241">
        <f t="shared" si="8"/>
        <v>0</v>
      </c>
      <c r="P9" s="241">
        <f t="shared" si="9"/>
        <v>0</v>
      </c>
      <c r="Q9" s="241">
        <f t="shared" si="10"/>
        <v>0</v>
      </c>
      <c r="R9" s="241">
        <f t="shared" si="11"/>
        <v>0</v>
      </c>
      <c r="S9" s="241">
        <f t="shared" si="12"/>
        <v>0</v>
      </c>
      <c r="T9" s="242">
        <v>12</v>
      </c>
    </row>
    <row r="10" spans="1:20" ht="13" customHeight="1" x14ac:dyDescent="0.15">
      <c r="A10" s="241" t="str">
        <f t="shared" si="0"/>
        <v>3000m</v>
      </c>
      <c r="B10" s="241" t="s">
        <v>258</v>
      </c>
      <c r="C10" s="243"/>
      <c r="D10" s="244"/>
      <c r="E10" s="241" t="str">
        <f>IF(C10=0,"",IF(AND(ISNUMBER(C10),C10&gt;38),LOOKUP($C10,'Non-Scorers'!$B$4:$B$197,'Non-Scorers'!$C$4:$C$198),INDEX(Mens_team_declarations,MATCH(A$6,Events_men,0),MATCH(C10,men_short_codes,0))))</f>
        <v/>
      </c>
      <c r="F10" s="241" t="str">
        <f>IF(AND(ISNUMBER(C10),C10&gt;38),LOOKUP($C10,'Non-Scorers'!$B$4:$B$197,'Non-Scorers'!$D$4:$D$197),IF(C10=0,"",INDEX(Club_names,MATCH(C10,men_short_codes,0))))</f>
        <v/>
      </c>
      <c r="G10" s="242">
        <f t="shared" si="1"/>
        <v>0</v>
      </c>
      <c r="H10" s="242">
        <f t="shared" si="2"/>
        <v>0</v>
      </c>
      <c r="I10" s="242"/>
      <c r="J10" s="241">
        <f t="shared" si="3"/>
        <v>0</v>
      </c>
      <c r="K10" s="241">
        <f t="shared" si="4"/>
        <v>6</v>
      </c>
      <c r="L10" s="241">
        <f t="shared" si="5"/>
        <v>0</v>
      </c>
      <c r="M10" s="241">
        <f t="shared" si="6"/>
        <v>0</v>
      </c>
      <c r="N10" s="241">
        <f t="shared" si="7"/>
        <v>0</v>
      </c>
      <c r="O10" s="241">
        <f t="shared" si="8"/>
        <v>0</v>
      </c>
      <c r="P10" s="241">
        <f t="shared" si="9"/>
        <v>0</v>
      </c>
      <c r="Q10" s="241">
        <f t="shared" si="10"/>
        <v>0</v>
      </c>
      <c r="R10" s="241">
        <f t="shared" si="11"/>
        <v>0</v>
      </c>
      <c r="S10" s="241">
        <f t="shared" si="12"/>
        <v>0</v>
      </c>
      <c r="T10" s="242">
        <v>13</v>
      </c>
    </row>
    <row r="11" spans="1:20" ht="13" customHeight="1" x14ac:dyDescent="0.15">
      <c r="A11" s="241" t="str">
        <f t="shared" si="0"/>
        <v>3000m</v>
      </c>
      <c r="B11" s="241" t="s">
        <v>259</v>
      </c>
      <c r="C11" s="243"/>
      <c r="D11" s="244"/>
      <c r="E11" s="241" t="str">
        <f>IF(C11=0,"",IF(AND(ISNUMBER(C11),C11&gt;38),LOOKUP($C11,'Non-Scorers'!$B$4:$B$197,'Non-Scorers'!$C$4:$C$198),INDEX(Mens_team_declarations,MATCH(A$6,Events_men,0),MATCH(C11,men_short_codes,0))))</f>
        <v/>
      </c>
      <c r="F11" s="241" t="str">
        <f>IF(AND(ISNUMBER(C11),C11&gt;38),LOOKUP($C11,'Non-Scorers'!$B$4:$B$197,'Non-Scorers'!$D$4:$D$197),IF(C11=0,"",INDEX(Club_names,MATCH(C11,men_short_codes,0))))</f>
        <v/>
      </c>
      <c r="G11" s="242">
        <f t="shared" si="1"/>
        <v>0</v>
      </c>
      <c r="H11" s="242">
        <f t="shared" si="2"/>
        <v>0</v>
      </c>
      <c r="I11" s="242"/>
      <c r="J11" s="241">
        <f t="shared" si="3"/>
        <v>0</v>
      </c>
      <c r="K11" s="241">
        <f t="shared" si="4"/>
        <v>6</v>
      </c>
      <c r="L11" s="241">
        <f t="shared" si="5"/>
        <v>0</v>
      </c>
      <c r="M11" s="241">
        <f t="shared" si="6"/>
        <v>0</v>
      </c>
      <c r="N11" s="241">
        <f t="shared" si="7"/>
        <v>0</v>
      </c>
      <c r="O11" s="241">
        <f t="shared" si="8"/>
        <v>0</v>
      </c>
      <c r="P11" s="241">
        <f t="shared" si="9"/>
        <v>0</v>
      </c>
      <c r="Q11" s="241">
        <f t="shared" si="10"/>
        <v>0</v>
      </c>
      <c r="R11" s="241">
        <f t="shared" si="11"/>
        <v>0</v>
      </c>
      <c r="S11" s="241">
        <f t="shared" si="12"/>
        <v>0</v>
      </c>
      <c r="T11" s="242">
        <v>14</v>
      </c>
    </row>
    <row r="12" spans="1:20" ht="13" customHeight="1" x14ac:dyDescent="0.15">
      <c r="A12" s="241" t="str">
        <f t="shared" si="0"/>
        <v>3000m</v>
      </c>
      <c r="B12" s="241" t="s">
        <v>260</v>
      </c>
      <c r="C12" s="243"/>
      <c r="D12" s="244"/>
      <c r="E12" s="241" t="str">
        <f>IF(C12=0,"",IF(AND(ISNUMBER(C12),C12&gt;38),LOOKUP($C12,'Non-Scorers'!$B$4:$B$197,'Non-Scorers'!$C$4:$C$198),INDEX(Mens_team_declarations,MATCH(A$6,Events_men,0),MATCH(C12,men_short_codes,0))))</f>
        <v/>
      </c>
      <c r="F12" s="241" t="str">
        <f>IF(AND(ISNUMBER(C12),C12&gt;38),LOOKUP($C12,'Non-Scorers'!$B$4:$B$197,'Non-Scorers'!$D$4:$D$197),IF(C12=0,"",INDEX(Club_names,MATCH(C12,men_short_codes,0))))</f>
        <v/>
      </c>
      <c r="G12" s="242">
        <f t="shared" si="1"/>
        <v>0</v>
      </c>
      <c r="H12" s="242">
        <f t="shared" si="2"/>
        <v>0</v>
      </c>
      <c r="I12" s="242"/>
      <c r="J12" s="241">
        <f t="shared" si="3"/>
        <v>0</v>
      </c>
      <c r="K12" s="241">
        <f t="shared" si="4"/>
        <v>6</v>
      </c>
      <c r="L12" s="241">
        <f t="shared" si="5"/>
        <v>0</v>
      </c>
      <c r="M12" s="241">
        <f t="shared" si="6"/>
        <v>0</v>
      </c>
      <c r="N12" s="241">
        <f t="shared" si="7"/>
        <v>0</v>
      </c>
      <c r="O12" s="241">
        <f t="shared" si="8"/>
        <v>0</v>
      </c>
      <c r="P12" s="241">
        <f t="shared" si="9"/>
        <v>0</v>
      </c>
      <c r="Q12" s="241">
        <f t="shared" si="10"/>
        <v>0</v>
      </c>
      <c r="R12" s="241">
        <f t="shared" si="11"/>
        <v>0</v>
      </c>
      <c r="S12" s="241">
        <f t="shared" si="12"/>
        <v>0</v>
      </c>
      <c r="T12" s="242">
        <v>15</v>
      </c>
    </row>
    <row r="13" spans="1:20" ht="13" customHeight="1" x14ac:dyDescent="0.15">
      <c r="A13" s="241" t="str">
        <f t="shared" si="0"/>
        <v>3000m</v>
      </c>
      <c r="B13" s="241" t="s">
        <v>261</v>
      </c>
      <c r="C13" s="243"/>
      <c r="D13" s="244"/>
      <c r="E13" s="241" t="str">
        <f>IF(C13=0,"",IF(AND(ISNUMBER(C13),C13&gt;38),LOOKUP($C13,'Non-Scorers'!$B$4:$B$197,'Non-Scorers'!$C$4:$C$198),INDEX(Mens_team_declarations,MATCH(A$6,Events_men,0),MATCH(C13,men_short_codes,0))))</f>
        <v/>
      </c>
      <c r="F13" s="241" t="str">
        <f>IF(AND(ISNUMBER(C13),C13&gt;38),LOOKUP($C13,'Non-Scorers'!$B$4:$B$197,'Non-Scorers'!$D$4:$D$197),IF(C13=0,"",INDEX(Club_names,MATCH(C13,men_short_codes,0))))</f>
        <v/>
      </c>
      <c r="G13" s="242">
        <f t="shared" si="1"/>
        <v>0</v>
      </c>
      <c r="H13" s="242">
        <f t="shared" si="2"/>
        <v>0</v>
      </c>
      <c r="I13" s="242"/>
      <c r="J13" s="241">
        <f t="shared" si="3"/>
        <v>0</v>
      </c>
      <c r="K13" s="241">
        <f t="shared" si="4"/>
        <v>6</v>
      </c>
      <c r="L13" s="241">
        <f t="shared" si="5"/>
        <v>0</v>
      </c>
      <c r="M13" s="241">
        <f t="shared" si="6"/>
        <v>0</v>
      </c>
      <c r="N13" s="241">
        <f t="shared" si="7"/>
        <v>0</v>
      </c>
      <c r="O13" s="241">
        <f t="shared" si="8"/>
        <v>0</v>
      </c>
      <c r="P13" s="241">
        <f t="shared" si="9"/>
        <v>0</v>
      </c>
      <c r="Q13" s="241">
        <f t="shared" si="10"/>
        <v>0</v>
      </c>
      <c r="R13" s="241">
        <f t="shared" si="11"/>
        <v>0</v>
      </c>
      <c r="S13" s="241">
        <f t="shared" si="12"/>
        <v>0</v>
      </c>
      <c r="T13" s="242">
        <v>16</v>
      </c>
    </row>
    <row r="14" spans="1:20" ht="13" customHeight="1" x14ac:dyDescent="0.15">
      <c r="A14" s="241" t="str">
        <f t="shared" si="0"/>
        <v>3000m</v>
      </c>
      <c r="B14" s="241" t="s">
        <v>262</v>
      </c>
      <c r="C14" s="243"/>
      <c r="D14" s="244"/>
      <c r="E14" s="241" t="str">
        <f>IF(C14=0,"",IF(AND(ISNUMBER(C14),C14&gt;38),LOOKUP($C14,'Non-Scorers'!$B$4:$B$197,'Non-Scorers'!$C$4:$C$198),INDEX(Mens_team_declarations,MATCH(A$6,Events_men,0),MATCH(C14,men_short_codes,0))))</f>
        <v/>
      </c>
      <c r="F14" s="241" t="str">
        <f>IF(AND(ISNUMBER(C14),C14&gt;38),LOOKUP($C14,'Non-Scorers'!$B$4:$B$197,'Non-Scorers'!$D$4:$D$197),IF(C14=0,"",INDEX(Club_names,MATCH(C14,men_short_codes,0))))</f>
        <v/>
      </c>
      <c r="G14" s="242">
        <f t="shared" si="1"/>
        <v>0</v>
      </c>
      <c r="H14" s="242">
        <f t="shared" si="2"/>
        <v>0</v>
      </c>
      <c r="I14" s="242"/>
      <c r="J14" s="241">
        <f t="shared" si="3"/>
        <v>0</v>
      </c>
      <c r="K14" s="241">
        <f t="shared" si="4"/>
        <v>6</v>
      </c>
      <c r="L14" s="241">
        <f t="shared" si="5"/>
        <v>0</v>
      </c>
      <c r="M14" s="241">
        <f t="shared" si="6"/>
        <v>0</v>
      </c>
      <c r="N14" s="241">
        <f t="shared" si="7"/>
        <v>0</v>
      </c>
      <c r="O14" s="241">
        <f t="shared" si="8"/>
        <v>0</v>
      </c>
      <c r="P14" s="241">
        <f t="shared" si="9"/>
        <v>0</v>
      </c>
      <c r="Q14" s="241">
        <f t="shared" si="10"/>
        <v>0</v>
      </c>
      <c r="R14" s="241">
        <f t="shared" si="11"/>
        <v>0</v>
      </c>
      <c r="S14" s="241">
        <f t="shared" si="12"/>
        <v>0</v>
      </c>
      <c r="T14" s="242">
        <v>17</v>
      </c>
    </row>
    <row r="15" spans="1:20" ht="13" customHeight="1" x14ac:dyDescent="0.15">
      <c r="A15" s="241" t="str">
        <f t="shared" si="0"/>
        <v>3000m</v>
      </c>
      <c r="B15" s="241" t="s">
        <v>263</v>
      </c>
      <c r="C15" s="243"/>
      <c r="D15" s="244"/>
      <c r="E15" s="241" t="str">
        <f>IF(C15=0,"",IF(AND(ISNUMBER(C15),C15&gt;38),LOOKUP($C15,'Non-Scorers'!$B$4:$B$197,'Non-Scorers'!$C$4:$C$198),INDEX(Mens_team_declarations,MATCH(A$6,Events_men,0),MATCH(C15,men_short_codes,0))))</f>
        <v/>
      </c>
      <c r="F15" s="241" t="str">
        <f>IF(AND(ISNUMBER(C15),C15&gt;38),LOOKUP($C15,'Non-Scorers'!$B$4:$B$197,'Non-Scorers'!$D$4:$D$197),IF(C15=0,"",INDEX(Club_names,MATCH(C15,men_short_codes,0))))</f>
        <v/>
      </c>
      <c r="G15" s="242">
        <f t="shared" si="1"/>
        <v>0</v>
      </c>
      <c r="H15" s="242">
        <f t="shared" si="2"/>
        <v>0</v>
      </c>
      <c r="I15" s="242"/>
      <c r="J15" s="241">
        <f t="shared" si="3"/>
        <v>0</v>
      </c>
      <c r="K15" s="241">
        <f t="shared" si="4"/>
        <v>6</v>
      </c>
      <c r="L15" s="241">
        <f t="shared" si="5"/>
        <v>0</v>
      </c>
      <c r="M15" s="241">
        <f t="shared" si="6"/>
        <v>0</v>
      </c>
      <c r="N15" s="241">
        <f t="shared" si="7"/>
        <v>0</v>
      </c>
      <c r="O15" s="241">
        <f t="shared" si="8"/>
        <v>0</v>
      </c>
      <c r="P15" s="241">
        <f t="shared" si="9"/>
        <v>0</v>
      </c>
      <c r="Q15" s="241">
        <f t="shared" si="10"/>
        <v>0</v>
      </c>
      <c r="R15" s="241">
        <f t="shared" si="11"/>
        <v>0</v>
      </c>
      <c r="S15" s="241">
        <f t="shared" si="12"/>
        <v>0</v>
      </c>
      <c r="T15" s="242">
        <v>18</v>
      </c>
    </row>
    <row r="16" spans="1:20" ht="13" customHeight="1" x14ac:dyDescent="0.15">
      <c r="A16" s="241" t="str">
        <f t="shared" si="0"/>
        <v>3000m</v>
      </c>
      <c r="B16" s="241" t="s">
        <v>264</v>
      </c>
      <c r="C16" s="243"/>
      <c r="D16" s="244"/>
      <c r="E16" s="241" t="str">
        <f>IF(C16=0,"",IF(AND(ISNUMBER(C16),C16&gt;38),LOOKUP($C16,'Non-Scorers'!$B$4:$B$197,'Non-Scorers'!$C$4:$C$198),INDEX(Mens_team_declarations,MATCH(A$6,Events_men,0),MATCH(C16,men_short_codes,0))))</f>
        <v/>
      </c>
      <c r="F16" s="241" t="str">
        <f>IF(AND(ISNUMBER(C16),C16&gt;38),LOOKUP($C16,'Non-Scorers'!$B$4:$B$197,'Non-Scorers'!$D$4:$D$197),IF(C16=0,"",INDEX(Club_names,MATCH(C16,men_short_codes,0))))</f>
        <v/>
      </c>
      <c r="G16" s="242">
        <f t="shared" si="1"/>
        <v>0</v>
      </c>
      <c r="H16" s="242">
        <f t="shared" si="2"/>
        <v>0</v>
      </c>
      <c r="I16" s="242"/>
      <c r="J16" s="241">
        <f t="shared" si="3"/>
        <v>0</v>
      </c>
      <c r="K16" s="241">
        <f t="shared" si="4"/>
        <v>6</v>
      </c>
      <c r="L16" s="241">
        <f t="shared" si="5"/>
        <v>0</v>
      </c>
      <c r="M16" s="241">
        <f t="shared" si="6"/>
        <v>0</v>
      </c>
      <c r="N16" s="241">
        <f t="shared" si="7"/>
        <v>0</v>
      </c>
      <c r="O16" s="241">
        <f t="shared" si="8"/>
        <v>0</v>
      </c>
      <c r="P16" s="241">
        <f t="shared" si="9"/>
        <v>0</v>
      </c>
      <c r="Q16" s="241">
        <f t="shared" si="10"/>
        <v>0</v>
      </c>
      <c r="R16" s="241">
        <f t="shared" si="11"/>
        <v>0</v>
      </c>
      <c r="S16" s="241">
        <f t="shared" si="12"/>
        <v>0</v>
      </c>
      <c r="T16" s="242">
        <v>19</v>
      </c>
    </row>
    <row r="17" spans="1:20" ht="13" customHeight="1" x14ac:dyDescent="0.15">
      <c r="A17" s="241" t="str">
        <f t="shared" si="0"/>
        <v>3000m</v>
      </c>
      <c r="B17" s="241" t="s">
        <v>265</v>
      </c>
      <c r="C17" s="243"/>
      <c r="D17" s="244"/>
      <c r="E17" s="241" t="str">
        <f>IF(C17=0,"",IF(AND(ISNUMBER(C17),C17&gt;38),LOOKUP($C17,'Non-Scorers'!$B$4:$B$197,'Non-Scorers'!$C$4:$C$198),INDEX(Mens_team_declarations,MATCH(A$6,Events_men,0),MATCH(C17,men_short_codes,0))))</f>
        <v/>
      </c>
      <c r="F17" s="241" t="str">
        <f>IF(AND(ISNUMBER(C17),C17&gt;38),LOOKUP($C17,'Non-Scorers'!$B$4:$B$197,'Non-Scorers'!$D$4:$D$197),IF(C17=0,"",INDEX(Club_names,MATCH(C17,men_short_codes,0))))</f>
        <v/>
      </c>
      <c r="G17" s="242">
        <f t="shared" si="1"/>
        <v>0</v>
      </c>
      <c r="H17" s="242">
        <f t="shared" si="2"/>
        <v>0</v>
      </c>
      <c r="I17" s="242"/>
      <c r="J17" s="241">
        <f t="shared" si="3"/>
        <v>0</v>
      </c>
      <c r="K17" s="241">
        <f t="shared" si="4"/>
        <v>6</v>
      </c>
      <c r="L17" s="241">
        <f t="shared" si="5"/>
        <v>0</v>
      </c>
      <c r="M17" s="241">
        <f t="shared" si="6"/>
        <v>0</v>
      </c>
      <c r="N17" s="241">
        <f t="shared" si="7"/>
        <v>0</v>
      </c>
      <c r="O17" s="241">
        <f t="shared" si="8"/>
        <v>0</v>
      </c>
      <c r="P17" s="241">
        <f t="shared" si="9"/>
        <v>0</v>
      </c>
      <c r="Q17" s="241">
        <f t="shared" si="10"/>
        <v>0</v>
      </c>
      <c r="R17" s="241">
        <f t="shared" si="11"/>
        <v>0</v>
      </c>
      <c r="S17" s="241">
        <f t="shared" si="12"/>
        <v>0</v>
      </c>
      <c r="T17" s="242">
        <v>20</v>
      </c>
    </row>
    <row r="18" spans="1:20" ht="13" customHeight="1" x14ac:dyDescent="0.15">
      <c r="A18" s="241" t="str">
        <f t="shared" si="0"/>
        <v>3000m</v>
      </c>
      <c r="B18" s="241" t="s">
        <v>266</v>
      </c>
      <c r="C18" s="243"/>
      <c r="D18" s="244"/>
      <c r="E18" s="241" t="str">
        <f>IF(C18=0,"",IF(AND(ISNUMBER(C18),C18&gt;38),LOOKUP($C18,'Non-Scorers'!$B$4:$B$197,'Non-Scorers'!$C$4:$C$198),INDEX(Mens_team_declarations,MATCH(A$6,Events_men,0),MATCH(C18,men_short_codes,0))))</f>
        <v/>
      </c>
      <c r="F18" s="241" t="str">
        <f>IF(AND(ISNUMBER(C18),C18&gt;38),LOOKUP($C18,'Non-Scorers'!$B$4:$B$197,'Non-Scorers'!$D$4:$D$197),IF(C18=0,"",INDEX(Club_names,MATCH(C18,men_short_codes,0))))</f>
        <v/>
      </c>
      <c r="G18" s="242">
        <f t="shared" si="1"/>
        <v>0</v>
      </c>
      <c r="H18" s="242">
        <f t="shared" si="2"/>
        <v>0</v>
      </c>
      <c r="I18" s="242"/>
      <c r="J18" s="241">
        <f t="shared" si="3"/>
        <v>0</v>
      </c>
      <c r="K18" s="241">
        <f t="shared" si="4"/>
        <v>6</v>
      </c>
      <c r="L18" s="241">
        <f t="shared" si="5"/>
        <v>0</v>
      </c>
      <c r="M18" s="241">
        <f t="shared" si="6"/>
        <v>0</v>
      </c>
      <c r="N18" s="241">
        <f t="shared" si="7"/>
        <v>0</v>
      </c>
      <c r="O18" s="241">
        <f t="shared" si="8"/>
        <v>0</v>
      </c>
      <c r="P18" s="241">
        <f t="shared" si="9"/>
        <v>0</v>
      </c>
      <c r="Q18" s="241">
        <f t="shared" si="10"/>
        <v>0</v>
      </c>
      <c r="R18" s="241">
        <f t="shared" si="11"/>
        <v>0</v>
      </c>
      <c r="S18" s="241">
        <f t="shared" si="12"/>
        <v>0</v>
      </c>
      <c r="T18" s="242">
        <v>21</v>
      </c>
    </row>
    <row r="19" spans="1:20" ht="13" customHeight="1" x14ac:dyDescent="0.15">
      <c r="A19" s="241" t="str">
        <f t="shared" si="0"/>
        <v>3000m</v>
      </c>
      <c r="B19" s="241" t="s">
        <v>267</v>
      </c>
      <c r="C19" s="243"/>
      <c r="D19" s="244"/>
      <c r="E19" s="241" t="str">
        <f>IF(C19=0,"",IF(AND(ISNUMBER(C19),C19&gt;38),LOOKUP($C19,'Non-Scorers'!$B$4:$B$197,'Non-Scorers'!$C$4:$C$198),INDEX(Mens_team_declarations,MATCH(A$6,Events_men,0),MATCH(C19,men_short_codes,0))))</f>
        <v/>
      </c>
      <c r="F19" s="241" t="str">
        <f>IF(AND(ISNUMBER(C19),C19&gt;38),LOOKUP($C19,'Non-Scorers'!$B$4:$B$197,'Non-Scorers'!$D$4:$D$197),IF(C19=0,"",INDEX(Club_names,MATCH(C19,men_short_codes,0))))</f>
        <v/>
      </c>
      <c r="G19" s="242">
        <f t="shared" si="1"/>
        <v>0</v>
      </c>
      <c r="H19" s="242">
        <f t="shared" si="2"/>
        <v>0</v>
      </c>
      <c r="I19" s="242"/>
      <c r="J19" s="241">
        <f t="shared" si="3"/>
        <v>0</v>
      </c>
      <c r="K19" s="241">
        <f t="shared" si="4"/>
        <v>6</v>
      </c>
      <c r="L19" s="241">
        <f t="shared" si="5"/>
        <v>0</v>
      </c>
      <c r="M19" s="241">
        <f t="shared" si="6"/>
        <v>0</v>
      </c>
      <c r="N19" s="241">
        <f t="shared" si="7"/>
        <v>0</v>
      </c>
      <c r="O19" s="241">
        <f t="shared" si="8"/>
        <v>0</v>
      </c>
      <c r="P19" s="241">
        <f t="shared" si="9"/>
        <v>0</v>
      </c>
      <c r="Q19" s="241">
        <f t="shared" si="10"/>
        <v>0</v>
      </c>
      <c r="R19" s="241">
        <f t="shared" si="11"/>
        <v>0</v>
      </c>
      <c r="S19" s="241">
        <f t="shared" si="12"/>
        <v>0</v>
      </c>
      <c r="T19" s="242">
        <v>22</v>
      </c>
    </row>
    <row r="20" spans="1:20" ht="13" customHeight="1" x14ac:dyDescent="0.15">
      <c r="A20" s="241" t="str">
        <f t="shared" si="0"/>
        <v>3000m</v>
      </c>
      <c r="B20" s="241" t="s">
        <v>268</v>
      </c>
      <c r="C20" s="243"/>
      <c r="D20" s="244"/>
      <c r="E20" s="241" t="str">
        <f>IF(C20=0,"",IF(AND(ISNUMBER(C20),C20&gt;38),LOOKUP($C20,'Non-Scorers'!$B$4:$B$197,'Non-Scorers'!$C$4:$C$198),INDEX(Mens_team_declarations,MATCH(A$6,Events_men,0),MATCH(C20,men_short_codes,0))))</f>
        <v/>
      </c>
      <c r="F20" s="241" t="str">
        <f>IF(AND(ISNUMBER(C20),C20&gt;38),LOOKUP($C20,'Non-Scorers'!$B$4:$B$197,'Non-Scorers'!$D$4:$D$197),IF(C20=0,"",INDEX(Club_names,MATCH(C20,men_short_codes,0))))</f>
        <v/>
      </c>
      <c r="G20" s="242">
        <f t="shared" si="1"/>
        <v>0</v>
      </c>
      <c r="H20" s="242">
        <f t="shared" si="2"/>
        <v>0</v>
      </c>
      <c r="I20" s="242"/>
      <c r="J20" s="241">
        <f t="shared" si="3"/>
        <v>0</v>
      </c>
      <c r="K20" s="241">
        <f t="shared" si="4"/>
        <v>6</v>
      </c>
      <c r="L20" s="241">
        <f t="shared" si="5"/>
        <v>0</v>
      </c>
      <c r="M20" s="241">
        <f t="shared" si="6"/>
        <v>0</v>
      </c>
      <c r="N20" s="241">
        <f t="shared" si="7"/>
        <v>0</v>
      </c>
      <c r="O20" s="241">
        <f t="shared" si="8"/>
        <v>0</v>
      </c>
      <c r="P20" s="241">
        <f t="shared" si="9"/>
        <v>0</v>
      </c>
      <c r="Q20" s="241">
        <f t="shared" si="10"/>
        <v>0</v>
      </c>
      <c r="R20" s="241">
        <f t="shared" si="11"/>
        <v>0</v>
      </c>
      <c r="S20" s="241">
        <f t="shared" si="12"/>
        <v>0</v>
      </c>
      <c r="T20" s="242">
        <v>23</v>
      </c>
    </row>
    <row r="21" spans="1:20" ht="13" customHeight="1" x14ac:dyDescent="0.15">
      <c r="A21" s="241" t="str">
        <f t="shared" si="0"/>
        <v>3000m</v>
      </c>
      <c r="B21" s="241" t="s">
        <v>269</v>
      </c>
      <c r="C21" s="243"/>
      <c r="D21" s="244"/>
      <c r="E21" s="241" t="str">
        <f>IF(C21=0,"",IF(AND(ISNUMBER(C21),C21&gt;38),LOOKUP($C21,'Non-Scorers'!$B$4:$B$197,'Non-Scorers'!$C$4:$C$198),INDEX(Mens_team_declarations,MATCH(A$6,Events_men,0),MATCH(C21,men_short_codes,0))))</f>
        <v/>
      </c>
      <c r="F21" s="241" t="str">
        <f>IF(AND(ISNUMBER(C21),C21&gt;38),LOOKUP($C21,'Non-Scorers'!$B$4:$B$197,'Non-Scorers'!$D$4:$D$197),IF(C21=0,"",INDEX(Club_names,MATCH(C21,men_short_codes,0))))</f>
        <v/>
      </c>
      <c r="G21" s="242">
        <f t="shared" si="1"/>
        <v>0</v>
      </c>
      <c r="H21" s="242">
        <f t="shared" si="2"/>
        <v>0</v>
      </c>
      <c r="I21" s="242"/>
      <c r="J21" s="241">
        <f t="shared" si="3"/>
        <v>0</v>
      </c>
      <c r="K21" s="241">
        <f t="shared" si="4"/>
        <v>6</v>
      </c>
      <c r="L21" s="241">
        <f t="shared" si="5"/>
        <v>0</v>
      </c>
      <c r="M21" s="241">
        <f t="shared" si="6"/>
        <v>0</v>
      </c>
      <c r="N21" s="241">
        <f t="shared" si="7"/>
        <v>0</v>
      </c>
      <c r="O21" s="241">
        <f t="shared" si="8"/>
        <v>0</v>
      </c>
      <c r="P21" s="241">
        <f t="shared" si="9"/>
        <v>0</v>
      </c>
      <c r="Q21" s="241">
        <f t="shared" si="10"/>
        <v>0</v>
      </c>
      <c r="R21" s="241">
        <f t="shared" si="11"/>
        <v>0</v>
      </c>
      <c r="S21" s="241">
        <f t="shared" si="12"/>
        <v>0</v>
      </c>
      <c r="T21" s="242">
        <v>24</v>
      </c>
    </row>
    <row r="22" spans="1:20" ht="13" customHeight="1" x14ac:dyDescent="0.15">
      <c r="A22" s="241" t="str">
        <f t="shared" si="0"/>
        <v>3000m</v>
      </c>
      <c r="B22" s="241" t="s">
        <v>270</v>
      </c>
      <c r="C22" s="243"/>
      <c r="D22" s="244"/>
      <c r="E22" s="241" t="str">
        <f>IF(C22=0,"",IF(AND(ISNUMBER(C22),C22&gt;38),LOOKUP($C22,'Non-Scorers'!$B$4:$B$197,'Non-Scorers'!$C$4:$C$198),INDEX(Mens_team_declarations,MATCH(A$6,Events_men,0),MATCH(C22,men_short_codes,0))))</f>
        <v/>
      </c>
      <c r="F22" s="241" t="str">
        <f>IF(AND(ISNUMBER(C22),C22&gt;38),LOOKUP($C22,'Non-Scorers'!$B$4:$B$197,'Non-Scorers'!$D$4:$D$197),IF(C22=0,"",INDEX(Club_names,MATCH(C22,men_short_codes,0))))</f>
        <v/>
      </c>
      <c r="G22" s="242">
        <f t="shared" si="1"/>
        <v>0</v>
      </c>
      <c r="H22" s="242">
        <f t="shared" si="2"/>
        <v>0</v>
      </c>
      <c r="I22" s="242"/>
      <c r="J22" s="241">
        <f t="shared" si="3"/>
        <v>0</v>
      </c>
      <c r="K22" s="241">
        <f t="shared" si="4"/>
        <v>6</v>
      </c>
      <c r="L22" s="241">
        <f t="shared" si="5"/>
        <v>0</v>
      </c>
      <c r="M22" s="241">
        <f t="shared" si="6"/>
        <v>0</v>
      </c>
      <c r="N22" s="241">
        <f t="shared" si="7"/>
        <v>0</v>
      </c>
      <c r="O22" s="241">
        <f t="shared" si="8"/>
        <v>0</v>
      </c>
      <c r="P22" s="241">
        <f t="shared" si="9"/>
        <v>0</v>
      </c>
      <c r="Q22" s="241">
        <f t="shared" si="10"/>
        <v>0</v>
      </c>
      <c r="R22" s="241">
        <f t="shared" si="11"/>
        <v>0</v>
      </c>
      <c r="S22" s="241">
        <f t="shared" si="12"/>
        <v>0</v>
      </c>
      <c r="T22" s="242">
        <v>25</v>
      </c>
    </row>
    <row r="23" spans="1:20" ht="13" customHeight="1" x14ac:dyDescent="0.15">
      <c r="A23" s="241" t="str">
        <f t="shared" si="0"/>
        <v>3000m</v>
      </c>
      <c r="B23" s="241" t="s">
        <v>271</v>
      </c>
      <c r="C23" s="243"/>
      <c r="D23" s="244"/>
      <c r="E23" s="241" t="str">
        <f>IF(C23=0,"",IF(AND(ISNUMBER(C23),C23&gt;38),LOOKUP($C23,'Non-Scorers'!$B$4:$B$197,'Non-Scorers'!$C$4:$C$198),INDEX(Mens_team_declarations,MATCH(A$6,Events_men,0),MATCH(C23,men_short_codes,0))))</f>
        <v/>
      </c>
      <c r="F23" s="241" t="str">
        <f>IF(AND(ISNUMBER(C23),C23&gt;38),LOOKUP($C23,'Non-Scorers'!$B$4:$B$197,'Non-Scorers'!$D$4:$D$197),IF(C23=0,"",INDEX(Club_names,MATCH(C23,men_short_codes,0))))</f>
        <v/>
      </c>
      <c r="G23" s="242">
        <f t="shared" si="1"/>
        <v>0</v>
      </c>
      <c r="H23" s="242">
        <f t="shared" si="2"/>
        <v>0</v>
      </c>
      <c r="I23" s="242"/>
      <c r="J23" s="241">
        <f t="shared" si="3"/>
        <v>0</v>
      </c>
      <c r="K23" s="241">
        <f t="shared" si="4"/>
        <v>6</v>
      </c>
      <c r="L23" s="241">
        <f t="shared" si="5"/>
        <v>0</v>
      </c>
      <c r="M23" s="241">
        <f t="shared" si="6"/>
        <v>0</v>
      </c>
      <c r="N23" s="241">
        <f t="shared" si="7"/>
        <v>0</v>
      </c>
      <c r="O23" s="241">
        <f t="shared" si="8"/>
        <v>0</v>
      </c>
      <c r="P23" s="241">
        <f t="shared" si="9"/>
        <v>0</v>
      </c>
      <c r="Q23" s="241">
        <f t="shared" si="10"/>
        <v>0</v>
      </c>
      <c r="R23" s="241">
        <f t="shared" si="11"/>
        <v>0</v>
      </c>
      <c r="S23" s="241">
        <f t="shared" si="12"/>
        <v>0</v>
      </c>
      <c r="T23" s="242">
        <v>26</v>
      </c>
    </row>
    <row r="24" spans="1:20" ht="13" customHeight="1" x14ac:dyDescent="0.15">
      <c r="B24" s="241" t="s">
        <v>272</v>
      </c>
      <c r="C24" s="243"/>
      <c r="D24" s="244"/>
      <c r="E24" s="241" t="str">
        <f>IF(C24=0,"",IF(AND(ISNUMBER(C24),C24&gt;38),LOOKUP($C24,'Non-Scorers'!$B$4:$B$197,'Non-Scorers'!$C$4:$C$198),INDEX(Mens_team_declarations,MATCH(A$6,Events_men,0),MATCH(C24,men_short_codes,0))))</f>
        <v/>
      </c>
      <c r="F24" s="241" t="str">
        <f>IF(AND(ISNUMBER(C24),C24&gt;38),LOOKUP($C24,'Non-Scorers'!$B$4:$B$197,'Non-Scorers'!$D$4:$D$197),IF(C24=0,"",INDEX(Club_names,MATCH(C24,men_short_codes,0))))</f>
        <v/>
      </c>
      <c r="G24" s="242">
        <f t="shared" si="1"/>
        <v>0</v>
      </c>
      <c r="H24" s="242">
        <f t="shared" si="2"/>
        <v>0</v>
      </c>
      <c r="I24" s="242"/>
      <c r="J24" s="241">
        <f t="shared" si="3"/>
        <v>0</v>
      </c>
      <c r="K24" s="241">
        <f t="shared" si="4"/>
        <v>6</v>
      </c>
      <c r="L24" s="241">
        <f t="shared" si="5"/>
        <v>0</v>
      </c>
      <c r="M24" s="241">
        <f t="shared" si="6"/>
        <v>0</v>
      </c>
      <c r="N24" s="241">
        <f t="shared" si="7"/>
        <v>0</v>
      </c>
      <c r="O24" s="241">
        <f t="shared" si="8"/>
        <v>0</v>
      </c>
      <c r="P24" s="241">
        <f t="shared" si="9"/>
        <v>0</v>
      </c>
      <c r="Q24" s="241">
        <f t="shared" si="10"/>
        <v>0</v>
      </c>
      <c r="R24" s="241">
        <f t="shared" si="11"/>
        <v>0</v>
      </c>
      <c r="S24" s="241">
        <f t="shared" si="12"/>
        <v>0</v>
      </c>
      <c r="T24" s="242">
        <v>27</v>
      </c>
    </row>
    <row r="25" spans="1:20" ht="13" customHeight="1" x14ac:dyDescent="0.15">
      <c r="B25" s="241" t="s">
        <v>273</v>
      </c>
      <c r="C25" s="243"/>
      <c r="D25" s="244"/>
      <c r="E25" s="241" t="str">
        <f>IF(C25=0,"",IF(AND(ISNUMBER(C25),C25&gt;38),LOOKUP($C25,'Non-Scorers'!$B$4:$B$197,'Non-Scorers'!$C$4:$C$198),INDEX(Mens_team_declarations,MATCH(A$6,Events_men,0),MATCH(C25,men_short_codes,0))))</f>
        <v/>
      </c>
      <c r="F25" s="241" t="str">
        <f>IF(AND(ISNUMBER(C25),C25&gt;38),LOOKUP($C25,'Non-Scorers'!$B$4:$B$197,'Non-Scorers'!$D$4:$D$197),IF(C25=0,"",INDEX(Club_names,MATCH(C25,men_short_codes,0))))</f>
        <v/>
      </c>
      <c r="G25" s="242">
        <f t="shared" si="1"/>
        <v>0</v>
      </c>
      <c r="H25" s="242">
        <f t="shared" si="2"/>
        <v>0</v>
      </c>
      <c r="I25" s="242"/>
      <c r="J25" s="241">
        <f t="shared" si="3"/>
        <v>0</v>
      </c>
      <c r="K25" s="241">
        <f t="shared" si="4"/>
        <v>6</v>
      </c>
      <c r="L25" s="241">
        <f t="shared" si="5"/>
        <v>0</v>
      </c>
      <c r="M25" s="241">
        <f t="shared" si="6"/>
        <v>0</v>
      </c>
      <c r="N25" s="241">
        <f t="shared" si="7"/>
        <v>0</v>
      </c>
      <c r="O25" s="241">
        <f t="shared" si="8"/>
        <v>0</v>
      </c>
      <c r="P25" s="241">
        <f t="shared" si="9"/>
        <v>0</v>
      </c>
      <c r="Q25" s="241">
        <f t="shared" si="10"/>
        <v>0</v>
      </c>
      <c r="R25" s="241">
        <f t="shared" si="11"/>
        <v>0</v>
      </c>
      <c r="S25" s="241">
        <f t="shared" si="12"/>
        <v>0</v>
      </c>
      <c r="T25" s="242">
        <v>28</v>
      </c>
    </row>
    <row r="26" spans="1:20" ht="13" customHeight="1" x14ac:dyDescent="0.15">
      <c r="B26" s="241" t="s">
        <v>274</v>
      </c>
      <c r="C26" s="243"/>
      <c r="D26" s="244"/>
      <c r="E26" s="241" t="str">
        <f>IF(C26=0,"",IF(AND(ISNUMBER(C26),C26&gt;38),LOOKUP($C26,'Non-Scorers'!$B$4:$B$197,'Non-Scorers'!$C$4:$C$198),INDEX(Mens_team_declarations,MATCH(A$6,Events_men,0),MATCH(C26,men_short_codes,0))))</f>
        <v/>
      </c>
      <c r="F26" s="241" t="str">
        <f>IF(AND(ISNUMBER(C26),C26&gt;38),LOOKUP($C26,'Non-Scorers'!$B$4:$B$197,'Non-Scorers'!$D$4:$D$197),IF(C26=0,"",INDEX(Club_names,MATCH(C26,men_short_codes,0))))</f>
        <v/>
      </c>
      <c r="G26" s="242">
        <f t="shared" si="1"/>
        <v>0</v>
      </c>
      <c r="H26" s="242">
        <f t="shared" si="2"/>
        <v>0</v>
      </c>
      <c r="I26" s="242"/>
      <c r="J26" s="241">
        <f t="shared" si="3"/>
        <v>0</v>
      </c>
      <c r="K26" s="241">
        <f t="shared" si="4"/>
        <v>6</v>
      </c>
      <c r="L26" s="241">
        <f t="shared" si="5"/>
        <v>0</v>
      </c>
      <c r="M26" s="241">
        <f t="shared" si="6"/>
        <v>0</v>
      </c>
      <c r="N26" s="241">
        <f t="shared" si="7"/>
        <v>0</v>
      </c>
      <c r="O26" s="241">
        <f t="shared" si="8"/>
        <v>0</v>
      </c>
      <c r="P26" s="241">
        <f t="shared" si="9"/>
        <v>0</v>
      </c>
      <c r="Q26" s="241">
        <f t="shared" si="10"/>
        <v>0</v>
      </c>
      <c r="R26" s="241">
        <f t="shared" si="11"/>
        <v>0</v>
      </c>
      <c r="S26" s="241">
        <f t="shared" si="12"/>
        <v>0</v>
      </c>
      <c r="T26" s="242">
        <v>29</v>
      </c>
    </row>
    <row r="27" spans="1:20" ht="13" customHeight="1" x14ac:dyDescent="0.15">
      <c r="B27" s="241" t="s">
        <v>275</v>
      </c>
      <c r="C27" s="243"/>
      <c r="D27" s="244"/>
      <c r="E27" s="241" t="str">
        <f>IF(C27=0,"",IF(AND(ISNUMBER(C27),C27&gt;38),LOOKUP($C27,'Non-Scorers'!$B$4:$B$197,'Non-Scorers'!$C$4:$C$198),INDEX(Mens_team_declarations,MATCH(A$6,Events_men,0),MATCH(C27,men_short_codes,0))))</f>
        <v/>
      </c>
      <c r="F27" s="241" t="str">
        <f>IF(AND(ISNUMBER(C27),C27&gt;38),LOOKUP($C27,'Non-Scorers'!$B$4:$B$197,'Non-Scorers'!$D$4:$D$197),IF(C27=0,"",INDEX(Club_names,MATCH(C27,men_short_codes,0))))</f>
        <v/>
      </c>
      <c r="G27" s="242">
        <f t="shared" si="1"/>
        <v>0</v>
      </c>
      <c r="H27" s="242">
        <f t="shared" si="2"/>
        <v>0</v>
      </c>
      <c r="I27" s="242"/>
      <c r="J27" s="241">
        <f t="shared" si="3"/>
        <v>0</v>
      </c>
      <c r="K27" s="241">
        <f t="shared" si="4"/>
        <v>6</v>
      </c>
      <c r="L27" s="241">
        <f t="shared" si="5"/>
        <v>0</v>
      </c>
      <c r="M27" s="241">
        <f t="shared" si="6"/>
        <v>0</v>
      </c>
      <c r="N27" s="241">
        <f t="shared" si="7"/>
        <v>0</v>
      </c>
      <c r="O27" s="241">
        <f t="shared" si="8"/>
        <v>0</v>
      </c>
      <c r="P27" s="241">
        <f t="shared" si="9"/>
        <v>0</v>
      </c>
      <c r="Q27" s="241">
        <f t="shared" si="10"/>
        <v>0</v>
      </c>
      <c r="R27" s="241">
        <f t="shared" si="11"/>
        <v>0</v>
      </c>
      <c r="S27" s="241">
        <f t="shared" si="12"/>
        <v>0</v>
      </c>
      <c r="T27" s="242">
        <v>30</v>
      </c>
    </row>
    <row r="28" spans="1:20" ht="13" customHeight="1" x14ac:dyDescent="0.15">
      <c r="B28" s="241" t="s">
        <v>276</v>
      </c>
      <c r="C28" s="243"/>
      <c r="D28" s="244"/>
      <c r="E28" s="241" t="str">
        <f>IF(C28=0,"",IF(AND(ISNUMBER(C28),C28&gt;38),LOOKUP($C28,'Non-Scorers'!$B$4:$B$197,'Non-Scorers'!$C$4:$C$198),INDEX(Mens_team_declarations,MATCH(A$6,Events_men,0),MATCH(C28,men_short_codes,0))))</f>
        <v/>
      </c>
      <c r="F28" s="241" t="str">
        <f>IF(AND(ISNUMBER(C28),C28&gt;38),LOOKUP($C28,'Non-Scorers'!$B$4:$B$197,'Non-Scorers'!$D$4:$D$197),IF(C28=0,"",INDEX(Club_names,MATCH(C28,men_short_codes,0))))</f>
        <v/>
      </c>
      <c r="G28" s="242">
        <f t="shared" si="1"/>
        <v>0</v>
      </c>
      <c r="H28" s="242">
        <f t="shared" si="2"/>
        <v>0</v>
      </c>
      <c r="I28" s="242"/>
      <c r="J28" s="241">
        <f t="shared" si="3"/>
        <v>0</v>
      </c>
      <c r="K28" s="241">
        <f t="shared" si="4"/>
        <v>6</v>
      </c>
      <c r="L28" s="241">
        <f t="shared" si="5"/>
        <v>0</v>
      </c>
      <c r="M28" s="241">
        <f t="shared" si="6"/>
        <v>0</v>
      </c>
      <c r="N28" s="241">
        <f t="shared" si="7"/>
        <v>0</v>
      </c>
      <c r="O28" s="241">
        <f t="shared" si="8"/>
        <v>0</v>
      </c>
      <c r="P28" s="241">
        <f t="shared" si="9"/>
        <v>0</v>
      </c>
      <c r="Q28" s="241">
        <f t="shared" si="10"/>
        <v>0</v>
      </c>
      <c r="R28" s="241">
        <f t="shared" si="11"/>
        <v>0</v>
      </c>
      <c r="S28" s="241">
        <f t="shared" si="12"/>
        <v>0</v>
      </c>
      <c r="T28" s="242">
        <v>36</v>
      </c>
    </row>
    <row r="29" spans="1:20" ht="13" customHeight="1" x14ac:dyDescent="0.15">
      <c r="B29" s="241" t="s">
        <v>277</v>
      </c>
      <c r="C29" s="243"/>
      <c r="D29" s="244"/>
      <c r="E29" s="241" t="str">
        <f>IF(C29=0,"",IF(AND(ISNUMBER(C29),C29&gt;38),LOOKUP($C29,'Non-Scorers'!$B$4:$B$197,'Non-Scorers'!$C$4:$C$198),INDEX(Mens_team_declarations,MATCH(A$6,Events_men,0),MATCH(C29,men_short_codes,0))))</f>
        <v/>
      </c>
      <c r="F29" s="241" t="str">
        <f>IF(AND(ISNUMBER(C29),C29&gt;38),LOOKUP($C29,'Non-Scorers'!$B$4:$B$197,'Non-Scorers'!$D$4:$D$197),IF(C29=0,"",INDEX(Club_names,MATCH(C29,men_short_codes,0))))</f>
        <v/>
      </c>
      <c r="G29" s="242">
        <f t="shared" si="1"/>
        <v>0</v>
      </c>
      <c r="H29" s="242">
        <f t="shared" si="2"/>
        <v>0</v>
      </c>
      <c r="I29" s="242"/>
      <c r="J29" s="241">
        <f t="shared" si="3"/>
        <v>0</v>
      </c>
      <c r="K29" s="241">
        <f t="shared" si="4"/>
        <v>6</v>
      </c>
      <c r="L29" s="241">
        <f t="shared" si="5"/>
        <v>0</v>
      </c>
      <c r="M29" s="241">
        <f t="shared" si="6"/>
        <v>0</v>
      </c>
      <c r="N29" s="241">
        <f t="shared" si="7"/>
        <v>0</v>
      </c>
      <c r="O29" s="241">
        <f t="shared" si="8"/>
        <v>0</v>
      </c>
      <c r="P29" s="241">
        <f t="shared" si="9"/>
        <v>0</v>
      </c>
      <c r="Q29" s="241">
        <f t="shared" si="10"/>
        <v>0</v>
      </c>
      <c r="R29" s="241">
        <f t="shared" si="11"/>
        <v>0</v>
      </c>
      <c r="S29" s="241">
        <f t="shared" si="12"/>
        <v>0</v>
      </c>
      <c r="T29" s="242">
        <v>37</v>
      </c>
    </row>
    <row r="30" spans="1:20" ht="13" customHeight="1" x14ac:dyDescent="0.15">
      <c r="B30" s="241" t="s">
        <v>278</v>
      </c>
      <c r="C30" s="243"/>
      <c r="D30" s="244"/>
      <c r="E30" s="241" t="str">
        <f>IF(C30=0,"",IF(AND(ISNUMBER(C30),C30&gt;38),LOOKUP($C30,'Non-Scorers'!$B$4:$B$197,'Non-Scorers'!$C$4:$C$198),INDEX(Mens_team_declarations,MATCH(A$6,Events_men,0),MATCH(C30,men_short_codes,0))))</f>
        <v/>
      </c>
      <c r="F30" s="241" t="str">
        <f>IF(AND(ISNUMBER(C30),C30&gt;38),LOOKUP($C30,'Non-Scorers'!$B$4:$B$197,'Non-Scorers'!$D$4:$D$197),IF(C30=0,"",INDEX(Club_names,MATCH(C30,men_short_codes,0))))</f>
        <v/>
      </c>
      <c r="G30" s="242">
        <f t="shared" si="1"/>
        <v>0</v>
      </c>
      <c r="H30" s="242">
        <f t="shared" si="2"/>
        <v>0</v>
      </c>
      <c r="I30" s="242"/>
      <c r="J30" s="241">
        <f t="shared" si="3"/>
        <v>0</v>
      </c>
      <c r="K30" s="241">
        <f t="shared" si="4"/>
        <v>6</v>
      </c>
      <c r="L30" s="241">
        <f t="shared" si="5"/>
        <v>0</v>
      </c>
      <c r="M30" s="241">
        <f t="shared" si="6"/>
        <v>0</v>
      </c>
      <c r="N30" s="241">
        <f t="shared" si="7"/>
        <v>0</v>
      </c>
      <c r="O30" s="241">
        <f t="shared" si="8"/>
        <v>0</v>
      </c>
      <c r="P30" s="241">
        <f t="shared" si="9"/>
        <v>0</v>
      </c>
      <c r="Q30" s="241">
        <f t="shared" si="10"/>
        <v>0</v>
      </c>
      <c r="R30" s="241">
        <f t="shared" si="11"/>
        <v>0</v>
      </c>
      <c r="S30" s="241">
        <f t="shared" si="12"/>
        <v>0</v>
      </c>
      <c r="T30" s="242">
        <v>38</v>
      </c>
    </row>
    <row r="31" spans="1:20" ht="13" customHeight="1" x14ac:dyDescent="0.15">
      <c r="B31" s="241" t="s">
        <v>279</v>
      </c>
      <c r="C31" s="243"/>
      <c r="D31" s="244"/>
      <c r="E31" s="241" t="str">
        <f>IF(C31=0,"",IF(AND(ISNUMBER(C31),C31&gt;38),LOOKUP($C31,'Non-Scorers'!$B$4:$B$197,'Non-Scorers'!$C$4:$C$198),INDEX(Mens_team_declarations,MATCH(A$6,Events_men,0),MATCH(C31,men_short_codes,0))))</f>
        <v/>
      </c>
      <c r="F31" s="241" t="str">
        <f>IF(AND(ISNUMBER(C31),C31&gt;38),LOOKUP($C31,'Non-Scorers'!$B$4:$B$197,'Non-Scorers'!$D$4:$D$197),IF(C31=0,"",INDEX(Club_names,MATCH(C31,men_short_codes,0))))</f>
        <v/>
      </c>
      <c r="G31" s="242">
        <f t="shared" si="1"/>
        <v>0</v>
      </c>
      <c r="H31" s="242">
        <f t="shared" si="2"/>
        <v>0</v>
      </c>
      <c r="I31" s="242"/>
      <c r="J31" s="241">
        <f t="shared" si="3"/>
        <v>0</v>
      </c>
      <c r="K31" s="241">
        <f t="shared" si="4"/>
        <v>6</v>
      </c>
      <c r="L31" s="241">
        <f t="shared" si="5"/>
        <v>0</v>
      </c>
      <c r="M31" s="241">
        <f t="shared" si="6"/>
        <v>0</v>
      </c>
      <c r="N31" s="241">
        <f t="shared" si="7"/>
        <v>0</v>
      </c>
      <c r="O31" s="241">
        <f t="shared" si="8"/>
        <v>0</v>
      </c>
      <c r="P31" s="241">
        <f t="shared" si="9"/>
        <v>0</v>
      </c>
      <c r="Q31" s="241">
        <f t="shared" si="10"/>
        <v>0</v>
      </c>
      <c r="R31" s="241">
        <f t="shared" si="11"/>
        <v>0</v>
      </c>
      <c r="S31" s="241">
        <f t="shared" si="12"/>
        <v>0</v>
      </c>
      <c r="T31" s="242">
        <v>39</v>
      </c>
    </row>
    <row r="32" spans="1:20" ht="13" customHeight="1" x14ac:dyDescent="0.15">
      <c r="B32" s="241" t="s">
        <v>280</v>
      </c>
      <c r="C32" s="243"/>
      <c r="D32" s="244"/>
      <c r="E32" s="241" t="str">
        <f>IF(C32=0,"",IF(AND(ISNUMBER(C32),C32&gt;38),LOOKUP($C32,'Non-Scorers'!$B$4:$B$197,'Non-Scorers'!$C$4:$C$198),INDEX(Mens_team_declarations,MATCH(A$6,Events_men,0),MATCH(C32,men_short_codes,0))))</f>
        <v/>
      </c>
      <c r="F32" s="241" t="str">
        <f>IF(AND(ISNUMBER(C32),C32&gt;38),LOOKUP($C32,'Non-Scorers'!$B$4:$B$197,'Non-Scorers'!$D$4:$D$197),IF(C32=0,"",INDEX(Club_names,MATCH(C32,men_short_codes,0))))</f>
        <v/>
      </c>
      <c r="G32" s="242">
        <f t="shared" si="1"/>
        <v>0</v>
      </c>
      <c r="H32" s="242">
        <f t="shared" si="2"/>
        <v>0</v>
      </c>
      <c r="I32" s="242"/>
      <c r="J32" s="241">
        <f t="shared" si="3"/>
        <v>0</v>
      </c>
      <c r="K32" s="241">
        <f t="shared" si="4"/>
        <v>6</v>
      </c>
      <c r="L32" s="241">
        <f t="shared" si="5"/>
        <v>0</v>
      </c>
      <c r="M32" s="241">
        <f t="shared" si="6"/>
        <v>0</v>
      </c>
      <c r="N32" s="241">
        <f t="shared" si="7"/>
        <v>0</v>
      </c>
      <c r="O32" s="241">
        <f t="shared" si="8"/>
        <v>0</v>
      </c>
      <c r="P32" s="241">
        <f t="shared" si="9"/>
        <v>0</v>
      </c>
      <c r="Q32" s="241">
        <f t="shared" si="10"/>
        <v>0</v>
      </c>
      <c r="R32" s="241">
        <f t="shared" si="11"/>
        <v>0</v>
      </c>
      <c r="S32" s="241">
        <f t="shared" si="12"/>
        <v>0</v>
      </c>
      <c r="T32" s="242">
        <v>40</v>
      </c>
    </row>
    <row r="33" spans="2:20" ht="13" customHeight="1" x14ac:dyDescent="0.15">
      <c r="B33" s="241" t="s">
        <v>281</v>
      </c>
      <c r="C33" s="243"/>
      <c r="D33" s="244"/>
      <c r="E33" s="241" t="str">
        <f>IF(C33=0,"",IF(AND(ISNUMBER(C33),C33&gt;38),LOOKUP($C33,'Non-Scorers'!$B$4:$B$197,'Non-Scorers'!$C$4:$C$198),INDEX(Mens_team_declarations,MATCH(A$6,Events_men,0),MATCH(C33,men_short_codes,0))))</f>
        <v/>
      </c>
      <c r="F33" s="241" t="str">
        <f>IF(AND(ISNUMBER(C33),C33&gt;38),LOOKUP($C33,'Non-Scorers'!$B$4:$B$197,'Non-Scorers'!$D$4:$D$197),IF(C33=0,"",INDEX(Club_names,MATCH(C33,men_short_codes,0))))</f>
        <v/>
      </c>
      <c r="G33" s="242">
        <f t="shared" si="1"/>
        <v>0</v>
      </c>
      <c r="H33" s="242">
        <f t="shared" si="2"/>
        <v>0</v>
      </c>
      <c r="I33" s="242"/>
      <c r="J33" s="241">
        <f t="shared" si="3"/>
        <v>0</v>
      </c>
      <c r="K33" s="241">
        <f t="shared" si="4"/>
        <v>6</v>
      </c>
      <c r="L33" s="241">
        <f t="shared" si="5"/>
        <v>0</v>
      </c>
      <c r="M33" s="241">
        <f t="shared" si="6"/>
        <v>0</v>
      </c>
      <c r="N33" s="241">
        <f t="shared" si="7"/>
        <v>0</v>
      </c>
      <c r="O33" s="241">
        <f t="shared" si="8"/>
        <v>0</v>
      </c>
      <c r="P33" s="241">
        <f t="shared" si="9"/>
        <v>0</v>
      </c>
      <c r="Q33" s="241">
        <f t="shared" si="10"/>
        <v>0</v>
      </c>
      <c r="R33" s="241">
        <f t="shared" si="11"/>
        <v>0</v>
      </c>
      <c r="S33" s="241">
        <f t="shared" si="12"/>
        <v>0</v>
      </c>
      <c r="T33" s="242">
        <v>41</v>
      </c>
    </row>
    <row r="34" spans="2:20" ht="13" customHeight="1" x14ac:dyDescent="0.15">
      <c r="B34" s="241" t="s">
        <v>282</v>
      </c>
      <c r="C34" s="243"/>
      <c r="D34" s="244"/>
      <c r="E34" s="241" t="str">
        <f>IF(C34=0,"",IF(AND(ISNUMBER(C34),C34&gt;38),LOOKUP($C34,'Non-Scorers'!$B$4:$B$197,'Non-Scorers'!$C$4:$C$198),INDEX(Mens_team_declarations,MATCH(A$6,Events_men,0),MATCH(C34,men_short_codes,0))))</f>
        <v/>
      </c>
      <c r="F34" s="241" t="str">
        <f>IF(AND(ISNUMBER(C34),C34&gt;38),LOOKUP($C34,'Non-Scorers'!$B$4:$B$197,'Non-Scorers'!$D$4:$D$197),IF(C34=0,"",INDEX(Club_names,MATCH(C34,men_short_codes,0))))</f>
        <v/>
      </c>
      <c r="G34" s="242">
        <f t="shared" si="1"/>
        <v>0</v>
      </c>
      <c r="H34" s="242">
        <f t="shared" si="2"/>
        <v>0</v>
      </c>
      <c r="I34" s="242"/>
      <c r="J34" s="241">
        <f t="shared" si="3"/>
        <v>0</v>
      </c>
      <c r="K34" s="241">
        <f t="shared" si="4"/>
        <v>6</v>
      </c>
      <c r="L34" s="241">
        <f t="shared" si="5"/>
        <v>0</v>
      </c>
      <c r="M34" s="241">
        <f t="shared" si="6"/>
        <v>0</v>
      </c>
      <c r="N34" s="241">
        <f t="shared" si="7"/>
        <v>0</v>
      </c>
      <c r="O34" s="241">
        <f t="shared" si="8"/>
        <v>0</v>
      </c>
      <c r="P34" s="241">
        <f t="shared" si="9"/>
        <v>0</v>
      </c>
      <c r="Q34" s="241">
        <f t="shared" si="10"/>
        <v>0</v>
      </c>
      <c r="R34" s="241">
        <f t="shared" si="11"/>
        <v>0</v>
      </c>
      <c r="S34" s="241">
        <f t="shared" si="12"/>
        <v>0</v>
      </c>
      <c r="T34" s="242">
        <v>42</v>
      </c>
    </row>
    <row r="35" spans="2:20" ht="13" customHeight="1" x14ac:dyDescent="0.15">
      <c r="B35" s="241" t="s">
        <v>283</v>
      </c>
      <c r="C35" s="243"/>
      <c r="D35" s="244"/>
      <c r="E35" s="241" t="str">
        <f>IF(C35=0,"",IF(AND(ISNUMBER(C35),C35&gt;38),LOOKUP($C35,'Non-Scorers'!$B$4:$B$197,'Non-Scorers'!$C$4:$C$198),INDEX(Mens_team_declarations,MATCH(A$6,Events_men,0),MATCH(C35,men_short_codes,0))))</f>
        <v/>
      </c>
      <c r="F35" s="241" t="str">
        <f>IF(AND(ISNUMBER(C35),C35&gt;38),LOOKUP($C35,'Non-Scorers'!$B$4:$B$197,'Non-Scorers'!$D$4:$D$197),IF(C35=0,"",INDEX(Club_names,MATCH(C35,men_short_codes,0))))</f>
        <v/>
      </c>
      <c r="G35" s="242">
        <f t="shared" si="1"/>
        <v>0</v>
      </c>
      <c r="H35" s="242">
        <f t="shared" si="2"/>
        <v>0</v>
      </c>
      <c r="I35" s="242"/>
      <c r="J35" s="241">
        <f t="shared" si="3"/>
        <v>0</v>
      </c>
      <c r="K35" s="241">
        <f t="shared" si="4"/>
        <v>6</v>
      </c>
      <c r="L35" s="241">
        <f t="shared" si="5"/>
        <v>0</v>
      </c>
      <c r="M35" s="241">
        <f t="shared" si="6"/>
        <v>0</v>
      </c>
      <c r="N35" s="241">
        <f t="shared" si="7"/>
        <v>0</v>
      </c>
      <c r="O35" s="241">
        <f t="shared" si="8"/>
        <v>0</v>
      </c>
      <c r="P35" s="241">
        <f t="shared" si="9"/>
        <v>0</v>
      </c>
      <c r="Q35" s="241">
        <f t="shared" si="10"/>
        <v>0</v>
      </c>
      <c r="R35" s="241">
        <f t="shared" si="11"/>
        <v>0</v>
      </c>
      <c r="S35" s="241">
        <f t="shared" si="12"/>
        <v>0</v>
      </c>
      <c r="T35" s="242">
        <v>43</v>
      </c>
    </row>
    <row r="36" spans="2:20" ht="13" customHeight="1" x14ac:dyDescent="0.15">
      <c r="B36" s="241" t="s">
        <v>284</v>
      </c>
      <c r="C36" s="243"/>
      <c r="D36" s="244"/>
      <c r="E36" s="241" t="str">
        <f>IF(C36=0,"",IF(AND(ISNUMBER(C36),C36&gt;38),LOOKUP($C36,'Non-Scorers'!$B$4:$B$197,'Non-Scorers'!$C$4:$C$198),INDEX(Mens_team_declarations,MATCH(A$6,Events_men,0),MATCH(C36,men_short_codes,0))))</f>
        <v/>
      </c>
      <c r="F36" s="241" t="str">
        <f>IF(AND(ISNUMBER(C36),C36&gt;38),LOOKUP($C36,'Non-Scorers'!$B$4:$B$197,'Non-Scorers'!$D$4:$D$197),IF(C36=0,"",INDEX(Club_names,MATCH(C36,men_short_codes,0))))</f>
        <v/>
      </c>
      <c r="G36" s="242">
        <f t="shared" si="1"/>
        <v>0</v>
      </c>
      <c r="H36" s="242">
        <f t="shared" si="2"/>
        <v>0</v>
      </c>
      <c r="I36" s="242"/>
      <c r="J36" s="241">
        <f t="shared" si="3"/>
        <v>0</v>
      </c>
      <c r="K36" s="241">
        <f t="shared" si="4"/>
        <v>6</v>
      </c>
      <c r="L36" s="241">
        <f t="shared" si="5"/>
        <v>0</v>
      </c>
      <c r="M36" s="241">
        <f t="shared" si="6"/>
        <v>0</v>
      </c>
      <c r="N36" s="241">
        <f t="shared" si="7"/>
        <v>0</v>
      </c>
      <c r="O36" s="241">
        <f t="shared" si="8"/>
        <v>0</v>
      </c>
      <c r="P36" s="241">
        <f t="shared" si="9"/>
        <v>0</v>
      </c>
      <c r="Q36" s="241">
        <f t="shared" si="10"/>
        <v>0</v>
      </c>
      <c r="R36" s="241">
        <f t="shared" si="11"/>
        <v>0</v>
      </c>
      <c r="S36" s="241">
        <f t="shared" si="12"/>
        <v>0</v>
      </c>
      <c r="T36" s="242">
        <v>44</v>
      </c>
    </row>
    <row r="37" spans="2:20" ht="13" customHeight="1" x14ac:dyDescent="0.15">
      <c r="B37" s="241" t="s">
        <v>285</v>
      </c>
      <c r="C37" s="243"/>
      <c r="D37" s="244"/>
      <c r="E37" s="241" t="str">
        <f>IF(C37=0,"",IF(AND(ISNUMBER(C37),C37&gt;38),LOOKUP($C37,'Non-Scorers'!$B$4:$B$197,'Non-Scorers'!$C$4:$C$198),INDEX(Mens_team_declarations,MATCH(A$6,Events_men,0),MATCH(C37,men_short_codes,0))))</f>
        <v/>
      </c>
      <c r="F37" s="241" t="str">
        <f>IF(AND(ISNUMBER(C37),C37&gt;38),LOOKUP($C37,'Non-Scorers'!$B$4:$B$197,'Non-Scorers'!$D$4:$D$197),IF(C37=0,"",INDEX(Club_names,MATCH(C37,men_short_codes,0))))</f>
        <v/>
      </c>
      <c r="G37" s="242">
        <f t="shared" si="1"/>
        <v>0</v>
      </c>
      <c r="H37" s="242">
        <f t="shared" si="2"/>
        <v>0</v>
      </c>
      <c r="I37" s="242"/>
      <c r="J37" s="241">
        <f t="shared" si="3"/>
        <v>0</v>
      </c>
      <c r="K37" s="241">
        <f t="shared" si="4"/>
        <v>6</v>
      </c>
      <c r="L37" s="241">
        <f t="shared" si="5"/>
        <v>0</v>
      </c>
      <c r="M37" s="241">
        <f t="shared" si="6"/>
        <v>0</v>
      </c>
      <c r="N37" s="241">
        <f t="shared" si="7"/>
        <v>0</v>
      </c>
      <c r="O37" s="241">
        <f t="shared" si="8"/>
        <v>0</v>
      </c>
      <c r="P37" s="241">
        <f t="shared" si="9"/>
        <v>0</v>
      </c>
      <c r="Q37" s="241">
        <f t="shared" si="10"/>
        <v>0</v>
      </c>
      <c r="R37" s="241">
        <f t="shared" si="11"/>
        <v>0</v>
      </c>
      <c r="S37" s="241">
        <f t="shared" si="12"/>
        <v>0</v>
      </c>
      <c r="T37" s="242">
        <v>45</v>
      </c>
    </row>
    <row r="38" spans="2:20" ht="13" customHeight="1" x14ac:dyDescent="0.15">
      <c r="B38" s="241" t="s">
        <v>286</v>
      </c>
      <c r="C38" s="243"/>
      <c r="D38" s="244"/>
      <c r="E38" s="241" t="str">
        <f>IF(C38=0,"",IF(AND(ISNUMBER(C38),C38&gt;38),LOOKUP($C38,'Non-Scorers'!$B$4:$B$197,'Non-Scorers'!$C$4:$C$198),INDEX(Mens_team_declarations,MATCH(A$6,Events_men,0),MATCH(C38,men_short_codes,0))))</f>
        <v/>
      </c>
      <c r="F38" s="241" t="str">
        <f>IF(AND(ISNUMBER(C38),C38&gt;38),LOOKUP($C38,'Non-Scorers'!$B$4:$B$197,'Non-Scorers'!$D$4:$D$197),IF(C38=0,"",INDEX(Club_names,MATCH(C38,men_short_codes,0))))</f>
        <v/>
      </c>
      <c r="G38" s="242">
        <f t="shared" si="1"/>
        <v>0</v>
      </c>
      <c r="H38" s="242">
        <f t="shared" si="2"/>
        <v>0</v>
      </c>
      <c r="I38" s="242"/>
      <c r="J38" s="241">
        <f t="shared" si="3"/>
        <v>0</v>
      </c>
      <c r="K38" s="241">
        <f t="shared" si="4"/>
        <v>6</v>
      </c>
      <c r="L38" s="241">
        <f t="shared" si="5"/>
        <v>0</v>
      </c>
      <c r="M38" s="241">
        <f t="shared" si="6"/>
        <v>0</v>
      </c>
      <c r="N38" s="241">
        <f t="shared" si="7"/>
        <v>0</v>
      </c>
      <c r="O38" s="241">
        <f t="shared" si="8"/>
        <v>0</v>
      </c>
      <c r="P38" s="241">
        <f t="shared" si="9"/>
        <v>0</v>
      </c>
      <c r="Q38" s="241">
        <f t="shared" si="10"/>
        <v>0</v>
      </c>
      <c r="R38" s="241">
        <f t="shared" si="11"/>
        <v>0</v>
      </c>
      <c r="S38" s="241">
        <f t="shared" si="12"/>
        <v>0</v>
      </c>
      <c r="T38" s="242">
        <v>46</v>
      </c>
    </row>
    <row r="39" spans="2:20" ht="13" customHeight="1" x14ac:dyDescent="0.15">
      <c r="B39" s="241" t="s">
        <v>287</v>
      </c>
      <c r="C39" s="243"/>
      <c r="D39" s="244"/>
      <c r="E39" s="241" t="str">
        <f>IF(C39=0,"",IF(AND(ISNUMBER(C39),C39&gt;38),LOOKUP($C39,'Non-Scorers'!$B$4:$B$197,'Non-Scorers'!$C$4:$C$198),INDEX(Mens_team_declarations,MATCH(A$6,Events_men,0),MATCH(C39,men_short_codes,0))))</f>
        <v/>
      </c>
      <c r="F39" s="241" t="str">
        <f>IF(AND(ISNUMBER(C39),C39&gt;38),LOOKUP($C39,'Non-Scorers'!$B$4:$B$197,'Non-Scorers'!$D$4:$D$197),IF(C39=0,"",INDEX(Club_names,MATCH(C39,men_short_codes,0))))</f>
        <v/>
      </c>
      <c r="G39" s="242">
        <f t="shared" si="1"/>
        <v>0</v>
      </c>
      <c r="H39" s="242">
        <f t="shared" si="2"/>
        <v>0</v>
      </c>
      <c r="I39" s="242"/>
      <c r="J39" s="241">
        <f t="shared" si="3"/>
        <v>0</v>
      </c>
      <c r="K39" s="241">
        <f t="shared" si="4"/>
        <v>6</v>
      </c>
      <c r="L39" s="241">
        <f t="shared" si="5"/>
        <v>0</v>
      </c>
      <c r="M39" s="241">
        <f t="shared" si="6"/>
        <v>0</v>
      </c>
      <c r="N39" s="241">
        <f t="shared" si="7"/>
        <v>0</v>
      </c>
      <c r="O39" s="241">
        <f t="shared" si="8"/>
        <v>0</v>
      </c>
      <c r="P39" s="241">
        <f t="shared" si="9"/>
        <v>0</v>
      </c>
      <c r="Q39" s="241">
        <f t="shared" si="10"/>
        <v>0</v>
      </c>
      <c r="R39" s="241">
        <f t="shared" si="11"/>
        <v>0</v>
      </c>
      <c r="S39" s="241">
        <f t="shared" si="12"/>
        <v>0</v>
      </c>
      <c r="T39" s="242">
        <v>47</v>
      </c>
    </row>
    <row r="40" spans="2:20" ht="13" customHeight="1" x14ac:dyDescent="0.15">
      <c r="B40" s="241" t="s">
        <v>288</v>
      </c>
      <c r="C40" s="243"/>
      <c r="D40" s="244"/>
      <c r="E40" s="241" t="str">
        <f>IF(C40=0,"",IF(AND(ISNUMBER(C40),C40&gt;38),LOOKUP($C40,'Non-Scorers'!$B$4:$B$197,'Non-Scorers'!$C$4:$C$198),INDEX(Mens_team_declarations,MATCH(A$6,Events_men,0),MATCH(C40,men_short_codes,0))))</f>
        <v/>
      </c>
      <c r="F40" s="241" t="str">
        <f>IF(AND(ISNUMBER(C40),C40&gt;38),LOOKUP($C40,'Non-Scorers'!$B$4:$B$197,'Non-Scorers'!$D$4:$D$197),IF(C40=0,"",INDEX(Club_names,MATCH(C40,men_short_codes,0))))</f>
        <v/>
      </c>
      <c r="G40" s="242">
        <f t="shared" si="1"/>
        <v>0</v>
      </c>
      <c r="H40" s="242">
        <f t="shared" si="2"/>
        <v>0</v>
      </c>
      <c r="I40" s="242"/>
      <c r="J40" s="241">
        <f t="shared" si="3"/>
        <v>0</v>
      </c>
      <c r="K40" s="241">
        <f t="shared" si="4"/>
        <v>6</v>
      </c>
      <c r="L40" s="241">
        <f t="shared" si="5"/>
        <v>0</v>
      </c>
      <c r="M40" s="241">
        <f t="shared" si="6"/>
        <v>0</v>
      </c>
      <c r="N40" s="241">
        <f t="shared" si="7"/>
        <v>0</v>
      </c>
      <c r="O40" s="241">
        <f t="shared" si="8"/>
        <v>0</v>
      </c>
      <c r="P40" s="241">
        <f t="shared" si="9"/>
        <v>0</v>
      </c>
      <c r="Q40" s="241">
        <f t="shared" si="10"/>
        <v>0</v>
      </c>
      <c r="R40" s="241">
        <f t="shared" si="11"/>
        <v>0</v>
      </c>
      <c r="S40" s="241">
        <f t="shared" si="12"/>
        <v>0</v>
      </c>
      <c r="T40" s="242">
        <v>48</v>
      </c>
    </row>
    <row r="41" spans="2:20" ht="13" customHeight="1" x14ac:dyDescent="0.15">
      <c r="B41" s="241" t="s">
        <v>289</v>
      </c>
      <c r="C41" s="243"/>
      <c r="D41" s="244"/>
      <c r="E41" s="241" t="str">
        <f>IF(C41=0,"",IF(AND(ISNUMBER(C41),C41&gt;38),LOOKUP($C41,'Non-Scorers'!$B$4:$B$197,'Non-Scorers'!$C$4:$C$198),INDEX(Mens_team_declarations,MATCH(A$6,Events_men,0),MATCH(C41,men_short_codes,0))))</f>
        <v/>
      </c>
      <c r="F41" s="241" t="str">
        <f>IF(AND(ISNUMBER(C41),C41&gt;38),LOOKUP($C41,'Non-Scorers'!$B$4:$B$197,'Non-Scorers'!$D$4:$D$197),IF(C41=0,"",INDEX(Club_names,MATCH(C41,men_short_codes,0))))</f>
        <v/>
      </c>
      <c r="G41" s="242">
        <f t="shared" si="1"/>
        <v>0</v>
      </c>
      <c r="H41" s="242">
        <f t="shared" si="2"/>
        <v>0</v>
      </c>
      <c r="I41" s="242"/>
      <c r="J41" s="241">
        <f t="shared" si="3"/>
        <v>0</v>
      </c>
      <c r="K41" s="241">
        <f t="shared" si="4"/>
        <v>6</v>
      </c>
      <c r="L41" s="241">
        <f t="shared" si="5"/>
        <v>0</v>
      </c>
      <c r="M41" s="241">
        <f t="shared" si="6"/>
        <v>0</v>
      </c>
      <c r="N41" s="241">
        <f t="shared" si="7"/>
        <v>0</v>
      </c>
      <c r="O41" s="241">
        <f t="shared" si="8"/>
        <v>0</v>
      </c>
      <c r="P41" s="241">
        <f t="shared" si="9"/>
        <v>0</v>
      </c>
      <c r="Q41" s="241">
        <f t="shared" si="10"/>
        <v>0</v>
      </c>
      <c r="R41" s="241">
        <f t="shared" si="11"/>
        <v>0</v>
      </c>
      <c r="S41" s="241">
        <f t="shared" si="12"/>
        <v>0</v>
      </c>
      <c r="T41" s="242">
        <v>49</v>
      </c>
    </row>
    <row r="42" spans="2:20" ht="13" customHeight="1" x14ac:dyDescent="0.15">
      <c r="B42" s="241" t="s">
        <v>290</v>
      </c>
      <c r="C42" s="243"/>
      <c r="D42" s="244"/>
      <c r="E42" s="241" t="str">
        <f>IF(C42=0,"",IF(AND(ISNUMBER(C42),C42&gt;38),LOOKUP($C42,'Non-Scorers'!$B$4:$B$197,'Non-Scorers'!$C$4:$C$198),INDEX(Mens_team_declarations,MATCH(A$6,Events_men,0),MATCH(C42,men_short_codes,0))))</f>
        <v/>
      </c>
      <c r="F42" s="241" t="str">
        <f>IF(AND(ISNUMBER(C42),C42&gt;38),LOOKUP($C42,'Non-Scorers'!$B$4:$B$197,'Non-Scorers'!$D$4:$D$197),IF(C42=0,"",INDEX(Club_names,MATCH(C42,men_short_codes,0))))</f>
        <v/>
      </c>
      <c r="G42" s="242">
        <f t="shared" si="1"/>
        <v>0</v>
      </c>
      <c r="H42" s="242">
        <f t="shared" si="2"/>
        <v>0</v>
      </c>
      <c r="I42" s="242"/>
      <c r="J42" s="241">
        <f t="shared" si="3"/>
        <v>0</v>
      </c>
      <c r="K42" s="241">
        <f t="shared" si="4"/>
        <v>6</v>
      </c>
      <c r="L42" s="241">
        <f t="shared" si="5"/>
        <v>0</v>
      </c>
      <c r="M42" s="241">
        <f t="shared" si="6"/>
        <v>0</v>
      </c>
      <c r="N42" s="241">
        <f t="shared" si="7"/>
        <v>0</v>
      </c>
      <c r="O42" s="241">
        <f t="shared" si="8"/>
        <v>0</v>
      </c>
      <c r="P42" s="241">
        <f t="shared" si="9"/>
        <v>0</v>
      </c>
      <c r="Q42" s="241">
        <f t="shared" si="10"/>
        <v>0</v>
      </c>
      <c r="R42" s="241">
        <f t="shared" si="11"/>
        <v>0</v>
      </c>
      <c r="S42" s="241">
        <f t="shared" si="12"/>
        <v>0</v>
      </c>
      <c r="T42" s="242">
        <v>50</v>
      </c>
    </row>
    <row r="43" spans="2:20" ht="13" customHeight="1" x14ac:dyDescent="0.15">
      <c r="B43" s="241" t="s">
        <v>291</v>
      </c>
      <c r="C43" s="243"/>
      <c r="D43" s="244"/>
      <c r="E43" s="241" t="str">
        <f>IF(C43=0,"",IF(AND(ISNUMBER(C43),C43&gt;38),LOOKUP($C43,'Non-Scorers'!$B$4:$B$197,'Non-Scorers'!$C$4:$C$198),INDEX(Mens_team_declarations,MATCH(A$6,Events_men,0),MATCH(C43,men_short_codes,0))))</f>
        <v/>
      </c>
      <c r="F43" s="241" t="str">
        <f>IF(AND(ISNUMBER(C43),C43&gt;38),LOOKUP($C43,'Non-Scorers'!$B$4:$B$197,'Non-Scorers'!$D$4:$D$197),IF(C43=0,"",INDEX(Club_names,MATCH(C43,men_short_codes,0))))</f>
        <v/>
      </c>
      <c r="G43" s="242">
        <f t="shared" si="1"/>
        <v>0</v>
      </c>
      <c r="H43" s="242">
        <f t="shared" si="2"/>
        <v>0</v>
      </c>
      <c r="I43" s="242"/>
      <c r="J43" s="241">
        <f t="shared" si="3"/>
        <v>0</v>
      </c>
      <c r="K43" s="241">
        <f t="shared" si="4"/>
        <v>6</v>
      </c>
      <c r="L43" s="241">
        <f t="shared" si="5"/>
        <v>0</v>
      </c>
      <c r="M43" s="241">
        <f t="shared" si="6"/>
        <v>0</v>
      </c>
      <c r="N43" s="241">
        <f t="shared" si="7"/>
        <v>0</v>
      </c>
      <c r="O43" s="241">
        <f t="shared" si="8"/>
        <v>0</v>
      </c>
      <c r="P43" s="241">
        <f t="shared" si="9"/>
        <v>0</v>
      </c>
      <c r="Q43" s="241">
        <f t="shared" si="10"/>
        <v>0</v>
      </c>
      <c r="R43" s="241">
        <f t="shared" si="11"/>
        <v>0</v>
      </c>
      <c r="S43" s="241">
        <f t="shared" si="12"/>
        <v>0</v>
      </c>
      <c r="T43" s="242">
        <v>51</v>
      </c>
    </row>
    <row r="44" spans="2:20" ht="13" customHeight="1" x14ac:dyDescent="0.15">
      <c r="B44" s="241" t="s">
        <v>292</v>
      </c>
      <c r="C44" s="243"/>
      <c r="D44" s="244"/>
      <c r="E44" s="241" t="str">
        <f>IF(C44=0,"",IF(AND(ISNUMBER(C44),C44&gt;38),LOOKUP($C44,'Non-Scorers'!$B$4:$B$197,'Non-Scorers'!$C$4:$C$198),INDEX(Mens_team_declarations,MATCH(A$6,Events_men,0),MATCH(C44,men_short_codes,0))))</f>
        <v/>
      </c>
      <c r="F44" s="241" t="str">
        <f>IF(AND(ISNUMBER(C44),C44&gt;38),LOOKUP($C44,'Non-Scorers'!$B$4:$B$197,'Non-Scorers'!$D$4:$D$197),IF(C44=0,"",INDEX(Club_names,MATCH(C44,men_short_codes,0))))</f>
        <v/>
      </c>
      <c r="G44" s="242">
        <f t="shared" si="1"/>
        <v>0</v>
      </c>
      <c r="H44" s="242">
        <f t="shared" si="2"/>
        <v>0</v>
      </c>
      <c r="I44" s="242"/>
      <c r="J44" s="241">
        <f t="shared" si="3"/>
        <v>0</v>
      </c>
      <c r="K44" s="241">
        <f t="shared" si="4"/>
        <v>6</v>
      </c>
      <c r="L44" s="241">
        <f t="shared" si="5"/>
        <v>0</v>
      </c>
      <c r="M44" s="241">
        <f t="shared" si="6"/>
        <v>0</v>
      </c>
      <c r="N44" s="241">
        <f t="shared" si="7"/>
        <v>0</v>
      </c>
      <c r="O44" s="241">
        <f t="shared" si="8"/>
        <v>0</v>
      </c>
      <c r="P44" s="241">
        <f t="shared" si="9"/>
        <v>0</v>
      </c>
      <c r="Q44" s="241">
        <f t="shared" si="10"/>
        <v>0</v>
      </c>
      <c r="R44" s="241">
        <f t="shared" si="11"/>
        <v>0</v>
      </c>
      <c r="S44" s="241">
        <f t="shared" si="12"/>
        <v>0</v>
      </c>
      <c r="T44" s="242">
        <v>52</v>
      </c>
    </row>
    <row r="45" spans="2:20" ht="13" customHeight="1" x14ac:dyDescent="0.15">
      <c r="B45" s="241" t="s">
        <v>293</v>
      </c>
      <c r="C45" s="243"/>
      <c r="D45" s="244"/>
      <c r="E45" s="241" t="str">
        <f>IF(C45=0,"",IF(AND(ISNUMBER(C45),C45&gt;38),LOOKUP($C45,'Non-Scorers'!$B$4:$B$197,'Non-Scorers'!$C$4:$C$198),INDEX(Mens_team_declarations,MATCH(A$6,Events_men,0),MATCH(C45,men_short_codes,0))))</f>
        <v/>
      </c>
      <c r="F45" s="241" t="str">
        <f>IF(AND(ISNUMBER(C45),C45&gt;38),LOOKUP($C45,'Non-Scorers'!$B$4:$B$197,'Non-Scorers'!$D$4:$D$197),IF(C45=0,"",INDEX(Club_names,MATCH(C45,men_short_codes,0))))</f>
        <v/>
      </c>
      <c r="G45" s="242">
        <f t="shared" si="1"/>
        <v>0</v>
      </c>
      <c r="H45" s="242">
        <f t="shared" si="2"/>
        <v>0</v>
      </c>
      <c r="I45" s="242"/>
      <c r="J45" s="241">
        <f t="shared" si="3"/>
        <v>0</v>
      </c>
      <c r="K45" s="241">
        <f t="shared" si="4"/>
        <v>6</v>
      </c>
      <c r="L45" s="241">
        <f t="shared" si="5"/>
        <v>0</v>
      </c>
      <c r="M45" s="241">
        <f t="shared" si="6"/>
        <v>0</v>
      </c>
      <c r="N45" s="241">
        <f t="shared" si="7"/>
        <v>0</v>
      </c>
      <c r="O45" s="241">
        <f t="shared" si="8"/>
        <v>0</v>
      </c>
      <c r="P45" s="241">
        <f t="shared" si="9"/>
        <v>0</v>
      </c>
      <c r="Q45" s="241">
        <f t="shared" si="10"/>
        <v>0</v>
      </c>
      <c r="R45" s="241">
        <f t="shared" si="11"/>
        <v>0</v>
      </c>
      <c r="S45" s="241">
        <f t="shared" si="12"/>
        <v>0</v>
      </c>
      <c r="T45" s="242">
        <v>53</v>
      </c>
    </row>
    <row r="46" spans="2:20" ht="13" customHeight="1" x14ac:dyDescent="0.15">
      <c r="B46" s="241" t="s">
        <v>294</v>
      </c>
      <c r="C46" s="243"/>
      <c r="D46" s="244"/>
      <c r="E46" s="241" t="str">
        <f>IF(C46=0,"",IF(AND(ISNUMBER(C46),C46&gt;38),LOOKUP($C46,'Non-Scorers'!$B$4:$B$197,'Non-Scorers'!$C$4:$C$198),INDEX(Mens_team_declarations,MATCH(A$6,Events_men,0),MATCH(C46,men_short_codes,0))))</f>
        <v/>
      </c>
      <c r="F46" s="241" t="str">
        <f>IF(AND(ISNUMBER(C46),C46&gt;38),LOOKUP($C46,'Non-Scorers'!$B$4:$B$197,'Non-Scorers'!$D$4:$D$197),IF(C46=0,"",INDEX(Club_names,MATCH(C46,men_short_codes,0))))</f>
        <v/>
      </c>
      <c r="G46" s="242">
        <f t="shared" si="1"/>
        <v>0</v>
      </c>
      <c r="H46" s="242">
        <f t="shared" si="2"/>
        <v>0</v>
      </c>
      <c r="I46" s="242"/>
      <c r="J46" s="241">
        <f t="shared" si="3"/>
        <v>0</v>
      </c>
      <c r="K46" s="241">
        <f t="shared" si="4"/>
        <v>6</v>
      </c>
      <c r="L46" s="241">
        <f t="shared" si="5"/>
        <v>0</v>
      </c>
      <c r="M46" s="241">
        <f t="shared" si="6"/>
        <v>0</v>
      </c>
      <c r="N46" s="241">
        <f t="shared" si="7"/>
        <v>0</v>
      </c>
      <c r="O46" s="241">
        <f t="shared" si="8"/>
        <v>0</v>
      </c>
      <c r="P46" s="241">
        <f t="shared" si="9"/>
        <v>0</v>
      </c>
      <c r="Q46" s="241">
        <f t="shared" si="10"/>
        <v>0</v>
      </c>
      <c r="R46" s="241">
        <f t="shared" si="11"/>
        <v>0</v>
      </c>
      <c r="S46" s="241">
        <f t="shared" si="12"/>
        <v>0</v>
      </c>
      <c r="T46" s="242">
        <v>54</v>
      </c>
    </row>
    <row r="47" spans="2:20" ht="13" customHeight="1" x14ac:dyDescent="0.15">
      <c r="B47" s="241" t="s">
        <v>295</v>
      </c>
      <c r="C47" s="243"/>
      <c r="D47" s="244"/>
      <c r="E47" s="241" t="str">
        <f>IF(C47=0,"",IF(AND(ISNUMBER(C47),C47&gt;38),LOOKUP($C47,'Non-Scorers'!$B$4:$B$197,'Non-Scorers'!$C$4:$C$198),INDEX(Mens_team_declarations,MATCH(A$6,Events_men,0),MATCH(C47,men_short_codes,0))))</f>
        <v/>
      </c>
      <c r="F47" s="241" t="str">
        <f>IF(AND(ISNUMBER(C47),C47&gt;38),LOOKUP($C47,'Non-Scorers'!$B$4:$B$197,'Non-Scorers'!$D$4:$D$197),IF(C47=0,"",INDEX(Club_names,MATCH(C47,men_short_codes,0))))</f>
        <v/>
      </c>
      <c r="G47" s="242">
        <f t="shared" si="1"/>
        <v>0</v>
      </c>
      <c r="H47" s="242">
        <f t="shared" si="2"/>
        <v>0</v>
      </c>
      <c r="I47" s="242"/>
      <c r="J47" s="241">
        <f t="shared" si="3"/>
        <v>0</v>
      </c>
      <c r="K47" s="241">
        <f t="shared" si="4"/>
        <v>6</v>
      </c>
      <c r="L47" s="241">
        <f t="shared" si="5"/>
        <v>0</v>
      </c>
      <c r="M47" s="241">
        <f t="shared" si="6"/>
        <v>0</v>
      </c>
      <c r="N47" s="241">
        <f t="shared" si="7"/>
        <v>0</v>
      </c>
      <c r="O47" s="241">
        <f t="shared" si="8"/>
        <v>0</v>
      </c>
      <c r="P47" s="241">
        <f t="shared" si="9"/>
        <v>0</v>
      </c>
      <c r="Q47" s="241">
        <f t="shared" si="10"/>
        <v>0</v>
      </c>
      <c r="R47" s="241">
        <f t="shared" si="11"/>
        <v>0</v>
      </c>
      <c r="S47" s="241">
        <f t="shared" si="12"/>
        <v>0</v>
      </c>
      <c r="T47" s="242">
        <v>55</v>
      </c>
    </row>
    <row r="48" spans="2:20" ht="13" customHeight="1" x14ac:dyDescent="0.15">
      <c r="B48" s="241" t="s">
        <v>296</v>
      </c>
      <c r="C48" s="243"/>
      <c r="D48" s="244"/>
      <c r="E48" s="241" t="str">
        <f>IF(C48=0,"",IF(AND(ISNUMBER(C48),C48&gt;38),LOOKUP($C48,'Non-Scorers'!$B$4:$B$197,'Non-Scorers'!$C$4:$C$198),INDEX(Mens_team_declarations,MATCH(A$6,Events_men,0),MATCH(C48,men_short_codes,0))))</f>
        <v/>
      </c>
      <c r="F48" s="241" t="str">
        <f>IF(AND(ISNUMBER(C48),C48&gt;38),LOOKUP($C48,'Non-Scorers'!$B$4:$B$197,'Non-Scorers'!$D$4:$D$197),IF(C48=0,"",INDEX(Club_names,MATCH(C48,men_short_codes,0))))</f>
        <v/>
      </c>
      <c r="G48" s="242">
        <f t="shared" si="1"/>
        <v>0</v>
      </c>
      <c r="H48" s="242">
        <f t="shared" si="2"/>
        <v>0</v>
      </c>
      <c r="I48" s="242"/>
      <c r="J48" s="241">
        <f t="shared" si="3"/>
        <v>0</v>
      </c>
      <c r="K48" s="241">
        <f t="shared" si="4"/>
        <v>6</v>
      </c>
      <c r="L48" s="241">
        <f t="shared" si="5"/>
        <v>0</v>
      </c>
      <c r="M48" s="241">
        <f t="shared" si="6"/>
        <v>0</v>
      </c>
      <c r="N48" s="241">
        <f t="shared" si="7"/>
        <v>0</v>
      </c>
      <c r="O48" s="241">
        <f t="shared" si="8"/>
        <v>0</v>
      </c>
      <c r="P48" s="241">
        <f t="shared" si="9"/>
        <v>0</v>
      </c>
      <c r="Q48" s="241">
        <f t="shared" si="10"/>
        <v>0</v>
      </c>
      <c r="R48" s="241">
        <f t="shared" si="11"/>
        <v>0</v>
      </c>
      <c r="S48" s="241">
        <f t="shared" si="12"/>
        <v>0</v>
      </c>
      <c r="T48" s="242">
        <v>56</v>
      </c>
    </row>
    <row r="49" spans="2:20" ht="13" customHeight="1" x14ac:dyDescent="0.15">
      <c r="B49" s="241" t="s">
        <v>297</v>
      </c>
      <c r="C49" s="243"/>
      <c r="D49" s="244"/>
      <c r="E49" s="241" t="str">
        <f>IF(C49=0,"",IF(AND(ISNUMBER(C49),C49&gt;38),LOOKUP($C49,'Non-Scorers'!$B$4:$B$197,'Non-Scorers'!$C$4:$C$198),INDEX(Mens_team_declarations,MATCH(A$6,Events_men,0),MATCH(C49,men_short_codes,0))))</f>
        <v/>
      </c>
      <c r="F49" s="241" t="str">
        <f>IF(AND(ISNUMBER(C49),C49&gt;38),LOOKUP($C49,'Non-Scorers'!$B$4:$B$197,'Non-Scorers'!$D$4:$D$197),IF(C49=0,"",INDEX(Club_names,MATCH(C49,men_short_codes,0))))</f>
        <v/>
      </c>
      <c r="G49" s="242">
        <f t="shared" si="1"/>
        <v>0</v>
      </c>
      <c r="H49" s="242">
        <f t="shared" si="2"/>
        <v>0</v>
      </c>
      <c r="I49" s="242"/>
      <c r="J49" s="241">
        <f t="shared" si="3"/>
        <v>0</v>
      </c>
      <c r="K49" s="241">
        <f t="shared" si="4"/>
        <v>6</v>
      </c>
      <c r="L49" s="241">
        <f t="shared" si="5"/>
        <v>0</v>
      </c>
      <c r="M49" s="241">
        <f t="shared" si="6"/>
        <v>0</v>
      </c>
      <c r="N49" s="241">
        <f t="shared" si="7"/>
        <v>0</v>
      </c>
      <c r="O49" s="241">
        <f t="shared" si="8"/>
        <v>0</v>
      </c>
      <c r="P49" s="241">
        <f t="shared" si="9"/>
        <v>0</v>
      </c>
      <c r="Q49" s="241">
        <f t="shared" si="10"/>
        <v>0</v>
      </c>
      <c r="R49" s="241">
        <f t="shared" si="11"/>
        <v>0</v>
      </c>
      <c r="S49" s="241">
        <f t="shared" si="12"/>
        <v>0</v>
      </c>
      <c r="T49" s="242">
        <v>57</v>
      </c>
    </row>
    <row r="50" spans="2:20" ht="13" customHeight="1" x14ac:dyDescent="0.15">
      <c r="B50" s="241" t="s">
        <v>298</v>
      </c>
      <c r="C50" s="243"/>
      <c r="D50" s="244"/>
      <c r="E50" s="241" t="str">
        <f>IF(C50=0,"",IF(AND(ISNUMBER(C50),C50&gt;38),LOOKUP($C50,'Non-Scorers'!$B$4:$B$197,'Non-Scorers'!$C$4:$C$198),INDEX(Mens_team_declarations,MATCH(A$6,Events_men,0),MATCH(C50,men_short_codes,0))))</f>
        <v/>
      </c>
      <c r="F50" s="241" t="str">
        <f>IF(AND(ISNUMBER(C50),C50&gt;38),LOOKUP($C50,'Non-Scorers'!$B$4:$B$197,'Non-Scorers'!$D$4:$D$197),IF(C50=0,"",INDEX(Club_names,MATCH(C50,men_short_codes,0))))</f>
        <v/>
      </c>
      <c r="G50" s="242">
        <f t="shared" si="1"/>
        <v>0</v>
      </c>
      <c r="H50" s="242">
        <f t="shared" si="2"/>
        <v>0</v>
      </c>
      <c r="I50" s="242"/>
      <c r="J50" s="241">
        <f t="shared" si="3"/>
        <v>0</v>
      </c>
      <c r="K50" s="241">
        <f t="shared" si="4"/>
        <v>6</v>
      </c>
      <c r="L50" s="241">
        <f t="shared" si="5"/>
        <v>0</v>
      </c>
      <c r="M50" s="241">
        <f t="shared" si="6"/>
        <v>0</v>
      </c>
      <c r="N50" s="241">
        <f t="shared" si="7"/>
        <v>0</v>
      </c>
      <c r="O50" s="241">
        <f t="shared" si="8"/>
        <v>0</v>
      </c>
      <c r="P50" s="241">
        <f t="shared" si="9"/>
        <v>0</v>
      </c>
      <c r="Q50" s="241">
        <f t="shared" si="10"/>
        <v>0</v>
      </c>
      <c r="R50" s="241">
        <f t="shared" si="11"/>
        <v>0</v>
      </c>
      <c r="S50" s="241">
        <f t="shared" si="12"/>
        <v>0</v>
      </c>
      <c r="T50" s="242">
        <v>58</v>
      </c>
    </row>
    <row r="51" spans="2:20" ht="13" customHeight="1" x14ac:dyDescent="0.15">
      <c r="B51" s="241" t="s">
        <v>299</v>
      </c>
      <c r="C51" s="243"/>
      <c r="D51" s="244"/>
      <c r="E51" s="241" t="str">
        <f>IF(C51=0,"",IF(AND(ISNUMBER(C51),C51&gt;38),LOOKUP($C51,'Non-Scorers'!$B$4:$B$197,'Non-Scorers'!$C$4:$C$198),INDEX(Mens_team_declarations,MATCH(A$6,Events_men,0),MATCH(C51,men_short_codes,0))))</f>
        <v/>
      </c>
      <c r="F51" s="241" t="str">
        <f>IF(AND(ISNUMBER(C51),C51&gt;38),LOOKUP($C51,'Non-Scorers'!$B$4:$B$197,'Non-Scorers'!$D$4:$D$197),IF(C51=0,"",INDEX(Club_names,MATCH(C51,men_short_codes,0))))</f>
        <v/>
      </c>
      <c r="G51" s="242">
        <f t="shared" si="1"/>
        <v>0</v>
      </c>
      <c r="H51" s="242">
        <f t="shared" si="2"/>
        <v>0</v>
      </c>
      <c r="I51" s="242"/>
      <c r="J51" s="241">
        <f t="shared" si="3"/>
        <v>0</v>
      </c>
      <c r="K51" s="241">
        <f t="shared" si="4"/>
        <v>6</v>
      </c>
      <c r="L51" s="241">
        <f t="shared" si="5"/>
        <v>0</v>
      </c>
      <c r="M51" s="241">
        <f t="shared" si="6"/>
        <v>0</v>
      </c>
      <c r="N51" s="241">
        <f t="shared" si="7"/>
        <v>0</v>
      </c>
      <c r="O51" s="241">
        <f t="shared" si="8"/>
        <v>0</v>
      </c>
      <c r="P51" s="241">
        <f t="shared" si="9"/>
        <v>0</v>
      </c>
      <c r="Q51" s="241">
        <f t="shared" si="10"/>
        <v>0</v>
      </c>
      <c r="R51" s="241">
        <f t="shared" si="11"/>
        <v>0</v>
      </c>
      <c r="S51" s="241">
        <f t="shared" si="12"/>
        <v>0</v>
      </c>
      <c r="T51" s="242">
        <v>59</v>
      </c>
    </row>
    <row r="52" spans="2:20" ht="13" customHeight="1" x14ac:dyDescent="0.15">
      <c r="B52" s="241" t="s">
        <v>300</v>
      </c>
      <c r="C52" s="243"/>
      <c r="D52" s="244"/>
      <c r="E52" s="241" t="str">
        <f>IF(C52=0,"",IF(AND(ISNUMBER(C52),C52&gt;38),LOOKUP($C52,'Non-Scorers'!$B$4:$B$197,'Non-Scorers'!$C$4:$C$198),INDEX(Mens_team_declarations,MATCH(A$6,Events_men,0),MATCH(C52,men_short_codes,0))))</f>
        <v/>
      </c>
      <c r="F52" s="241" t="str">
        <f>IF(AND(ISNUMBER(C52),C52&gt;38),LOOKUP($C52,'Non-Scorers'!$B$4:$B$197,'Non-Scorers'!$D$4:$D$197),IF(C52=0,"",INDEX(Club_names,MATCH(C52,men_short_codes,0))))</f>
        <v/>
      </c>
      <c r="G52" s="242">
        <f t="shared" si="1"/>
        <v>0</v>
      </c>
      <c r="H52" s="242">
        <f t="shared" si="2"/>
        <v>0</v>
      </c>
      <c r="I52" s="242"/>
      <c r="J52" s="241">
        <f t="shared" si="3"/>
        <v>0</v>
      </c>
      <c r="K52" s="241">
        <f t="shared" si="4"/>
        <v>6</v>
      </c>
      <c r="L52" s="241">
        <f t="shared" si="5"/>
        <v>0</v>
      </c>
      <c r="M52" s="241">
        <f t="shared" si="6"/>
        <v>0</v>
      </c>
      <c r="N52" s="241">
        <f t="shared" si="7"/>
        <v>0</v>
      </c>
      <c r="O52" s="241">
        <f t="shared" si="8"/>
        <v>0</v>
      </c>
      <c r="P52" s="241">
        <f t="shared" si="9"/>
        <v>0</v>
      </c>
      <c r="Q52" s="241">
        <f t="shared" si="10"/>
        <v>0</v>
      </c>
      <c r="R52" s="241">
        <f t="shared" si="11"/>
        <v>0</v>
      </c>
      <c r="S52" s="241">
        <f t="shared" si="12"/>
        <v>0</v>
      </c>
      <c r="T52" s="242">
        <v>60</v>
      </c>
    </row>
    <row r="53" spans="2:20" ht="13" customHeight="1" x14ac:dyDescent="0.15">
      <c r="B53" s="241" t="s">
        <v>301</v>
      </c>
      <c r="C53" s="243"/>
      <c r="D53" s="244"/>
      <c r="E53" s="241" t="str">
        <f>IF(C53=0,"",IF(AND(ISNUMBER(C53),C53&gt;38),LOOKUP($C53,'Non-Scorers'!$B$4:$B$197,'Non-Scorers'!$C$4:$C$198),INDEX(Mens_team_declarations,MATCH(A$6,Events_men,0),MATCH(C53,men_short_codes,0))))</f>
        <v/>
      </c>
      <c r="F53" s="241" t="str">
        <f>IF(AND(ISNUMBER(C53),C53&gt;38),LOOKUP($C53,'Non-Scorers'!$B$4:$B$197,'Non-Scorers'!$D$4:$D$197),IF(C53=0,"",INDEX(Club_names,MATCH(C53,men_short_codes,0))))</f>
        <v/>
      </c>
      <c r="G53" s="242">
        <f t="shared" si="1"/>
        <v>0</v>
      </c>
      <c r="H53" s="242">
        <f t="shared" si="2"/>
        <v>0</v>
      </c>
      <c r="I53" s="242"/>
      <c r="J53" s="241">
        <f t="shared" si="3"/>
        <v>0</v>
      </c>
      <c r="K53" s="241">
        <f t="shared" si="4"/>
        <v>6</v>
      </c>
      <c r="L53" s="241">
        <f t="shared" si="5"/>
        <v>0</v>
      </c>
      <c r="M53" s="241">
        <f t="shared" si="6"/>
        <v>0</v>
      </c>
      <c r="N53" s="241">
        <f t="shared" si="7"/>
        <v>0</v>
      </c>
      <c r="O53" s="241">
        <f t="shared" si="8"/>
        <v>0</v>
      </c>
      <c r="P53" s="241">
        <f t="shared" si="9"/>
        <v>0</v>
      </c>
      <c r="Q53" s="241">
        <f t="shared" si="10"/>
        <v>0</v>
      </c>
      <c r="R53" s="241">
        <f t="shared" si="11"/>
        <v>0</v>
      </c>
      <c r="S53" s="241">
        <f t="shared" si="12"/>
        <v>0</v>
      </c>
      <c r="T53" s="242">
        <v>61</v>
      </c>
    </row>
    <row r="54" spans="2:20" ht="13" customHeight="1" x14ac:dyDescent="0.15">
      <c r="B54" s="241" t="s">
        <v>302</v>
      </c>
      <c r="C54" s="243"/>
      <c r="D54" s="244"/>
      <c r="E54" s="241" t="str">
        <f>IF(C54=0,"",IF(AND(ISNUMBER(C54),C54&gt;38),LOOKUP($C54,'Non-Scorers'!$B$4:$B$197,'Non-Scorers'!$C$4:$C$198),INDEX(Mens_team_declarations,MATCH(A$6,Events_men,0),MATCH(C54,men_short_codes,0))))</f>
        <v/>
      </c>
      <c r="F54" s="241" t="str">
        <f>IF(AND(ISNUMBER(C54),C54&gt;38),LOOKUP($C54,'Non-Scorers'!$B$4:$B$197,'Non-Scorers'!$D$4:$D$197),IF(C54=0,"",INDEX(Club_names,MATCH(C54,men_short_codes,0))))</f>
        <v/>
      </c>
      <c r="G54" s="242">
        <f t="shared" si="1"/>
        <v>0</v>
      </c>
      <c r="H54" s="242">
        <f t="shared" si="2"/>
        <v>0</v>
      </c>
      <c r="I54" s="242"/>
      <c r="J54" s="241">
        <f t="shared" si="3"/>
        <v>0</v>
      </c>
      <c r="K54" s="241">
        <f t="shared" si="4"/>
        <v>6</v>
      </c>
      <c r="L54" s="241">
        <f t="shared" si="5"/>
        <v>0</v>
      </c>
      <c r="M54" s="241">
        <f t="shared" si="6"/>
        <v>0</v>
      </c>
      <c r="N54" s="241">
        <f t="shared" si="7"/>
        <v>0</v>
      </c>
      <c r="O54" s="241">
        <f t="shared" si="8"/>
        <v>0</v>
      </c>
      <c r="P54" s="241">
        <f t="shared" si="9"/>
        <v>0</v>
      </c>
      <c r="Q54" s="241">
        <f t="shared" si="10"/>
        <v>0</v>
      </c>
      <c r="R54" s="241">
        <f t="shared" si="11"/>
        <v>0</v>
      </c>
      <c r="S54" s="241">
        <f t="shared" si="12"/>
        <v>0</v>
      </c>
      <c r="T54" s="242">
        <v>62</v>
      </c>
    </row>
    <row r="55" spans="2:20" ht="13" customHeight="1" x14ac:dyDescent="0.15">
      <c r="B55" s="241" t="s">
        <v>303</v>
      </c>
      <c r="C55" s="243"/>
      <c r="D55" s="244"/>
      <c r="E55" s="241" t="str">
        <f>IF(C55=0,"",IF(AND(ISNUMBER(C55),C55&gt;38),LOOKUP($C55,'Non-Scorers'!$B$4:$B$197,'Non-Scorers'!$C$4:$C$198),INDEX(Mens_team_declarations,MATCH(A$6,Events_men,0),MATCH(C55,men_short_codes,0))))</f>
        <v/>
      </c>
      <c r="F55" s="241" t="str">
        <f>IF(AND(ISNUMBER(C55),C55&gt;38),LOOKUP($C55,'Non-Scorers'!$B$4:$B$197,'Non-Scorers'!$D$4:$D$197),IF(C55=0,"",INDEX(Club_names,MATCH(C55,men_short_codes,0))))</f>
        <v/>
      </c>
      <c r="G55" s="242">
        <f t="shared" si="1"/>
        <v>0</v>
      </c>
      <c r="H55" s="242">
        <f t="shared" si="2"/>
        <v>0</v>
      </c>
      <c r="I55" s="242"/>
      <c r="J55" s="241">
        <f t="shared" si="3"/>
        <v>0</v>
      </c>
      <c r="K55" s="241">
        <f t="shared" si="4"/>
        <v>6</v>
      </c>
      <c r="L55" s="241">
        <f t="shared" si="5"/>
        <v>0</v>
      </c>
      <c r="M55" s="241">
        <f t="shared" si="6"/>
        <v>0</v>
      </c>
      <c r="N55" s="241">
        <f t="shared" si="7"/>
        <v>0</v>
      </c>
      <c r="O55" s="241">
        <f t="shared" si="8"/>
        <v>0</v>
      </c>
      <c r="P55" s="241">
        <f t="shared" si="9"/>
        <v>0</v>
      </c>
      <c r="Q55" s="241">
        <f t="shared" si="10"/>
        <v>0</v>
      </c>
      <c r="R55" s="241">
        <f t="shared" si="11"/>
        <v>0</v>
      </c>
      <c r="S55" s="241">
        <f t="shared" si="12"/>
        <v>0</v>
      </c>
      <c r="T55" s="242">
        <v>63</v>
      </c>
    </row>
    <row r="56" spans="2:20" ht="13" customHeight="1" x14ac:dyDescent="0.15">
      <c r="B56" s="241" t="s">
        <v>304</v>
      </c>
      <c r="C56" s="243"/>
      <c r="D56" s="244"/>
      <c r="E56" s="241" t="str">
        <f>IF(C56=0,"",IF(AND(ISNUMBER(C56),C56&gt;38),LOOKUP($C56,'Non-Scorers'!$B$4:$B$197,'Non-Scorers'!$C$4:$C$198),INDEX(Mens_team_declarations,MATCH(A$6,Events_men,0),MATCH(C56,men_short_codes,0))))</f>
        <v/>
      </c>
      <c r="F56" s="241" t="str">
        <f>IF(AND(ISNUMBER(C56),C56&gt;38),LOOKUP($C56,'Non-Scorers'!$B$4:$B$197,'Non-Scorers'!$D$4:$D$197),IF(C56=0,"",INDEX(Club_names,MATCH(C56,men_short_codes,0))))</f>
        <v/>
      </c>
      <c r="G56" s="242">
        <f t="shared" si="1"/>
        <v>0</v>
      </c>
      <c r="H56" s="242">
        <f t="shared" si="2"/>
        <v>0</v>
      </c>
      <c r="I56" s="242"/>
      <c r="J56" s="241">
        <f t="shared" si="3"/>
        <v>0</v>
      </c>
      <c r="K56" s="241">
        <f t="shared" si="4"/>
        <v>6</v>
      </c>
      <c r="L56" s="241">
        <f t="shared" si="5"/>
        <v>0</v>
      </c>
      <c r="M56" s="241">
        <f t="shared" si="6"/>
        <v>0</v>
      </c>
      <c r="N56" s="241">
        <f t="shared" si="7"/>
        <v>0</v>
      </c>
      <c r="O56" s="241">
        <f t="shared" si="8"/>
        <v>0</v>
      </c>
      <c r="P56" s="241">
        <f t="shared" si="9"/>
        <v>0</v>
      </c>
      <c r="Q56" s="241">
        <f t="shared" si="10"/>
        <v>0</v>
      </c>
      <c r="R56" s="241">
        <f t="shared" si="11"/>
        <v>0</v>
      </c>
      <c r="S56" s="241">
        <f t="shared" si="12"/>
        <v>0</v>
      </c>
      <c r="T56" s="242">
        <v>64</v>
      </c>
    </row>
    <row r="57" spans="2:20" ht="13" customHeight="1" x14ac:dyDescent="0.15">
      <c r="B57" s="241" t="s">
        <v>305</v>
      </c>
      <c r="C57" s="243"/>
      <c r="D57" s="244"/>
      <c r="E57" s="241" t="str">
        <f>IF(C57=0,"",IF(AND(ISNUMBER(C57),C57&gt;38),LOOKUP($C57,'Non-Scorers'!$B$4:$B$197,'Non-Scorers'!$C$4:$C$198),INDEX(Mens_team_declarations,MATCH(A$6,Events_men,0),MATCH(C57,men_short_codes,0))))</f>
        <v/>
      </c>
      <c r="F57" s="241" t="str">
        <f>IF(AND(ISNUMBER(C57),C57&gt;38),LOOKUP($C57,'Non-Scorers'!$B$4:$B$197,'Non-Scorers'!$D$4:$D$197),IF(C57=0,"",INDEX(Club_names,MATCH(C57,men_short_codes,0))))</f>
        <v/>
      </c>
      <c r="G57" s="242">
        <f t="shared" si="1"/>
        <v>0</v>
      </c>
      <c r="H57" s="242">
        <f t="shared" si="2"/>
        <v>0</v>
      </c>
      <c r="I57" s="242"/>
      <c r="J57" s="241">
        <f t="shared" si="3"/>
        <v>0</v>
      </c>
      <c r="K57" s="241">
        <f t="shared" si="4"/>
        <v>6</v>
      </c>
      <c r="L57" s="241">
        <f t="shared" si="5"/>
        <v>0</v>
      </c>
      <c r="M57" s="241">
        <f t="shared" si="6"/>
        <v>0</v>
      </c>
      <c r="N57" s="241">
        <f t="shared" si="7"/>
        <v>0</v>
      </c>
      <c r="O57" s="241">
        <f t="shared" si="8"/>
        <v>0</v>
      </c>
      <c r="P57" s="241">
        <f t="shared" si="9"/>
        <v>0</v>
      </c>
      <c r="Q57" s="241">
        <f t="shared" si="10"/>
        <v>0</v>
      </c>
      <c r="R57" s="241">
        <f t="shared" si="11"/>
        <v>0</v>
      </c>
      <c r="S57" s="241">
        <f t="shared" si="12"/>
        <v>0</v>
      </c>
      <c r="T57" s="242">
        <v>65</v>
      </c>
    </row>
    <row r="58" spans="2:20" ht="13" customHeight="1" x14ac:dyDescent="0.15">
      <c r="B58" s="241" t="s">
        <v>306</v>
      </c>
      <c r="C58" s="243"/>
      <c r="D58" s="244"/>
      <c r="E58" s="241" t="str">
        <f>IF(C58=0,"",IF(AND(ISNUMBER(C58),C58&gt;38),LOOKUP($C58,'Non-Scorers'!$B$4:$B$197,'Non-Scorers'!$C$4:$C$198),INDEX(Mens_team_declarations,MATCH(A$6,Events_men,0),MATCH(C58,men_short_codes,0))))</f>
        <v/>
      </c>
      <c r="F58" s="241" t="str">
        <f>IF(AND(ISNUMBER(C58),C58&gt;38),LOOKUP($C58,'Non-Scorers'!$B$4:$B$197,'Non-Scorers'!$D$4:$D$197),IF(C58=0,"",INDEX(Club_names,MATCH(C58,men_short_codes,0))))</f>
        <v/>
      </c>
      <c r="G58" s="242">
        <f t="shared" si="1"/>
        <v>0</v>
      </c>
      <c r="H58" s="242">
        <f t="shared" si="2"/>
        <v>0</v>
      </c>
      <c r="I58" s="242"/>
      <c r="J58" s="241">
        <f t="shared" si="3"/>
        <v>0</v>
      </c>
      <c r="K58" s="241">
        <f t="shared" si="4"/>
        <v>6</v>
      </c>
      <c r="L58" s="241">
        <f t="shared" si="5"/>
        <v>0</v>
      </c>
      <c r="M58" s="241">
        <f t="shared" si="6"/>
        <v>0</v>
      </c>
      <c r="N58" s="241">
        <f t="shared" si="7"/>
        <v>0</v>
      </c>
      <c r="O58" s="241">
        <f t="shared" si="8"/>
        <v>0</v>
      </c>
      <c r="P58" s="241">
        <f t="shared" si="9"/>
        <v>0</v>
      </c>
      <c r="Q58" s="241">
        <f t="shared" si="10"/>
        <v>0</v>
      </c>
      <c r="R58" s="241">
        <f t="shared" si="11"/>
        <v>0</v>
      </c>
      <c r="S58" s="241">
        <f t="shared" si="12"/>
        <v>0</v>
      </c>
      <c r="T58" s="242">
        <v>66</v>
      </c>
    </row>
    <row r="59" spans="2:20" ht="13" customHeight="1" x14ac:dyDescent="0.15">
      <c r="B59" s="241" t="s">
        <v>307</v>
      </c>
      <c r="C59" s="243"/>
      <c r="D59" s="244"/>
      <c r="E59" s="241" t="str">
        <f>IF(C59=0,"",IF(AND(ISNUMBER(C59),C59&gt;38),LOOKUP($C59,'Non-Scorers'!$B$4:$B$197,'Non-Scorers'!$C$4:$C$198),INDEX(Mens_team_declarations,MATCH(A$6,Events_men,0),MATCH(C59,men_short_codes,0))))</f>
        <v/>
      </c>
      <c r="F59" s="241" t="str">
        <f>IF(AND(ISNUMBER(C59),C59&gt;38),LOOKUP($C59,'Non-Scorers'!$B$4:$B$197,'Non-Scorers'!$D$4:$D$197),IF(C59=0,"",INDEX(Club_names,MATCH(C59,men_short_codes,0))))</f>
        <v/>
      </c>
      <c r="G59" s="242">
        <f t="shared" si="1"/>
        <v>0</v>
      </c>
      <c r="H59" s="242">
        <f t="shared" si="2"/>
        <v>0</v>
      </c>
      <c r="I59" s="242"/>
      <c r="J59" s="241">
        <f t="shared" si="3"/>
        <v>0</v>
      </c>
      <c r="K59" s="241">
        <f t="shared" si="4"/>
        <v>6</v>
      </c>
      <c r="L59" s="241">
        <f t="shared" si="5"/>
        <v>0</v>
      </c>
      <c r="M59" s="241">
        <f t="shared" si="6"/>
        <v>0</v>
      </c>
      <c r="N59" s="241">
        <f t="shared" si="7"/>
        <v>0</v>
      </c>
      <c r="O59" s="241">
        <f t="shared" si="8"/>
        <v>0</v>
      </c>
      <c r="P59" s="241">
        <f t="shared" si="9"/>
        <v>0</v>
      </c>
      <c r="Q59" s="241">
        <f t="shared" si="10"/>
        <v>0</v>
      </c>
      <c r="R59" s="241">
        <f t="shared" si="11"/>
        <v>0</v>
      </c>
      <c r="S59" s="241">
        <f t="shared" si="12"/>
        <v>0</v>
      </c>
      <c r="T59" s="242">
        <v>67</v>
      </c>
    </row>
    <row r="60" spans="2:20" ht="13" customHeight="1" x14ac:dyDescent="0.15">
      <c r="B60" s="241" t="s">
        <v>308</v>
      </c>
      <c r="C60" s="243"/>
      <c r="D60" s="244"/>
      <c r="E60" s="241" t="str">
        <f>IF(C60=0,"",IF(AND(ISNUMBER(C60),C60&gt;38),LOOKUP($C60,'Non-Scorers'!$B$4:$B$197,'Non-Scorers'!$C$4:$C$198),INDEX(Mens_team_declarations,MATCH(A$6,Events_men,0),MATCH(C60,men_short_codes,0))))</f>
        <v/>
      </c>
      <c r="F60" s="241" t="str">
        <f>IF(AND(ISNUMBER(C60),C60&gt;38),LOOKUP($C60,'Non-Scorers'!$B$4:$B$197,'Non-Scorers'!$D$4:$D$197),IF(C60=0,"",INDEX(Club_names,MATCH(C60,men_short_codes,0))))</f>
        <v/>
      </c>
      <c r="G60" s="242">
        <f t="shared" si="1"/>
        <v>0</v>
      </c>
      <c r="H60" s="242">
        <f t="shared" si="2"/>
        <v>0</v>
      </c>
      <c r="I60" s="242"/>
      <c r="J60" s="241">
        <f t="shared" si="3"/>
        <v>0</v>
      </c>
      <c r="K60" s="241">
        <f t="shared" si="4"/>
        <v>6</v>
      </c>
      <c r="L60" s="241">
        <f t="shared" si="5"/>
        <v>0</v>
      </c>
      <c r="M60" s="241">
        <f t="shared" si="6"/>
        <v>0</v>
      </c>
      <c r="N60" s="241">
        <f t="shared" si="7"/>
        <v>0</v>
      </c>
      <c r="O60" s="241">
        <f t="shared" si="8"/>
        <v>0</v>
      </c>
      <c r="P60" s="241">
        <f t="shared" si="9"/>
        <v>0</v>
      </c>
      <c r="Q60" s="241">
        <f t="shared" si="10"/>
        <v>0</v>
      </c>
      <c r="R60" s="241">
        <f t="shared" si="11"/>
        <v>0</v>
      </c>
      <c r="S60" s="241">
        <f t="shared" si="12"/>
        <v>0</v>
      </c>
      <c r="T60" s="242">
        <v>68</v>
      </c>
    </row>
    <row r="61" spans="2:20" ht="13" customHeight="1" x14ac:dyDescent="0.15">
      <c r="B61" s="241" t="s">
        <v>309</v>
      </c>
      <c r="C61" s="243"/>
      <c r="D61" s="244"/>
      <c r="E61" s="241" t="str">
        <f>IF(C61=0,"",IF(AND(ISNUMBER(C61),C61&gt;38),LOOKUP($C61,'Non-Scorers'!$B$4:$B$197,'Non-Scorers'!$C$4:$C$198),INDEX(Mens_team_declarations,MATCH(A$6,Events_men,0),MATCH(C61,men_short_codes,0))))</f>
        <v/>
      </c>
      <c r="F61" s="241" t="str">
        <f>IF(AND(ISNUMBER(C61),C61&gt;38),LOOKUP($C61,'Non-Scorers'!$B$4:$B$197,'Non-Scorers'!$D$4:$D$197),IF(C61=0,"",INDEX(Club_names,MATCH(C61,men_short_codes,0))))</f>
        <v/>
      </c>
      <c r="G61" s="242">
        <f t="shared" si="1"/>
        <v>0</v>
      </c>
      <c r="H61" s="242">
        <f t="shared" si="2"/>
        <v>0</v>
      </c>
      <c r="I61" s="242"/>
      <c r="J61" s="241">
        <f t="shared" si="3"/>
        <v>0</v>
      </c>
      <c r="K61" s="241">
        <f t="shared" si="4"/>
        <v>6</v>
      </c>
      <c r="L61" s="241">
        <f t="shared" si="5"/>
        <v>0</v>
      </c>
      <c r="M61" s="241">
        <f t="shared" si="6"/>
        <v>0</v>
      </c>
      <c r="N61" s="241">
        <f t="shared" si="7"/>
        <v>0</v>
      </c>
      <c r="O61" s="241">
        <f t="shared" si="8"/>
        <v>0</v>
      </c>
      <c r="P61" s="241">
        <f t="shared" si="9"/>
        <v>0</v>
      </c>
      <c r="Q61" s="241">
        <f t="shared" si="10"/>
        <v>0</v>
      </c>
      <c r="R61" s="241">
        <f t="shared" si="11"/>
        <v>0</v>
      </c>
      <c r="S61" s="241">
        <f t="shared" si="12"/>
        <v>0</v>
      </c>
      <c r="T61" s="242">
        <v>69</v>
      </c>
    </row>
    <row r="62" spans="2:20" ht="13" customHeight="1" x14ac:dyDescent="0.15">
      <c r="B62" s="241" t="s">
        <v>310</v>
      </c>
      <c r="C62" s="134" t="s">
        <v>247</v>
      </c>
      <c r="D62" s="135">
        <v>11.9</v>
      </c>
      <c r="E62" s="241" t="e">
        <f>IF(C62=0,"",IF(AND(ISNUMBER(C62),C62&gt;38),LOOKUP($C62,'Non-Scorers'!$B$4:$B$197,'Non-Scorers'!$C$4:$C$198),INDEX(Mens_team_declarations,MATCH(A$6,Events_men,0),MATCH(C62,men_short_codes,0))))</f>
        <v>#N/A</v>
      </c>
      <c r="F62" s="241" t="str">
        <f>IF(AND(ISNUMBER(C62),C62&gt;38),LOOKUP($C62,'Non-Scorers'!$B$4:$B$197,'Non-Scorers'!$D$4:$D$197),IF(C62=0,"",INDEX(Club_names,MATCH(C62,men_short_codes,0))))</f>
        <v>Hastings AC</v>
      </c>
      <c r="G62" s="242" t="str">
        <f t="shared" si="1"/>
        <v>A</v>
      </c>
      <c r="H62" s="242">
        <f t="shared" si="2"/>
        <v>7</v>
      </c>
      <c r="I62" s="242"/>
      <c r="J62" s="241">
        <f t="shared" si="3"/>
        <v>1</v>
      </c>
      <c r="K62" s="241">
        <f t="shared" si="4"/>
        <v>7</v>
      </c>
      <c r="L62" s="241">
        <f t="shared" si="5"/>
        <v>0</v>
      </c>
      <c r="M62" s="241">
        <f t="shared" si="6"/>
        <v>0</v>
      </c>
      <c r="N62" s="241">
        <f t="shared" si="7"/>
        <v>0</v>
      </c>
      <c r="O62" s="241">
        <f t="shared" si="8"/>
        <v>0</v>
      </c>
      <c r="P62" s="241">
        <f t="shared" si="9"/>
        <v>0</v>
      </c>
      <c r="Q62" s="241">
        <f t="shared" si="10"/>
        <v>0</v>
      </c>
      <c r="R62" s="241">
        <f t="shared" si="11"/>
        <v>0</v>
      </c>
      <c r="S62" s="241">
        <f t="shared" si="12"/>
        <v>0</v>
      </c>
      <c r="T62" s="242">
        <v>4</v>
      </c>
    </row>
    <row r="63" spans="2:20" ht="13" customHeight="1" x14ac:dyDescent="0.15">
      <c r="B63" s="241" t="s">
        <v>311</v>
      </c>
      <c r="C63" s="134" t="s">
        <v>249</v>
      </c>
      <c r="D63" s="135">
        <v>12.5</v>
      </c>
      <c r="E63" s="241" t="e">
        <f>IF(C63=0,"",IF(AND(ISNUMBER(C63),C63&gt;38),LOOKUP($C63,'Non-Scorers'!$B$4:$B$197,'Non-Scorers'!$C$4:$C$198),INDEX(Mens_team_declarations,MATCH(A$6,Events_men,0),MATCH(C63,men_short_codes,0))))</f>
        <v>#N/A</v>
      </c>
      <c r="F63" s="241" t="str">
        <f>IF(AND(ISNUMBER(C63),C63&gt;38),LOOKUP($C63,'Non-Scorers'!$B$4:$B$197,'Non-Scorers'!$D$4:$D$197),IF(C63=0,"",INDEX(Club_names,MATCH(C63,men_short_codes,0))))</f>
        <v>Eastbourne Rovers AC</v>
      </c>
      <c r="G63" s="242" t="str">
        <f t="shared" si="1"/>
        <v>A</v>
      </c>
      <c r="H63" s="242">
        <f t="shared" si="2"/>
        <v>8</v>
      </c>
      <c r="I63" s="242"/>
      <c r="J63" s="241">
        <f t="shared" si="3"/>
        <v>1</v>
      </c>
      <c r="K63" s="241">
        <f t="shared" si="4"/>
        <v>8</v>
      </c>
      <c r="L63" s="241">
        <f t="shared" si="5"/>
        <v>0</v>
      </c>
      <c r="M63" s="241">
        <f t="shared" si="6"/>
        <v>0</v>
      </c>
      <c r="N63" s="241">
        <f t="shared" si="7"/>
        <v>0</v>
      </c>
      <c r="O63" s="241">
        <f t="shared" si="8"/>
        <v>0</v>
      </c>
      <c r="P63" s="241">
        <f t="shared" si="9"/>
        <v>0</v>
      </c>
      <c r="Q63" s="241">
        <f t="shared" si="10"/>
        <v>0</v>
      </c>
      <c r="R63" s="241">
        <f t="shared" si="11"/>
        <v>0</v>
      </c>
      <c r="S63" s="241">
        <f t="shared" si="12"/>
        <v>0</v>
      </c>
      <c r="T63" s="242">
        <v>6</v>
      </c>
    </row>
    <row r="64" spans="2:20" ht="13" customHeight="1" x14ac:dyDescent="0.15">
      <c r="B64" s="241" t="s">
        <v>312</v>
      </c>
      <c r="C64" s="134" t="s">
        <v>251</v>
      </c>
      <c r="D64" s="135">
        <v>13</v>
      </c>
      <c r="E64" s="241" t="e">
        <f>IF(C64=0,"",IF(AND(ISNUMBER(C64),C64&gt;38),LOOKUP($C64,'Non-Scorers'!$B$4:$B$197,'Non-Scorers'!$C$4:$C$198),INDEX(Mens_team_declarations,MATCH(A$6,Events_men,0),MATCH(C64,men_short_codes,0))))</f>
        <v>#N/A</v>
      </c>
      <c r="F64" s="241" t="str">
        <f>IF(AND(ISNUMBER(C64),C64&gt;38),LOOKUP($C64,'Non-Scorers'!$B$4:$B$197,'Non-Scorers'!$D$4:$D$197),IF(C64=0,"",INDEX(Club_names,MATCH(C64,men_short_codes,0))))</f>
        <v>Worthing &amp; District</v>
      </c>
      <c r="G64" s="242" t="str">
        <f t="shared" si="1"/>
        <v>A</v>
      </c>
      <c r="H64" s="242">
        <f t="shared" si="2"/>
        <v>9</v>
      </c>
      <c r="I64" s="242"/>
      <c r="J64" s="241">
        <f>IF($G64="A",1,0)</f>
        <v>1</v>
      </c>
      <c r="K64" s="241">
        <f t="shared" si="4"/>
        <v>9</v>
      </c>
      <c r="L64" s="241">
        <f t="shared" si="5"/>
        <v>0</v>
      </c>
      <c r="M64" s="241">
        <f t="shared" si="6"/>
        <v>0</v>
      </c>
      <c r="N64" s="241">
        <f t="shared" si="7"/>
        <v>0</v>
      </c>
      <c r="O64" s="241">
        <f t="shared" si="8"/>
        <v>0</v>
      </c>
      <c r="P64" s="241">
        <f t="shared" si="9"/>
        <v>0</v>
      </c>
      <c r="Q64" s="241">
        <f t="shared" si="10"/>
        <v>0</v>
      </c>
      <c r="R64" s="241">
        <f t="shared" si="11"/>
        <v>0</v>
      </c>
      <c r="S64" s="241">
        <f t="shared" si="12"/>
        <v>0</v>
      </c>
      <c r="T64" s="242">
        <v>1</v>
      </c>
    </row>
    <row r="65" spans="2:20" ht="13" customHeight="1" x14ac:dyDescent="0.15">
      <c r="B65" s="241" t="s">
        <v>313</v>
      </c>
      <c r="C65" s="139" t="s">
        <v>253</v>
      </c>
      <c r="D65" s="140">
        <v>13.2</v>
      </c>
      <c r="E65" s="241" t="e">
        <f>IF(C65=0,"",IF(AND(ISNUMBER(C65),C65&gt;38),LOOKUP($C65,'Non-Scorers'!$B$4:$B$197,'Non-Scorers'!$C$4:$C$198),INDEX(Mens_team_declarations,MATCH(A$6,Events_men,0),MATCH(C65,men_short_codes,0))))</f>
        <v>#N/A</v>
      </c>
      <c r="F65" s="241" t="str">
        <f>IF(AND(ISNUMBER(C65),C65&gt;38),LOOKUP($C65,'Non-Scorers'!$B$4:$B$197,'Non-Scorers'!$D$4:$D$197),IF(C65=0,"",INDEX(Club_names,MATCH(C65,men_short_codes,0))))</f>
        <v>HY</v>
      </c>
      <c r="G65" s="242" t="str">
        <f t="shared" si="1"/>
        <v>A</v>
      </c>
      <c r="H65" s="242">
        <f t="shared" si="2"/>
        <v>10</v>
      </c>
      <c r="I65" s="242"/>
      <c r="J65" s="241">
        <f t="shared" ref="J65:J67" si="13">IF(G65="A",1,0)</f>
        <v>1</v>
      </c>
      <c r="K65" s="241">
        <f t="shared" si="4"/>
        <v>10</v>
      </c>
      <c r="L65" s="241">
        <f t="shared" si="5"/>
        <v>0</v>
      </c>
      <c r="M65" s="241">
        <f t="shared" si="6"/>
        <v>0</v>
      </c>
      <c r="N65" s="241">
        <f t="shared" si="7"/>
        <v>0</v>
      </c>
      <c r="O65" s="241">
        <f t="shared" si="8"/>
        <v>0</v>
      </c>
      <c r="P65" s="241">
        <f t="shared" si="9"/>
        <v>0</v>
      </c>
      <c r="Q65" s="241">
        <f t="shared" si="10"/>
        <v>0</v>
      </c>
      <c r="R65" s="241">
        <f t="shared" si="11"/>
        <v>0</v>
      </c>
      <c r="S65" s="241">
        <f t="shared" si="12"/>
        <v>0</v>
      </c>
      <c r="T65" s="242">
        <v>2</v>
      </c>
    </row>
    <row r="66" spans="2:20" ht="13" customHeight="1" x14ac:dyDescent="0.15">
      <c r="B66" s="241" t="s">
        <v>314</v>
      </c>
      <c r="C66" s="139" t="s">
        <v>255</v>
      </c>
      <c r="D66" s="140">
        <v>13.4</v>
      </c>
      <c r="E66" s="241" t="e">
        <f>IF(C66=0,"",IF(AND(ISNUMBER(C66),C66&gt;38),LOOKUP($C66,'Non-Scorers'!$B$4:$B$197,'Non-Scorers'!$C$4:$C$198),INDEX(Mens_team_declarations,MATCH(A$6,Events_men,0),MATCH(C66,men_short_codes,0))))</f>
        <v>#N/A</v>
      </c>
      <c r="F66" s="241" t="str">
        <f>IF(AND(ISNUMBER(C66),C66&gt;38),LOOKUP($C66,'Non-Scorers'!$B$4:$B$197,'Non-Scorers'!$D$4:$D$197),IF(C66=0,"",INDEX(Club_names,MATCH(C66,men_short_codes,0))))</f>
        <v>Hailsham</v>
      </c>
      <c r="G66" s="242" t="str">
        <f t="shared" si="1"/>
        <v>A</v>
      </c>
      <c r="H66" s="242">
        <f t="shared" si="2"/>
        <v>11</v>
      </c>
      <c r="I66" s="242"/>
      <c r="J66" s="241">
        <f t="shared" si="13"/>
        <v>1</v>
      </c>
      <c r="K66" s="241">
        <f t="shared" si="4"/>
        <v>11</v>
      </c>
      <c r="L66" s="241">
        <f t="shared" si="5"/>
        <v>0</v>
      </c>
      <c r="M66" s="241">
        <f t="shared" si="6"/>
        <v>0</v>
      </c>
      <c r="N66" s="241">
        <f t="shared" si="7"/>
        <v>0</v>
      </c>
      <c r="O66" s="241">
        <f t="shared" si="8"/>
        <v>0</v>
      </c>
      <c r="P66" s="241">
        <f t="shared" si="9"/>
        <v>0</v>
      </c>
      <c r="Q66" s="241">
        <f t="shared" si="10"/>
        <v>0</v>
      </c>
      <c r="R66" s="241">
        <f t="shared" si="11"/>
        <v>0</v>
      </c>
      <c r="S66" s="241">
        <f t="shared" si="12"/>
        <v>0</v>
      </c>
      <c r="T66" s="242">
        <v>3</v>
      </c>
    </row>
    <row r="67" spans="2:20" ht="13" customHeight="1" x14ac:dyDescent="0.15">
      <c r="B67" s="241" t="s">
        <v>315</v>
      </c>
      <c r="C67" s="139" t="s">
        <v>257</v>
      </c>
      <c r="D67" s="140">
        <v>15.6</v>
      </c>
      <c r="E67" s="241" t="e">
        <f>IF(C67=0,"",IF(AND(ISNUMBER(C67),C67&gt;38),LOOKUP($C67,'Non-Scorers'!$B$4:$B$197,'Non-Scorers'!$C$4:$C$198),INDEX(Mens_team_declarations,MATCH(A$6,Events_men,0),MATCH(C67,men_short_codes,0))))</f>
        <v>#N/A</v>
      </c>
      <c r="F67" s="241" t="str">
        <f>IF(AND(ISNUMBER(C67),C67&gt;38),LOOKUP($C67,'Non-Scorers'!$B$4:$B$197,'Non-Scorers'!$D$4:$D$197),IF(C67=0,"",INDEX(Club_names,MATCH(C67,men_short_codes,0))))</f>
        <v>Haywards Heath &amp; Lewes</v>
      </c>
      <c r="G67" s="242" t="str">
        <f t="shared" si="1"/>
        <v>A</v>
      </c>
      <c r="H67" s="242">
        <f t="shared" si="2"/>
        <v>12</v>
      </c>
      <c r="I67" s="242"/>
      <c r="J67" s="241">
        <f t="shared" si="13"/>
        <v>1</v>
      </c>
      <c r="K67" s="241">
        <f t="shared" si="4"/>
        <v>12</v>
      </c>
      <c r="L67" s="241">
        <f t="shared" si="5"/>
        <v>0</v>
      </c>
      <c r="M67" s="241">
        <f t="shared" si="6"/>
        <v>0</v>
      </c>
      <c r="N67" s="241">
        <f t="shared" si="7"/>
        <v>0</v>
      </c>
      <c r="O67" s="241">
        <f t="shared" si="8"/>
        <v>0</v>
      </c>
      <c r="P67" s="241">
        <f t="shared" si="9"/>
        <v>0</v>
      </c>
      <c r="Q67" s="241">
        <f t="shared" si="10"/>
        <v>0</v>
      </c>
      <c r="R67" s="241">
        <f t="shared" si="11"/>
        <v>0</v>
      </c>
      <c r="S67" s="241">
        <f t="shared" si="12"/>
        <v>0</v>
      </c>
      <c r="T67" s="242">
        <v>5</v>
      </c>
    </row>
  </sheetData>
  <sheetProtection selectLockedCells="1" selectUnlockedCells="1"/>
  <printOptions horizontalCentered="1"/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 alignWithMargins="0">
    <oddHeader>&amp;C&amp;A</oddHeader>
    <oddFooter>&amp;CPage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Track">
              <controlPr defaultSize="0" autoFill="0" autoLine="0" autoPict="0" altText="Track">
                <anchor>
                  <from>
                    <xdr:col>21</xdr:col>
                    <xdr:colOff>12700</xdr:colOff>
                    <xdr:row>6</xdr:row>
                    <xdr:rowOff>12700</xdr:rowOff>
                  </from>
                  <to>
                    <xdr:col>21</xdr:col>
                    <xdr:colOff>876300</xdr:colOff>
                    <xdr:row>9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23"/>
  <sheetViews>
    <sheetView showZeros="0" topLeftCell="B1" zoomScale="110" zoomScaleNormal="110" workbookViewId="0">
      <selection activeCell="B1" sqref="B1"/>
    </sheetView>
  </sheetViews>
  <sheetFormatPr baseColWidth="10" defaultColWidth="11.6640625" defaultRowHeight="13" customHeight="1" x14ac:dyDescent="0.15"/>
  <cols>
    <col min="1" max="1" width="11.5" hidden="1" customWidth="1"/>
    <col min="3" max="3" width="11.5" style="108" customWidth="1"/>
    <col min="4" max="4" width="13.5" customWidth="1"/>
    <col min="5" max="5" width="20.1640625" customWidth="1"/>
    <col min="6" max="6" width="11.5" style="245" customWidth="1"/>
    <col min="7" max="7" width="11.5" style="106" customWidth="1"/>
    <col min="9" max="18" width="11.5" hidden="1" customWidth="1"/>
  </cols>
  <sheetData>
    <row r="1" spans="1:19" s="229" customFormat="1" ht="13" customHeight="1" x14ac:dyDescent="0.15">
      <c r="C1" s="230"/>
      <c r="D1" s="232" t="s">
        <v>228</v>
      </c>
      <c r="E1" s="232" t="s">
        <v>100</v>
      </c>
      <c r="F1" s="246"/>
      <c r="G1" s="234"/>
    </row>
    <row r="2" spans="1:19" s="229" customFormat="1" ht="13" customHeight="1" x14ac:dyDescent="0.15">
      <c r="C2" s="230"/>
      <c r="F2" s="246"/>
      <c r="G2" s="234"/>
    </row>
    <row r="3" spans="1:19" s="229" customFormat="1" ht="24" customHeight="1" x14ac:dyDescent="0.15">
      <c r="A3" s="236" t="s">
        <v>230</v>
      </c>
      <c r="B3" s="236" t="s">
        <v>231</v>
      </c>
      <c r="C3" s="237" t="s">
        <v>232</v>
      </c>
      <c r="D3" s="247" t="s">
        <v>316</v>
      </c>
      <c r="E3" s="236" t="s">
        <v>234</v>
      </c>
      <c r="F3" s="236" t="s">
        <v>235</v>
      </c>
      <c r="G3" s="239" t="s">
        <v>236</v>
      </c>
      <c r="H3" s="240" t="s">
        <v>237</v>
      </c>
      <c r="I3" s="239" t="s">
        <v>13</v>
      </c>
      <c r="J3" s="239" t="s">
        <v>239</v>
      </c>
      <c r="K3" s="239" t="s">
        <v>15</v>
      </c>
      <c r="L3" s="239" t="s">
        <v>240</v>
      </c>
      <c r="M3" s="239" t="s">
        <v>241</v>
      </c>
      <c r="N3" s="239" t="s">
        <v>242</v>
      </c>
      <c r="O3" s="239">
        <v>50</v>
      </c>
      <c r="P3" s="239" t="s">
        <v>243</v>
      </c>
      <c r="Q3" s="239">
        <v>60</v>
      </c>
      <c r="R3" s="239" t="s">
        <v>244</v>
      </c>
      <c r="S3" s="239" t="s">
        <v>245</v>
      </c>
    </row>
    <row r="4" spans="1:19" ht="13" customHeight="1" x14ac:dyDescent="0.15">
      <c r="A4" s="241" t="str">
        <f t="shared" ref="A4:A23" si="0">$E$1</f>
        <v>5000m</v>
      </c>
      <c r="B4" s="241" t="s">
        <v>246</v>
      </c>
      <c r="C4" s="243"/>
      <c r="D4" s="248"/>
      <c r="E4" s="241" t="str">
        <f>IF(C4=0,"",IF(AND(ISNUMBER(C4),C4&gt;38),LOOKUP($C4,'Non-Scorers'!$B$4:$B$197,'Non-Scorers'!$C$4:$C$198),INDEX(Womens_team_declarations,MATCH($E$1,Events_women,0),MATCH(C4,women_short_codes,0))))</f>
        <v/>
      </c>
      <c r="F4" s="241" t="str">
        <f>IF(AND(ISNUMBER(C4),C4&gt;38),LOOKUP($C4,'Non-Scorers'!$B$4:$B$197,'Non-Scorers'!$D$4:$D$197),IF(C4=0,"",INDEX(abbr_names,MATCH(C4,women_short_codes,0))))</f>
        <v/>
      </c>
      <c r="G4" s="242">
        <f t="shared" ref="G4:G23" si="1">IF(AND(ISNUMBER(C4),C4&gt;38),"NS",IF(AND(ISNUMBER(C4),C4&gt;=30,C4&lt;39),"60+",IF(AND(ISNUMBER(C4),C4&lt;=30,C4&gt;=20),"50+",IF(LEN(C4)=1,"A",IF(LEN(C4)=2,"B",0)))))</f>
        <v>0</v>
      </c>
      <c r="H4" s="242">
        <f t="shared" ref="H4:H23" si="2">IF(G4="A",J4,IF(G4="B",L4,IF(G4="NS",N4,IF(G4="50+",P4,IF(G4="60+",R4,0)))))</f>
        <v>0</v>
      </c>
      <c r="I4" s="242">
        <f>IF($G4="A",1,0)</f>
        <v>0</v>
      </c>
      <c r="J4" s="241">
        <f t="shared" ref="J4:J23" si="3">IF(ISNUMBER(J3),I4+J3,IF(ISTEXT(J3),I4,0))</f>
        <v>0</v>
      </c>
      <c r="K4" s="242">
        <f t="shared" ref="K4:K23" si="4">IF($G4="B",1,0)</f>
        <v>0</v>
      </c>
      <c r="L4" s="241">
        <f t="shared" ref="L4:L23" si="5">IF(ISNUMBER(L3),K4+L3,IF(ISTEXT(L3),K4,0))</f>
        <v>0</v>
      </c>
      <c r="M4" s="242">
        <f t="shared" ref="M4:M23" si="6">IF($G4="NS",1,0)</f>
        <v>0</v>
      </c>
      <c r="N4" s="241">
        <f t="shared" ref="N4:N23" si="7">IF(ISNUMBER(N3),M4+N3,IF(ISTEXT(N3),M4,0))</f>
        <v>0</v>
      </c>
      <c r="O4" s="242">
        <f t="shared" ref="O4:O23" si="8">IF($G4="50+",1,0)</f>
        <v>0</v>
      </c>
      <c r="P4" s="241">
        <f t="shared" ref="P4:P23" si="9">IF(ISNUMBER(P3),O4+P3,IF(ISTEXT(P3),O4,0))</f>
        <v>0</v>
      </c>
      <c r="Q4" s="242">
        <f t="shared" ref="Q4:Q23" si="10">IF($G4="60+",1,0)</f>
        <v>0</v>
      </c>
      <c r="R4" s="241">
        <f t="shared" ref="R4:R23" si="11">IF(ISNUMBER(R3),Q4+R3,IF(ISTEXT(R3),Q4,0))</f>
        <v>0</v>
      </c>
      <c r="S4" s="242">
        <v>1</v>
      </c>
    </row>
    <row r="5" spans="1:19" ht="13" customHeight="1" x14ac:dyDescent="0.15">
      <c r="A5" s="241" t="str">
        <f t="shared" si="0"/>
        <v>5000m</v>
      </c>
      <c r="B5" s="241" t="s">
        <v>248</v>
      </c>
      <c r="C5" s="243"/>
      <c r="D5" s="248"/>
      <c r="E5" s="241" t="str">
        <f>IF(C5=0,"",IF(AND(ISNUMBER(C5),C5&gt;38),LOOKUP($C5,'Non-Scorers'!$B$4:$B$197,'Non-Scorers'!$C$4:$C$198),INDEX(Womens_team_declarations,MATCH($E$1,Events_women,0),MATCH(C5,women_short_codes,0))))</f>
        <v/>
      </c>
      <c r="F5" s="241" t="str">
        <f>IF(AND(ISNUMBER(C5),C5&gt;38),LOOKUP($C5,'Non-Scorers'!$B$4:$B$197,'Non-Scorers'!$D$4:$D$197),IF(C5=0,"",INDEX(abbr_names,MATCH(C5,women_short_codes,0))))</f>
        <v/>
      </c>
      <c r="G5" s="242">
        <f t="shared" si="1"/>
        <v>0</v>
      </c>
      <c r="H5" s="242">
        <f t="shared" si="2"/>
        <v>0</v>
      </c>
      <c r="I5" s="242">
        <f t="shared" ref="I5:I23" si="12">IF(G5="A",1,0)</f>
        <v>0</v>
      </c>
      <c r="J5" s="241">
        <f t="shared" si="3"/>
        <v>0</v>
      </c>
      <c r="K5" s="242">
        <f t="shared" si="4"/>
        <v>0</v>
      </c>
      <c r="L5" s="241">
        <f t="shared" si="5"/>
        <v>0</v>
      </c>
      <c r="M5" s="242">
        <f t="shared" si="6"/>
        <v>0</v>
      </c>
      <c r="N5" s="241">
        <f t="shared" si="7"/>
        <v>0</v>
      </c>
      <c r="O5" s="242">
        <f t="shared" si="8"/>
        <v>0</v>
      </c>
      <c r="P5" s="241">
        <f t="shared" si="9"/>
        <v>0</v>
      </c>
      <c r="Q5" s="242">
        <f t="shared" si="10"/>
        <v>0</v>
      </c>
      <c r="R5" s="241">
        <f t="shared" si="11"/>
        <v>0</v>
      </c>
      <c r="S5" s="242">
        <v>2</v>
      </c>
    </row>
    <row r="6" spans="1:19" ht="13" customHeight="1" x14ac:dyDescent="0.15">
      <c r="A6" s="241" t="str">
        <f t="shared" si="0"/>
        <v>5000m</v>
      </c>
      <c r="B6" s="241" t="s">
        <v>250</v>
      </c>
      <c r="C6" s="243"/>
      <c r="D6" s="248"/>
      <c r="E6" s="241" t="str">
        <f>IF(C6=0,"",IF(AND(ISNUMBER(C6),C6&gt;38),LOOKUP($C6,'Non-Scorers'!$B$4:$B$197,'Non-Scorers'!$C$4:$C$198),INDEX(Womens_team_declarations,MATCH($E$1,Events_women,0),MATCH(C6,women_short_codes,0))))</f>
        <v/>
      </c>
      <c r="F6" s="241" t="str">
        <f>IF(AND(ISNUMBER(C6),C6&gt;38),LOOKUP($C6,'Non-Scorers'!$B$4:$B$197,'Non-Scorers'!$D$4:$D$197),IF(C6=0,"",INDEX(abbr_names,MATCH(C6,women_short_codes,0))))</f>
        <v/>
      </c>
      <c r="G6" s="242">
        <f t="shared" si="1"/>
        <v>0</v>
      </c>
      <c r="H6" s="242">
        <f t="shared" si="2"/>
        <v>0</v>
      </c>
      <c r="I6" s="242">
        <f t="shared" si="12"/>
        <v>0</v>
      </c>
      <c r="J6" s="241">
        <f t="shared" si="3"/>
        <v>0</v>
      </c>
      <c r="K6" s="242">
        <f t="shared" si="4"/>
        <v>0</v>
      </c>
      <c r="L6" s="241">
        <f t="shared" si="5"/>
        <v>0</v>
      </c>
      <c r="M6" s="242">
        <f t="shared" si="6"/>
        <v>0</v>
      </c>
      <c r="N6" s="241">
        <f t="shared" si="7"/>
        <v>0</v>
      </c>
      <c r="O6" s="242">
        <f t="shared" si="8"/>
        <v>0</v>
      </c>
      <c r="P6" s="241">
        <f t="shared" si="9"/>
        <v>0</v>
      </c>
      <c r="Q6" s="242">
        <f t="shared" si="10"/>
        <v>0</v>
      </c>
      <c r="R6" s="241">
        <f t="shared" si="11"/>
        <v>0</v>
      </c>
      <c r="S6" s="242">
        <v>3</v>
      </c>
    </row>
    <row r="7" spans="1:19" ht="13" customHeight="1" x14ac:dyDescent="0.15">
      <c r="A7" s="241" t="str">
        <f t="shared" si="0"/>
        <v>5000m</v>
      </c>
      <c r="B7" s="241" t="s">
        <v>252</v>
      </c>
      <c r="C7" s="243"/>
      <c r="D7" s="248"/>
      <c r="E7" s="241" t="str">
        <f>IF(C7=0,"",IF(AND(ISNUMBER(C7),C7&gt;38),LOOKUP($C7,'Non-Scorers'!$B$4:$B$197,'Non-Scorers'!$C$4:$C$198),INDEX(Womens_team_declarations,MATCH($E$1,Events_women,0),MATCH(C7,women_short_codes,0))))</f>
        <v/>
      </c>
      <c r="F7" s="241" t="str">
        <f>IF(AND(ISNUMBER(C7),C7&gt;38),LOOKUP($C7,'Non-Scorers'!$B$4:$B$197,'Non-Scorers'!$D$4:$D$197),IF(C7=0,"",INDEX(abbr_names,MATCH(C7,women_short_codes,0))))</f>
        <v/>
      </c>
      <c r="G7" s="242">
        <f t="shared" si="1"/>
        <v>0</v>
      </c>
      <c r="H7" s="242">
        <f t="shared" si="2"/>
        <v>0</v>
      </c>
      <c r="I7" s="242">
        <f t="shared" si="12"/>
        <v>0</v>
      </c>
      <c r="J7" s="241">
        <f t="shared" si="3"/>
        <v>0</v>
      </c>
      <c r="K7" s="242">
        <f t="shared" si="4"/>
        <v>0</v>
      </c>
      <c r="L7" s="241">
        <f t="shared" si="5"/>
        <v>0</v>
      </c>
      <c r="M7" s="242">
        <f t="shared" si="6"/>
        <v>0</v>
      </c>
      <c r="N7" s="241">
        <f t="shared" si="7"/>
        <v>0</v>
      </c>
      <c r="O7" s="242">
        <f t="shared" si="8"/>
        <v>0</v>
      </c>
      <c r="P7" s="241">
        <f t="shared" si="9"/>
        <v>0</v>
      </c>
      <c r="Q7" s="242">
        <f t="shared" si="10"/>
        <v>0</v>
      </c>
      <c r="R7" s="241">
        <f t="shared" si="11"/>
        <v>0</v>
      </c>
      <c r="S7" s="242">
        <v>4</v>
      </c>
    </row>
    <row r="8" spans="1:19" ht="13" customHeight="1" x14ac:dyDescent="0.15">
      <c r="A8" s="241" t="str">
        <f t="shared" si="0"/>
        <v>5000m</v>
      </c>
      <c r="B8" s="241" t="s">
        <v>254</v>
      </c>
      <c r="C8" s="243"/>
      <c r="D8" s="248"/>
      <c r="E8" s="241" t="str">
        <f>IF(C8=0,"",IF(AND(ISNUMBER(C8),C8&gt;38),LOOKUP($C8,'Non-Scorers'!$B$4:$B$197,'Non-Scorers'!$C$4:$C$198),INDEX(Womens_team_declarations,MATCH($E$1,Events_women,0),MATCH(C8,women_short_codes,0))))</f>
        <v/>
      </c>
      <c r="F8" s="241" t="str">
        <f>IF(AND(ISNUMBER(C8),C8&gt;38),LOOKUP($C8,'Non-Scorers'!$B$4:$B$197,'Non-Scorers'!$D$4:$D$197),IF(C8=0,"",INDEX(abbr_names,MATCH(C8,women_short_codes,0))))</f>
        <v/>
      </c>
      <c r="G8" s="242">
        <f t="shared" si="1"/>
        <v>0</v>
      </c>
      <c r="H8" s="242">
        <f t="shared" si="2"/>
        <v>0</v>
      </c>
      <c r="I8" s="242">
        <f t="shared" si="12"/>
        <v>0</v>
      </c>
      <c r="J8" s="241">
        <f t="shared" si="3"/>
        <v>0</v>
      </c>
      <c r="K8" s="242">
        <f t="shared" si="4"/>
        <v>0</v>
      </c>
      <c r="L8" s="241">
        <f t="shared" si="5"/>
        <v>0</v>
      </c>
      <c r="M8" s="242">
        <f t="shared" si="6"/>
        <v>0</v>
      </c>
      <c r="N8" s="241">
        <f t="shared" si="7"/>
        <v>0</v>
      </c>
      <c r="O8" s="242">
        <f t="shared" si="8"/>
        <v>0</v>
      </c>
      <c r="P8" s="241">
        <f t="shared" si="9"/>
        <v>0</v>
      </c>
      <c r="Q8" s="242">
        <f t="shared" si="10"/>
        <v>0</v>
      </c>
      <c r="R8" s="241">
        <f t="shared" si="11"/>
        <v>0</v>
      </c>
      <c r="S8" s="242">
        <v>5</v>
      </c>
    </row>
    <row r="9" spans="1:19" ht="13" customHeight="1" x14ac:dyDescent="0.15">
      <c r="A9" s="241" t="str">
        <f t="shared" si="0"/>
        <v>5000m</v>
      </c>
      <c r="B9" s="241" t="s">
        <v>256</v>
      </c>
      <c r="C9" s="243"/>
      <c r="D9" s="248"/>
      <c r="E9" s="241" t="str">
        <f>IF(C9=0,"",IF(AND(ISNUMBER(C9),C9&gt;38),LOOKUP($C9,'Non-Scorers'!$B$4:$B$197,'Non-Scorers'!$C$4:$C$198),INDEX(Womens_team_declarations,MATCH($E$1,Events_women,0),MATCH(C9,women_short_codes,0))))</f>
        <v/>
      </c>
      <c r="F9" s="241" t="str">
        <f>IF(AND(ISNUMBER(C9),C9&gt;38),LOOKUP($C9,'Non-Scorers'!$B$4:$B$197,'Non-Scorers'!$D$4:$D$197),IF(C9=0,"",INDEX(abbr_names,MATCH(C9,women_short_codes,0))))</f>
        <v/>
      </c>
      <c r="G9" s="242">
        <f t="shared" si="1"/>
        <v>0</v>
      </c>
      <c r="H9" s="242">
        <f t="shared" si="2"/>
        <v>0</v>
      </c>
      <c r="I9" s="242">
        <f t="shared" si="12"/>
        <v>0</v>
      </c>
      <c r="J9" s="241">
        <f t="shared" si="3"/>
        <v>0</v>
      </c>
      <c r="K9" s="242">
        <f t="shared" si="4"/>
        <v>0</v>
      </c>
      <c r="L9" s="241">
        <f t="shared" si="5"/>
        <v>0</v>
      </c>
      <c r="M9" s="242">
        <f t="shared" si="6"/>
        <v>0</v>
      </c>
      <c r="N9" s="241">
        <f t="shared" si="7"/>
        <v>0</v>
      </c>
      <c r="O9" s="242">
        <f t="shared" si="8"/>
        <v>0</v>
      </c>
      <c r="P9" s="241">
        <f t="shared" si="9"/>
        <v>0</v>
      </c>
      <c r="Q9" s="242">
        <f t="shared" si="10"/>
        <v>0</v>
      </c>
      <c r="R9" s="241">
        <f t="shared" si="11"/>
        <v>0</v>
      </c>
      <c r="S9" s="242">
        <v>6</v>
      </c>
    </row>
    <row r="10" spans="1:19" ht="13" customHeight="1" x14ac:dyDescent="0.15">
      <c r="A10" s="241" t="str">
        <f t="shared" si="0"/>
        <v>5000m</v>
      </c>
      <c r="B10" s="241" t="s">
        <v>258</v>
      </c>
      <c r="C10" s="243"/>
      <c r="D10" s="248"/>
      <c r="E10" s="241" t="str">
        <f>IF(C10=0,"",IF(AND(ISNUMBER(C10),C10&gt;38),LOOKUP($C10,'Non-Scorers'!$B$4:$B$197,'Non-Scorers'!$C$4:$C$198),INDEX(Womens_team_declarations,MATCH($E$1,Events_women,0),MATCH(C10,women_short_codes,0))))</f>
        <v/>
      </c>
      <c r="F10" s="241" t="str">
        <f>IF(AND(ISNUMBER(C10),C10&gt;38),LOOKUP($C10,'Non-Scorers'!$B$4:$B$197,'Non-Scorers'!$D$4:$D$197),IF(C10=0,"",INDEX(abbr_names,MATCH(C10,women_short_codes,0))))</f>
        <v/>
      </c>
      <c r="G10" s="242">
        <f t="shared" si="1"/>
        <v>0</v>
      </c>
      <c r="H10" s="242">
        <f t="shared" si="2"/>
        <v>0</v>
      </c>
      <c r="I10" s="242">
        <f t="shared" si="12"/>
        <v>0</v>
      </c>
      <c r="J10" s="241">
        <f t="shared" si="3"/>
        <v>0</v>
      </c>
      <c r="K10" s="242">
        <f t="shared" si="4"/>
        <v>0</v>
      </c>
      <c r="L10" s="241">
        <f t="shared" si="5"/>
        <v>0</v>
      </c>
      <c r="M10" s="242">
        <f t="shared" si="6"/>
        <v>0</v>
      </c>
      <c r="N10" s="241">
        <f t="shared" si="7"/>
        <v>0</v>
      </c>
      <c r="O10" s="242">
        <f t="shared" si="8"/>
        <v>0</v>
      </c>
      <c r="P10" s="241">
        <f t="shared" si="9"/>
        <v>0</v>
      </c>
      <c r="Q10" s="242">
        <f t="shared" si="10"/>
        <v>0</v>
      </c>
      <c r="R10" s="241">
        <f t="shared" si="11"/>
        <v>0</v>
      </c>
      <c r="S10" s="242">
        <v>7</v>
      </c>
    </row>
    <row r="11" spans="1:19" ht="13" customHeight="1" x14ac:dyDescent="0.15">
      <c r="A11" s="241" t="str">
        <f t="shared" si="0"/>
        <v>5000m</v>
      </c>
      <c r="B11" s="241" t="s">
        <v>259</v>
      </c>
      <c r="C11" s="243"/>
      <c r="D11" s="248"/>
      <c r="E11" s="241" t="str">
        <f>IF(C11=0,"",IF(AND(ISNUMBER(C11),C11&gt;38),LOOKUP($C11,'Non-Scorers'!$B$4:$B$197,'Non-Scorers'!$C$4:$C$198),INDEX(Womens_team_declarations,MATCH($E$1,Events_women,0),MATCH(C11,women_short_codes,0))))</f>
        <v/>
      </c>
      <c r="F11" s="241" t="str">
        <f>IF(AND(ISNUMBER(C11),C11&gt;38),LOOKUP($C11,'Non-Scorers'!$B$4:$B$197,'Non-Scorers'!$D$4:$D$197),IF(C11=0,"",INDEX(abbr_names,MATCH(C11,women_short_codes,0))))</f>
        <v/>
      </c>
      <c r="G11" s="242">
        <f t="shared" si="1"/>
        <v>0</v>
      </c>
      <c r="H11" s="242">
        <f t="shared" si="2"/>
        <v>0</v>
      </c>
      <c r="I11" s="242">
        <f t="shared" si="12"/>
        <v>0</v>
      </c>
      <c r="J11" s="241">
        <f t="shared" si="3"/>
        <v>0</v>
      </c>
      <c r="K11" s="242">
        <f t="shared" si="4"/>
        <v>0</v>
      </c>
      <c r="L11" s="241">
        <f t="shared" si="5"/>
        <v>0</v>
      </c>
      <c r="M11" s="242">
        <f t="shared" si="6"/>
        <v>0</v>
      </c>
      <c r="N11" s="241">
        <f t="shared" si="7"/>
        <v>0</v>
      </c>
      <c r="O11" s="242">
        <f t="shared" si="8"/>
        <v>0</v>
      </c>
      <c r="P11" s="241">
        <f t="shared" si="9"/>
        <v>0</v>
      </c>
      <c r="Q11" s="242">
        <f t="shared" si="10"/>
        <v>0</v>
      </c>
      <c r="R11" s="241">
        <f t="shared" si="11"/>
        <v>0</v>
      </c>
      <c r="S11" s="242">
        <v>8</v>
      </c>
    </row>
    <row r="12" spans="1:19" ht="13" customHeight="1" x14ac:dyDescent="0.15">
      <c r="A12" s="241" t="str">
        <f t="shared" si="0"/>
        <v>5000m</v>
      </c>
      <c r="B12" s="241" t="s">
        <v>260</v>
      </c>
      <c r="C12" s="243"/>
      <c r="D12" s="248"/>
      <c r="E12" s="241" t="str">
        <f>IF(C12=0,"",IF(AND(ISNUMBER(C12),C12&gt;38),LOOKUP($C12,'Non-Scorers'!$B$4:$B$197,'Non-Scorers'!$C$4:$C$198),INDEX(Womens_team_declarations,MATCH($E$1,Events_women,0),MATCH(C12,women_short_codes,0))))</f>
        <v/>
      </c>
      <c r="F12" s="241" t="str">
        <f>IF(AND(ISNUMBER(C12),C12&gt;38),LOOKUP($C12,'Non-Scorers'!$B$4:$B$197,'Non-Scorers'!$D$4:$D$197),IF(C12=0,"",INDEX(abbr_names,MATCH(C12,women_short_codes,0))))</f>
        <v/>
      </c>
      <c r="G12" s="242">
        <f t="shared" si="1"/>
        <v>0</v>
      </c>
      <c r="H12" s="242">
        <f t="shared" si="2"/>
        <v>0</v>
      </c>
      <c r="I12" s="242">
        <f t="shared" si="12"/>
        <v>0</v>
      </c>
      <c r="J12" s="241">
        <f t="shared" si="3"/>
        <v>0</v>
      </c>
      <c r="K12" s="242">
        <f t="shared" si="4"/>
        <v>0</v>
      </c>
      <c r="L12" s="241">
        <f t="shared" si="5"/>
        <v>0</v>
      </c>
      <c r="M12" s="242">
        <f t="shared" si="6"/>
        <v>0</v>
      </c>
      <c r="N12" s="241">
        <f t="shared" si="7"/>
        <v>0</v>
      </c>
      <c r="O12" s="242">
        <f t="shared" si="8"/>
        <v>0</v>
      </c>
      <c r="P12" s="241">
        <f t="shared" si="9"/>
        <v>0</v>
      </c>
      <c r="Q12" s="242">
        <f t="shared" si="10"/>
        <v>0</v>
      </c>
      <c r="R12" s="241">
        <f t="shared" si="11"/>
        <v>0</v>
      </c>
      <c r="S12" s="242">
        <v>9</v>
      </c>
    </row>
    <row r="13" spans="1:19" ht="13" customHeight="1" x14ac:dyDescent="0.15">
      <c r="A13" s="241" t="str">
        <f t="shared" si="0"/>
        <v>5000m</v>
      </c>
      <c r="B13" s="241" t="s">
        <v>261</v>
      </c>
      <c r="C13" s="243"/>
      <c r="D13" s="248"/>
      <c r="E13" s="241" t="str">
        <f>IF(C13=0,"",IF(AND(ISNUMBER(C13),C13&gt;38),LOOKUP($C13,'Non-Scorers'!$B$4:$B$197,'Non-Scorers'!$C$4:$C$198),INDEX(Womens_team_declarations,MATCH($E$1,Events_women,0),MATCH(C13,women_short_codes,0))))</f>
        <v/>
      </c>
      <c r="F13" s="241" t="str">
        <f>IF(AND(ISNUMBER(C13),C13&gt;38),LOOKUP($C13,'Non-Scorers'!$B$4:$B$197,'Non-Scorers'!$D$4:$D$197),IF(C13=0,"",INDEX(abbr_names,MATCH(C13,women_short_codes,0))))</f>
        <v/>
      </c>
      <c r="G13" s="242">
        <f t="shared" si="1"/>
        <v>0</v>
      </c>
      <c r="H13" s="242">
        <f t="shared" si="2"/>
        <v>0</v>
      </c>
      <c r="I13" s="242">
        <f t="shared" si="12"/>
        <v>0</v>
      </c>
      <c r="J13" s="241">
        <f t="shared" si="3"/>
        <v>0</v>
      </c>
      <c r="K13" s="242">
        <f t="shared" si="4"/>
        <v>0</v>
      </c>
      <c r="L13" s="241">
        <f t="shared" si="5"/>
        <v>0</v>
      </c>
      <c r="M13" s="242">
        <f t="shared" si="6"/>
        <v>0</v>
      </c>
      <c r="N13" s="241">
        <f t="shared" si="7"/>
        <v>0</v>
      </c>
      <c r="O13" s="242">
        <f t="shared" si="8"/>
        <v>0</v>
      </c>
      <c r="P13" s="241">
        <f t="shared" si="9"/>
        <v>0</v>
      </c>
      <c r="Q13" s="242">
        <f t="shared" si="10"/>
        <v>0</v>
      </c>
      <c r="R13" s="241">
        <f t="shared" si="11"/>
        <v>0</v>
      </c>
      <c r="S13" s="242">
        <v>10</v>
      </c>
    </row>
    <row r="14" spans="1:19" ht="13" customHeight="1" x14ac:dyDescent="0.15">
      <c r="A14" s="241" t="str">
        <f t="shared" si="0"/>
        <v>5000m</v>
      </c>
      <c r="B14" s="241" t="s">
        <v>268</v>
      </c>
      <c r="C14" s="243"/>
      <c r="D14" s="248"/>
      <c r="E14" s="241" t="str">
        <f>IF(C14=0,"",IF(AND(ISNUMBER(C14),C14&gt;38),LOOKUP($C14,'Non-Scorers'!$B$4:$B$197,'Non-Scorers'!$C$4:$C$198),INDEX(Womens_team_declarations,MATCH($E$1,Events_women,0),MATCH(C14,women_short_codes,0))))</f>
        <v/>
      </c>
      <c r="F14" s="241" t="str">
        <f>IF(AND(ISNUMBER(C14),C14&gt;38),LOOKUP($C14,'Non-Scorers'!$B$4:$B$197,'Non-Scorers'!$D$4:$D$197),IF(C14=0,"",INDEX(abbr_names,MATCH(C14,women_short_codes,0))))</f>
        <v/>
      </c>
      <c r="G14" s="242">
        <f t="shared" si="1"/>
        <v>0</v>
      </c>
      <c r="H14" s="242">
        <f t="shared" si="2"/>
        <v>0</v>
      </c>
      <c r="I14" s="242">
        <f t="shared" si="12"/>
        <v>0</v>
      </c>
      <c r="J14" s="241">
        <f t="shared" si="3"/>
        <v>0</v>
      </c>
      <c r="K14" s="242">
        <f t="shared" si="4"/>
        <v>0</v>
      </c>
      <c r="L14" s="241">
        <f t="shared" si="5"/>
        <v>0</v>
      </c>
      <c r="M14" s="242">
        <f t="shared" si="6"/>
        <v>0</v>
      </c>
      <c r="N14" s="241">
        <f t="shared" si="7"/>
        <v>0</v>
      </c>
      <c r="O14" s="242">
        <f t="shared" si="8"/>
        <v>0</v>
      </c>
      <c r="P14" s="241">
        <f t="shared" si="9"/>
        <v>0</v>
      </c>
      <c r="Q14" s="242">
        <f t="shared" si="10"/>
        <v>0</v>
      </c>
      <c r="R14" s="241">
        <f t="shared" si="11"/>
        <v>0</v>
      </c>
      <c r="S14" s="242">
        <v>11</v>
      </c>
    </row>
    <row r="15" spans="1:19" ht="13" customHeight="1" x14ac:dyDescent="0.15">
      <c r="A15" s="241" t="str">
        <f t="shared" si="0"/>
        <v>5000m</v>
      </c>
      <c r="B15" s="241" t="s">
        <v>269</v>
      </c>
      <c r="C15" s="243"/>
      <c r="D15" s="248"/>
      <c r="E15" s="241" t="str">
        <f>IF(C15=0,"",IF(AND(ISNUMBER(C15),C15&gt;38),LOOKUP($C15,'Non-Scorers'!$B$4:$B$197,'Non-Scorers'!$C$4:$C$198),INDEX(Womens_team_declarations,MATCH($E$1,Events_women,0),MATCH(C15,women_short_codes,0))))</f>
        <v/>
      </c>
      <c r="F15" s="241" t="str">
        <f>IF(AND(ISNUMBER(C15),C15&gt;38),LOOKUP($C15,'Non-Scorers'!$B$4:$B$197,'Non-Scorers'!$D$4:$D$197),IF(C15=0,"",INDEX(abbr_names,MATCH(C15,women_short_codes,0))))</f>
        <v/>
      </c>
      <c r="G15" s="242">
        <f t="shared" si="1"/>
        <v>0</v>
      </c>
      <c r="H15" s="242">
        <f t="shared" si="2"/>
        <v>0</v>
      </c>
      <c r="I15" s="242">
        <f t="shared" si="12"/>
        <v>0</v>
      </c>
      <c r="J15" s="241">
        <f t="shared" si="3"/>
        <v>0</v>
      </c>
      <c r="K15" s="242">
        <f t="shared" si="4"/>
        <v>0</v>
      </c>
      <c r="L15" s="241">
        <f t="shared" si="5"/>
        <v>0</v>
      </c>
      <c r="M15" s="242">
        <f t="shared" si="6"/>
        <v>0</v>
      </c>
      <c r="N15" s="241">
        <f t="shared" si="7"/>
        <v>0</v>
      </c>
      <c r="O15" s="242">
        <f t="shared" si="8"/>
        <v>0</v>
      </c>
      <c r="P15" s="241">
        <f t="shared" si="9"/>
        <v>0</v>
      </c>
      <c r="Q15" s="242">
        <f t="shared" si="10"/>
        <v>0</v>
      </c>
      <c r="R15" s="241">
        <f t="shared" si="11"/>
        <v>0</v>
      </c>
      <c r="S15" s="242">
        <v>12</v>
      </c>
    </row>
    <row r="16" spans="1:19" ht="13" customHeight="1" x14ac:dyDescent="0.15">
      <c r="A16" s="241" t="str">
        <f t="shared" si="0"/>
        <v>5000m</v>
      </c>
      <c r="B16" s="241" t="s">
        <v>270</v>
      </c>
      <c r="C16" s="243"/>
      <c r="D16" s="248"/>
      <c r="E16" s="241" t="str">
        <f>IF(C16=0,"",IF(AND(ISNUMBER(C16),C16&gt;38),LOOKUP($C16,'Non-Scorers'!$B$4:$B$197,'Non-Scorers'!$C$4:$C$198),INDEX(Womens_team_declarations,MATCH($E$1,Events_women,0),MATCH(C16,women_short_codes,0))))</f>
        <v/>
      </c>
      <c r="F16" s="241" t="str">
        <f>IF(AND(ISNUMBER(C16),C16&gt;38),LOOKUP($C16,'Non-Scorers'!$B$4:$B$197,'Non-Scorers'!$D$4:$D$197),IF(C16=0,"",INDEX(abbr_names,MATCH(C16,women_short_codes,0))))</f>
        <v/>
      </c>
      <c r="G16" s="242">
        <f t="shared" si="1"/>
        <v>0</v>
      </c>
      <c r="H16" s="242">
        <f t="shared" si="2"/>
        <v>0</v>
      </c>
      <c r="I16" s="242">
        <f t="shared" si="12"/>
        <v>0</v>
      </c>
      <c r="J16" s="241">
        <f t="shared" si="3"/>
        <v>0</v>
      </c>
      <c r="K16" s="242">
        <f t="shared" si="4"/>
        <v>0</v>
      </c>
      <c r="L16" s="241">
        <f t="shared" si="5"/>
        <v>0</v>
      </c>
      <c r="M16" s="242">
        <f t="shared" si="6"/>
        <v>0</v>
      </c>
      <c r="N16" s="241">
        <f t="shared" si="7"/>
        <v>0</v>
      </c>
      <c r="O16" s="242">
        <f t="shared" si="8"/>
        <v>0</v>
      </c>
      <c r="P16" s="241">
        <f t="shared" si="9"/>
        <v>0</v>
      </c>
      <c r="Q16" s="242">
        <f t="shared" si="10"/>
        <v>0</v>
      </c>
      <c r="R16" s="241">
        <f t="shared" si="11"/>
        <v>0</v>
      </c>
      <c r="S16" s="242">
        <v>13</v>
      </c>
    </row>
    <row r="17" spans="1:19" ht="13" customHeight="1" x14ac:dyDescent="0.15">
      <c r="A17" s="241" t="str">
        <f t="shared" si="0"/>
        <v>5000m</v>
      </c>
      <c r="B17" s="241" t="s">
        <v>271</v>
      </c>
      <c r="C17" s="243"/>
      <c r="D17" s="248"/>
      <c r="E17" s="241" t="str">
        <f>IF(C17=0,"",IF(AND(ISNUMBER(C17),C17&gt;38),LOOKUP($C17,'Non-Scorers'!$B$4:$B$197,'Non-Scorers'!$C$4:$C$198),INDEX(Womens_team_declarations,MATCH($E$1,Events_women,0),MATCH(C17,women_short_codes,0))))</f>
        <v/>
      </c>
      <c r="F17" s="241" t="str">
        <f>IF(AND(ISNUMBER(C17),C17&gt;38),LOOKUP($C17,'Non-Scorers'!$B$4:$B$197,'Non-Scorers'!$D$4:$D$197),IF(C17=0,"",INDEX(abbr_names,MATCH(C17,women_short_codes,0))))</f>
        <v/>
      </c>
      <c r="G17" s="242">
        <f t="shared" si="1"/>
        <v>0</v>
      </c>
      <c r="H17" s="242">
        <f t="shared" si="2"/>
        <v>0</v>
      </c>
      <c r="I17" s="242">
        <f t="shared" si="12"/>
        <v>0</v>
      </c>
      <c r="J17" s="241">
        <f t="shared" si="3"/>
        <v>0</v>
      </c>
      <c r="K17" s="242">
        <f t="shared" si="4"/>
        <v>0</v>
      </c>
      <c r="L17" s="241">
        <f t="shared" si="5"/>
        <v>0</v>
      </c>
      <c r="M17" s="242">
        <f t="shared" si="6"/>
        <v>0</v>
      </c>
      <c r="N17" s="241">
        <f t="shared" si="7"/>
        <v>0</v>
      </c>
      <c r="O17" s="242">
        <f t="shared" si="8"/>
        <v>0</v>
      </c>
      <c r="P17" s="241">
        <f t="shared" si="9"/>
        <v>0</v>
      </c>
      <c r="Q17" s="242">
        <f t="shared" si="10"/>
        <v>0</v>
      </c>
      <c r="R17" s="241">
        <f t="shared" si="11"/>
        <v>0</v>
      </c>
      <c r="S17" s="242">
        <v>14</v>
      </c>
    </row>
    <row r="18" spans="1:19" ht="13" customHeight="1" x14ac:dyDescent="0.15">
      <c r="A18" s="241" t="str">
        <f t="shared" si="0"/>
        <v>5000m</v>
      </c>
      <c r="B18" s="241" t="s">
        <v>272</v>
      </c>
      <c r="C18" s="243"/>
      <c r="D18" s="248"/>
      <c r="E18" s="241" t="str">
        <f>IF(C18=0,"",IF(AND(ISNUMBER(C18),C18&gt;38),LOOKUP($C18,'Non-Scorers'!$B$4:$B$197,'Non-Scorers'!$C$4:$C$198),INDEX(Womens_team_declarations,MATCH($E$1,Events_women,0),MATCH(C18,women_short_codes,0))))</f>
        <v/>
      </c>
      <c r="F18" s="241" t="str">
        <f>IF(AND(ISNUMBER(C18),C18&gt;38),LOOKUP($C18,'Non-Scorers'!$B$4:$B$197,'Non-Scorers'!$D$4:$D$197),IF(C18=0,"",INDEX(abbr_names,MATCH(C18,women_short_codes,0))))</f>
        <v/>
      </c>
      <c r="G18" s="242">
        <f t="shared" si="1"/>
        <v>0</v>
      </c>
      <c r="H18" s="242">
        <f t="shared" si="2"/>
        <v>0</v>
      </c>
      <c r="I18" s="242">
        <f t="shared" si="12"/>
        <v>0</v>
      </c>
      <c r="J18" s="241">
        <f t="shared" si="3"/>
        <v>0</v>
      </c>
      <c r="K18" s="242">
        <f t="shared" si="4"/>
        <v>0</v>
      </c>
      <c r="L18" s="241">
        <f t="shared" si="5"/>
        <v>0</v>
      </c>
      <c r="M18" s="242">
        <f t="shared" si="6"/>
        <v>0</v>
      </c>
      <c r="N18" s="241">
        <f t="shared" si="7"/>
        <v>0</v>
      </c>
      <c r="O18" s="242">
        <f t="shared" si="8"/>
        <v>0</v>
      </c>
      <c r="P18" s="241">
        <f t="shared" si="9"/>
        <v>0</v>
      </c>
      <c r="Q18" s="242">
        <f t="shared" si="10"/>
        <v>0</v>
      </c>
      <c r="R18" s="241">
        <f t="shared" si="11"/>
        <v>0</v>
      </c>
      <c r="S18" s="242">
        <v>15</v>
      </c>
    </row>
    <row r="19" spans="1:19" ht="13" customHeight="1" x14ac:dyDescent="0.15">
      <c r="A19" s="241" t="str">
        <f t="shared" si="0"/>
        <v>5000m</v>
      </c>
      <c r="B19" s="241" t="s">
        <v>273</v>
      </c>
      <c r="C19" s="243"/>
      <c r="D19" s="248"/>
      <c r="E19" s="241" t="str">
        <f>IF(C19=0,"",IF(AND(ISNUMBER(C19),C19&gt;38),LOOKUP($C19,'Non-Scorers'!$B$4:$B$197,'Non-Scorers'!$C$4:$C$198),INDEX(Womens_team_declarations,MATCH($E$1,Events_women,0),MATCH(C19,women_short_codes,0))))</f>
        <v/>
      </c>
      <c r="F19" s="241" t="str">
        <f>IF(AND(ISNUMBER(C19),C19&gt;38),LOOKUP($C19,'Non-Scorers'!$B$4:$B$197,'Non-Scorers'!$D$4:$D$197),IF(C19=0,"",INDEX(abbr_names,MATCH(C19,women_short_codes,0))))</f>
        <v/>
      </c>
      <c r="G19" s="242">
        <f t="shared" si="1"/>
        <v>0</v>
      </c>
      <c r="H19" s="242">
        <f t="shared" si="2"/>
        <v>0</v>
      </c>
      <c r="I19" s="242">
        <f t="shared" si="12"/>
        <v>0</v>
      </c>
      <c r="J19" s="241">
        <f t="shared" si="3"/>
        <v>0</v>
      </c>
      <c r="K19" s="242">
        <f t="shared" si="4"/>
        <v>0</v>
      </c>
      <c r="L19" s="241">
        <f t="shared" si="5"/>
        <v>0</v>
      </c>
      <c r="M19" s="242">
        <f t="shared" si="6"/>
        <v>0</v>
      </c>
      <c r="N19" s="241">
        <f t="shared" si="7"/>
        <v>0</v>
      </c>
      <c r="O19" s="242">
        <f t="shared" si="8"/>
        <v>0</v>
      </c>
      <c r="P19" s="241">
        <f t="shared" si="9"/>
        <v>0</v>
      </c>
      <c r="Q19" s="242">
        <f t="shared" si="10"/>
        <v>0</v>
      </c>
      <c r="R19" s="241">
        <f t="shared" si="11"/>
        <v>0</v>
      </c>
      <c r="S19" s="242">
        <v>16</v>
      </c>
    </row>
    <row r="20" spans="1:19" ht="13" customHeight="1" x14ac:dyDescent="0.15">
      <c r="A20" s="241" t="str">
        <f t="shared" si="0"/>
        <v>5000m</v>
      </c>
      <c r="B20" s="241" t="s">
        <v>262</v>
      </c>
      <c r="C20" s="243"/>
      <c r="D20" s="248"/>
      <c r="E20" s="241" t="str">
        <f>IF(C20=0,"",IF(AND(ISNUMBER(C20),C20&gt;38),LOOKUP($C20,'Non-Scorers'!$B$4:$B$197,'Non-Scorers'!$C$4:$C$198),INDEX(Womens_team_declarations,MATCH($E$1,Events_women,0),MATCH(C20,women_short_codes,0))))</f>
        <v/>
      </c>
      <c r="F20" s="241" t="str">
        <f>IF(AND(ISNUMBER(C20),C20&gt;38),LOOKUP($C20,'Non-Scorers'!$B$4:$B$197,'Non-Scorers'!$D$4:$D$197),IF(C20=0,"",INDEX(abbr_names,MATCH(C20,women_short_codes,0))))</f>
        <v/>
      </c>
      <c r="G20" s="242">
        <f t="shared" si="1"/>
        <v>0</v>
      </c>
      <c r="H20" s="242">
        <f t="shared" si="2"/>
        <v>0</v>
      </c>
      <c r="I20" s="242">
        <f t="shared" si="12"/>
        <v>0</v>
      </c>
      <c r="J20" s="241">
        <f t="shared" si="3"/>
        <v>0</v>
      </c>
      <c r="K20" s="242">
        <f t="shared" si="4"/>
        <v>0</v>
      </c>
      <c r="L20" s="241">
        <f t="shared" si="5"/>
        <v>0</v>
      </c>
      <c r="M20" s="242">
        <f t="shared" si="6"/>
        <v>0</v>
      </c>
      <c r="N20" s="241">
        <f t="shared" si="7"/>
        <v>0</v>
      </c>
      <c r="O20" s="242">
        <f t="shared" si="8"/>
        <v>0</v>
      </c>
      <c r="P20" s="241">
        <f t="shared" si="9"/>
        <v>0</v>
      </c>
      <c r="Q20" s="242">
        <f t="shared" si="10"/>
        <v>0</v>
      </c>
      <c r="R20" s="241">
        <f t="shared" si="11"/>
        <v>0</v>
      </c>
      <c r="S20" s="242">
        <v>17</v>
      </c>
    </row>
    <row r="21" spans="1:19" ht="13" customHeight="1" x14ac:dyDescent="0.15">
      <c r="A21" s="241" t="str">
        <f t="shared" si="0"/>
        <v>5000m</v>
      </c>
      <c r="B21" s="241" t="s">
        <v>274</v>
      </c>
      <c r="C21" s="243"/>
      <c r="D21" s="248"/>
      <c r="E21" s="241" t="str">
        <f>IF(C21=0,"",IF(AND(ISNUMBER(C21),C21&gt;38),LOOKUP($C21,'Non-Scorers'!$B$4:$B$197,'Non-Scorers'!$C$4:$C$198),INDEX(Womens_team_declarations,MATCH($E$1,Events_women,0),MATCH(C21,women_short_codes,0))))</f>
        <v/>
      </c>
      <c r="F21" s="241" t="str">
        <f>IF(AND(ISNUMBER(C21),C21&gt;38),LOOKUP($C21,'Non-Scorers'!$B$4:$B$197,'Non-Scorers'!$D$4:$D$197),IF(C21=0,"",INDEX(abbr_names,MATCH(C21,women_short_codes,0))))</f>
        <v/>
      </c>
      <c r="G21" s="242">
        <f t="shared" si="1"/>
        <v>0</v>
      </c>
      <c r="H21" s="242">
        <f t="shared" si="2"/>
        <v>0</v>
      </c>
      <c r="I21" s="242">
        <f t="shared" si="12"/>
        <v>0</v>
      </c>
      <c r="J21" s="241">
        <f t="shared" si="3"/>
        <v>0</v>
      </c>
      <c r="K21" s="242">
        <f t="shared" si="4"/>
        <v>0</v>
      </c>
      <c r="L21" s="241">
        <f t="shared" si="5"/>
        <v>0</v>
      </c>
      <c r="M21" s="242">
        <f t="shared" si="6"/>
        <v>0</v>
      </c>
      <c r="N21" s="241">
        <f t="shared" si="7"/>
        <v>0</v>
      </c>
      <c r="O21" s="242">
        <f t="shared" si="8"/>
        <v>0</v>
      </c>
      <c r="P21" s="241">
        <f t="shared" si="9"/>
        <v>0</v>
      </c>
      <c r="Q21" s="242">
        <f t="shared" si="10"/>
        <v>0</v>
      </c>
      <c r="R21" s="241">
        <f t="shared" si="11"/>
        <v>0</v>
      </c>
      <c r="S21" s="242">
        <v>18</v>
      </c>
    </row>
    <row r="22" spans="1:19" ht="13" customHeight="1" x14ac:dyDescent="0.15">
      <c r="A22" s="241" t="str">
        <f t="shared" si="0"/>
        <v>5000m</v>
      </c>
      <c r="B22" s="241" t="s">
        <v>263</v>
      </c>
      <c r="C22" s="243"/>
      <c r="D22" s="248"/>
      <c r="E22" s="241" t="str">
        <f>IF(C22=0,"",IF(AND(ISNUMBER(C22),C22&gt;38),LOOKUP($C22,'Non-Scorers'!$B$4:$B$197,'Non-Scorers'!$C$4:$C$198),INDEX(Womens_team_declarations,MATCH($E$1,Events_women,0),MATCH(C22,women_short_codes,0))))</f>
        <v/>
      </c>
      <c r="F22" s="241" t="str">
        <f>IF(AND(ISNUMBER(C22),C22&gt;38),LOOKUP($C22,'Non-Scorers'!$B$4:$B$197,'Non-Scorers'!$D$4:$D$197),IF(C22=0,"",INDEX(abbr_names,MATCH(C22,women_short_codes,0))))</f>
        <v/>
      </c>
      <c r="G22" s="242">
        <f t="shared" si="1"/>
        <v>0</v>
      </c>
      <c r="H22" s="242">
        <f t="shared" si="2"/>
        <v>0</v>
      </c>
      <c r="I22" s="242">
        <f t="shared" si="12"/>
        <v>0</v>
      </c>
      <c r="J22" s="241">
        <f t="shared" si="3"/>
        <v>0</v>
      </c>
      <c r="K22" s="242">
        <f t="shared" si="4"/>
        <v>0</v>
      </c>
      <c r="L22" s="241">
        <f t="shared" si="5"/>
        <v>0</v>
      </c>
      <c r="M22" s="242">
        <f t="shared" si="6"/>
        <v>0</v>
      </c>
      <c r="N22" s="241">
        <f t="shared" si="7"/>
        <v>0</v>
      </c>
      <c r="O22" s="242">
        <f t="shared" si="8"/>
        <v>0</v>
      </c>
      <c r="P22" s="241">
        <f t="shared" si="9"/>
        <v>0</v>
      </c>
      <c r="Q22" s="242">
        <f t="shared" si="10"/>
        <v>0</v>
      </c>
      <c r="R22" s="241">
        <f t="shared" si="11"/>
        <v>0</v>
      </c>
      <c r="S22" s="242">
        <v>19</v>
      </c>
    </row>
    <row r="23" spans="1:19" ht="13" customHeight="1" x14ac:dyDescent="0.15">
      <c r="A23" s="241" t="str">
        <f t="shared" si="0"/>
        <v>5000m</v>
      </c>
      <c r="B23" s="241" t="s">
        <v>275</v>
      </c>
      <c r="C23" s="243"/>
      <c r="D23" s="248"/>
      <c r="E23" s="241" t="str">
        <f>IF(C23=0,"",IF(AND(ISNUMBER(C23),C23&gt;38),LOOKUP($C23,'Non-Scorers'!$B$4:$B$197,'Non-Scorers'!$C$4:$C$198),INDEX(Womens_team_declarations,MATCH($E$1,Events_women,0),MATCH(C23,women_short_codes,0))))</f>
        <v/>
      </c>
      <c r="F23" s="241" t="str">
        <f>IF(AND(ISNUMBER(C23),C23&gt;38),LOOKUP($C23,'Non-Scorers'!$B$4:$B$197,'Non-Scorers'!$D$4:$D$197),IF(C23=0,"",INDEX(abbr_names,MATCH(C23,women_short_codes,0))))</f>
        <v/>
      </c>
      <c r="G23" s="242">
        <f t="shared" si="1"/>
        <v>0</v>
      </c>
      <c r="H23" s="242">
        <f t="shared" si="2"/>
        <v>0</v>
      </c>
      <c r="I23" s="242">
        <f t="shared" si="12"/>
        <v>0</v>
      </c>
      <c r="J23" s="241">
        <f t="shared" si="3"/>
        <v>0</v>
      </c>
      <c r="K23" s="242">
        <f t="shared" si="4"/>
        <v>0</v>
      </c>
      <c r="L23" s="241">
        <f t="shared" si="5"/>
        <v>0</v>
      </c>
      <c r="M23" s="242">
        <f t="shared" si="6"/>
        <v>0</v>
      </c>
      <c r="N23" s="241">
        <f t="shared" si="7"/>
        <v>0</v>
      </c>
      <c r="O23" s="242">
        <f t="shared" si="8"/>
        <v>0</v>
      </c>
      <c r="P23" s="241">
        <f t="shared" si="9"/>
        <v>0</v>
      </c>
      <c r="Q23" s="242">
        <f t="shared" si="10"/>
        <v>0</v>
      </c>
      <c r="R23" s="241">
        <f t="shared" si="11"/>
        <v>0</v>
      </c>
      <c r="S23" s="242">
        <v>20</v>
      </c>
    </row>
  </sheetData>
  <sheetProtection selectLockedCells="1" selectUnlockedCells="1"/>
  <printOptions horizontalCentered="1"/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65536"/>
  <sheetViews>
    <sheetView showGridLines="0" showZeros="0" topLeftCell="A7" zoomScale="110" zoomScaleNormal="110" workbookViewId="0">
      <selection activeCell="E46" sqref="E46"/>
    </sheetView>
  </sheetViews>
  <sheetFormatPr baseColWidth="10" defaultColWidth="9.1640625" defaultRowHeight="16" customHeight="1" x14ac:dyDescent="0.2"/>
  <cols>
    <col min="1" max="1" width="1.1640625" style="249" customWidth="1"/>
    <col min="2" max="2" width="6.6640625" style="250" customWidth="1"/>
    <col min="3" max="3" width="36.33203125" style="249" customWidth="1"/>
    <col min="4" max="4" width="20" style="249" customWidth="1"/>
    <col min="5" max="5" width="8.6640625" style="249" customWidth="1"/>
    <col min="6" max="6" width="17.6640625" style="251" customWidth="1"/>
    <col min="7" max="7" width="1.1640625" style="249" customWidth="1"/>
    <col min="8" max="16384" width="9.1640625" style="249"/>
  </cols>
  <sheetData>
    <row r="1" spans="1:17" ht="12.75" customHeight="1" x14ac:dyDescent="0.2">
      <c r="A1" s="252"/>
      <c r="B1" s="330" t="str">
        <f>CONCATENATE('Team Declaration'!A1," - ",'Team Declaration'!H1," - ",TEXT('Team Declaration'!O1,"d mmm yyyy"))</f>
        <v>Sussex Masters League - Lewes (B&amp;H) - 24 Jul 2023</v>
      </c>
      <c r="C1" s="330"/>
      <c r="D1" s="330"/>
      <c r="E1" s="330"/>
      <c r="F1" s="330"/>
      <c r="G1" s="252"/>
      <c r="H1" s="253"/>
      <c r="I1" s="253"/>
      <c r="J1" s="253"/>
      <c r="K1" s="253"/>
      <c r="L1" s="253"/>
      <c r="M1" s="253"/>
      <c r="N1" s="253"/>
      <c r="O1" s="253"/>
      <c r="P1" s="253"/>
      <c r="Q1" s="253"/>
    </row>
    <row r="2" spans="1:17" ht="13.5" customHeight="1" x14ac:dyDescent="0.2">
      <c r="A2" s="252"/>
      <c r="B2" s="330"/>
      <c r="C2" s="330"/>
      <c r="D2" s="330"/>
      <c r="E2" s="330"/>
      <c r="F2" s="330"/>
      <c r="G2" s="252"/>
      <c r="H2" s="253"/>
      <c r="I2" s="253"/>
      <c r="J2" s="253"/>
      <c r="K2" s="253"/>
      <c r="L2" s="253"/>
      <c r="M2" s="253"/>
      <c r="N2" s="253"/>
      <c r="O2" s="253"/>
      <c r="P2" s="253"/>
      <c r="Q2" s="253"/>
    </row>
    <row r="3" spans="1:17" s="259" customFormat="1" ht="31.5" customHeight="1" x14ac:dyDescent="0.15">
      <c r="A3" s="254"/>
      <c r="B3" s="255" t="s">
        <v>317</v>
      </c>
      <c r="C3" s="256" t="s">
        <v>234</v>
      </c>
      <c r="D3" s="256" t="s">
        <v>235</v>
      </c>
      <c r="E3" s="257" t="s">
        <v>318</v>
      </c>
      <c r="F3" s="258" t="s">
        <v>319</v>
      </c>
      <c r="G3" s="254"/>
    </row>
    <row r="4" spans="1:17" ht="15" customHeight="1" x14ac:dyDescent="0.2">
      <c r="A4" s="252"/>
      <c r="B4" s="260">
        <v>14</v>
      </c>
      <c r="C4" s="260" t="s">
        <v>320</v>
      </c>
      <c r="D4" s="260" t="s">
        <v>321</v>
      </c>
      <c r="E4" s="260" t="s">
        <v>322</v>
      </c>
      <c r="F4" s="260" t="s">
        <v>323</v>
      </c>
      <c r="G4" s="252"/>
    </row>
    <row r="5" spans="1:17" ht="15" customHeight="1" x14ac:dyDescent="0.2">
      <c r="A5" s="252"/>
      <c r="B5" s="260">
        <v>15</v>
      </c>
      <c r="C5" s="260" t="s">
        <v>324</v>
      </c>
      <c r="D5" s="260" t="s">
        <v>321</v>
      </c>
      <c r="E5" s="260" t="s">
        <v>322</v>
      </c>
      <c r="F5" s="260" t="s">
        <v>323</v>
      </c>
      <c r="G5" s="252"/>
    </row>
    <row r="6" spans="1:17" ht="15" customHeight="1" x14ac:dyDescent="0.2">
      <c r="A6" s="252"/>
      <c r="B6" s="260">
        <v>16</v>
      </c>
      <c r="C6" s="260" t="s">
        <v>325</v>
      </c>
      <c r="D6" s="260" t="s">
        <v>326</v>
      </c>
      <c r="E6" s="260" t="s">
        <v>327</v>
      </c>
      <c r="F6" s="260" t="s">
        <v>100</v>
      </c>
      <c r="G6" s="252"/>
    </row>
    <row r="7" spans="1:17" ht="15" customHeight="1" x14ac:dyDescent="0.2">
      <c r="A7" s="252"/>
      <c r="B7" s="260">
        <v>17</v>
      </c>
      <c r="C7" s="260" t="s">
        <v>328</v>
      </c>
      <c r="D7" s="260" t="s">
        <v>326</v>
      </c>
      <c r="E7" s="260" t="s">
        <v>329</v>
      </c>
      <c r="F7" s="260" t="s">
        <v>330</v>
      </c>
      <c r="G7" s="252"/>
    </row>
    <row r="8" spans="1:17" ht="15" customHeight="1" x14ac:dyDescent="0.2">
      <c r="A8" s="252"/>
      <c r="B8" s="260">
        <v>18</v>
      </c>
      <c r="C8" s="260" t="s">
        <v>114</v>
      </c>
      <c r="D8" s="260" t="s">
        <v>326</v>
      </c>
      <c r="E8" s="260" t="s">
        <v>327</v>
      </c>
      <c r="F8" s="260" t="s">
        <v>81</v>
      </c>
      <c r="G8" s="252"/>
    </row>
    <row r="9" spans="1:17" ht="15" customHeight="1" x14ac:dyDescent="0.2">
      <c r="A9" s="252"/>
      <c r="B9" s="260">
        <v>19</v>
      </c>
      <c r="C9" s="260" t="s">
        <v>331</v>
      </c>
      <c r="D9" s="260" t="s">
        <v>326</v>
      </c>
      <c r="E9" s="260" t="s">
        <v>327</v>
      </c>
      <c r="F9" s="260" t="s">
        <v>81</v>
      </c>
      <c r="G9" s="252"/>
    </row>
    <row r="10" spans="1:17" ht="15" customHeight="1" x14ac:dyDescent="0.2">
      <c r="A10" s="252"/>
      <c r="B10" s="260">
        <v>38</v>
      </c>
      <c r="C10" s="260" t="s">
        <v>119</v>
      </c>
      <c r="D10" s="260" t="s">
        <v>186</v>
      </c>
      <c r="E10" s="260"/>
      <c r="F10" s="260" t="s">
        <v>332</v>
      </c>
      <c r="G10" s="252"/>
    </row>
    <row r="11" spans="1:17" ht="15" customHeight="1" x14ac:dyDescent="0.2">
      <c r="A11" s="252"/>
      <c r="B11" s="260">
        <v>40</v>
      </c>
      <c r="C11" s="260" t="s">
        <v>105</v>
      </c>
      <c r="D11" s="260" t="s">
        <v>187</v>
      </c>
      <c r="E11" s="260" t="s">
        <v>333</v>
      </c>
      <c r="F11" s="260" t="s">
        <v>334</v>
      </c>
      <c r="G11" s="252"/>
    </row>
    <row r="12" spans="1:17" ht="15" customHeight="1" x14ac:dyDescent="0.2">
      <c r="A12" s="252"/>
      <c r="B12" s="260">
        <v>41</v>
      </c>
      <c r="C12" s="260" t="s">
        <v>328</v>
      </c>
      <c r="D12" s="260" t="s">
        <v>326</v>
      </c>
      <c r="E12" s="260" t="s">
        <v>329</v>
      </c>
      <c r="F12" s="260" t="s">
        <v>81</v>
      </c>
      <c r="G12" s="252"/>
    </row>
    <row r="13" spans="1:17" ht="15" customHeight="1" x14ac:dyDescent="0.2">
      <c r="A13" s="252"/>
      <c r="B13" s="260">
        <v>42</v>
      </c>
      <c r="C13" s="260" t="s">
        <v>98</v>
      </c>
      <c r="D13" s="260" t="s">
        <v>335</v>
      </c>
      <c r="E13" s="260" t="s">
        <v>333</v>
      </c>
      <c r="F13" s="260" t="s">
        <v>100</v>
      </c>
      <c r="G13" s="252"/>
    </row>
    <row r="14" spans="1:17" ht="15" customHeight="1" x14ac:dyDescent="0.2">
      <c r="A14" s="252"/>
      <c r="B14" s="260">
        <v>43</v>
      </c>
      <c r="C14" s="260" t="s">
        <v>163</v>
      </c>
      <c r="D14" s="260" t="s">
        <v>335</v>
      </c>
      <c r="E14" s="260" t="s">
        <v>336</v>
      </c>
      <c r="F14" s="260" t="s">
        <v>100</v>
      </c>
      <c r="G14" s="252"/>
    </row>
    <row r="15" spans="1:17" ht="15" customHeight="1" x14ac:dyDescent="0.2">
      <c r="A15" s="252"/>
      <c r="B15" s="260">
        <v>44</v>
      </c>
      <c r="C15" s="260" t="s">
        <v>50</v>
      </c>
      <c r="D15" s="260" t="s">
        <v>335</v>
      </c>
      <c r="E15" s="260" t="s">
        <v>327</v>
      </c>
      <c r="F15" s="260" t="s">
        <v>60</v>
      </c>
      <c r="G15" s="252"/>
    </row>
    <row r="16" spans="1:17" ht="15" customHeight="1" x14ac:dyDescent="0.2">
      <c r="A16" s="252"/>
      <c r="B16" s="260">
        <v>220</v>
      </c>
      <c r="C16" s="260" t="s">
        <v>337</v>
      </c>
      <c r="D16" s="260" t="s">
        <v>326</v>
      </c>
      <c r="E16" s="260" t="s">
        <v>329</v>
      </c>
      <c r="F16" s="260" t="s">
        <v>81</v>
      </c>
      <c r="G16" s="252"/>
    </row>
    <row r="17" spans="1:7" ht="15" customHeight="1" x14ac:dyDescent="0.2">
      <c r="A17" s="252"/>
      <c r="B17" s="260">
        <v>221</v>
      </c>
      <c r="C17" s="260" t="s">
        <v>338</v>
      </c>
      <c r="D17" s="260" t="s">
        <v>326</v>
      </c>
      <c r="E17" s="260" t="s">
        <v>327</v>
      </c>
      <c r="F17" s="260" t="s">
        <v>339</v>
      </c>
      <c r="G17" s="252"/>
    </row>
    <row r="18" spans="1:7" ht="15" customHeight="1" x14ac:dyDescent="0.2">
      <c r="A18" s="252"/>
      <c r="B18" s="260">
        <v>222</v>
      </c>
      <c r="C18" s="260" t="s">
        <v>43</v>
      </c>
      <c r="D18" s="260" t="s">
        <v>326</v>
      </c>
      <c r="E18" s="260" t="s">
        <v>333</v>
      </c>
      <c r="F18" s="260" t="s">
        <v>339</v>
      </c>
      <c r="G18" s="252"/>
    </row>
    <row r="19" spans="1:7" ht="15" customHeight="1" x14ac:dyDescent="0.2">
      <c r="A19" s="252"/>
      <c r="B19" s="260">
        <v>223</v>
      </c>
      <c r="C19" s="260" t="s">
        <v>89</v>
      </c>
      <c r="D19" s="260" t="s">
        <v>326</v>
      </c>
      <c r="E19" s="260" t="s">
        <v>329</v>
      </c>
      <c r="F19" s="260" t="s">
        <v>60</v>
      </c>
      <c r="G19" s="252"/>
    </row>
    <row r="20" spans="1:7" ht="15" customHeight="1" x14ac:dyDescent="0.2">
      <c r="A20" s="252"/>
      <c r="B20" s="260">
        <v>224</v>
      </c>
      <c r="C20" s="260" t="s">
        <v>51</v>
      </c>
      <c r="D20" s="260" t="s">
        <v>326</v>
      </c>
      <c r="E20" s="260" t="s">
        <v>327</v>
      </c>
      <c r="F20" s="260" t="s">
        <v>60</v>
      </c>
      <c r="G20" s="252"/>
    </row>
    <row r="21" spans="1:7" ht="15" customHeight="1" x14ac:dyDescent="0.2">
      <c r="A21" s="252"/>
      <c r="B21" s="260">
        <v>225</v>
      </c>
      <c r="C21" s="260" t="s">
        <v>340</v>
      </c>
      <c r="D21" s="260" t="s">
        <v>326</v>
      </c>
      <c r="E21" s="260" t="s">
        <v>333</v>
      </c>
      <c r="F21" s="260" t="s">
        <v>341</v>
      </c>
      <c r="G21" s="252"/>
    </row>
    <row r="22" spans="1:7" ht="15" customHeight="1" x14ac:dyDescent="0.2">
      <c r="A22" s="252"/>
      <c r="B22" s="260">
        <v>226</v>
      </c>
      <c r="C22" s="260" t="s">
        <v>342</v>
      </c>
      <c r="D22" s="260" t="s">
        <v>343</v>
      </c>
      <c r="E22" s="260" t="s">
        <v>344</v>
      </c>
      <c r="F22" s="260" t="s">
        <v>345</v>
      </c>
      <c r="G22" s="252"/>
    </row>
    <row r="23" spans="1:7" ht="15" customHeight="1" x14ac:dyDescent="0.2">
      <c r="A23" s="252"/>
      <c r="B23" s="260">
        <v>227</v>
      </c>
      <c r="C23" s="261" t="s">
        <v>346</v>
      </c>
      <c r="D23" s="260" t="s">
        <v>347</v>
      </c>
      <c r="E23" s="262" t="s">
        <v>329</v>
      </c>
      <c r="F23" s="260" t="s">
        <v>323</v>
      </c>
      <c r="G23" s="252"/>
    </row>
    <row r="24" spans="1:7" ht="15" customHeight="1" x14ac:dyDescent="0.2">
      <c r="A24" s="252"/>
      <c r="B24" s="260">
        <v>228</v>
      </c>
      <c r="C24" s="260" t="s">
        <v>90</v>
      </c>
      <c r="D24" s="260" t="s">
        <v>321</v>
      </c>
      <c r="E24" s="260" t="s">
        <v>329</v>
      </c>
      <c r="F24" s="260" t="s">
        <v>60</v>
      </c>
      <c r="G24" s="252"/>
    </row>
    <row r="25" spans="1:7" ht="15" customHeight="1" x14ac:dyDescent="0.2">
      <c r="A25" s="252"/>
      <c r="B25" s="260">
        <v>229</v>
      </c>
      <c r="C25" s="260" t="s">
        <v>122</v>
      </c>
      <c r="D25" s="260" t="s">
        <v>326</v>
      </c>
      <c r="E25" s="260" t="s">
        <v>336</v>
      </c>
      <c r="F25" s="260" t="s">
        <v>56</v>
      </c>
      <c r="G25" s="252"/>
    </row>
    <row r="26" spans="1:7" ht="15" customHeight="1" x14ac:dyDescent="0.2">
      <c r="A26" s="254"/>
      <c r="B26" s="260">
        <v>230</v>
      </c>
      <c r="C26" s="260" t="s">
        <v>348</v>
      </c>
      <c r="D26" s="260" t="s">
        <v>349</v>
      </c>
      <c r="E26" s="260" t="s">
        <v>350</v>
      </c>
      <c r="F26" s="260" t="s">
        <v>81</v>
      </c>
      <c r="G26" s="254"/>
    </row>
    <row r="27" spans="1:7" ht="15" customHeight="1" x14ac:dyDescent="0.2">
      <c r="A27" s="252"/>
      <c r="B27" s="260">
        <v>231</v>
      </c>
      <c r="C27" s="260" t="s">
        <v>351</v>
      </c>
      <c r="D27" s="260" t="s">
        <v>347</v>
      </c>
      <c r="E27" s="260" t="s">
        <v>352</v>
      </c>
      <c r="F27" s="260" t="s">
        <v>60</v>
      </c>
      <c r="G27" s="252"/>
    </row>
    <row r="28" spans="1:7" ht="15" customHeight="1" x14ac:dyDescent="0.2">
      <c r="A28" s="252"/>
      <c r="B28" s="260">
        <v>234</v>
      </c>
      <c r="C28" s="260" t="s">
        <v>353</v>
      </c>
      <c r="D28" s="260" t="s">
        <v>354</v>
      </c>
      <c r="E28" s="260" t="s">
        <v>329</v>
      </c>
      <c r="F28" s="260" t="s">
        <v>345</v>
      </c>
      <c r="G28" s="252"/>
    </row>
    <row r="29" spans="1:7" ht="15" customHeight="1" x14ac:dyDescent="0.2">
      <c r="A29" s="252"/>
      <c r="B29" s="260">
        <v>235</v>
      </c>
      <c r="C29" s="260" t="s">
        <v>161</v>
      </c>
      <c r="D29" s="260" t="s">
        <v>10</v>
      </c>
      <c r="E29" s="260" t="s">
        <v>336</v>
      </c>
      <c r="F29" s="260" t="s">
        <v>32</v>
      </c>
      <c r="G29" s="252"/>
    </row>
    <row r="30" spans="1:7" ht="15" customHeight="1" x14ac:dyDescent="0.2">
      <c r="A30" s="252"/>
      <c r="B30" s="260">
        <v>236</v>
      </c>
      <c r="C30" s="260" t="s">
        <v>355</v>
      </c>
      <c r="D30" s="260" t="s">
        <v>186</v>
      </c>
      <c r="E30" s="260" t="s">
        <v>356</v>
      </c>
      <c r="F30" s="260" t="s">
        <v>100</v>
      </c>
      <c r="G30" s="252"/>
    </row>
    <row r="31" spans="1:7" ht="15" customHeight="1" x14ac:dyDescent="0.2">
      <c r="A31" s="252"/>
      <c r="B31" s="260">
        <v>237</v>
      </c>
      <c r="C31" s="262" t="s">
        <v>357</v>
      </c>
      <c r="D31" s="260" t="s">
        <v>186</v>
      </c>
      <c r="E31" s="260" t="s">
        <v>350</v>
      </c>
      <c r="F31" s="260" t="s">
        <v>358</v>
      </c>
      <c r="G31" s="252"/>
    </row>
    <row r="32" spans="1:7" ht="15" customHeight="1" x14ac:dyDescent="0.2">
      <c r="A32" s="252"/>
      <c r="B32" s="260">
        <v>238</v>
      </c>
      <c r="C32" s="260" t="s">
        <v>57</v>
      </c>
      <c r="D32" s="260" t="s">
        <v>359</v>
      </c>
      <c r="E32" s="260"/>
      <c r="F32" s="260" t="s">
        <v>332</v>
      </c>
      <c r="G32" s="252"/>
    </row>
    <row r="33" spans="1:7" ht="15" customHeight="1" x14ac:dyDescent="0.2">
      <c r="A33" s="252"/>
      <c r="B33" s="260">
        <v>238</v>
      </c>
      <c r="C33" s="260" t="s">
        <v>103</v>
      </c>
      <c r="D33" s="260" t="s">
        <v>359</v>
      </c>
      <c r="E33" s="260"/>
      <c r="F33" s="260" t="s">
        <v>332</v>
      </c>
      <c r="G33" s="252"/>
    </row>
    <row r="34" spans="1:7" ht="15" customHeight="1" x14ac:dyDescent="0.2">
      <c r="A34" s="252"/>
      <c r="B34" s="260">
        <v>239</v>
      </c>
      <c r="C34" s="260" t="s">
        <v>86</v>
      </c>
      <c r="D34" s="260" t="s">
        <v>335</v>
      </c>
      <c r="E34" s="260" t="s">
        <v>327</v>
      </c>
      <c r="F34" s="260" t="s">
        <v>100</v>
      </c>
      <c r="G34" s="252"/>
    </row>
    <row r="35" spans="1:7" ht="15" customHeight="1" x14ac:dyDescent="0.2">
      <c r="A35" s="252"/>
      <c r="B35" s="260"/>
      <c r="C35" s="260"/>
      <c r="D35" s="260"/>
      <c r="E35" s="260"/>
      <c r="F35" s="260"/>
      <c r="G35" s="252"/>
    </row>
    <row r="36" spans="1:7" ht="15" customHeight="1" x14ac:dyDescent="0.2">
      <c r="A36" s="252"/>
      <c r="B36" s="260"/>
      <c r="C36" s="260"/>
      <c r="D36" s="260"/>
      <c r="E36" s="260"/>
      <c r="F36" s="260"/>
      <c r="G36" s="252"/>
    </row>
    <row r="37" spans="1:7" ht="15" customHeight="1" x14ac:dyDescent="0.2">
      <c r="A37" s="252"/>
      <c r="B37" s="260">
        <v>240</v>
      </c>
      <c r="C37" s="260" t="s">
        <v>360</v>
      </c>
      <c r="D37" s="263" t="s">
        <v>187</v>
      </c>
      <c r="E37" s="263" t="s">
        <v>329</v>
      </c>
      <c r="F37" s="263" t="s">
        <v>32</v>
      </c>
      <c r="G37" s="252"/>
    </row>
    <row r="38" spans="1:7" ht="15" customHeight="1" x14ac:dyDescent="0.2">
      <c r="A38" s="252"/>
      <c r="B38" s="260">
        <v>241</v>
      </c>
      <c r="C38" s="262" t="s">
        <v>361</v>
      </c>
      <c r="D38" s="260" t="s">
        <v>189</v>
      </c>
      <c r="E38" s="260"/>
      <c r="F38" s="260" t="s">
        <v>56</v>
      </c>
      <c r="G38" s="252"/>
    </row>
    <row r="39" spans="1:7" ht="15" customHeight="1" x14ac:dyDescent="0.2">
      <c r="A39" s="252"/>
      <c r="B39" s="260">
        <v>242</v>
      </c>
      <c r="C39" s="260" t="s">
        <v>48</v>
      </c>
      <c r="D39" s="264" t="s">
        <v>187</v>
      </c>
      <c r="E39" s="264" t="s">
        <v>329</v>
      </c>
      <c r="F39" s="264" t="s">
        <v>32</v>
      </c>
      <c r="G39" s="252"/>
    </row>
    <row r="40" spans="1:7" ht="15" customHeight="1" x14ac:dyDescent="0.2">
      <c r="A40" s="252"/>
      <c r="B40" s="260">
        <v>243</v>
      </c>
      <c r="C40" s="17" t="s">
        <v>108</v>
      </c>
      <c r="D40" s="260" t="s">
        <v>189</v>
      </c>
      <c r="E40" s="260" t="s">
        <v>362</v>
      </c>
      <c r="F40" s="260" t="s">
        <v>32</v>
      </c>
      <c r="G40" s="252"/>
    </row>
    <row r="41" spans="1:7" ht="15" customHeight="1" x14ac:dyDescent="0.2">
      <c r="A41" s="252"/>
      <c r="B41" s="260">
        <v>244</v>
      </c>
      <c r="C41" s="260" t="s">
        <v>40</v>
      </c>
      <c r="D41" s="260" t="s">
        <v>335</v>
      </c>
      <c r="E41" s="260" t="s">
        <v>329</v>
      </c>
      <c r="F41" s="260" t="s">
        <v>32</v>
      </c>
      <c r="G41" s="252"/>
    </row>
    <row r="42" spans="1:7" ht="15" customHeight="1" x14ac:dyDescent="0.2">
      <c r="A42" s="252"/>
      <c r="B42" s="260">
        <v>245</v>
      </c>
      <c r="C42" s="260" t="s">
        <v>44</v>
      </c>
      <c r="D42" s="260" t="s">
        <v>191</v>
      </c>
      <c r="E42" s="260" t="s">
        <v>329</v>
      </c>
      <c r="F42" s="260" t="s">
        <v>47</v>
      </c>
      <c r="G42" s="252"/>
    </row>
    <row r="43" spans="1:7" ht="15" customHeight="1" x14ac:dyDescent="0.2">
      <c r="A43" s="252"/>
      <c r="B43" s="260">
        <v>246</v>
      </c>
      <c r="C43" s="260" t="s">
        <v>38</v>
      </c>
      <c r="D43" s="260" t="s">
        <v>189</v>
      </c>
      <c r="E43" s="260" t="s">
        <v>329</v>
      </c>
      <c r="F43" s="260" t="s">
        <v>47</v>
      </c>
      <c r="G43" s="252"/>
    </row>
    <row r="44" spans="1:7" ht="15" customHeight="1" x14ac:dyDescent="0.2">
      <c r="A44" s="252"/>
      <c r="B44" s="260">
        <v>247</v>
      </c>
      <c r="C44" s="260" t="s">
        <v>74</v>
      </c>
      <c r="D44" s="260" t="s">
        <v>335</v>
      </c>
      <c r="E44" s="260" t="s">
        <v>329</v>
      </c>
      <c r="F44" s="260" t="s">
        <v>47</v>
      </c>
      <c r="G44" s="252"/>
    </row>
    <row r="45" spans="1:7" ht="15" customHeight="1" x14ac:dyDescent="0.2">
      <c r="A45" s="252"/>
      <c r="B45" s="260">
        <v>248</v>
      </c>
      <c r="C45" s="260" t="s">
        <v>122</v>
      </c>
      <c r="D45" s="260" t="s">
        <v>191</v>
      </c>
      <c r="E45" s="260" t="s">
        <v>363</v>
      </c>
      <c r="F45" s="260" t="s">
        <v>56</v>
      </c>
      <c r="G45" s="252"/>
    </row>
    <row r="46" spans="1:7" ht="15" customHeight="1" x14ac:dyDescent="0.2">
      <c r="A46" s="252"/>
      <c r="B46" s="260">
        <v>249</v>
      </c>
      <c r="C46" s="260" t="s">
        <v>39</v>
      </c>
      <c r="D46" s="260" t="s">
        <v>335</v>
      </c>
      <c r="E46" s="260" t="s">
        <v>333</v>
      </c>
      <c r="F46" s="260" t="s">
        <v>47</v>
      </c>
      <c r="G46" s="252"/>
    </row>
    <row r="47" spans="1:7" ht="15" customHeight="1" x14ac:dyDescent="0.2">
      <c r="A47" s="252"/>
      <c r="B47" s="260"/>
      <c r="C47" s="260"/>
      <c r="D47" s="260"/>
      <c r="E47" s="260"/>
      <c r="F47" s="260"/>
      <c r="G47" s="252"/>
    </row>
    <row r="48" spans="1:7" ht="15" customHeight="1" x14ac:dyDescent="0.2">
      <c r="A48" s="252"/>
      <c r="B48" s="260"/>
      <c r="C48" s="260"/>
      <c r="D48" s="260"/>
      <c r="E48" s="260"/>
      <c r="F48" s="260"/>
      <c r="G48" s="252"/>
    </row>
    <row r="49" spans="1:7" ht="15" customHeight="1" x14ac:dyDescent="0.2">
      <c r="A49" s="252"/>
      <c r="B49" s="260"/>
      <c r="C49" s="262"/>
      <c r="D49" s="260"/>
      <c r="E49" s="260"/>
      <c r="F49" s="260"/>
      <c r="G49" s="252"/>
    </row>
    <row r="50" spans="1:7" ht="15" customHeight="1" x14ac:dyDescent="0.2">
      <c r="A50" s="252"/>
      <c r="B50" s="260"/>
      <c r="C50" s="260"/>
      <c r="D50" s="260"/>
      <c r="E50" s="260"/>
      <c r="F50" s="260"/>
      <c r="G50" s="252"/>
    </row>
    <row r="51" spans="1:7" ht="15" customHeight="1" x14ac:dyDescent="0.2">
      <c r="A51" s="252"/>
      <c r="B51" s="260"/>
      <c r="C51" s="260"/>
      <c r="D51" s="260"/>
      <c r="E51" s="260"/>
      <c r="F51" s="260"/>
      <c r="G51" s="252"/>
    </row>
    <row r="52" spans="1:7" ht="15" customHeight="1" x14ac:dyDescent="0.2">
      <c r="A52" s="252"/>
      <c r="B52" s="260"/>
      <c r="C52" s="260"/>
      <c r="D52" s="260"/>
      <c r="E52" s="260"/>
      <c r="F52" s="260"/>
      <c r="G52" s="252"/>
    </row>
    <row r="53" spans="1:7" ht="15" customHeight="1" x14ac:dyDescent="0.2">
      <c r="A53" s="252"/>
      <c r="B53" s="260"/>
      <c r="C53" s="260"/>
      <c r="D53" s="260"/>
      <c r="E53" s="260"/>
      <c r="F53" s="260"/>
      <c r="G53" s="252"/>
    </row>
    <row r="54" spans="1:7" ht="15" customHeight="1" x14ac:dyDescent="0.2">
      <c r="A54" s="252"/>
      <c r="B54" s="260"/>
      <c r="C54" s="260"/>
      <c r="D54" s="260"/>
      <c r="E54" s="260"/>
      <c r="F54" s="260"/>
      <c r="G54" s="252"/>
    </row>
    <row r="55" spans="1:7" ht="15" customHeight="1" x14ac:dyDescent="0.2">
      <c r="A55" s="252"/>
      <c r="B55" s="260"/>
      <c r="C55" s="260"/>
      <c r="D55" s="260"/>
      <c r="E55" s="260"/>
      <c r="F55" s="260"/>
      <c r="G55" s="252"/>
    </row>
    <row r="56" spans="1:7" ht="15" customHeight="1" x14ac:dyDescent="0.2">
      <c r="A56" s="252"/>
      <c r="B56" s="260"/>
      <c r="C56" s="263"/>
      <c r="D56" s="263"/>
      <c r="E56" s="263"/>
      <c r="F56" s="263"/>
      <c r="G56" s="252"/>
    </row>
    <row r="57" spans="1:7" ht="15" customHeight="1" x14ac:dyDescent="0.2">
      <c r="A57" s="252"/>
      <c r="B57" s="260"/>
      <c r="C57" s="263"/>
      <c r="D57" s="263"/>
      <c r="E57" s="263"/>
      <c r="F57" s="263"/>
      <c r="G57" s="252"/>
    </row>
    <row r="58" spans="1:7" ht="15" customHeight="1" x14ac:dyDescent="0.2">
      <c r="A58" s="252"/>
      <c r="B58" s="260"/>
      <c r="C58" s="263"/>
      <c r="D58" s="263"/>
      <c r="E58" s="263"/>
      <c r="F58" s="263"/>
      <c r="G58" s="252"/>
    </row>
    <row r="59" spans="1:7" ht="15" customHeight="1" x14ac:dyDescent="0.2">
      <c r="A59" s="252"/>
      <c r="B59" s="260"/>
      <c r="C59" s="263"/>
      <c r="D59" s="263"/>
      <c r="E59" s="263"/>
      <c r="F59" s="263"/>
      <c r="G59" s="252"/>
    </row>
    <row r="60" spans="1:7" ht="15" customHeight="1" x14ac:dyDescent="0.2">
      <c r="A60" s="252"/>
      <c r="B60" s="260"/>
      <c r="C60" s="263"/>
      <c r="D60" s="263"/>
      <c r="E60" s="263"/>
      <c r="F60" s="263"/>
      <c r="G60" s="252"/>
    </row>
    <row r="61" spans="1:7" ht="15" customHeight="1" x14ac:dyDescent="0.2">
      <c r="A61" s="252"/>
      <c r="B61" s="260"/>
      <c r="C61" s="263"/>
      <c r="D61" s="263"/>
      <c r="E61" s="263"/>
      <c r="F61" s="263"/>
      <c r="G61" s="252"/>
    </row>
    <row r="62" spans="1:7" ht="15" customHeight="1" x14ac:dyDescent="0.2">
      <c r="A62" s="252"/>
      <c r="B62" s="260"/>
      <c r="C62" s="263"/>
      <c r="D62" s="263"/>
      <c r="E62" s="263"/>
      <c r="F62" s="263"/>
      <c r="G62" s="252"/>
    </row>
    <row r="63" spans="1:7" ht="15" customHeight="1" x14ac:dyDescent="0.2">
      <c r="A63" s="252"/>
      <c r="B63" s="260"/>
      <c r="C63" s="263"/>
      <c r="D63" s="263"/>
      <c r="E63" s="263"/>
      <c r="F63" s="263"/>
      <c r="G63" s="252"/>
    </row>
    <row r="64" spans="1:7" ht="15" customHeight="1" x14ac:dyDescent="0.2">
      <c r="A64" s="252"/>
      <c r="B64" s="260"/>
      <c r="C64" s="263"/>
      <c r="D64" s="263"/>
      <c r="E64" s="263"/>
      <c r="F64" s="263"/>
      <c r="G64" s="252"/>
    </row>
    <row r="65" spans="1:7" ht="15" customHeight="1" x14ac:dyDescent="0.2">
      <c r="A65" s="252"/>
      <c r="B65" s="260"/>
      <c r="C65" s="263"/>
      <c r="D65" s="263"/>
      <c r="E65" s="263"/>
      <c r="F65" s="263"/>
      <c r="G65" s="252"/>
    </row>
    <row r="66" spans="1:7" ht="15" customHeight="1" x14ac:dyDescent="0.2">
      <c r="A66" s="252"/>
      <c r="B66" s="260"/>
      <c r="C66" s="263"/>
      <c r="D66" s="263"/>
      <c r="E66" s="263"/>
      <c r="F66" s="263"/>
      <c r="G66" s="252"/>
    </row>
    <row r="67" spans="1:7" ht="15" customHeight="1" x14ac:dyDescent="0.2">
      <c r="A67" s="252"/>
      <c r="B67" s="260"/>
      <c r="C67" s="263"/>
      <c r="D67" s="263"/>
      <c r="E67" s="263"/>
      <c r="F67" s="263"/>
      <c r="G67" s="252"/>
    </row>
    <row r="68" spans="1:7" ht="15" customHeight="1" x14ac:dyDescent="0.2">
      <c r="A68" s="252"/>
      <c r="B68" s="260"/>
      <c r="C68" s="263"/>
      <c r="D68" s="263"/>
      <c r="E68" s="263"/>
      <c r="F68" s="263"/>
      <c r="G68" s="252"/>
    </row>
    <row r="69" spans="1:7" ht="15" customHeight="1" x14ac:dyDescent="0.2">
      <c r="A69" s="252"/>
      <c r="B69" s="260"/>
      <c r="C69" s="263"/>
      <c r="D69" s="263"/>
      <c r="E69" s="263"/>
      <c r="F69" s="263"/>
      <c r="G69" s="252"/>
    </row>
    <row r="70" spans="1:7" ht="15" customHeight="1" x14ac:dyDescent="0.2">
      <c r="A70" s="252"/>
      <c r="B70" s="260"/>
      <c r="C70" s="263"/>
      <c r="D70" s="263"/>
      <c r="E70" s="263"/>
      <c r="F70" s="263"/>
      <c r="G70" s="252"/>
    </row>
    <row r="71" spans="1:7" ht="15" customHeight="1" x14ac:dyDescent="0.2">
      <c r="A71" s="252"/>
      <c r="B71" s="260"/>
      <c r="C71" s="263"/>
      <c r="D71" s="263"/>
      <c r="E71" s="263"/>
      <c r="F71" s="263"/>
      <c r="G71" s="252"/>
    </row>
    <row r="72" spans="1:7" ht="15" customHeight="1" x14ac:dyDescent="0.2">
      <c r="A72" s="252"/>
      <c r="B72" s="260"/>
      <c r="C72" s="263"/>
      <c r="D72" s="263"/>
      <c r="E72" s="263"/>
      <c r="F72" s="263"/>
      <c r="G72" s="252"/>
    </row>
    <row r="73" spans="1:7" ht="15" customHeight="1" x14ac:dyDescent="0.2">
      <c r="A73" s="252"/>
      <c r="B73" s="260"/>
      <c r="C73" s="263"/>
      <c r="D73" s="263"/>
      <c r="E73" s="263"/>
      <c r="F73" s="263"/>
      <c r="G73" s="252"/>
    </row>
    <row r="74" spans="1:7" ht="15" customHeight="1" x14ac:dyDescent="0.2">
      <c r="A74" s="252"/>
      <c r="B74" s="260"/>
      <c r="C74" s="263"/>
      <c r="D74" s="263"/>
      <c r="E74" s="263"/>
      <c r="F74" s="262"/>
      <c r="G74" s="252"/>
    </row>
    <row r="75" spans="1:7" ht="15" customHeight="1" x14ac:dyDescent="0.2">
      <c r="A75" s="252"/>
      <c r="B75" s="260"/>
      <c r="C75" s="263"/>
      <c r="D75" s="263"/>
      <c r="E75" s="263"/>
      <c r="F75" s="263"/>
      <c r="G75" s="252"/>
    </row>
    <row r="76" spans="1:7" ht="15" customHeight="1" x14ac:dyDescent="0.2">
      <c r="A76" s="252"/>
      <c r="B76" s="260"/>
      <c r="C76" s="263"/>
      <c r="D76" s="263"/>
      <c r="E76" s="263"/>
      <c r="F76" s="263"/>
      <c r="G76" s="252"/>
    </row>
    <row r="77" spans="1:7" ht="15" customHeight="1" x14ac:dyDescent="0.2">
      <c r="A77" s="252"/>
      <c r="B77" s="260"/>
      <c r="C77" s="263"/>
      <c r="D77" s="263"/>
      <c r="E77" s="263"/>
      <c r="F77" s="263"/>
      <c r="G77" s="252"/>
    </row>
    <row r="78" spans="1:7" ht="15" customHeight="1" x14ac:dyDescent="0.2">
      <c r="A78" s="252"/>
      <c r="B78" s="260"/>
      <c r="C78" s="263"/>
      <c r="D78" s="263"/>
      <c r="E78" s="263"/>
      <c r="F78" s="263"/>
      <c r="G78" s="252"/>
    </row>
    <row r="79" spans="1:7" ht="15" customHeight="1" x14ac:dyDescent="0.2">
      <c r="A79" s="252"/>
      <c r="B79" s="260"/>
      <c r="C79" s="263"/>
      <c r="D79" s="263"/>
      <c r="E79" s="263"/>
      <c r="F79" s="263"/>
      <c r="G79" s="252"/>
    </row>
    <row r="80" spans="1:7" ht="15" customHeight="1" x14ac:dyDescent="0.2">
      <c r="A80" s="252"/>
      <c r="B80" s="260"/>
      <c r="C80" s="263"/>
      <c r="D80" s="263"/>
      <c r="E80" s="263"/>
      <c r="F80" s="263"/>
      <c r="G80" s="252"/>
    </row>
    <row r="81" spans="1:7" ht="15" customHeight="1" x14ac:dyDescent="0.2">
      <c r="A81" s="252"/>
      <c r="B81" s="260"/>
      <c r="C81" s="263"/>
      <c r="D81" s="263"/>
      <c r="E81" s="263"/>
      <c r="F81" s="263"/>
      <c r="G81" s="252"/>
    </row>
    <row r="82" spans="1:7" ht="15" customHeight="1" x14ac:dyDescent="0.2">
      <c r="A82" s="252"/>
      <c r="B82" s="260"/>
      <c r="C82" s="263"/>
      <c r="D82" s="263"/>
      <c r="E82" s="263"/>
      <c r="F82" s="263"/>
      <c r="G82" s="252"/>
    </row>
    <row r="83" spans="1:7" ht="15" customHeight="1" x14ac:dyDescent="0.2">
      <c r="A83" s="252"/>
      <c r="B83" s="260"/>
      <c r="C83" s="263"/>
      <c r="D83" s="263"/>
      <c r="E83" s="263"/>
      <c r="F83" s="263"/>
      <c r="G83" s="252"/>
    </row>
    <row r="84" spans="1:7" ht="15" customHeight="1" x14ac:dyDescent="0.2">
      <c r="A84" s="252"/>
      <c r="B84" s="260"/>
      <c r="C84" s="263"/>
      <c r="D84" s="263"/>
      <c r="E84" s="263"/>
      <c r="F84" s="263"/>
      <c r="G84" s="252"/>
    </row>
    <row r="85" spans="1:7" ht="15" customHeight="1" x14ac:dyDescent="0.2">
      <c r="A85" s="252"/>
      <c r="B85" s="260"/>
      <c r="C85" s="263"/>
      <c r="D85" s="263"/>
      <c r="E85" s="263"/>
      <c r="F85" s="263"/>
      <c r="G85" s="252"/>
    </row>
    <row r="86" spans="1:7" ht="15" customHeight="1" x14ac:dyDescent="0.2">
      <c r="A86" s="252"/>
      <c r="B86" s="260"/>
      <c r="C86" s="263"/>
      <c r="D86" s="263"/>
      <c r="E86" s="263"/>
      <c r="F86" s="263"/>
      <c r="G86" s="252"/>
    </row>
    <row r="87" spans="1:7" ht="15" customHeight="1" x14ac:dyDescent="0.2">
      <c r="A87" s="252"/>
      <c r="B87" s="260"/>
      <c r="C87" s="263"/>
      <c r="D87" s="263"/>
      <c r="E87" s="263"/>
      <c r="F87" s="263"/>
      <c r="G87" s="252"/>
    </row>
    <row r="88" spans="1:7" ht="15" customHeight="1" x14ac:dyDescent="0.2">
      <c r="A88" s="252"/>
      <c r="B88" s="260"/>
      <c r="C88" s="263"/>
      <c r="D88" s="263"/>
      <c r="E88" s="263"/>
      <c r="F88" s="263"/>
      <c r="G88" s="252"/>
    </row>
    <row r="89" spans="1:7" ht="15" customHeight="1" x14ac:dyDescent="0.2">
      <c r="A89" s="252"/>
      <c r="B89" s="260"/>
      <c r="C89" s="263"/>
      <c r="D89" s="263"/>
      <c r="E89" s="263"/>
      <c r="F89" s="263"/>
      <c r="G89" s="252"/>
    </row>
    <row r="90" spans="1:7" ht="15" customHeight="1" x14ac:dyDescent="0.2">
      <c r="A90" s="252"/>
      <c r="B90" s="260"/>
      <c r="C90" s="263"/>
      <c r="D90" s="263"/>
      <c r="E90" s="263"/>
      <c r="F90" s="263"/>
      <c r="G90" s="252"/>
    </row>
    <row r="91" spans="1:7" ht="15" customHeight="1" x14ac:dyDescent="0.2">
      <c r="A91" s="252"/>
      <c r="B91" s="260"/>
      <c r="C91" s="263"/>
      <c r="D91" s="260"/>
      <c r="E91" s="263"/>
      <c r="F91" s="263"/>
      <c r="G91" s="252"/>
    </row>
    <row r="92" spans="1:7" ht="15" customHeight="1" x14ac:dyDescent="0.2">
      <c r="A92" s="252"/>
      <c r="B92" s="260"/>
      <c r="C92" s="263"/>
      <c r="D92" s="262"/>
      <c r="E92" s="263"/>
      <c r="F92" s="263"/>
      <c r="G92" s="252"/>
    </row>
    <row r="93" spans="1:7" ht="15" customHeight="1" x14ac:dyDescent="0.2">
      <c r="A93" s="252"/>
      <c r="B93" s="260"/>
      <c r="C93" s="263"/>
      <c r="D93" s="263"/>
      <c r="E93" s="263"/>
      <c r="F93" s="263"/>
      <c r="G93" s="252"/>
    </row>
    <row r="94" spans="1:7" ht="15" customHeight="1" x14ac:dyDescent="0.2">
      <c r="A94" s="252"/>
      <c r="B94" s="260"/>
      <c r="C94" s="263"/>
      <c r="D94" s="263"/>
      <c r="E94" s="263"/>
      <c r="F94" s="263"/>
      <c r="G94" s="252"/>
    </row>
    <row r="95" spans="1:7" ht="15" customHeight="1" x14ac:dyDescent="0.2">
      <c r="A95" s="252"/>
      <c r="B95" s="260"/>
      <c r="C95" s="263"/>
      <c r="D95" s="263"/>
      <c r="E95" s="263"/>
      <c r="F95" s="263"/>
      <c r="G95" s="252"/>
    </row>
    <row r="96" spans="1:7" ht="15" customHeight="1" x14ac:dyDescent="0.2">
      <c r="A96" s="252"/>
      <c r="B96" s="260"/>
      <c r="C96" s="263"/>
      <c r="D96" s="263"/>
      <c r="E96" s="263"/>
      <c r="F96" s="263"/>
      <c r="G96" s="252"/>
    </row>
    <row r="97" spans="1:7" ht="15" customHeight="1" x14ac:dyDescent="0.2">
      <c r="A97" s="252"/>
      <c r="B97" s="260"/>
      <c r="C97" s="263"/>
      <c r="D97" s="263"/>
      <c r="E97" s="263"/>
      <c r="F97" s="263"/>
      <c r="G97" s="252"/>
    </row>
    <row r="98" spans="1:7" ht="15" customHeight="1" x14ac:dyDescent="0.2">
      <c r="A98" s="252"/>
      <c r="B98" s="260"/>
      <c r="C98" s="263"/>
      <c r="D98" s="263"/>
      <c r="E98" s="263"/>
      <c r="F98" s="263"/>
      <c r="G98" s="252"/>
    </row>
    <row r="99" spans="1:7" ht="15" customHeight="1" x14ac:dyDescent="0.2">
      <c r="A99" s="252"/>
      <c r="B99" s="260"/>
      <c r="C99" s="263"/>
      <c r="D99" s="263"/>
      <c r="E99" s="263"/>
      <c r="F99" s="263"/>
      <c r="G99" s="252"/>
    </row>
    <row r="100" spans="1:7" ht="15" customHeight="1" x14ac:dyDescent="0.2">
      <c r="A100" s="252"/>
      <c r="B100" s="260"/>
      <c r="C100" s="263"/>
      <c r="D100" s="263"/>
      <c r="E100" s="263"/>
      <c r="F100" s="263"/>
      <c r="G100" s="252"/>
    </row>
    <row r="101" spans="1:7" ht="15" customHeight="1" x14ac:dyDescent="0.2">
      <c r="A101" s="252"/>
      <c r="B101" s="260"/>
      <c r="C101" s="263"/>
      <c r="D101" s="263"/>
      <c r="E101" s="263"/>
      <c r="F101" s="263"/>
      <c r="G101" s="252"/>
    </row>
    <row r="102" spans="1:7" ht="15" customHeight="1" x14ac:dyDescent="0.2">
      <c r="A102" s="252"/>
      <c r="B102" s="260"/>
      <c r="C102" s="263"/>
      <c r="D102" s="263"/>
      <c r="E102" s="263"/>
      <c r="F102" s="263"/>
      <c r="G102" s="252"/>
    </row>
    <row r="103" spans="1:7" ht="15" customHeight="1" x14ac:dyDescent="0.2">
      <c r="A103" s="252"/>
      <c r="B103" s="262"/>
      <c r="C103" s="263"/>
      <c r="D103" s="263"/>
      <c r="E103" s="263"/>
      <c r="F103" s="263"/>
      <c r="G103" s="252"/>
    </row>
    <row r="104" spans="1:7" ht="15" customHeight="1" x14ac:dyDescent="0.2">
      <c r="A104" s="252"/>
      <c r="B104" s="265"/>
      <c r="C104" s="260"/>
      <c r="D104" s="260"/>
      <c r="E104" s="260"/>
      <c r="F104" s="266"/>
      <c r="G104" s="252"/>
    </row>
    <row r="105" spans="1:7" s="259" customFormat="1" ht="16.5" customHeight="1" x14ac:dyDescent="0.15">
      <c r="A105" s="254"/>
      <c r="B105" s="255"/>
      <c r="C105" s="256"/>
      <c r="D105" s="256"/>
      <c r="E105" s="257"/>
      <c r="F105" s="258"/>
      <c r="G105" s="254"/>
    </row>
    <row r="65536" ht="12.75" customHeight="1" x14ac:dyDescent="0.2"/>
  </sheetData>
  <sheetProtection selectLockedCells="1" selectUnlockedCells="1"/>
  <mergeCells count="1">
    <mergeCell ref="B1:F2"/>
  </mergeCells>
  <printOptions horizontalCentered="1"/>
  <pageMargins left="0.37986111111111115" right="0.30972222222222223" top="0.40972222222222227" bottom="0.47013888888888888" header="0.51181102362204722" footer="0.51181102362204722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65536"/>
  <sheetViews>
    <sheetView showGridLines="0" showZeros="0" topLeftCell="A20" zoomScale="110" zoomScaleNormal="110" workbookViewId="0">
      <selection activeCell="G37" sqref="G37"/>
    </sheetView>
  </sheetViews>
  <sheetFormatPr baseColWidth="10" defaultColWidth="9.1640625" defaultRowHeight="16" customHeight="1" x14ac:dyDescent="0.2"/>
  <cols>
    <col min="1" max="1" width="1.1640625" style="249" customWidth="1"/>
    <col min="2" max="2" width="15" style="249" customWidth="1"/>
    <col min="3" max="3" width="4.83203125" style="250" customWidth="1"/>
    <col min="4" max="4" width="31.1640625" style="249" customWidth="1"/>
    <col min="5" max="5" width="20.33203125" style="249" customWidth="1"/>
    <col min="6" max="6" width="8.1640625" style="249" customWidth="1"/>
    <col min="7" max="7" width="16.1640625" style="267" customWidth="1"/>
    <col min="8" max="8" width="1.1640625" style="249" customWidth="1"/>
    <col min="9" max="16384" width="9.1640625" style="249"/>
  </cols>
  <sheetData>
    <row r="1" spans="1:18" ht="12.75" customHeight="1" x14ac:dyDescent="0.2">
      <c r="A1" s="252"/>
      <c r="B1" s="331" t="str">
        <f>CONCATENATE('Team Declaration'!A1," - ",'Team Declaration'!H1," - ",TEXT('Team Declaration'!O1,"d mmm yyyy"))</f>
        <v>Sussex Masters League - Lewes (B&amp;H) - 24 Jul 2023</v>
      </c>
      <c r="C1" s="331"/>
      <c r="D1" s="331"/>
      <c r="E1" s="331"/>
      <c r="F1" s="331"/>
      <c r="G1" s="331"/>
      <c r="H1" s="254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3.5" customHeight="1" x14ac:dyDescent="0.2">
      <c r="A2" s="252"/>
      <c r="B2" s="331"/>
      <c r="C2" s="331"/>
      <c r="D2" s="331"/>
      <c r="E2" s="331"/>
      <c r="F2" s="331"/>
      <c r="G2" s="331"/>
      <c r="H2" s="254"/>
      <c r="I2" s="253"/>
      <c r="J2" s="253"/>
      <c r="K2" s="253"/>
      <c r="L2" s="253"/>
      <c r="M2" s="253"/>
      <c r="N2" s="253"/>
      <c r="O2" s="253"/>
      <c r="P2" s="253"/>
      <c r="Q2" s="253"/>
      <c r="R2" s="253"/>
    </row>
    <row r="3" spans="1:18" ht="15.75" customHeight="1" x14ac:dyDescent="0.2">
      <c r="A3" s="252"/>
      <c r="B3" s="268" t="s">
        <v>29</v>
      </c>
      <c r="C3" s="269"/>
      <c r="D3" s="252"/>
      <c r="E3" s="252"/>
      <c r="F3" s="252"/>
      <c r="G3" s="270"/>
      <c r="H3" s="252"/>
    </row>
    <row r="4" spans="1:18" s="259" customFormat="1" ht="63" customHeight="1" x14ac:dyDescent="0.15">
      <c r="A4" s="254"/>
      <c r="B4" s="256" t="s">
        <v>364</v>
      </c>
      <c r="C4" s="255" t="s">
        <v>317</v>
      </c>
      <c r="D4" s="256" t="s">
        <v>234</v>
      </c>
      <c r="E4" s="256" t="s">
        <v>235</v>
      </c>
      <c r="F4" s="255" t="s">
        <v>318</v>
      </c>
      <c r="G4" s="271" t="s">
        <v>365</v>
      </c>
      <c r="H4" s="254"/>
    </row>
    <row r="5" spans="1:18" ht="15" customHeight="1" x14ac:dyDescent="0.2">
      <c r="A5" s="252"/>
      <c r="B5" s="249">
        <v>800</v>
      </c>
      <c r="C5" s="250">
        <v>18</v>
      </c>
      <c r="D5" s="252" t="str">
        <f ca="1">IF($C5=0,"",LOOKUP($C5,'Non-Scorers'!$B$4:$B$197,'Non-Scorers'!$C$4:$C$198))</f>
        <v>Vesa Lindberg</v>
      </c>
      <c r="E5" s="252" t="str">
        <f>IF($C5=0,"",LOOKUP($C5,'Non-Scorers'!$B$4:$B$197,'Non-Scorers'!$D$4:$D$197))</f>
        <v>HHH_LAC</v>
      </c>
      <c r="F5" s="252" t="str">
        <f>IF($C5=0,"",LOOKUP($C5,'Non-Scorers'!$B$4:$B$144,'Non-Scorers'!$E$4:$E$144))</f>
        <v>M35</v>
      </c>
      <c r="G5" s="267" t="s">
        <v>366</v>
      </c>
      <c r="H5" s="252"/>
    </row>
    <row r="6" spans="1:18" ht="15" customHeight="1" x14ac:dyDescent="0.2">
      <c r="A6" s="252"/>
      <c r="B6" s="249">
        <v>800</v>
      </c>
      <c r="C6" s="250">
        <v>37</v>
      </c>
      <c r="D6" s="252" t="str">
        <f ca="1">IF($C6=0,"",LOOKUP($C6,'Non-Scorers'!$B$4:$B$197,'Non-Scorers'!$C$4:$C$198))</f>
        <v>Josh Franks</v>
      </c>
      <c r="E6" s="252" t="str">
        <f>IF($C6=0,"",LOOKUP($C6,'Non-Scorers'!$B$4:$B$197,'Non-Scorers'!$D$4:$D$197))</f>
        <v>HHH_LAC</v>
      </c>
      <c r="F6" s="252" t="str">
        <f>IF($C6=0,"",LOOKUP($C6,'Non-Scorers'!$B$4:$B$144,'Non-Scorers'!$E$4:$E$144))</f>
        <v>M35</v>
      </c>
      <c r="G6" s="267" t="s">
        <v>367</v>
      </c>
      <c r="H6" s="252"/>
    </row>
    <row r="7" spans="1:18" ht="15" customHeight="1" x14ac:dyDescent="0.2">
      <c r="A7" s="252"/>
      <c r="B7" s="249">
        <v>800</v>
      </c>
      <c r="C7" s="250">
        <v>30</v>
      </c>
      <c r="D7" s="252" t="str">
        <f ca="1">IF($C7=0,"",LOOKUP($C7,'Non-Scorers'!$B$4:$B$197,'Non-Scorers'!$C$4:$C$198))</f>
        <v>Josh Franks</v>
      </c>
      <c r="E7" s="252" t="str">
        <f>IF($C7=0,"",LOOKUP($C7,'Non-Scorers'!$B$4:$B$197,'Non-Scorers'!$D$4:$D$197))</f>
        <v>HHH_LAC</v>
      </c>
      <c r="F7" s="252" t="str">
        <f>IF($C7=0,"",LOOKUP($C7,'Non-Scorers'!$B$4:$B$144,'Non-Scorers'!$E$4:$E$144))</f>
        <v>M35</v>
      </c>
      <c r="G7" s="267" t="s">
        <v>368</v>
      </c>
      <c r="H7" s="252"/>
    </row>
    <row r="8" spans="1:18" ht="15" customHeight="1" x14ac:dyDescent="0.2">
      <c r="A8" s="252"/>
      <c r="B8" s="249">
        <v>800</v>
      </c>
      <c r="C8" s="250">
        <v>41</v>
      </c>
      <c r="D8" s="252" t="str">
        <f ca="1">IF($C8=0,"",LOOKUP($C8,'Non-Scorers'!$B$4:$B$197,'Non-Scorers'!$C$4:$C$198))</f>
        <v>Tim Hicks</v>
      </c>
      <c r="E8" s="252" t="str">
        <f>IF($C8=0,"",LOOKUP($C8,'Non-Scorers'!$B$4:$B$197,'Non-Scorers'!$D$4:$D$197))</f>
        <v>HHH_LAC</v>
      </c>
      <c r="F8" s="252" t="str">
        <f>IF($C8=0,"",LOOKUP($C8,'Non-Scorers'!$B$4:$B$144,'Non-Scorers'!$E$4:$E$144))</f>
        <v>M60</v>
      </c>
      <c r="G8" s="267" t="s">
        <v>369</v>
      </c>
      <c r="H8" s="252"/>
    </row>
    <row r="9" spans="1:18" ht="15" customHeight="1" x14ac:dyDescent="0.2">
      <c r="A9" s="252"/>
      <c r="B9" s="249">
        <v>800</v>
      </c>
      <c r="C9" s="250">
        <v>220</v>
      </c>
      <c r="D9" s="252" t="str">
        <f ca="1">IF($C9=0,"",LOOKUP($C9,'Non-Scorers'!$B$4:$B$197,'Non-Scorers'!$C$4:$C$198))</f>
        <v>Stephen Langridge</v>
      </c>
      <c r="E9" s="252" t="str">
        <f>IF($C9=0,"",LOOKUP($C9,'Non-Scorers'!$B$4:$B$197,'Non-Scorers'!$D$4:$D$197))</f>
        <v>HHH_LAC</v>
      </c>
      <c r="F9" s="252" t="str">
        <f>IF($C9=0,"",LOOKUP($C9,'Non-Scorers'!$B$4:$B$144,'Non-Scorers'!$E$4:$E$144))</f>
        <v>M60</v>
      </c>
      <c r="G9" s="267" t="s">
        <v>370</v>
      </c>
      <c r="H9" s="252"/>
    </row>
    <row r="10" spans="1:18" ht="15" customHeight="1" x14ac:dyDescent="0.2">
      <c r="A10" s="252"/>
      <c r="B10" s="249">
        <v>800</v>
      </c>
      <c r="C10" s="250">
        <v>222</v>
      </c>
      <c r="D10" s="252" t="str">
        <f ca="1">IF($C10=0,"",LOOKUP($C10,'Non-Scorers'!$B$4:$B$197,'Non-Scorers'!$C$4:$C$198))</f>
        <v>Ian Tomkins</v>
      </c>
      <c r="E10" s="252" t="str">
        <f>IF($C10=0,"",LOOKUP($C10,'Non-Scorers'!$B$4:$B$197,'Non-Scorers'!$D$4:$D$197))</f>
        <v>HHH_LAC</v>
      </c>
      <c r="F10" s="252" t="str">
        <f>IF($C10=0,"",LOOKUP($C10,'Non-Scorers'!$B$4:$B$144,'Non-Scorers'!$E$4:$E$144))</f>
        <v>M50</v>
      </c>
      <c r="G10" s="267" t="s">
        <v>371</v>
      </c>
      <c r="H10" s="252"/>
    </row>
    <row r="11" spans="1:18" ht="15" customHeight="1" x14ac:dyDescent="0.2">
      <c r="A11" s="252"/>
      <c r="B11" s="249">
        <v>800</v>
      </c>
      <c r="C11" s="250">
        <v>40</v>
      </c>
      <c r="D11" s="252" t="str">
        <f ca="1">IF($C11=0,"",LOOKUP($C11,'Non-Scorers'!$B$4:$B$197,'Non-Scorers'!$C$4:$C$198))</f>
        <v>Sean Gibson</v>
      </c>
      <c r="E11" s="252" t="str">
        <f>IF($C11=0,"",LOOKUP($C11,'Non-Scorers'!$B$4:$B$197,'Non-Scorers'!$D$4:$D$197))</f>
        <v>B&amp;H</v>
      </c>
      <c r="F11" s="252" t="str">
        <f>IF($C11=0,"",LOOKUP($C11,'Non-Scorers'!$B$4:$B$144,'Non-Scorers'!$E$4:$E$144))</f>
        <v>M50</v>
      </c>
      <c r="G11" s="267" t="s">
        <v>372</v>
      </c>
      <c r="H11" s="252"/>
    </row>
    <row r="12" spans="1:18" ht="15" customHeight="1" x14ac:dyDescent="0.2">
      <c r="A12" s="252"/>
      <c r="B12" s="249">
        <v>200</v>
      </c>
      <c r="C12" s="250">
        <v>228</v>
      </c>
      <c r="D12" s="252" t="str">
        <f ca="1">IF($C12=0,"",LOOKUP($C12,'Non-Scorers'!$B$4:$B$197,'Non-Scorers'!$C$4:$C$198))</f>
        <v>Jonathan Burrell</v>
      </c>
      <c r="E12" s="252" t="str">
        <f>IF($C12=0,"",LOOKUP($C12,'Non-Scorers'!$B$4:$B$197,'Non-Scorers'!$D$4:$D$197))</f>
        <v>LEW</v>
      </c>
      <c r="F12" s="252" t="str">
        <f>IF($C12=0,"",LOOKUP($C12,'Non-Scorers'!$B$4:$B$144,'Non-Scorers'!$E$4:$E$144))</f>
        <v>M60</v>
      </c>
      <c r="G12" s="267" t="s">
        <v>373</v>
      </c>
      <c r="H12" s="252"/>
    </row>
    <row r="13" spans="1:18" ht="15" customHeight="1" x14ac:dyDescent="0.2">
      <c r="A13" s="252"/>
      <c r="B13" s="249">
        <v>200</v>
      </c>
      <c r="C13" s="250">
        <v>225</v>
      </c>
      <c r="D13" s="252" t="str">
        <f ca="1">IF($C13=0,"",LOOKUP($C13,'Non-Scorers'!$B$4:$B$197,'Non-Scorers'!$C$4:$C$198))</f>
        <v>Chris Gilbert</v>
      </c>
      <c r="E13" s="252" t="str">
        <f>IF($C13=0,"",LOOKUP($C13,'Non-Scorers'!$B$4:$B$197,'Non-Scorers'!$D$4:$D$197))</f>
        <v>HHH_LAC</v>
      </c>
      <c r="F13" s="252" t="str">
        <f>IF($C13=0,"",LOOKUP($C13,'Non-Scorers'!$B$4:$B$144,'Non-Scorers'!$E$4:$E$144))</f>
        <v>M50</v>
      </c>
      <c r="G13" s="267" t="s">
        <v>374</v>
      </c>
      <c r="H13" s="252"/>
    </row>
    <row r="14" spans="1:18" ht="15" customHeight="1" x14ac:dyDescent="0.2">
      <c r="A14" s="252"/>
      <c r="B14" s="249">
        <v>200</v>
      </c>
      <c r="C14" s="250">
        <v>220</v>
      </c>
      <c r="D14" s="252" t="str">
        <f ca="1">IF($C14=0,"",LOOKUP($C14,'Non-Scorers'!$B$4:$B$197,'Non-Scorers'!$C$4:$C$198))</f>
        <v>Stephen Langridge</v>
      </c>
      <c r="E14" s="252" t="str">
        <f>IF($C14=0,"",LOOKUP($C14,'Non-Scorers'!$B$4:$B$197,'Non-Scorers'!$D$4:$D$197))</f>
        <v>HHH_LAC</v>
      </c>
      <c r="F14" s="252" t="str">
        <f>IF($C14=0,"",LOOKUP($C14,'Non-Scorers'!$B$4:$B$144,'Non-Scorers'!$E$4:$E$144))</f>
        <v>M60</v>
      </c>
      <c r="G14" s="267" t="s">
        <v>375</v>
      </c>
      <c r="H14" s="252"/>
    </row>
    <row r="15" spans="1:18" ht="15" customHeight="1" x14ac:dyDescent="0.2">
      <c r="A15" s="252"/>
      <c r="B15" s="249">
        <v>200</v>
      </c>
      <c r="C15" s="250">
        <v>231</v>
      </c>
      <c r="D15" s="252" t="str">
        <f ca="1">IF($C15=0,"",LOOKUP($C15,'Non-Scorers'!$B$4:$B$197,'Non-Scorers'!$C$4:$C$198))</f>
        <v>Jimson Lee</v>
      </c>
      <c r="E15" s="252" t="str">
        <f>IF($C15=0,"",LOOKUP($C15,'Non-Scorers'!$B$4:$B$197,'Non-Scorers'!$D$4:$D$197))</f>
        <v>WDH</v>
      </c>
      <c r="F15" s="252" t="str">
        <f>IF($C15=0,"",LOOKUP($C15,'Non-Scorers'!$B$4:$B$144,'Non-Scorers'!$E$4:$E$144))</f>
        <v>M55</v>
      </c>
      <c r="G15" s="267" t="s">
        <v>376</v>
      </c>
      <c r="H15" s="252"/>
    </row>
    <row r="16" spans="1:18" ht="15" customHeight="1" x14ac:dyDescent="0.2">
      <c r="A16" s="252"/>
      <c r="B16" s="249">
        <v>200</v>
      </c>
      <c r="C16" s="250">
        <v>223</v>
      </c>
      <c r="D16" s="252" t="str">
        <f ca="1">IF($C16=0,"",LOOKUP($C16,'Non-Scorers'!$B$4:$B$197,'Non-Scorers'!$C$4:$C$198))</f>
        <v>Phil Grabsky</v>
      </c>
      <c r="E16" s="252" t="str">
        <f>IF($C16=0,"",LOOKUP($C16,'Non-Scorers'!$B$4:$B$197,'Non-Scorers'!$D$4:$D$197))</f>
        <v>HHH_LAC</v>
      </c>
      <c r="F16" s="252" t="str">
        <f>IF($C16=0,"",LOOKUP($C16,'Non-Scorers'!$B$4:$B$144,'Non-Scorers'!$E$4:$E$144))</f>
        <v>M60</v>
      </c>
      <c r="G16" s="267" t="s">
        <v>377</v>
      </c>
      <c r="H16" s="252"/>
    </row>
    <row r="17" spans="1:14" ht="15" customHeight="1" x14ac:dyDescent="0.2">
      <c r="A17" s="252"/>
      <c r="B17" s="249" t="s">
        <v>32</v>
      </c>
      <c r="C17" s="250">
        <v>240</v>
      </c>
      <c r="D17" s="252" t="str">
        <f ca="1">IF($C17=0,"",LOOKUP($C17,'Non-Scorers'!$B$4:$B$197,'Non-Scorers'!$C$4:$C$198))</f>
        <v>Neil Grover</v>
      </c>
      <c r="E17" s="252" t="str">
        <f>IF($C17=0,"",LOOKUP($C17,'Non-Scorers'!$B$4:$B$197,'Non-Scorers'!$D$4:$D$197))</f>
        <v>B&amp;H</v>
      </c>
      <c r="F17" s="252" t="str">
        <f>IF($C17=0,"",LOOKUP($C17,'Non-Scorers'!$B$4:$B$144,'Non-Scorers'!$E$4:$E$144))</f>
        <v>M60</v>
      </c>
      <c r="G17" s="267" t="s">
        <v>378</v>
      </c>
      <c r="H17" s="252"/>
    </row>
    <row r="18" spans="1:14" ht="15" customHeight="1" x14ac:dyDescent="0.2">
      <c r="A18" s="252"/>
      <c r="B18" s="249" t="s">
        <v>56</v>
      </c>
      <c r="C18" s="250">
        <v>241</v>
      </c>
      <c r="D18" s="252" t="str">
        <f ca="1">IF($C18=0,"",LOOKUP($C18,'Non-Scorers'!$B$4:$B$197,'Non-Scorers'!$C$4:$C$198))</f>
        <v>Laurie Barrett</v>
      </c>
      <c r="E18" s="252" t="str">
        <f>IF($C18=0,"",LOOKUP($C18,'Non-Scorers'!$B$4:$B$197,'Non-Scorers'!$D$4:$D$197))</f>
        <v>HAIL</v>
      </c>
      <c r="F18" s="252">
        <f>IF($C18=0,"",LOOKUP($C18,'Non-Scorers'!$B$4:$B$144,'Non-Scorers'!$E$4:$E$144))</f>
        <v>0</v>
      </c>
      <c r="G18" s="267" t="s">
        <v>379</v>
      </c>
      <c r="H18" s="252"/>
    </row>
    <row r="19" spans="1:14" ht="15" customHeight="1" x14ac:dyDescent="0.2">
      <c r="A19" s="252"/>
      <c r="B19" s="249" t="s">
        <v>52</v>
      </c>
      <c r="C19" s="250">
        <v>227</v>
      </c>
      <c r="D19" s="252" t="str">
        <f ca="1">IF($C19=0,"",LOOKUP($C19,'Non-Scorers'!$B$4:$B$197,'Non-Scorers'!$C$4:$C$198))</f>
        <v>Alan Easey</v>
      </c>
      <c r="E19" s="252" t="str">
        <f>IF($C19=0,"",LOOKUP($C19,'Non-Scorers'!$B$4:$B$197,'Non-Scorers'!$D$4:$D$197))</f>
        <v>WDH</v>
      </c>
      <c r="F19" s="252" t="str">
        <f>IF($C19=0,"",LOOKUP($C19,'Non-Scorers'!$B$4:$B$144,'Non-Scorers'!$E$4:$E$144))</f>
        <v>M60</v>
      </c>
      <c r="G19" s="267" t="s">
        <v>380</v>
      </c>
      <c r="H19" s="252"/>
    </row>
    <row r="20" spans="1:14" ht="15" customHeight="1" x14ac:dyDescent="0.2">
      <c r="A20" s="252"/>
      <c r="B20" s="249" t="s">
        <v>381</v>
      </c>
      <c r="C20" s="250">
        <v>42</v>
      </c>
      <c r="D20" s="252" t="str">
        <f ca="1">IF($C20=0,"",LOOKUP($C20,'Non-Scorers'!$B$4:$B$197,'Non-Scorers'!$C$4:$C$198))</f>
        <v>Darren Barzee</v>
      </c>
      <c r="E20" s="252" t="str">
        <f>IF($C20=0,"",LOOKUP($C20,'Non-Scorers'!$B$4:$B$197,'Non-Scorers'!$D$4:$D$197))</f>
        <v>HAS</v>
      </c>
      <c r="F20" s="252" t="str">
        <f>IF($C20=0,"",LOOKUP($C20,'Non-Scorers'!$B$4:$B$144,'Non-Scorers'!$E$4:$E$144))</f>
        <v>M50</v>
      </c>
      <c r="G20" s="267" t="s">
        <v>382</v>
      </c>
      <c r="H20" s="252"/>
    </row>
    <row r="21" spans="1:14" ht="15" customHeight="1" x14ac:dyDescent="0.2">
      <c r="A21" s="252"/>
      <c r="B21" s="249" t="s">
        <v>381</v>
      </c>
      <c r="C21" s="250">
        <v>236</v>
      </c>
      <c r="D21" s="252" t="str">
        <f ca="1">IF($C21=0,"",LOOKUP($C21,'Non-Scorers'!$B$4:$B$197,'Non-Scorers'!$C$4:$C$198))</f>
        <v>Sam Bennett</v>
      </c>
      <c r="E21" s="252" t="str">
        <f>IF($C21=0,"",LOOKUP($C21,'Non-Scorers'!$B$4:$B$197,'Non-Scorers'!$D$4:$D$197))</f>
        <v>A80</v>
      </c>
      <c r="F21" s="252" t="str">
        <f>IF($C21=0,"",LOOKUP($C21,'Non-Scorers'!$B$4:$B$144,'Non-Scorers'!$E$4:$E$144))</f>
        <v>M45</v>
      </c>
      <c r="G21" s="267" t="s">
        <v>383</v>
      </c>
      <c r="H21" s="252"/>
      <c r="N21" s="272"/>
    </row>
    <row r="22" spans="1:14" ht="15" customHeight="1" x14ac:dyDescent="0.2">
      <c r="A22" s="252"/>
      <c r="B22" s="249" t="s">
        <v>381</v>
      </c>
      <c r="C22" s="250">
        <v>41</v>
      </c>
      <c r="D22" s="252" t="str">
        <f ca="1">IF($C22=0,"",LOOKUP($C22,'Non-Scorers'!$B$4:$B$197,'Non-Scorers'!$C$4:$C$198))</f>
        <v>Tim Hicks</v>
      </c>
      <c r="E22" s="252" t="str">
        <f>IF($C22=0,"",LOOKUP($C22,'Non-Scorers'!$B$4:$B$197,'Non-Scorers'!$D$4:$D$197))</f>
        <v>HHH_LAC</v>
      </c>
      <c r="F22" s="252" t="str">
        <f>IF($C22=0,"",LOOKUP($C22,'Non-Scorers'!$B$4:$B$144,'Non-Scorers'!$E$4:$E$144))</f>
        <v>M60</v>
      </c>
      <c r="G22" s="267" t="s">
        <v>384</v>
      </c>
      <c r="H22" s="252"/>
      <c r="N22" s="272"/>
    </row>
    <row r="23" spans="1:14" ht="15" customHeight="1" x14ac:dyDescent="0.2">
      <c r="A23" s="252"/>
      <c r="B23" s="249" t="s">
        <v>32</v>
      </c>
      <c r="C23" s="250">
        <v>242</v>
      </c>
      <c r="D23" s="252" t="str">
        <f ca="1">IF($C23=0,"",LOOKUP($C23,'Non-Scorers'!$B$4:$B$197,'Non-Scorers'!$C$4:$C$198))</f>
        <v>Kevin Baker</v>
      </c>
      <c r="E23" s="252" t="str">
        <f>IF($C23=0,"",LOOKUP($C23,'Non-Scorers'!$B$4:$B$197,'Non-Scorers'!$D$4:$D$197))</f>
        <v>B&amp;H</v>
      </c>
      <c r="F23" s="252" t="str">
        <f>IF($C23=0,"",LOOKUP($C23,'Non-Scorers'!$B$4:$B$144,'Non-Scorers'!$E$4:$E$144))</f>
        <v>M60</v>
      </c>
      <c r="G23" s="267" t="s">
        <v>385</v>
      </c>
      <c r="H23" s="252"/>
      <c r="N23" s="272"/>
    </row>
    <row r="24" spans="1:14" ht="15" customHeight="1" x14ac:dyDescent="0.2">
      <c r="A24" s="252"/>
      <c r="B24" s="249" t="s">
        <v>32</v>
      </c>
      <c r="C24" s="250">
        <v>225</v>
      </c>
      <c r="D24" s="252" t="str">
        <f ca="1">IF($C24=0,"",LOOKUP($C24,'Non-Scorers'!$B$4:$B$197,'Non-Scorers'!$C$4:$C$198))</f>
        <v>Chris Gilbert</v>
      </c>
      <c r="E24" s="252" t="str">
        <f>IF($C24=0,"",LOOKUP($C24,'Non-Scorers'!$B$4:$B$197,'Non-Scorers'!$D$4:$D$197))</f>
        <v>HHH_LAC</v>
      </c>
      <c r="F24" s="252" t="str">
        <f>IF($C24=0,"",LOOKUP($C24,'Non-Scorers'!$B$4:$B$144,'Non-Scorers'!$E$4:$E$144))</f>
        <v>M50</v>
      </c>
      <c r="G24" s="267" t="s">
        <v>386</v>
      </c>
      <c r="H24" s="252"/>
      <c r="N24" s="272"/>
    </row>
    <row r="25" spans="1:14" ht="15" customHeight="1" x14ac:dyDescent="0.2">
      <c r="A25" s="252"/>
      <c r="B25" s="249" t="s">
        <v>32</v>
      </c>
      <c r="C25" s="250">
        <v>243</v>
      </c>
      <c r="D25" s="252" t="str">
        <f ca="1">IF($C25=0,"",LOOKUP($C25,'Non-Scorers'!$B$4:$B$197,'Non-Scorers'!$C$4:$C$198))</f>
        <v>Rob Chrystie</v>
      </c>
      <c r="E25" s="252" t="str">
        <f>IF($C25=0,"",LOOKUP($C25,'Non-Scorers'!$B$4:$B$197,'Non-Scorers'!$D$4:$D$197))</f>
        <v>HAIL</v>
      </c>
      <c r="F25" s="252" t="str">
        <f>IF($C25=0,"",LOOKUP($C25,'Non-Scorers'!$B$4:$B$144,'Non-Scorers'!$E$4:$E$144))</f>
        <v>M40</v>
      </c>
      <c r="G25" s="267" t="s">
        <v>387</v>
      </c>
      <c r="H25" s="252"/>
      <c r="N25" s="272"/>
    </row>
    <row r="26" spans="1:14" ht="15" customHeight="1" x14ac:dyDescent="0.2">
      <c r="A26" s="252"/>
      <c r="B26" s="249" t="s">
        <v>388</v>
      </c>
      <c r="C26" s="250">
        <v>242</v>
      </c>
      <c r="D26" s="252" t="str">
        <f ca="1">IF($C26=0,"",LOOKUP($C26,'Non-Scorers'!$B$4:$B$197,'Non-Scorers'!$C$4:$C$198))</f>
        <v>Kevin Baker</v>
      </c>
      <c r="E26" s="252" t="str">
        <f>IF($C26=0,"",LOOKUP($C26,'Non-Scorers'!$B$4:$B$197,'Non-Scorers'!$D$4:$D$197))</f>
        <v>B&amp;H</v>
      </c>
      <c r="F26" s="252" t="str">
        <f>IF($C26=0,"",LOOKUP($C26,'Non-Scorers'!$B$4:$B$144,'Non-Scorers'!$E$4:$E$144))</f>
        <v>M60</v>
      </c>
      <c r="G26" s="267" t="s">
        <v>389</v>
      </c>
      <c r="H26" s="252"/>
    </row>
    <row r="27" spans="1:14" ht="15" customHeight="1" x14ac:dyDescent="0.2">
      <c r="A27" s="252"/>
      <c r="D27" s="252" t="str">
        <f>IF($C27=0,"",LOOKUP($C27,'Non-Scorers'!$B$4:$B$197,'Non-Scorers'!$C$4:$C$198))</f>
        <v/>
      </c>
      <c r="E27" s="252" t="str">
        <f>IF($C27=0,"",LOOKUP($C27,'Non-Scorers'!$B$4:$B$197,'Non-Scorers'!$D$4:$D$197))</f>
        <v/>
      </c>
      <c r="F27" s="252" t="str">
        <f>IF($C27=0,"",LOOKUP($C27,'Non-Scorers'!$B$4:$B$144,'Non-Scorers'!$E$4:$E$144))</f>
        <v/>
      </c>
      <c r="H27" s="252"/>
    </row>
    <row r="28" spans="1:14" ht="15" customHeight="1" x14ac:dyDescent="0.2">
      <c r="A28" s="252"/>
      <c r="B28" s="249" t="s">
        <v>47</v>
      </c>
      <c r="C28" s="250">
        <v>245</v>
      </c>
      <c r="D28" s="252" t="str">
        <f ca="1">IF($C28=0,"",LOOKUP($C28,'Non-Scorers'!$B$4:$B$197,'Non-Scorers'!$C$4:$C$198))</f>
        <v>Mike Bale</v>
      </c>
      <c r="E28" s="252" t="str">
        <f>IF($C28=0,"",LOOKUP($C28,'Non-Scorers'!$B$4:$B$197,'Non-Scorers'!$D$4:$D$197))</f>
        <v>HHH</v>
      </c>
      <c r="F28" s="252" t="str">
        <f>IF($C28=0,"",LOOKUP($C28,'Non-Scorers'!$B$4:$B$144,'Non-Scorers'!$E$4:$E$144))</f>
        <v>M60</v>
      </c>
      <c r="G28" s="267" t="s">
        <v>390</v>
      </c>
      <c r="H28" s="252"/>
    </row>
    <row r="29" spans="1:14" ht="15" customHeight="1" x14ac:dyDescent="0.2">
      <c r="A29" s="252"/>
      <c r="B29" s="249" t="s">
        <v>47</v>
      </c>
      <c r="C29" s="250">
        <v>246</v>
      </c>
      <c r="D29" s="252" t="str">
        <f ca="1">IF($C29=0,"",LOOKUP($C29,'Non-Scorers'!$B$4:$B$197,'Non-Scorers'!$C$4:$C$198))</f>
        <v>Roberto Proietti</v>
      </c>
      <c r="E29" s="252" t="str">
        <f>IF($C29=0,"",LOOKUP($C29,'Non-Scorers'!$B$4:$B$197,'Non-Scorers'!$D$4:$D$197))</f>
        <v>HAIL</v>
      </c>
      <c r="F29" s="252" t="str">
        <f>IF($C29=0,"",LOOKUP($C29,'Non-Scorers'!$B$4:$B$144,'Non-Scorers'!$E$4:$E$144))</f>
        <v>M60</v>
      </c>
      <c r="G29" s="267" t="s">
        <v>391</v>
      </c>
      <c r="H29" s="252"/>
    </row>
    <row r="30" spans="1:14" ht="15" customHeight="1" x14ac:dyDescent="0.2">
      <c r="A30" s="252"/>
      <c r="B30" s="249" t="s">
        <v>47</v>
      </c>
      <c r="C30" s="250">
        <v>247</v>
      </c>
      <c r="D30" s="252" t="str">
        <f ca="1">IF($C30=0,"",LOOKUP($C30,'Non-Scorers'!$B$4:$B$197,'Non-Scorers'!$C$4:$C$198))</f>
        <v>Paul Hope</v>
      </c>
      <c r="E30" s="252" t="str">
        <f>IF($C30=0,"",LOOKUP($C30,'Non-Scorers'!$B$4:$B$197,'Non-Scorers'!$D$4:$D$197))</f>
        <v>HAS</v>
      </c>
      <c r="F30" s="252" t="str">
        <f>IF($C30=0,"",LOOKUP($C30,'Non-Scorers'!$B$4:$B$144,'Non-Scorers'!$E$4:$E$144))</f>
        <v>M60</v>
      </c>
      <c r="G30" s="267" t="s">
        <v>392</v>
      </c>
      <c r="H30" s="252"/>
    </row>
    <row r="31" spans="1:14" ht="15" customHeight="1" x14ac:dyDescent="0.2">
      <c r="A31" s="252"/>
      <c r="B31" s="249" t="s">
        <v>393</v>
      </c>
      <c r="C31" s="250">
        <v>234</v>
      </c>
      <c r="D31" s="252" t="str">
        <f ca="1">IF($C31=0,"",LOOKUP($C31,'Non-Scorers'!$B$4:$B$197,'Non-Scorers'!$C$4:$C$198))</f>
        <v>Graeme Heaton</v>
      </c>
      <c r="E31" s="252" t="str">
        <f>IF($C31=0,"",LOOKUP($C31,'Non-Scorers'!$B$4:$B$197,'Non-Scorers'!$D$4:$D$197))</f>
        <v>Heathfield</v>
      </c>
      <c r="F31" s="252" t="str">
        <f>IF($C31=0,"",LOOKUP($C31,'Non-Scorers'!$B$4:$B$144,'Non-Scorers'!$E$4:$E$144))</f>
        <v>M60</v>
      </c>
      <c r="G31" s="267" t="s">
        <v>394</v>
      </c>
      <c r="H31" s="252"/>
    </row>
    <row r="32" spans="1:14" ht="15" customHeight="1" x14ac:dyDescent="0.2">
      <c r="A32" s="252"/>
      <c r="B32" s="249" t="s">
        <v>393</v>
      </c>
      <c r="C32" s="250">
        <v>226</v>
      </c>
      <c r="D32" s="252" t="str">
        <f ca="1">IF($C32=0,"",LOOKUP($C32,'Non-Scorers'!$B$4:$B$197,'Non-Scorers'!$C$4:$C$198))</f>
        <v>Paul Gaston</v>
      </c>
      <c r="E32" s="252" t="str">
        <f>IF($C32=0,"",LOOKUP($C32,'Non-Scorers'!$B$4:$B$197,'Non-Scorers'!$D$4:$D$197))</f>
        <v>Surrey Walking</v>
      </c>
      <c r="F32" s="252" t="str">
        <f>IF($C32=0,"",LOOKUP($C32,'Non-Scorers'!$B$4:$B$144,'Non-Scorers'!$E$4:$E$144))</f>
        <v>M75</v>
      </c>
      <c r="G32" s="267" t="s">
        <v>395</v>
      </c>
      <c r="H32" s="252"/>
    </row>
    <row r="33" spans="1:8" ht="15" customHeight="1" x14ac:dyDescent="0.2">
      <c r="A33" s="252"/>
      <c r="B33" s="249" t="s">
        <v>47</v>
      </c>
      <c r="C33" s="250">
        <v>249</v>
      </c>
      <c r="D33" s="252" t="str">
        <f ca="1">IF($C33=0,"",LOOKUP($C33,'Non-Scorers'!$B$4:$B$197,'Non-Scorers'!$C$4:$C$198))</f>
        <v>Steve Baldock</v>
      </c>
      <c r="E33" s="252" t="str">
        <f>IF($C33=0,"",LOOKUP($C33,'Non-Scorers'!$B$4:$B$197,'Non-Scorers'!$D$4:$D$197))</f>
        <v>HAS</v>
      </c>
      <c r="F33" s="252" t="str">
        <f>IF($C33=0,"",LOOKUP($C33,'Non-Scorers'!$B$4:$B$144,'Non-Scorers'!$E$4:$E$144))</f>
        <v>M50</v>
      </c>
      <c r="G33" s="267" t="s">
        <v>396</v>
      </c>
      <c r="H33" s="252"/>
    </row>
    <row r="34" spans="1:8" ht="15" customHeight="1" x14ac:dyDescent="0.2">
      <c r="A34" s="252"/>
      <c r="B34" s="249" t="s">
        <v>100</v>
      </c>
      <c r="C34" s="250">
        <v>16</v>
      </c>
      <c r="D34" s="252" t="str">
        <f ca="1">IF($C34=0,"",LOOKUP($C34,'Non-Scorers'!$B$4:$B$197,'Non-Scorers'!$C$4:$C$198))</f>
        <v>Matt King</v>
      </c>
      <c r="E34" s="252" t="str">
        <f>IF($C34=0,"",LOOKUP($C34,'Non-Scorers'!$B$4:$B$197,'Non-Scorers'!$D$4:$D$197))</f>
        <v>HHH_LAC</v>
      </c>
      <c r="F34" s="252" t="str">
        <f>IF($C34=0,"",LOOKUP($C34,'Non-Scorers'!$B$4:$B$144,'Non-Scorers'!$E$4:$E$144))</f>
        <v>M35</v>
      </c>
      <c r="G34" s="267" t="s">
        <v>397</v>
      </c>
      <c r="H34" s="252"/>
    </row>
    <row r="35" spans="1:8" ht="15" customHeight="1" x14ac:dyDescent="0.2">
      <c r="A35" s="252"/>
      <c r="B35" s="249" t="s">
        <v>405</v>
      </c>
      <c r="C35" s="250">
        <v>238</v>
      </c>
      <c r="D35" s="252" t="str">
        <f ca="1">IF($C35=0,"",LOOKUP($C35,'Non-Scorers'!$B$4:$B$197,'Non-Scorers'!$C$4:$C$198))</f>
        <v>John Orden</v>
      </c>
      <c r="E35" s="252" t="str">
        <f>IF($C35=0,"",LOOKUP($C35,'Non-Scorers'!$B$4:$B$197,'Non-Scorers'!$D$4:$D$197))</f>
        <v xml:space="preserve">A80 </v>
      </c>
      <c r="F35" s="252">
        <f>IF($C35=0,"",LOOKUP($C35,'Non-Scorers'!$B$4:$B$144,'Non-Scorers'!$E$4:$E$144))</f>
        <v>0</v>
      </c>
      <c r="G35" s="267" t="s">
        <v>406</v>
      </c>
      <c r="H35" s="252"/>
    </row>
    <row r="36" spans="1:8" ht="15" customHeight="1" x14ac:dyDescent="0.2">
      <c r="A36" s="252"/>
      <c r="B36" s="249" t="s">
        <v>60</v>
      </c>
      <c r="C36" s="250">
        <v>44</v>
      </c>
      <c r="D36" s="252" t="str">
        <f ca="1">IF($C36=0,"",LOOKUP($C36,'Non-Scorers'!$B$4:$B$197,'Non-Scorers'!$C$4:$C$198))</f>
        <v>Tom Cleary</v>
      </c>
      <c r="E36" s="252" t="str">
        <f>IF($C36=0,"",LOOKUP($C36,'Non-Scorers'!$B$4:$B$197,'Non-Scorers'!$D$4:$D$197))</f>
        <v>HAS</v>
      </c>
      <c r="F36" s="252" t="str">
        <f>IF($C44=0,"",LOOKUP($C44,'Non-Scorers'!$B$4:$B$144,'Non-Scorers'!$E$4:$E$144))</f>
        <v>W40</v>
      </c>
      <c r="G36" s="267" t="s">
        <v>407</v>
      </c>
      <c r="H36" s="252"/>
    </row>
    <row r="37" spans="1:8" ht="15" customHeight="1" x14ac:dyDescent="0.2">
      <c r="A37" s="252"/>
      <c r="D37" s="252" t="str">
        <f>IF($C37=0,"",LOOKUP($C37,'Non-Scorers'!$B$4:$B$197,'Non-Scorers'!$C$4:$C$198))</f>
        <v/>
      </c>
      <c r="E37" s="252" t="str">
        <f>IF($C37=0,"",LOOKUP($C37,'Non-Scorers'!$B$4:$B$197,'Non-Scorers'!$D$4:$D$197))</f>
        <v/>
      </c>
      <c r="F37" s="252" t="str">
        <f>IF($C45=0,"",LOOKUP($C45,'Non-Scorers'!$B$4:$B$144,'Non-Scorers'!$E$4:$E$144))</f>
        <v>U15</v>
      </c>
      <c r="H37" s="252"/>
    </row>
    <row r="38" spans="1:8" ht="15" customHeight="1" x14ac:dyDescent="0.2">
      <c r="A38" s="252"/>
      <c r="D38" s="252" t="str">
        <f>IF($C38=0,"",LOOKUP($C38,'Non-Scorers'!$B$4:$B$197,'Non-Scorers'!$C$4:$C$198))</f>
        <v/>
      </c>
      <c r="E38" s="252" t="str">
        <f>IF($C38=0,"",LOOKUP($C38,'Non-Scorers'!$B$4:$B$197,'Non-Scorers'!$D$4:$D$197))</f>
        <v/>
      </c>
      <c r="F38" s="252" t="str">
        <f>IF($C46=0,"",LOOKUP($C46,'Non-Scorers'!$B$4:$B$144,'Non-Scorers'!$E$4:$E$144))</f>
        <v>U15</v>
      </c>
      <c r="H38" s="252"/>
    </row>
    <row r="39" spans="1:8" ht="15" customHeight="1" x14ac:dyDescent="0.2">
      <c r="A39" s="252"/>
      <c r="D39" s="252" t="str">
        <f>IF($C39=0,"",LOOKUP($C39,'Non-Scorers'!$B$4:$B$197,'Non-Scorers'!$C$4:$C$198))</f>
        <v/>
      </c>
      <c r="E39" s="252" t="str">
        <f>IF($C39=0,"",LOOKUP($C39,'Non-Scorers'!$B$4:$B$197,'Non-Scorers'!$D$4:$D$197))</f>
        <v/>
      </c>
      <c r="F39" s="252" t="str">
        <f>IF($C39=0,"",LOOKUP($C39,'Non-Scorers'!$B$4:$B$144,'Non-Scorers'!$E$4:$E$144))</f>
        <v/>
      </c>
      <c r="H39" s="252"/>
    </row>
    <row r="40" spans="1:8" ht="15" customHeight="1" x14ac:dyDescent="0.2">
      <c r="A40" s="252"/>
      <c r="D40" s="252" t="str">
        <f>IF($C40=0,"",LOOKUP($C40,'Non-Scorers'!$B$4:$B$197,'Non-Scorers'!$C$4:$C$198))</f>
        <v/>
      </c>
      <c r="E40" s="252" t="str">
        <f>IF($C40=0,"",LOOKUP($C40,'Non-Scorers'!$B$4:$B$197,'Non-Scorers'!$D$4:$D$197))</f>
        <v/>
      </c>
      <c r="F40" s="252" t="str">
        <f>IF($C40=0,"",LOOKUP($C40,'Non-Scorers'!$B$4:$B$144,'Non-Scorers'!$E$4:$E$144))</f>
        <v/>
      </c>
      <c r="H40" s="252"/>
    </row>
    <row r="41" spans="1:8" ht="37.5" customHeight="1" x14ac:dyDescent="0.2">
      <c r="A41" s="252"/>
      <c r="B41" s="256" t="s">
        <v>144</v>
      </c>
      <c r="C41" s="269"/>
      <c r="D41" s="252"/>
      <c r="E41" s="252"/>
      <c r="F41" s="252"/>
      <c r="G41" s="270"/>
      <c r="H41" s="252"/>
    </row>
    <row r="42" spans="1:8" s="259" customFormat="1" ht="63" customHeight="1" x14ac:dyDescent="0.15">
      <c r="A42" s="254"/>
      <c r="B42" s="256" t="s">
        <v>364</v>
      </c>
      <c r="C42" s="255" t="s">
        <v>317</v>
      </c>
      <c r="D42" s="256" t="s">
        <v>234</v>
      </c>
      <c r="E42" s="256" t="s">
        <v>235</v>
      </c>
      <c r="F42" s="255" t="s">
        <v>318</v>
      </c>
      <c r="G42" s="271" t="s">
        <v>365</v>
      </c>
      <c r="H42" s="254"/>
    </row>
    <row r="43" spans="1:8" ht="15" customHeight="1" x14ac:dyDescent="0.2">
      <c r="A43" s="252"/>
      <c r="B43" s="249">
        <v>800</v>
      </c>
      <c r="C43" s="250">
        <v>237</v>
      </c>
      <c r="D43" s="252" t="str">
        <f ca="1">IF($C43=0,"",LOOKUP($C43,'Non-Scorers'!$B$4:$B$197,'Non-Scorers'!$C$4:$C$198))</f>
        <v xml:space="preserve">Hannah Wilson </v>
      </c>
      <c r="E43" s="252" t="str">
        <f>IF($C43=0,"",LOOKUP($C43,'Non-Scorers'!$B$4:$B$197,'Non-Scorers'!$D$4:$D$197))</f>
        <v>A80</v>
      </c>
      <c r="F43" s="252" t="str">
        <f>IF($C43=0,"",LOOKUP($C43,'Non-Scorers'!$B$4:$B$144,'Non-Scorers'!$E$4:$E$144))</f>
        <v>SW</v>
      </c>
      <c r="G43" s="267" t="s">
        <v>367</v>
      </c>
      <c r="H43" s="252"/>
    </row>
    <row r="44" spans="1:8" ht="15" customHeight="1" x14ac:dyDescent="0.2">
      <c r="A44" s="252"/>
      <c r="B44" s="249" t="s">
        <v>56</v>
      </c>
      <c r="C44" s="250">
        <v>248</v>
      </c>
      <c r="D44" s="252" t="str">
        <f ca="1">IF($C44=0,"",LOOKUP($C44,'Non-Scorers'!$B$4:$B$197,'Non-Scorers'!$C$4:$C$198))</f>
        <v>Helen Diack</v>
      </c>
      <c r="E44" s="252" t="str">
        <f>IF($C44=0,"",LOOKUP($C44,'Non-Scorers'!$B$4:$B$197,'Non-Scorers'!$D$4:$D$197))</f>
        <v>HHH</v>
      </c>
      <c r="F44" s="252" t="str">
        <f>IF($C44=0,"",LOOKUP($C44,'Non-Scorers'!$B$4:$B$144,'Non-Scorers'!$E$4:$E$144))</f>
        <v>W40</v>
      </c>
      <c r="G44" s="267" t="s">
        <v>398</v>
      </c>
      <c r="H44" s="252"/>
    </row>
    <row r="45" spans="1:8" ht="15" customHeight="1" x14ac:dyDescent="0.2">
      <c r="A45" s="252"/>
      <c r="B45" s="249" t="s">
        <v>52</v>
      </c>
      <c r="C45" s="250">
        <v>15</v>
      </c>
      <c r="D45" s="252" t="str">
        <f ca="1">IF($C45=0,"",LOOKUP($C45,'Non-Scorers'!$B$4:$B$197,'Non-Scorers'!$C$4:$C$198))</f>
        <v>Georgina Docherty</v>
      </c>
      <c r="E45" s="252" t="str">
        <f>IF($C45=0,"",LOOKUP($C45,'Non-Scorers'!$B$4:$B$197,'Non-Scorers'!$D$4:$D$197))</f>
        <v>LEW</v>
      </c>
      <c r="F45" s="252" t="str">
        <f>IF($C45=0,"",LOOKUP($C45,'Non-Scorers'!$B$4:$B$144,'Non-Scorers'!$E$4:$E$144))</f>
        <v>U15</v>
      </c>
      <c r="G45" s="267" t="s">
        <v>399</v>
      </c>
      <c r="H45" s="252"/>
    </row>
    <row r="46" spans="1:8" ht="15" customHeight="1" x14ac:dyDescent="0.2">
      <c r="A46" s="252"/>
      <c r="B46" s="249" t="s">
        <v>52</v>
      </c>
      <c r="C46" s="250">
        <v>14</v>
      </c>
      <c r="D46" s="252" t="str">
        <f ca="1">IF($C46=0,"",LOOKUP($C46,'Non-Scorers'!$B$4:$B$197,'Non-Scorers'!$C$4:$C$198))</f>
        <v>Imogen Taylor</v>
      </c>
      <c r="E46" s="252" t="str">
        <f>IF($C46=0,"",LOOKUP($C46,'Non-Scorers'!$B$4:$B$197,'Non-Scorers'!$D$4:$D$197))</f>
        <v>LEW</v>
      </c>
      <c r="F46" s="252" t="str">
        <f>IF($C46=0,"",LOOKUP($C46,'Non-Scorers'!$B$4:$B$144,'Non-Scorers'!$E$4:$E$144))</f>
        <v>U15</v>
      </c>
      <c r="G46" s="267" t="s">
        <v>380</v>
      </c>
      <c r="H46" s="252"/>
    </row>
    <row r="47" spans="1:8" ht="15" customHeight="1" x14ac:dyDescent="0.2">
      <c r="A47" s="252"/>
      <c r="B47" s="249" t="s">
        <v>32</v>
      </c>
      <c r="C47" s="250">
        <v>235</v>
      </c>
      <c r="D47" s="252" t="str">
        <f ca="1">IF($C47=0,"",LOOKUP($C47,'Non-Scorers'!$B$4:$B$197,'Non-Scorers'!$C$4:$C$198))</f>
        <v>Michelle Harrod</v>
      </c>
      <c r="E47" s="252" t="str">
        <f>IF($C47=0,"",LOOKUP($C47,'Non-Scorers'!$B$4:$B$197,'Non-Scorers'!$D$4:$D$197))</f>
        <v>HY</v>
      </c>
      <c r="F47" s="252" t="str">
        <f>IF($C47=0,"",LOOKUP($C47,'Non-Scorers'!$B$4:$B$144,'Non-Scorers'!$E$4:$E$144))</f>
        <v>W35</v>
      </c>
      <c r="G47" s="267" t="s">
        <v>400</v>
      </c>
      <c r="H47" s="252"/>
    </row>
    <row r="48" spans="1:8" ht="15" customHeight="1" x14ac:dyDescent="0.2">
      <c r="A48" s="252"/>
      <c r="B48" s="249" t="s">
        <v>100</v>
      </c>
      <c r="C48" s="250">
        <v>43</v>
      </c>
      <c r="D48" s="252" t="str">
        <f ca="1">IF($C48=0,"",LOOKUP($C48,'Non-Scorers'!$B$4:$B$197,'Non-Scorers'!$C$4:$C$198))</f>
        <v>Lorna Watts</v>
      </c>
      <c r="E48" s="252" t="str">
        <f>IF($C48=0,"",LOOKUP($C48,'Non-Scorers'!$B$4:$B$197,'Non-Scorers'!$D$4:$D$197))</f>
        <v>HAS</v>
      </c>
      <c r="F48" s="252" t="str">
        <f>IF($C48=0,"",LOOKUP($C48,'Non-Scorers'!$B$4:$B$144,'Non-Scorers'!$E$4:$E$144))</f>
        <v>W35</v>
      </c>
      <c r="G48" s="267" t="s">
        <v>401</v>
      </c>
      <c r="H48" s="252"/>
    </row>
    <row r="49" spans="1:8" ht="15" customHeight="1" x14ac:dyDescent="0.2">
      <c r="A49" s="252"/>
      <c r="D49" s="252" t="str">
        <f>IF($C49=0,"",LOOKUP($C49,'Non-Scorers'!$B$4:$B$197,'Non-Scorers'!$C$4:$C$198))</f>
        <v/>
      </c>
      <c r="E49" s="252" t="str">
        <f>IF($C49=0,"",LOOKUP($C49,'Non-Scorers'!$B$4:$B$197,'Non-Scorers'!$D$4:$D$197))</f>
        <v/>
      </c>
      <c r="F49" s="252" t="str">
        <f>IF($C49=0,"",LOOKUP($C49,'Non-Scorers'!$B$4:$B$144,'Non-Scorers'!$E$4:$E$144))</f>
        <v/>
      </c>
      <c r="H49" s="252"/>
    </row>
    <row r="50" spans="1:8" ht="15" customHeight="1" x14ac:dyDescent="0.2">
      <c r="A50" s="252"/>
      <c r="D50" s="252" t="str">
        <f>IF($C50=0,"",LOOKUP($C50,'Non-Scorers'!$B$4:$B$197,'Non-Scorers'!$C$4:$C$198))</f>
        <v/>
      </c>
      <c r="E50" s="252" t="str">
        <f>IF($C50=0,"",LOOKUP($C50,'Non-Scorers'!$B$4:$B$197,'Non-Scorers'!$D$4:$D$197))</f>
        <v/>
      </c>
      <c r="F50" s="252" t="str">
        <f>IF($C50=0,"",LOOKUP($C50,'Non-Scorers'!$B$4:$B$144,'Non-Scorers'!$E$4:$E$144))</f>
        <v/>
      </c>
      <c r="H50" s="252"/>
    </row>
    <row r="51" spans="1:8" ht="15" customHeight="1" x14ac:dyDescent="0.2">
      <c r="A51" s="252"/>
      <c r="D51" s="252" t="str">
        <f>IF($C51=0,"",LOOKUP($C51,'Non-Scorers'!$B$4:$B$197,'Non-Scorers'!$C$4:$C$198))</f>
        <v/>
      </c>
      <c r="E51" s="252" t="str">
        <f>IF($C51=0,"",LOOKUP($C51,'Non-Scorers'!$B$4:$B$197,'Non-Scorers'!$D$4:$D$197))</f>
        <v/>
      </c>
      <c r="F51" s="252" t="str">
        <f>IF($C51=0,"",LOOKUP($C51,'Non-Scorers'!$B$4:$B$144,'Non-Scorers'!$E$4:$E$144))</f>
        <v/>
      </c>
      <c r="H51" s="252"/>
    </row>
    <row r="52" spans="1:8" ht="15" customHeight="1" x14ac:dyDescent="0.2">
      <c r="A52" s="252"/>
      <c r="D52" s="252" t="str">
        <f>IF($C52=0,"",LOOKUP($C52,'Non-Scorers'!$B$4:$B$197,'Non-Scorers'!$C$4:$C$198))</f>
        <v/>
      </c>
      <c r="E52" s="252" t="str">
        <f>IF($C52=0,"",LOOKUP($C52,'Non-Scorers'!$B$4:$B$197,'Non-Scorers'!$D$4:$D$197))</f>
        <v/>
      </c>
      <c r="F52" s="252" t="str">
        <f>IF($C52=0,"",LOOKUP($C52,'Non-Scorers'!$B$4:$B$144,'Non-Scorers'!$E$4:$E$144))</f>
        <v/>
      </c>
      <c r="H52" s="252"/>
    </row>
    <row r="53" spans="1:8" ht="15" customHeight="1" x14ac:dyDescent="0.2">
      <c r="A53" s="252"/>
      <c r="D53" s="252" t="str">
        <f>IF($C53=0,"",LOOKUP($C53,'Non-Scorers'!$B$4:$B$197,'Non-Scorers'!$C$4:$C$198))</f>
        <v/>
      </c>
      <c r="E53" s="252" t="str">
        <f>IF($C53=0,"",LOOKUP($C53,'Non-Scorers'!$B$4:$B$197,'Non-Scorers'!$D$4:$D$197))</f>
        <v/>
      </c>
      <c r="F53" s="252" t="str">
        <f>IF($C53=0,"",LOOKUP($C53,'Non-Scorers'!$B$4:$B$144,'Non-Scorers'!$E$4:$E$144))</f>
        <v/>
      </c>
      <c r="H53" s="252"/>
    </row>
    <row r="54" spans="1:8" ht="15" customHeight="1" x14ac:dyDescent="0.2">
      <c r="A54" s="252"/>
      <c r="D54" s="252" t="str">
        <f>IF($C54=0,"",LOOKUP($C54,'Non-Scorers'!$B$4:$B$197,'Non-Scorers'!$C$4:$C$198))</f>
        <v/>
      </c>
      <c r="E54" s="252" t="str">
        <f>IF($C54=0,"",LOOKUP($C54,'Non-Scorers'!$B$4:$B$197,'Non-Scorers'!$D$4:$D$197))</f>
        <v/>
      </c>
      <c r="F54" s="252" t="str">
        <f>IF($C54=0,"",LOOKUP($C54,'Non-Scorers'!$B$4:$B$144,'Non-Scorers'!$E$4:$E$144))</f>
        <v/>
      </c>
      <c r="H54" s="252"/>
    </row>
    <row r="55" spans="1:8" ht="15" customHeight="1" x14ac:dyDescent="0.2">
      <c r="A55" s="252"/>
      <c r="D55" s="252" t="str">
        <f>IF($C55=0,"",LOOKUP($C55,'Non-Scorers'!$B$4:$B$197,'Non-Scorers'!$C$4:$C$198))</f>
        <v/>
      </c>
      <c r="E55" s="252" t="str">
        <f>IF($C55=0,"",LOOKUP($C55,'Non-Scorers'!$B$4:$B$197,'Non-Scorers'!$D$4:$D$197))</f>
        <v/>
      </c>
      <c r="F55" s="252" t="str">
        <f>IF($C55=0,"",LOOKUP($C55,'Non-Scorers'!$B$4:$B$144,'Non-Scorers'!$E$4:$E$144))</f>
        <v/>
      </c>
      <c r="H55" s="252"/>
    </row>
    <row r="56" spans="1:8" ht="15" customHeight="1" x14ac:dyDescent="0.2">
      <c r="A56" s="252"/>
      <c r="D56" s="252" t="str">
        <f>IF($C56=0,"",LOOKUP($C56,'Non-Scorers'!$B$4:$B$197,'Non-Scorers'!$C$4:$C$198))</f>
        <v/>
      </c>
      <c r="E56" s="252" t="str">
        <f>IF($C56=0,"",LOOKUP($C56,'Non-Scorers'!$B$4:$B$197,'Non-Scorers'!$D$4:$D$197))</f>
        <v/>
      </c>
      <c r="F56" s="252" t="str">
        <f>IF($C56=0,"",LOOKUP($C56,'Non-Scorers'!$B$4:$B$144,'Non-Scorers'!$E$4:$E$144))</f>
        <v/>
      </c>
      <c r="H56" s="252"/>
    </row>
    <row r="57" spans="1:8" ht="15" customHeight="1" x14ac:dyDescent="0.2">
      <c r="A57" s="252"/>
      <c r="D57" s="252" t="str">
        <f>IF($C57=0,"",LOOKUP($C57,'Non-Scorers'!$B$4:$B$197,'Non-Scorers'!$C$4:$C$198))</f>
        <v/>
      </c>
      <c r="E57" s="252" t="str">
        <f>IF($C57=0,"",LOOKUP($C57,'Non-Scorers'!$B$4:$B$197,'Non-Scorers'!$D$4:$D$197))</f>
        <v/>
      </c>
      <c r="F57" s="252" t="str">
        <f>IF($C57=0,"",LOOKUP($C57,'Non-Scorers'!$B$4:$B$144,'Non-Scorers'!$E$4:$E$144))</f>
        <v/>
      </c>
      <c r="H57" s="252"/>
    </row>
    <row r="58" spans="1:8" ht="15" customHeight="1" x14ac:dyDescent="0.2">
      <c r="A58" s="252"/>
      <c r="D58" s="252" t="str">
        <f>IF($C58=0,"",LOOKUP($C58,'Non-Scorers'!$B$4:$B$197,'Non-Scorers'!$C$4:$C$198))</f>
        <v/>
      </c>
      <c r="E58" s="252" t="str">
        <f>IF($C58=0,"",LOOKUP($C58,'Non-Scorers'!$B$4:$B$197,'Non-Scorers'!$D$4:$D$197))</f>
        <v/>
      </c>
      <c r="F58" s="252" t="str">
        <f>IF($C58=0,"",LOOKUP($C58,'Non-Scorers'!$B$4:$B$144,'Non-Scorers'!$E$4:$E$144))</f>
        <v/>
      </c>
      <c r="H58" s="252"/>
    </row>
    <row r="59" spans="1:8" ht="15" customHeight="1" x14ac:dyDescent="0.2">
      <c r="A59" s="252"/>
      <c r="D59" s="252" t="str">
        <f>IF($C59=0,"",LOOKUP($C59,'Non-Scorers'!$B$4:$B$197,'Non-Scorers'!$C$4:$C$198))</f>
        <v/>
      </c>
      <c r="E59" s="252" t="str">
        <f>IF($C59=0,"",LOOKUP($C59,'Non-Scorers'!$B$4:$B$197,'Non-Scorers'!$D$4:$D$197))</f>
        <v/>
      </c>
      <c r="F59" s="252" t="str">
        <f>IF($C59=0,"",LOOKUP($C59,'Non-Scorers'!$B$4:$B$144,'Non-Scorers'!$E$4:$E$144))</f>
        <v/>
      </c>
      <c r="H59" s="252"/>
    </row>
    <row r="60" spans="1:8" ht="15" customHeight="1" x14ac:dyDescent="0.2">
      <c r="A60" s="252"/>
      <c r="D60" s="252" t="str">
        <f>IF($C60=0,"",LOOKUP($C60,'Non-Scorers'!$B$4:$B$197,'Non-Scorers'!$C$4:$C$198))</f>
        <v/>
      </c>
      <c r="E60" s="252" t="str">
        <f>IF($C60=0,"",LOOKUP($C60,'Non-Scorers'!$B$4:$B$197,'Non-Scorers'!$D$4:$D$197))</f>
        <v/>
      </c>
      <c r="F60" s="252" t="str">
        <f>IF($C60=0,"",LOOKUP($C60,'Non-Scorers'!$B$4:$B$144,'Non-Scorers'!$E$4:$E$144))</f>
        <v/>
      </c>
      <c r="H60" s="252"/>
    </row>
    <row r="61" spans="1:8" ht="15" customHeight="1" x14ac:dyDescent="0.2">
      <c r="A61" s="252"/>
      <c r="D61" s="252" t="str">
        <f>IF($C61=0,"",LOOKUP($C61,'Non-Scorers'!$B$4:$B$197,'Non-Scorers'!$C$4:$C$198))</f>
        <v/>
      </c>
      <c r="E61" s="252" t="str">
        <f>IF($C61=0,"",LOOKUP($C61,'Non-Scorers'!$B$4:$B$197,'Non-Scorers'!$D$4:$D$197))</f>
        <v/>
      </c>
      <c r="F61" s="252" t="str">
        <f>IF($C61=0,"",LOOKUP($C61,'Non-Scorers'!$B$4:$B$144,'Non-Scorers'!$E$4:$E$144))</f>
        <v/>
      </c>
      <c r="H61" s="252"/>
    </row>
    <row r="62" spans="1:8" ht="15" customHeight="1" x14ac:dyDescent="0.2">
      <c r="A62" s="252"/>
      <c r="D62" s="252" t="str">
        <f>IF($C62=0,"",LOOKUP($C62,'Non-Scorers'!$B$4:$B$197,'Non-Scorers'!$C$4:$C$198))</f>
        <v/>
      </c>
      <c r="E62" s="252" t="str">
        <f>IF($C62=0,"",LOOKUP($C62,'Non-Scorers'!$B$4:$B$197,'Non-Scorers'!$D$4:$D$197))</f>
        <v/>
      </c>
      <c r="F62" s="252" t="str">
        <f>IF($C62=0,"",LOOKUP($C62,'Non-Scorers'!$B$4:$B$144,'Non-Scorers'!$E$4:$E$144))</f>
        <v/>
      </c>
      <c r="H62" s="252"/>
    </row>
    <row r="63" spans="1:8" ht="15" customHeight="1" x14ac:dyDescent="0.2">
      <c r="A63" s="252"/>
      <c r="D63" s="252" t="str">
        <f>IF($C63=0,"",LOOKUP($C63,'Non-Scorers'!$B$4:$B$197,'Non-Scorers'!$C$4:$C$198))</f>
        <v/>
      </c>
      <c r="E63" s="252" t="str">
        <f>IF($C63=0,"",LOOKUP($C63,'Non-Scorers'!$B$4:$B$197,'Non-Scorers'!$D$4:$D$197))</f>
        <v/>
      </c>
      <c r="F63" s="252" t="str">
        <f>IF($C63=0,"",LOOKUP($C63,'Non-Scorers'!$B$4:$B$144,'Non-Scorers'!$E$4:$E$144))</f>
        <v/>
      </c>
      <c r="H63" s="252"/>
    </row>
    <row r="64" spans="1:8" ht="15" customHeight="1" x14ac:dyDescent="0.2">
      <c r="A64" s="252"/>
      <c r="D64" s="252" t="str">
        <f>IF($C64=0,"",LOOKUP($C64,'Non-Scorers'!$B$4:$B$197,'Non-Scorers'!$C$4:$C$198))</f>
        <v/>
      </c>
      <c r="E64" s="252" t="str">
        <f>IF($C64=0,"",LOOKUP($C64,'Non-Scorers'!$B$4:$B$197,'Non-Scorers'!$D$4:$D$197))</f>
        <v/>
      </c>
      <c r="F64" s="252" t="str">
        <f>IF($C64=0,"",LOOKUP($C64,'Non-Scorers'!$B$4:$B$144,'Non-Scorers'!$E$4:$E$144))</f>
        <v/>
      </c>
      <c r="H64" s="252"/>
    </row>
    <row r="65" spans="1:8" ht="15" customHeight="1" x14ac:dyDescent="0.2">
      <c r="A65" s="252"/>
      <c r="D65" s="252" t="str">
        <f>IF($C65=0,"",LOOKUP($C65,'Non-Scorers'!$B$4:$B$197,'Non-Scorers'!$C$4:$C$198))</f>
        <v/>
      </c>
      <c r="E65" s="252" t="str">
        <f>IF($C65=0,"",LOOKUP($C65,'Non-Scorers'!$B$4:$B$197,'Non-Scorers'!$D$4:$D$197))</f>
        <v/>
      </c>
      <c r="F65" s="252" t="str">
        <f>IF($C65=0,"",LOOKUP($C65,'Non-Scorers'!$B$4:$B$144,'Non-Scorers'!$E$4:$E$144))</f>
        <v/>
      </c>
      <c r="H65" s="252"/>
    </row>
    <row r="66" spans="1:8" ht="15" customHeight="1" x14ac:dyDescent="0.2">
      <c r="A66" s="252"/>
      <c r="D66" s="252" t="str">
        <f>IF($C66=0,"",LOOKUP($C66,'Non-Scorers'!$B$4:$B$197,'Non-Scorers'!$C$4:$C$198))</f>
        <v/>
      </c>
      <c r="E66" s="252" t="str">
        <f>IF($C66=0,"",LOOKUP($C66,'Non-Scorers'!$B$4:$B$197,'Non-Scorers'!$D$4:$D$197))</f>
        <v/>
      </c>
      <c r="F66" s="252" t="str">
        <f>IF($C66=0,"",LOOKUP($C66,'Non-Scorers'!$B$4:$B$144,'Non-Scorers'!$E$4:$E$144))</f>
        <v/>
      </c>
      <c r="H66" s="252"/>
    </row>
    <row r="67" spans="1:8" ht="15" customHeight="1" x14ac:dyDescent="0.2">
      <c r="A67" s="252"/>
      <c r="D67" s="252" t="str">
        <f>IF($C67=0,"",LOOKUP($C67,'Non-Scorers'!$B$4:$B$197,'Non-Scorers'!$C$4:$C$198))</f>
        <v/>
      </c>
      <c r="E67" s="252" t="str">
        <f>IF($C67=0,"",LOOKUP($C67,'Non-Scorers'!$B$4:$B$197,'Non-Scorers'!$D$4:$D$197))</f>
        <v/>
      </c>
      <c r="F67" s="252" t="str">
        <f>IF($C67=0,"",LOOKUP($C67,'Non-Scorers'!$B$4:$B$144,'Non-Scorers'!$E$4:$E$144))</f>
        <v/>
      </c>
      <c r="H67" s="252"/>
    </row>
    <row r="68" spans="1:8" ht="15" customHeight="1" x14ac:dyDescent="0.2">
      <c r="A68" s="252"/>
      <c r="D68" s="252" t="str">
        <f>IF($C68=0,"",LOOKUP($C68,'Non-Scorers'!$B$4:$B$197,'Non-Scorers'!$C$4:$C$198))</f>
        <v/>
      </c>
      <c r="E68" s="252" t="str">
        <f>IF($C68=0,"",LOOKUP($C68,'Non-Scorers'!$B$4:$B$197,'Non-Scorers'!$D$4:$D$197))</f>
        <v/>
      </c>
      <c r="F68" s="252" t="str">
        <f>IF($C68=0,"",LOOKUP($C68,'Non-Scorers'!$B$4:$B$144,'Non-Scorers'!$E$4:$E$144))</f>
        <v/>
      </c>
      <c r="H68" s="252"/>
    </row>
    <row r="69" spans="1:8" ht="15" customHeight="1" x14ac:dyDescent="0.2">
      <c r="A69" s="252"/>
      <c r="D69" s="252" t="str">
        <f>IF($C69=0,"",LOOKUP($C69,'Non-Scorers'!$B$4:$B$197,'Non-Scorers'!$C$4:$C$198))</f>
        <v/>
      </c>
      <c r="E69" s="252" t="str">
        <f>IF($C69=0,"",LOOKUP($C69,'Non-Scorers'!$B$4:$B$197,'Non-Scorers'!$D$4:$D$197))</f>
        <v/>
      </c>
      <c r="F69" s="252" t="str">
        <f>IF($C69=0,"",LOOKUP($C69,'Non-Scorers'!$B$4:$B$144,'Non-Scorers'!$E$4:$E$144))</f>
        <v/>
      </c>
      <c r="H69" s="252"/>
    </row>
    <row r="70" spans="1:8" ht="15" customHeight="1" x14ac:dyDescent="0.2">
      <c r="A70" s="252"/>
      <c r="D70" s="252" t="str">
        <f>IF($C70=0,"",LOOKUP($C70,'Non-Scorers'!$B$4:$B$197,'Non-Scorers'!$C$4:$C$198))</f>
        <v/>
      </c>
      <c r="E70" s="252" t="str">
        <f>IF($C70=0,"",LOOKUP($C70,'Non-Scorers'!$B$4:$B$197,'Non-Scorers'!$D$4:$D$197))</f>
        <v/>
      </c>
      <c r="F70" s="252" t="str">
        <f>IF($C70=0,"",LOOKUP($C70,'Non-Scorers'!$B$4:$B$144,'Non-Scorers'!$E$4:$E$144))</f>
        <v/>
      </c>
      <c r="H70" s="252"/>
    </row>
    <row r="71" spans="1:8" ht="15" customHeight="1" x14ac:dyDescent="0.2">
      <c r="A71" s="252"/>
      <c r="D71" s="252" t="str">
        <f>IF($C71=0,"",LOOKUP($C71,'Non-Scorers'!$B$4:$B$197,'Non-Scorers'!$C$4:$C$198))</f>
        <v/>
      </c>
      <c r="E71" s="252" t="str">
        <f>IF($C71=0,"",LOOKUP($C71,'Non-Scorers'!$B$4:$B$197,'Non-Scorers'!$D$4:$D$197))</f>
        <v/>
      </c>
      <c r="F71" s="252" t="str">
        <f>IF($C71=0,"",LOOKUP($C71,'Non-Scorers'!$B$4:$B$144,'Non-Scorers'!$E$4:$E$144))</f>
        <v/>
      </c>
      <c r="H71" s="252"/>
    </row>
    <row r="72" spans="1:8" ht="15.75" customHeight="1" x14ac:dyDescent="0.2">
      <c r="A72" s="254"/>
      <c r="B72" s="256"/>
      <c r="C72" s="255"/>
      <c r="D72" s="256"/>
      <c r="E72" s="256"/>
      <c r="F72" s="255"/>
      <c r="G72" s="273"/>
      <c r="H72" s="252"/>
    </row>
    <row r="65433" ht="12.75" customHeight="1" x14ac:dyDescent="0.2"/>
    <row r="65434" ht="12.75" customHeight="1" x14ac:dyDescent="0.2"/>
    <row r="65435" ht="12.75" customHeight="1" x14ac:dyDescent="0.2"/>
    <row r="65436" ht="12.75" customHeight="1" x14ac:dyDescent="0.2"/>
    <row r="65437" ht="12.75" customHeight="1" x14ac:dyDescent="0.2"/>
    <row r="65438" ht="12.75" customHeight="1" x14ac:dyDescent="0.2"/>
    <row r="65439" ht="12.75" customHeight="1" x14ac:dyDescent="0.2"/>
    <row r="65440" ht="12.75" customHeight="1" x14ac:dyDescent="0.2"/>
    <row r="65441" ht="12.75" customHeight="1" x14ac:dyDescent="0.2"/>
    <row r="65442" ht="12.75" customHeight="1" x14ac:dyDescent="0.2"/>
    <row r="65443" ht="12.75" customHeight="1" x14ac:dyDescent="0.2"/>
    <row r="65444" ht="12.75" customHeight="1" x14ac:dyDescent="0.2"/>
    <row r="65445" ht="12.75" customHeight="1" x14ac:dyDescent="0.2"/>
    <row r="65446" ht="12.75" customHeight="1" x14ac:dyDescent="0.2"/>
    <row r="65447" ht="12.75" customHeight="1" x14ac:dyDescent="0.2"/>
    <row r="65448" ht="12.75" customHeight="1" x14ac:dyDescent="0.2"/>
    <row r="65449" ht="12.75" customHeight="1" x14ac:dyDescent="0.2"/>
    <row r="65450" ht="12.75" customHeight="1" x14ac:dyDescent="0.2"/>
    <row r="65451" ht="12.75" customHeight="1" x14ac:dyDescent="0.2"/>
    <row r="65452" ht="12.75" customHeight="1" x14ac:dyDescent="0.2"/>
    <row r="65453" ht="12.75" customHeight="1" x14ac:dyDescent="0.2"/>
    <row r="65454" ht="12.75" customHeight="1" x14ac:dyDescent="0.2"/>
    <row r="65455" ht="12.75" customHeight="1" x14ac:dyDescent="0.2"/>
    <row r="65456" ht="12.75" customHeight="1" x14ac:dyDescent="0.2"/>
    <row r="65457" ht="12.75" customHeight="1" x14ac:dyDescent="0.2"/>
    <row r="65458" ht="12.75" customHeight="1" x14ac:dyDescent="0.2"/>
    <row r="65459" ht="12.75" customHeight="1" x14ac:dyDescent="0.2"/>
    <row r="65460" ht="12.75" customHeight="1" x14ac:dyDescent="0.2"/>
    <row r="65461" ht="12.75" customHeight="1" x14ac:dyDescent="0.2"/>
    <row r="65462" ht="12.75" customHeight="1" x14ac:dyDescent="0.2"/>
    <row r="65463" ht="12.75" customHeight="1" x14ac:dyDescent="0.2"/>
    <row r="65464" ht="12.75" customHeight="1" x14ac:dyDescent="0.2"/>
    <row r="65465" ht="12.75" customHeight="1" x14ac:dyDescent="0.2"/>
    <row r="65466" ht="12.75" customHeight="1" x14ac:dyDescent="0.2"/>
    <row r="65467" ht="12.75" customHeight="1" x14ac:dyDescent="0.2"/>
    <row r="65468" ht="12.75" customHeight="1" x14ac:dyDescent="0.2"/>
    <row r="65469" ht="12.75" customHeight="1" x14ac:dyDescent="0.2"/>
    <row r="65470" ht="12.75" customHeight="1" x14ac:dyDescent="0.2"/>
    <row r="65471" ht="12.75" customHeight="1" x14ac:dyDescent="0.2"/>
    <row r="65472" ht="12.75" customHeight="1" x14ac:dyDescent="0.2"/>
    <row r="65473" ht="12.75" customHeight="1" x14ac:dyDescent="0.2"/>
    <row r="65474" ht="12.75" customHeight="1" x14ac:dyDescent="0.2"/>
    <row r="65475" ht="12.75" customHeight="1" x14ac:dyDescent="0.2"/>
    <row r="65476" ht="12.75" customHeight="1" x14ac:dyDescent="0.2"/>
    <row r="65477" ht="12.75" customHeight="1" x14ac:dyDescent="0.2"/>
    <row r="65478" ht="12.75" customHeight="1" x14ac:dyDescent="0.2"/>
    <row r="65479" ht="12.75" customHeight="1" x14ac:dyDescent="0.2"/>
    <row r="65480" ht="12.75" customHeight="1" x14ac:dyDescent="0.2"/>
    <row r="65481" ht="12.75" customHeight="1" x14ac:dyDescent="0.2"/>
    <row r="65482" ht="12.75" customHeight="1" x14ac:dyDescent="0.2"/>
    <row r="65483" ht="12.75" customHeight="1" x14ac:dyDescent="0.2"/>
    <row r="65484" ht="12.75" customHeight="1" x14ac:dyDescent="0.2"/>
    <row r="65485" ht="12.75" customHeight="1" x14ac:dyDescent="0.2"/>
    <row r="65486" ht="12.75" customHeight="1" x14ac:dyDescent="0.2"/>
    <row r="65487" ht="12.75" customHeight="1" x14ac:dyDescent="0.2"/>
    <row r="65488" ht="12.75" customHeight="1" x14ac:dyDescent="0.2"/>
    <row r="65489" ht="12.75" customHeight="1" x14ac:dyDescent="0.2"/>
    <row r="65490" ht="12.75" customHeight="1" x14ac:dyDescent="0.2"/>
    <row r="65491" ht="12.75" customHeight="1" x14ac:dyDescent="0.2"/>
    <row r="65492" ht="12.75" customHeight="1" x14ac:dyDescent="0.2"/>
    <row r="65493" ht="12.75" customHeight="1" x14ac:dyDescent="0.2"/>
    <row r="65494" ht="12.75" customHeight="1" x14ac:dyDescent="0.2"/>
    <row r="65495" ht="12.75" customHeight="1" x14ac:dyDescent="0.2"/>
    <row r="65496" ht="12.75" customHeight="1" x14ac:dyDescent="0.2"/>
    <row r="65497" ht="12.75" customHeight="1" x14ac:dyDescent="0.2"/>
    <row r="65498" ht="12.75" customHeight="1" x14ac:dyDescent="0.2"/>
    <row r="65499" ht="12.75" customHeight="1" x14ac:dyDescent="0.2"/>
    <row r="65500" ht="12.75" customHeight="1" x14ac:dyDescent="0.2"/>
    <row r="65501" ht="12.75" customHeight="1" x14ac:dyDescent="0.2"/>
    <row r="65502" ht="12.75" customHeight="1" x14ac:dyDescent="0.2"/>
    <row r="65503" ht="12.75" customHeight="1" x14ac:dyDescent="0.2"/>
    <row r="65504" ht="12.75" customHeight="1" x14ac:dyDescent="0.2"/>
    <row r="65505" ht="12.75" customHeight="1" x14ac:dyDescent="0.2"/>
    <row r="65506" ht="12.75" customHeight="1" x14ac:dyDescent="0.2"/>
    <row r="65507" ht="12.75" customHeight="1" x14ac:dyDescent="0.2"/>
    <row r="65508" ht="12.75" customHeight="1" x14ac:dyDescent="0.2"/>
    <row r="65509" ht="12.75" customHeight="1" x14ac:dyDescent="0.2"/>
    <row r="65510" ht="12.75" customHeight="1" x14ac:dyDescent="0.2"/>
    <row r="65511" ht="12.75" customHeight="1" x14ac:dyDescent="0.2"/>
    <row r="65512" ht="12.75" customHeight="1" x14ac:dyDescent="0.2"/>
    <row r="65513" ht="12.75" customHeight="1" x14ac:dyDescent="0.2"/>
    <row r="65514" ht="12.75" customHeight="1" x14ac:dyDescent="0.2"/>
    <row r="65515" ht="12.75" customHeight="1" x14ac:dyDescent="0.2"/>
    <row r="65516" ht="12.75" customHeight="1" x14ac:dyDescent="0.2"/>
    <row r="65517" ht="12.75" customHeight="1" x14ac:dyDescent="0.2"/>
    <row r="65518" ht="12.75" customHeight="1" x14ac:dyDescent="0.2"/>
    <row r="65519" ht="12.75" customHeight="1" x14ac:dyDescent="0.2"/>
    <row r="65520" ht="12.75" customHeight="1" x14ac:dyDescent="0.2"/>
    <row r="65521" ht="12.75" customHeight="1" x14ac:dyDescent="0.2"/>
    <row r="65522" ht="12.75" customHeight="1" x14ac:dyDescent="0.2"/>
    <row r="65523" ht="12.75" customHeight="1" x14ac:dyDescent="0.2"/>
    <row r="65524" ht="12.75" customHeight="1" x14ac:dyDescent="0.2"/>
    <row r="65525" ht="12.75" customHeight="1" x14ac:dyDescent="0.2"/>
    <row r="65526" ht="12.75" customHeight="1" x14ac:dyDescent="0.2"/>
    <row r="65527" ht="12.75" customHeight="1" x14ac:dyDescent="0.2"/>
    <row r="65528" ht="12.75" customHeight="1" x14ac:dyDescent="0.2"/>
    <row r="65529" ht="12.75" customHeight="1" x14ac:dyDescent="0.2"/>
    <row r="65530" ht="12.75" customHeight="1" x14ac:dyDescent="0.2"/>
    <row r="65531" ht="12.75" customHeight="1" x14ac:dyDescent="0.2"/>
    <row r="65532" ht="12.75" customHeight="1" x14ac:dyDescent="0.2"/>
    <row r="65533" ht="12.75" customHeight="1" x14ac:dyDescent="0.2"/>
    <row r="65534" ht="12.75" customHeight="1" x14ac:dyDescent="0.2"/>
    <row r="65535" ht="12.75" customHeight="1" x14ac:dyDescent="0.2"/>
    <row r="65536" ht="12.75" customHeight="1" x14ac:dyDescent="0.2"/>
  </sheetData>
  <sheetProtection password="DC32" sheet="1" objects="1" scenarios="1" selectLockedCells="1"/>
  <mergeCells count="1">
    <mergeCell ref="B1:G2"/>
  </mergeCells>
  <printOptions horizontalCentered="1"/>
  <pageMargins left="0.37986111111111115" right="0.30972222222222223" top="0.40972222222222227" bottom="0.47013888888888888" header="0.51181102362204722" footer="0.51181102362204722"/>
  <pageSetup paperSize="9" firstPageNumber="0" orientation="portrait" horizontalDpi="300" verticalDpi="300"/>
  <headerFooter alignWithMargins="0"/>
  <rowBreaks count="1" manualBreakCount="1">
    <brk id="4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489"/>
  <sheetViews>
    <sheetView showGridLines="0" showZeros="0" zoomScale="110" zoomScaleNormal="110" workbookViewId="0">
      <pane ySplit="10" topLeftCell="A11" activePane="bottomLeft" state="frozen"/>
      <selection pane="bottomLeft" activeCell="T6" sqref="T6"/>
    </sheetView>
  </sheetViews>
  <sheetFormatPr baseColWidth="10" defaultColWidth="11.5" defaultRowHeight="13" customHeight="1" x14ac:dyDescent="0.15"/>
  <cols>
    <col min="1" max="1" width="12" style="108" customWidth="1"/>
    <col min="2" max="2" width="5" customWidth="1"/>
    <col min="3" max="3" width="31.83203125" customWidth="1"/>
    <col min="4" max="4" width="25.1640625" customWidth="1"/>
    <col min="5" max="5" width="9.1640625" style="107" customWidth="1"/>
    <col min="6" max="6" width="6" style="109" customWidth="1"/>
    <col min="7" max="7" width="5.1640625" customWidth="1"/>
    <col min="8" max="8" width="3.83203125" style="106" customWidth="1"/>
    <col min="9" max="16" width="4" style="106" customWidth="1"/>
    <col min="17" max="17" width="14" customWidth="1"/>
    <col min="18" max="18" width="8.83203125" customWidth="1"/>
    <col min="19" max="21" width="9" style="109" customWidth="1"/>
    <col min="22" max="65" width="8.83203125" customWidth="1"/>
  </cols>
  <sheetData>
    <row r="1" spans="2:21" ht="12.75" customHeight="1" x14ac:dyDescent="0.2">
      <c r="B1" s="274" t="str">
        <f>CONCATENATE('Team Declaration'!A1," - ",'Team Declaration'!H1," - ",TEXT('Team Declaration'!O1,"d mmm yyyy"))</f>
        <v>Sussex Masters League - Lewes (B&amp;H) - 24 Jul 2023</v>
      </c>
      <c r="H1" s="275" t="s">
        <v>4</v>
      </c>
      <c r="I1" s="275" t="s">
        <v>5</v>
      </c>
      <c r="J1" s="275" t="s">
        <v>6</v>
      </c>
      <c r="K1" s="275" t="s">
        <v>7</v>
      </c>
      <c r="L1" s="275" t="s">
        <v>8</v>
      </c>
      <c r="M1" s="275" t="s">
        <v>9</v>
      </c>
      <c r="N1" s="275" t="s">
        <v>10</v>
      </c>
      <c r="O1" s="275" t="s">
        <v>11</v>
      </c>
      <c r="P1" s="332"/>
      <c r="Q1" s="276"/>
    </row>
    <row r="2" spans="2:21" ht="13" customHeight="1" x14ac:dyDescent="0.15">
      <c r="B2" s="107" t="s">
        <v>402</v>
      </c>
      <c r="C2" t="s">
        <v>403</v>
      </c>
      <c r="D2" s="106" t="s">
        <v>404</v>
      </c>
      <c r="H2" s="275"/>
      <c r="I2" s="275"/>
      <c r="J2" s="275"/>
      <c r="K2" s="275"/>
      <c r="L2" s="275"/>
      <c r="M2" s="275"/>
      <c r="N2" s="275"/>
      <c r="O2" s="275"/>
      <c r="P2" s="332"/>
      <c r="Q2" s="276"/>
      <c r="T2" s="277"/>
    </row>
    <row r="3" spans="2:21" ht="14.25" customHeight="1" x14ac:dyDescent="0.15">
      <c r="B3" s="278">
        <v>1</v>
      </c>
      <c r="C3" s="279" t="str">
        <f t="shared" ref="C3:C10" si="0">INDEX(Team_declaration_all_results,MATCH(B3,Team_declaration_total_scores,0),13)</f>
        <v>Hastings AC</v>
      </c>
      <c r="D3" s="280">
        <f>INDEX('Team Declaration'!$C$37:$R$44,MATCH(B3,'Team Declaration'!$R$37:$R$44,0),15)</f>
        <v>269.00001199999997</v>
      </c>
      <c r="F3" s="281">
        <f t="shared" ref="F3:F10" si="1">LOOKUP($C3,$H$1:$O$1,$H$17:$O$17)</f>
        <v>133</v>
      </c>
      <c r="G3" s="282">
        <f t="shared" ref="G3:G10" si="2">LOOKUP($C3,$H$1:$O$1,$H$18:$O$18)</f>
        <v>136</v>
      </c>
      <c r="H3" s="275"/>
      <c r="I3" s="275"/>
      <c r="J3" s="275"/>
      <c r="K3" s="275"/>
      <c r="L3" s="275"/>
      <c r="M3" s="275"/>
      <c r="N3" s="275"/>
      <c r="O3" s="275"/>
      <c r="P3" s="332"/>
      <c r="S3"/>
      <c r="T3"/>
      <c r="U3"/>
    </row>
    <row r="4" spans="2:21" ht="14.25" customHeight="1" x14ac:dyDescent="0.15">
      <c r="B4" s="278">
        <v>2</v>
      </c>
      <c r="C4" s="279" t="str">
        <f t="shared" si="0"/>
        <v>Brighton &amp; Hove AC</v>
      </c>
      <c r="D4" s="280">
        <f>INDEX('Team Declaration'!$C$37:$R$44,MATCH(B4,'Team Declaration'!$R$37:$R$44,0),15)</f>
        <v>249.00000399999999</v>
      </c>
      <c r="F4" s="281">
        <f t="shared" si="1"/>
        <v>106</v>
      </c>
      <c r="G4" s="282">
        <f t="shared" si="2"/>
        <v>143</v>
      </c>
      <c r="H4" s="275"/>
      <c r="I4" s="275"/>
      <c r="J4" s="275"/>
      <c r="K4" s="275"/>
      <c r="L4" s="275"/>
      <c r="M4" s="275"/>
      <c r="N4" s="275"/>
      <c r="O4" s="275"/>
      <c r="P4" s="332"/>
      <c r="S4"/>
      <c r="T4"/>
      <c r="U4"/>
    </row>
    <row r="5" spans="2:21" ht="14.25" customHeight="1" x14ac:dyDescent="0.15">
      <c r="B5" s="278">
        <v>3</v>
      </c>
      <c r="C5" s="279" t="str">
        <f t="shared" si="0"/>
        <v>Haywards Heath &amp; Lewes</v>
      </c>
      <c r="D5" s="280">
        <f>INDEX('Team Declaration'!$C$37:$R$44,MATCH(B5,'Team Declaration'!$R$37:$R$44,0),15)</f>
        <v>222.00000799999998</v>
      </c>
      <c r="F5" s="281">
        <f t="shared" si="1"/>
        <v>135</v>
      </c>
      <c r="G5" s="282">
        <f t="shared" si="2"/>
        <v>87</v>
      </c>
      <c r="H5" s="275"/>
      <c r="I5" s="275"/>
      <c r="J5" s="275"/>
      <c r="K5" s="275"/>
      <c r="L5" s="275"/>
      <c r="M5" s="275"/>
      <c r="N5" s="275"/>
      <c r="O5" s="275"/>
      <c r="P5" s="332"/>
      <c r="S5"/>
      <c r="T5"/>
      <c r="U5"/>
    </row>
    <row r="6" spans="2:21" ht="14.25" customHeight="1" x14ac:dyDescent="0.15">
      <c r="B6" s="278">
        <v>4</v>
      </c>
      <c r="C6" s="279" t="str">
        <f t="shared" si="0"/>
        <v>Eastbourne Rovers AC</v>
      </c>
      <c r="D6" s="280">
        <f>INDEX('Team Declaration'!$C$37:$R$44,MATCH(B6,'Team Declaration'!$R$37:$R$44,0),15)</f>
        <v>199.00000599999998</v>
      </c>
      <c r="F6" s="281">
        <f t="shared" si="1"/>
        <v>130</v>
      </c>
      <c r="G6" s="282">
        <f t="shared" si="2"/>
        <v>69</v>
      </c>
      <c r="H6" s="275"/>
      <c r="I6" s="275"/>
      <c r="J6" s="275"/>
      <c r="K6" s="275"/>
      <c r="L6" s="275"/>
      <c r="M6" s="275"/>
      <c r="N6" s="275"/>
      <c r="O6" s="275"/>
      <c r="P6" s="332"/>
      <c r="S6"/>
      <c r="T6"/>
      <c r="U6"/>
    </row>
    <row r="7" spans="2:21" ht="14.25" customHeight="1" x14ac:dyDescent="0.15">
      <c r="B7" s="278">
        <v>5</v>
      </c>
      <c r="C7" s="279" t="str">
        <f t="shared" si="0"/>
        <v>Hailsham</v>
      </c>
      <c r="D7" s="280">
        <f>INDEX('Team Declaration'!$C$37:$R$44,MATCH(B7,'Team Declaration'!$R$37:$R$44,0),15)</f>
        <v>169.00001</v>
      </c>
      <c r="F7" s="281">
        <f t="shared" si="1"/>
        <v>80</v>
      </c>
      <c r="G7" s="282">
        <f t="shared" si="2"/>
        <v>88</v>
      </c>
      <c r="H7" s="275"/>
      <c r="I7" s="275"/>
      <c r="J7" s="275"/>
      <c r="K7" s="275"/>
      <c r="L7" s="275"/>
      <c r="M7" s="275"/>
      <c r="N7" s="275"/>
      <c r="O7" s="275"/>
      <c r="P7" s="332"/>
      <c r="S7"/>
      <c r="T7"/>
      <c r="U7"/>
    </row>
    <row r="8" spans="2:21" ht="14.25" customHeight="1" x14ac:dyDescent="0.15">
      <c r="B8" s="278">
        <v>6</v>
      </c>
      <c r="C8" s="279" t="str">
        <f t="shared" si="0"/>
        <v>Arena 80</v>
      </c>
      <c r="D8" s="280">
        <f>INDEX('Team Declaration'!$C$37:$R$44,MATCH(B8,'Team Declaration'!$R$37:$R$44,0),15)</f>
        <v>94.000001999999995</v>
      </c>
      <c r="F8" s="281">
        <f t="shared" si="1"/>
        <v>55</v>
      </c>
      <c r="G8" s="282">
        <f t="shared" si="2"/>
        <v>39</v>
      </c>
      <c r="H8" s="275"/>
      <c r="I8" s="275"/>
      <c r="J8" s="275"/>
      <c r="K8" s="275"/>
      <c r="L8" s="275"/>
      <c r="M8" s="275"/>
      <c r="N8" s="275"/>
      <c r="O8" s="275"/>
      <c r="P8" s="332"/>
      <c r="S8"/>
      <c r="T8"/>
      <c r="U8"/>
    </row>
    <row r="9" spans="2:21" ht="14.25" customHeight="1" x14ac:dyDescent="0.15">
      <c r="B9" s="278">
        <v>7</v>
      </c>
      <c r="C9" s="279" t="str">
        <f t="shared" si="0"/>
        <v>HY</v>
      </c>
      <c r="D9" s="280">
        <f>INDEX('Team Declaration'!$C$37:$R$44,MATCH(B9,'Team Declaration'!$R$37:$R$44,0),15)</f>
        <v>74.000013999999993</v>
      </c>
      <c r="F9" s="281">
        <f t="shared" si="1"/>
        <v>26</v>
      </c>
      <c r="G9" s="282">
        <f t="shared" si="2"/>
        <v>48</v>
      </c>
      <c r="H9" s="275"/>
      <c r="I9" s="275"/>
      <c r="J9" s="275"/>
      <c r="K9" s="275"/>
      <c r="L9" s="275"/>
      <c r="M9" s="275"/>
      <c r="N9" s="275"/>
      <c r="O9" s="275"/>
      <c r="P9" s="283"/>
      <c r="S9"/>
      <c r="T9"/>
      <c r="U9"/>
    </row>
    <row r="10" spans="2:21" ht="14.25" customHeight="1" x14ac:dyDescent="0.15">
      <c r="B10" s="278">
        <v>8</v>
      </c>
      <c r="C10" s="279" t="str">
        <f t="shared" si="0"/>
        <v>Worthing &amp; District</v>
      </c>
      <c r="D10" s="280">
        <f>INDEX('Team Declaration'!$C$37:$R$44,MATCH(B10,'Team Declaration'!$R$37:$R$44,0),15)</f>
        <v>54.000013999999993</v>
      </c>
      <c r="F10" s="281">
        <f t="shared" si="1"/>
        <v>45</v>
      </c>
      <c r="G10" s="282">
        <f t="shared" si="2"/>
        <v>9</v>
      </c>
      <c r="H10" s="275"/>
      <c r="I10" s="275"/>
      <c r="J10" s="275"/>
      <c r="K10" s="275"/>
      <c r="L10" s="275"/>
      <c r="M10" s="275"/>
      <c r="N10" s="275"/>
      <c r="O10" s="275"/>
      <c r="P10" s="283"/>
      <c r="S10"/>
      <c r="T10"/>
      <c r="U10"/>
    </row>
    <row r="11" spans="2:21" ht="14.25" customHeight="1" x14ac:dyDescent="0.15">
      <c r="H11" s="284" t="s">
        <v>13</v>
      </c>
      <c r="I11" s="284" t="s">
        <v>15</v>
      </c>
      <c r="J11" s="284" t="s">
        <v>17</v>
      </c>
      <c r="K11" s="284" t="s">
        <v>19</v>
      </c>
      <c r="L11" s="284" t="s">
        <v>21</v>
      </c>
      <c r="M11" s="284" t="s">
        <v>23</v>
      </c>
      <c r="N11" s="284" t="s">
        <v>25</v>
      </c>
      <c r="O11" s="284" t="s">
        <v>27</v>
      </c>
    </row>
    <row r="12" spans="2:21" ht="14.25" customHeight="1" x14ac:dyDescent="0.15">
      <c r="H12" s="180" t="s">
        <v>128</v>
      </c>
      <c r="I12" s="180" t="s">
        <v>130</v>
      </c>
      <c r="J12" s="176" t="s">
        <v>132</v>
      </c>
      <c r="K12" s="180" t="s">
        <v>134</v>
      </c>
      <c r="L12" s="180" t="s">
        <v>136</v>
      </c>
      <c r="M12" s="180" t="s">
        <v>138</v>
      </c>
      <c r="N12" s="180" t="s">
        <v>140</v>
      </c>
      <c r="O12" s="180" t="s">
        <v>142</v>
      </c>
    </row>
    <row r="13" spans="2:21" ht="14.25" customHeight="1" x14ac:dyDescent="0.15">
      <c r="H13" s="285">
        <v>10</v>
      </c>
      <c r="I13" s="285">
        <v>11</v>
      </c>
      <c r="J13" s="285">
        <v>14</v>
      </c>
      <c r="K13" s="285">
        <v>15</v>
      </c>
      <c r="L13" s="285">
        <v>16</v>
      </c>
      <c r="M13" s="285">
        <v>17</v>
      </c>
      <c r="N13" s="285">
        <v>13</v>
      </c>
      <c r="O13" s="285">
        <v>12</v>
      </c>
    </row>
    <row r="14" spans="2:21" ht="14.25" customHeight="1" x14ac:dyDescent="0.15">
      <c r="H14" s="285">
        <v>8</v>
      </c>
      <c r="I14" s="285">
        <v>1</v>
      </c>
      <c r="J14" s="285">
        <v>4</v>
      </c>
      <c r="K14" s="285">
        <v>5</v>
      </c>
      <c r="L14" s="285">
        <v>6</v>
      </c>
      <c r="M14" s="285">
        <v>7</v>
      </c>
      <c r="N14" s="285">
        <v>3</v>
      </c>
      <c r="O14" s="285">
        <v>2</v>
      </c>
    </row>
    <row r="15" spans="2:21" ht="14.25" customHeight="1" x14ac:dyDescent="0.15">
      <c r="H15" s="176">
        <v>20</v>
      </c>
      <c r="I15" s="176">
        <v>21</v>
      </c>
      <c r="J15" s="176">
        <v>24</v>
      </c>
      <c r="K15" s="176">
        <v>25</v>
      </c>
      <c r="L15" s="176">
        <v>26</v>
      </c>
      <c r="M15" s="176">
        <v>27</v>
      </c>
      <c r="N15" s="176">
        <v>23</v>
      </c>
      <c r="O15" s="176">
        <v>22</v>
      </c>
    </row>
    <row r="16" spans="2:21" ht="14.25" customHeight="1" x14ac:dyDescent="0.15">
      <c r="H16" s="176">
        <v>30</v>
      </c>
      <c r="I16" s="176">
        <v>31</v>
      </c>
      <c r="J16" s="176">
        <v>34</v>
      </c>
      <c r="K16" s="176">
        <v>35</v>
      </c>
      <c r="L16" s="176">
        <v>36</v>
      </c>
      <c r="M16" s="176">
        <v>37</v>
      </c>
      <c r="N16" s="176">
        <v>33</v>
      </c>
      <c r="O16" s="176">
        <v>32</v>
      </c>
    </row>
    <row r="17" spans="1:17" ht="14.25" customHeight="1" x14ac:dyDescent="0.15">
      <c r="H17" s="285">
        <f t="shared" ref="H17:O17" si="3">SUM(H20:H261)</f>
        <v>55</v>
      </c>
      <c r="I17" s="285">
        <f t="shared" si="3"/>
        <v>106</v>
      </c>
      <c r="J17" s="285">
        <f t="shared" si="3"/>
        <v>130</v>
      </c>
      <c r="K17" s="285">
        <f t="shared" si="3"/>
        <v>80</v>
      </c>
      <c r="L17" s="285">
        <f t="shared" si="3"/>
        <v>133</v>
      </c>
      <c r="M17" s="285">
        <f t="shared" si="3"/>
        <v>135</v>
      </c>
      <c r="N17" s="285">
        <f t="shared" si="3"/>
        <v>26</v>
      </c>
      <c r="O17" s="285">
        <f t="shared" si="3"/>
        <v>45</v>
      </c>
    </row>
    <row r="18" spans="1:17" ht="14.25" customHeight="1" x14ac:dyDescent="0.15">
      <c r="H18" s="176">
        <f t="shared" ref="H18:O18" si="4">SUM(H263:H486)</f>
        <v>39</v>
      </c>
      <c r="I18" s="176">
        <f t="shared" si="4"/>
        <v>143</v>
      </c>
      <c r="J18" s="176">
        <f t="shared" si="4"/>
        <v>69</v>
      </c>
      <c r="K18" s="176">
        <f t="shared" si="4"/>
        <v>88</v>
      </c>
      <c r="L18" s="176">
        <f t="shared" si="4"/>
        <v>136</v>
      </c>
      <c r="M18" s="176">
        <f t="shared" si="4"/>
        <v>87</v>
      </c>
      <c r="N18" s="176">
        <f t="shared" si="4"/>
        <v>48</v>
      </c>
      <c r="O18" s="176">
        <f t="shared" si="4"/>
        <v>9</v>
      </c>
    </row>
    <row r="19" spans="1:17" ht="14.25" customHeight="1" x14ac:dyDescent="0.15">
      <c r="A19" s="105" t="str">
        <f>Results!B4</f>
        <v>Discus</v>
      </c>
      <c r="C19" s="286" t="str">
        <f>CONCATENATE("Mens ",A19," ",Results!C4)</f>
        <v>Mens Discus 35+</v>
      </c>
    </row>
    <row r="20" spans="1:17" ht="14.25" customHeight="1" x14ac:dyDescent="0.15">
      <c r="A20" s="287" t="str">
        <f>Results!D5</f>
        <v>B</v>
      </c>
      <c r="B20" s="288">
        <v>1</v>
      </c>
      <c r="C20" s="289" t="str">
        <f t="shared" ref="C20:C27" si="5">IF(A20=0,"",INDEX(Mens_team_declarations,MATCH(A$19,Events_men,0),MATCH(A20,men_short_codes,0)))</f>
        <v>Miguel Headley</v>
      </c>
      <c r="D20" s="289" t="str">
        <f t="shared" ref="D20:D27" si="6">IF(A20=0,"",INDEX(Club_names,MATCH(A20,men_short_codes,0)))</f>
        <v>Brighton &amp; Hove AC</v>
      </c>
      <c r="E20" s="290">
        <f>Results!E5</f>
        <v>21.34</v>
      </c>
      <c r="F20" s="291">
        <v>8</v>
      </c>
      <c r="H20" s="278" t="str">
        <f t="shared" ref="H20:H27" si="7">IF($A20="","",IF(LEFT($A20,1)=H$11,$F20,""))</f>
        <v/>
      </c>
      <c r="I20" s="278">
        <f t="shared" ref="I20:I27" si="8">IF($A20="","",IF(LEFT($A20,1)=I$11,$F20,""))</f>
        <v>8</v>
      </c>
      <c r="J20" s="280" t="str">
        <f t="shared" ref="J20:J27" si="9">IF($A20="","",IF(LEFT($A20,1)=J$11,$F20,""))</f>
        <v/>
      </c>
      <c r="K20" s="278" t="str">
        <f t="shared" ref="K20:K27" si="10">IF($A20="","",IF(LEFT($A20,1)=K$11,$F20,""))</f>
        <v/>
      </c>
      <c r="L20" s="278" t="str">
        <f t="shared" ref="L20:L27" si="11">IF($A20="","",IF(LEFT($A20,1)=L$11,$F20,""))</f>
        <v/>
      </c>
      <c r="M20" s="278" t="str">
        <f t="shared" ref="M20:M27" si="12">IF($A20="","",IF(LEFT($A20,1)=M$11,$F20,""))</f>
        <v/>
      </c>
      <c r="N20" s="278" t="str">
        <f t="shared" ref="N20:N27" si="13">IF($A20="","",IF(LEFT($A20,1)=N$11,$F20,""))</f>
        <v/>
      </c>
      <c r="O20" s="278" t="str">
        <f t="shared" ref="O20:O27" si="14">IF($A20="","",IF(LEFT($A20,1)=O$11,$F20,""))</f>
        <v/>
      </c>
    </row>
    <row r="21" spans="1:17" ht="14.25" customHeight="1" x14ac:dyDescent="0.15">
      <c r="A21" s="287" t="str">
        <f>Results!D6</f>
        <v>V</v>
      </c>
      <c r="B21" s="288">
        <v>2</v>
      </c>
      <c r="C21" s="289" t="str">
        <f t="shared" si="5"/>
        <v>Matthew Harmer</v>
      </c>
      <c r="D21" s="289" t="str">
        <f t="shared" si="6"/>
        <v>HY</v>
      </c>
      <c r="E21" s="290">
        <f>Results!E6</f>
        <v>18.25</v>
      </c>
      <c r="F21" s="291">
        <v>7</v>
      </c>
      <c r="H21" s="278" t="str">
        <f t="shared" si="7"/>
        <v/>
      </c>
      <c r="I21" s="278" t="str">
        <f t="shared" si="8"/>
        <v/>
      </c>
      <c r="J21" s="278" t="str">
        <f t="shared" si="9"/>
        <v/>
      </c>
      <c r="K21" s="278" t="str">
        <f t="shared" si="10"/>
        <v/>
      </c>
      <c r="L21" s="278" t="str">
        <f t="shared" si="11"/>
        <v/>
      </c>
      <c r="M21" s="278" t="str">
        <f t="shared" si="12"/>
        <v/>
      </c>
      <c r="N21" s="280">
        <f t="shared" si="13"/>
        <v>7</v>
      </c>
      <c r="O21" s="278" t="str">
        <f t="shared" si="14"/>
        <v/>
      </c>
    </row>
    <row r="22" spans="1:17" ht="14.25" customHeight="1" x14ac:dyDescent="0.15">
      <c r="A22" s="287" t="str">
        <f>Results!D7</f>
        <v>E</v>
      </c>
      <c r="B22" s="288">
        <v>3</v>
      </c>
      <c r="C22" s="289" t="str">
        <f t="shared" si="5"/>
        <v>Luke Regan</v>
      </c>
      <c r="D22" s="289" t="str">
        <f t="shared" si="6"/>
        <v>Eastbourne Rovers AC</v>
      </c>
      <c r="E22" s="290">
        <f>Results!E7</f>
        <v>17.329999999999998</v>
      </c>
      <c r="F22" s="291">
        <v>6</v>
      </c>
      <c r="H22" s="278" t="str">
        <f t="shared" si="7"/>
        <v/>
      </c>
      <c r="I22" s="278" t="str">
        <f t="shared" si="8"/>
        <v/>
      </c>
      <c r="J22" s="278">
        <f t="shared" si="9"/>
        <v>6</v>
      </c>
      <c r="K22" s="278" t="str">
        <f t="shared" si="10"/>
        <v/>
      </c>
      <c r="L22" s="280" t="str">
        <f t="shared" si="11"/>
        <v/>
      </c>
      <c r="M22" s="278" t="str">
        <f t="shared" si="12"/>
        <v/>
      </c>
      <c r="N22" s="278" t="str">
        <f t="shared" si="13"/>
        <v/>
      </c>
      <c r="O22" s="280" t="str">
        <f t="shared" si="14"/>
        <v/>
      </c>
    </row>
    <row r="23" spans="1:17" ht="14.25" customHeight="1" x14ac:dyDescent="0.15">
      <c r="A23" s="287" t="str">
        <f>Results!D8</f>
        <v>M</v>
      </c>
      <c r="B23" s="288">
        <v>4</v>
      </c>
      <c r="C23" s="289" t="str">
        <f t="shared" si="5"/>
        <v>Steve Baldock</v>
      </c>
      <c r="D23" s="289" t="str">
        <f t="shared" si="6"/>
        <v>Hastings AC</v>
      </c>
      <c r="E23" s="290">
        <f>Results!E8</f>
        <v>15.48</v>
      </c>
      <c r="F23" s="291">
        <v>5</v>
      </c>
      <c r="H23" s="278" t="str">
        <f t="shared" si="7"/>
        <v/>
      </c>
      <c r="I23" s="278" t="str">
        <f t="shared" si="8"/>
        <v/>
      </c>
      <c r="J23" s="278" t="str">
        <f t="shared" si="9"/>
        <v/>
      </c>
      <c r="K23" s="278" t="str">
        <f t="shared" si="10"/>
        <v/>
      </c>
      <c r="L23" s="278">
        <f t="shared" si="11"/>
        <v>5</v>
      </c>
      <c r="M23" s="278" t="str">
        <f t="shared" si="12"/>
        <v/>
      </c>
      <c r="N23" s="278" t="str">
        <f t="shared" si="13"/>
        <v/>
      </c>
      <c r="O23" s="278" t="str">
        <f t="shared" si="14"/>
        <v/>
      </c>
      <c r="Q23" s="292"/>
    </row>
    <row r="24" spans="1:17" ht="14.25" customHeight="1" x14ac:dyDescent="0.15">
      <c r="A24" s="287" t="str">
        <f>Results!D9</f>
        <v>G</v>
      </c>
      <c r="B24" s="288">
        <v>5</v>
      </c>
      <c r="C24" s="289" t="str">
        <f t="shared" si="5"/>
        <v>Dominic Tansley</v>
      </c>
      <c r="D24" s="289" t="str">
        <f t="shared" si="6"/>
        <v>Haywards Heath &amp; Lewes</v>
      </c>
      <c r="E24" s="290">
        <f>Results!E9</f>
        <v>14.69</v>
      </c>
      <c r="F24" s="291">
        <v>4</v>
      </c>
      <c r="H24" s="278" t="str">
        <f t="shared" si="7"/>
        <v/>
      </c>
      <c r="I24" s="278" t="str">
        <f t="shared" si="8"/>
        <v/>
      </c>
      <c r="J24" s="278" t="str">
        <f t="shared" si="9"/>
        <v/>
      </c>
      <c r="K24" s="278" t="str">
        <f t="shared" si="10"/>
        <v/>
      </c>
      <c r="L24" s="278" t="str">
        <f t="shared" si="11"/>
        <v/>
      </c>
      <c r="M24" s="278">
        <f t="shared" si="12"/>
        <v>4</v>
      </c>
      <c r="N24" s="278" t="str">
        <f t="shared" si="13"/>
        <v/>
      </c>
      <c r="O24" s="278" t="str">
        <f t="shared" si="14"/>
        <v/>
      </c>
    </row>
    <row r="25" spans="1:17" ht="14.25" customHeight="1" x14ac:dyDescent="0.15">
      <c r="A25" s="287" t="str">
        <f>Results!D10</f>
        <v>P</v>
      </c>
      <c r="B25" s="288">
        <v>6</v>
      </c>
      <c r="C25" s="289" t="str">
        <f t="shared" si="5"/>
        <v>Robin Warwick</v>
      </c>
      <c r="D25" s="289" t="str">
        <f t="shared" si="6"/>
        <v>Hailsham</v>
      </c>
      <c r="E25" s="290">
        <f>Results!E10</f>
        <v>13.5</v>
      </c>
      <c r="F25" s="291">
        <v>3</v>
      </c>
      <c r="H25" s="278" t="str">
        <f t="shared" si="7"/>
        <v/>
      </c>
      <c r="I25" s="278" t="str">
        <f t="shared" si="8"/>
        <v/>
      </c>
      <c r="J25" s="278" t="str">
        <f t="shared" si="9"/>
        <v/>
      </c>
      <c r="K25" s="278">
        <f t="shared" si="10"/>
        <v>3</v>
      </c>
      <c r="L25" s="278" t="str">
        <f t="shared" si="11"/>
        <v/>
      </c>
      <c r="M25" s="278" t="str">
        <f t="shared" si="12"/>
        <v/>
      </c>
      <c r="N25" s="278" t="str">
        <f t="shared" si="13"/>
        <v/>
      </c>
      <c r="O25" s="278" t="str">
        <f t="shared" si="14"/>
        <v/>
      </c>
    </row>
    <row r="26" spans="1:17" ht="14.25" customHeight="1" x14ac:dyDescent="0.15">
      <c r="A26" s="287">
        <f>Results!D11</f>
        <v>0</v>
      </c>
      <c r="B26" s="288">
        <v>7</v>
      </c>
      <c r="C26" s="289" t="str">
        <f t="shared" si="5"/>
        <v/>
      </c>
      <c r="D26" s="289" t="str">
        <f t="shared" si="6"/>
        <v/>
      </c>
      <c r="E26" s="290">
        <f>Results!E11</f>
        <v>0</v>
      </c>
      <c r="F26" s="291">
        <v>2</v>
      </c>
      <c r="H26" s="278" t="str">
        <f t="shared" si="7"/>
        <v/>
      </c>
      <c r="I26" s="278" t="str">
        <f t="shared" si="8"/>
        <v/>
      </c>
      <c r="J26" s="278" t="str">
        <f t="shared" si="9"/>
        <v/>
      </c>
      <c r="K26" s="278" t="str">
        <f t="shared" si="10"/>
        <v/>
      </c>
      <c r="L26" s="278" t="str">
        <f t="shared" si="11"/>
        <v/>
      </c>
      <c r="M26" s="278" t="str">
        <f t="shared" si="12"/>
        <v/>
      </c>
      <c r="N26" s="278" t="str">
        <f t="shared" si="13"/>
        <v/>
      </c>
      <c r="O26" s="278" t="str">
        <f t="shared" si="14"/>
        <v/>
      </c>
    </row>
    <row r="27" spans="1:17" ht="14.25" customHeight="1" x14ac:dyDescent="0.15">
      <c r="A27" s="287">
        <f>Results!D12</f>
        <v>0</v>
      </c>
      <c r="B27" s="288">
        <v>8</v>
      </c>
      <c r="C27" s="289" t="str">
        <f t="shared" si="5"/>
        <v/>
      </c>
      <c r="D27" s="289" t="str">
        <f t="shared" si="6"/>
        <v/>
      </c>
      <c r="E27" s="290">
        <f>Results!E12</f>
        <v>0</v>
      </c>
      <c r="F27" s="291">
        <v>1</v>
      </c>
      <c r="H27" s="278" t="str">
        <f t="shared" si="7"/>
        <v/>
      </c>
      <c r="I27" s="278" t="str">
        <f t="shared" si="8"/>
        <v/>
      </c>
      <c r="J27" s="278" t="str">
        <f t="shared" si="9"/>
        <v/>
      </c>
      <c r="K27" s="278" t="str">
        <f t="shared" si="10"/>
        <v/>
      </c>
      <c r="L27" s="278" t="str">
        <f t="shared" si="11"/>
        <v/>
      </c>
      <c r="M27" s="278" t="str">
        <f t="shared" si="12"/>
        <v/>
      </c>
      <c r="N27" s="278" t="str">
        <f t="shared" si="13"/>
        <v/>
      </c>
      <c r="O27" s="278" t="str">
        <f t="shared" si="14"/>
        <v/>
      </c>
    </row>
    <row r="28" spans="1:17" ht="14.25" customHeight="1" x14ac:dyDescent="0.15">
      <c r="A28" s="105" t="str">
        <f>Results!B13</f>
        <v>Discus</v>
      </c>
      <c r="C28" s="286" t="str">
        <f>CONCATENATE("Mens ",A28," ",Results!C13)</f>
        <v>Mens Discus 50+</v>
      </c>
    </row>
    <row r="29" spans="1:17" ht="14.25" customHeight="1" x14ac:dyDescent="0.15">
      <c r="A29" s="287">
        <f>Results!D14</f>
        <v>16</v>
      </c>
      <c r="B29" s="288">
        <v>1</v>
      </c>
      <c r="C29" s="289" t="str">
        <f t="shared" ref="C29:C36" si="15">IF(A29=0,"",INDEX(Mens_team_declarations,MATCH(A$28,Events_men,0),MATCH(A29,men_short_codes,0)))</f>
        <v>Wayne Martin</v>
      </c>
      <c r="D29" s="289" t="str">
        <f t="shared" ref="D29:D36" si="16">IF(A29=0,"",INDEX(Club_names,MATCH(A29,men_short_codes,0)))</f>
        <v>Hastings AC</v>
      </c>
      <c r="E29" s="290">
        <f>Results!E14</f>
        <v>29.68</v>
      </c>
      <c r="F29" s="291">
        <v>8</v>
      </c>
      <c r="H29" s="278" t="str">
        <f t="shared" ref="H29:H36" si="17">IF($A29="","",IF($A29=H$13,$F29,""))</f>
        <v/>
      </c>
      <c r="I29" s="278" t="str">
        <f t="shared" ref="I29:I36" si="18">IF($A29="","",IF($A29=I$13,$F29,""))</f>
        <v/>
      </c>
      <c r="J29" s="278" t="str">
        <f t="shared" ref="J29:J36" si="19">IF($A29="","",IF($A29=J$13,$F29,""))</f>
        <v/>
      </c>
      <c r="K29" s="278" t="str">
        <f t="shared" ref="K29:K36" si="20">IF($A29="","",IF($A29=K$13,$F29,""))</f>
        <v/>
      </c>
      <c r="L29" s="278">
        <f t="shared" ref="L29:L36" si="21">IF($A29="","",IF($A29=L$13,$F29,""))</f>
        <v>8</v>
      </c>
      <c r="M29" s="280" t="str">
        <f t="shared" ref="M29:M36" si="22">IF($A29="","",IF($A29=M$13,$F29,""))</f>
        <v/>
      </c>
      <c r="N29" s="278" t="str">
        <f t="shared" ref="N29:N36" si="23">IF($A29="","",IF($A29=N$13,$F29,""))</f>
        <v/>
      </c>
      <c r="O29" s="278" t="str">
        <f t="shared" ref="O29:O36" si="24">IF($A29="","",IF($A29=O$13,$F29,""))</f>
        <v/>
      </c>
    </row>
    <row r="30" spans="1:17" ht="14.25" customHeight="1" x14ac:dyDescent="0.15">
      <c r="A30" s="287">
        <f>Results!D15</f>
        <v>12</v>
      </c>
      <c r="B30" s="288">
        <v>2</v>
      </c>
      <c r="C30" s="289" t="str">
        <f t="shared" si="15"/>
        <v>Mark Gibbs</v>
      </c>
      <c r="D30" s="289" t="str">
        <f t="shared" si="16"/>
        <v>Worthing &amp; District</v>
      </c>
      <c r="E30" s="290">
        <f>Results!E15</f>
        <v>26.46</v>
      </c>
      <c r="F30" s="291">
        <v>7</v>
      </c>
      <c r="H30" s="278" t="str">
        <f t="shared" si="17"/>
        <v/>
      </c>
      <c r="I30" s="278" t="str">
        <f t="shared" si="18"/>
        <v/>
      </c>
      <c r="J30" s="278" t="str">
        <f t="shared" si="19"/>
        <v/>
      </c>
      <c r="K30" s="278" t="str">
        <f t="shared" si="20"/>
        <v/>
      </c>
      <c r="L30" s="280" t="str">
        <f t="shared" si="21"/>
        <v/>
      </c>
      <c r="M30" s="278" t="str">
        <f t="shared" si="22"/>
        <v/>
      </c>
      <c r="N30" s="278" t="str">
        <f t="shared" si="23"/>
        <v/>
      </c>
      <c r="O30" s="278">
        <f t="shared" si="24"/>
        <v>7</v>
      </c>
    </row>
    <row r="31" spans="1:17" ht="14.25" customHeight="1" x14ac:dyDescent="0.15">
      <c r="A31" s="287">
        <f>Results!D16</f>
        <v>17</v>
      </c>
      <c r="B31" s="288">
        <v>3</v>
      </c>
      <c r="C31" s="289" t="str">
        <f t="shared" si="15"/>
        <v>Ian Tomkins</v>
      </c>
      <c r="D31" s="289" t="str">
        <f t="shared" si="16"/>
        <v>Haywards Heath &amp; Lewes</v>
      </c>
      <c r="E31" s="290">
        <f>Results!E16</f>
        <v>20.14</v>
      </c>
      <c r="F31" s="291">
        <v>6</v>
      </c>
      <c r="H31" s="278" t="str">
        <f t="shared" si="17"/>
        <v/>
      </c>
      <c r="I31" s="278" t="str">
        <f t="shared" si="18"/>
        <v/>
      </c>
      <c r="J31" s="278" t="str">
        <f t="shared" si="19"/>
        <v/>
      </c>
      <c r="K31" s="280" t="str">
        <f t="shared" si="20"/>
        <v/>
      </c>
      <c r="L31" s="278" t="str">
        <f t="shared" si="21"/>
        <v/>
      </c>
      <c r="M31" s="278">
        <f t="shared" si="22"/>
        <v>6</v>
      </c>
      <c r="N31" s="278" t="str">
        <f t="shared" si="23"/>
        <v/>
      </c>
      <c r="O31" s="278" t="str">
        <f t="shared" si="24"/>
        <v/>
      </c>
    </row>
    <row r="32" spans="1:17" ht="14.25" customHeight="1" x14ac:dyDescent="0.15">
      <c r="A32" s="287">
        <f>Results!D17</f>
        <v>0</v>
      </c>
      <c r="B32" s="288">
        <v>4</v>
      </c>
      <c r="C32" s="289" t="str">
        <f t="shared" si="15"/>
        <v/>
      </c>
      <c r="D32" s="289" t="str">
        <f t="shared" si="16"/>
        <v/>
      </c>
      <c r="E32" s="290">
        <f>Results!E17</f>
        <v>0</v>
      </c>
      <c r="F32" s="291">
        <v>5</v>
      </c>
      <c r="H32" s="278" t="str">
        <f t="shared" si="17"/>
        <v/>
      </c>
      <c r="I32" s="278" t="str">
        <f t="shared" si="18"/>
        <v/>
      </c>
      <c r="J32" s="278" t="str">
        <f t="shared" si="19"/>
        <v/>
      </c>
      <c r="K32" s="278" t="str">
        <f t="shared" si="20"/>
        <v/>
      </c>
      <c r="L32" s="278" t="str">
        <f t="shared" si="21"/>
        <v/>
      </c>
      <c r="M32" s="278" t="str">
        <f t="shared" si="22"/>
        <v/>
      </c>
      <c r="N32" s="280" t="str">
        <f t="shared" si="23"/>
        <v/>
      </c>
      <c r="O32" s="280" t="str">
        <f t="shared" si="24"/>
        <v/>
      </c>
    </row>
    <row r="33" spans="1:15" ht="14.25" customHeight="1" x14ac:dyDescent="0.15">
      <c r="A33" s="287">
        <f>Results!D18</f>
        <v>0</v>
      </c>
      <c r="B33" s="288">
        <v>5</v>
      </c>
      <c r="C33" s="289" t="str">
        <f t="shared" si="15"/>
        <v/>
      </c>
      <c r="D33" s="289" t="str">
        <f t="shared" si="16"/>
        <v/>
      </c>
      <c r="E33" s="290">
        <f>Results!E18</f>
        <v>0</v>
      </c>
      <c r="F33" s="291">
        <v>4</v>
      </c>
      <c r="H33" s="278" t="str">
        <f t="shared" si="17"/>
        <v/>
      </c>
      <c r="I33" s="278" t="str">
        <f t="shared" si="18"/>
        <v/>
      </c>
      <c r="J33" s="278" t="str">
        <f t="shared" si="19"/>
        <v/>
      </c>
      <c r="K33" s="278" t="str">
        <f t="shared" si="20"/>
        <v/>
      </c>
      <c r="L33" s="278" t="str">
        <f t="shared" si="21"/>
        <v/>
      </c>
      <c r="M33" s="278" t="str">
        <f t="shared" si="22"/>
        <v/>
      </c>
      <c r="N33" s="278" t="str">
        <f t="shared" si="23"/>
        <v/>
      </c>
      <c r="O33" s="278" t="str">
        <f t="shared" si="24"/>
        <v/>
      </c>
    </row>
    <row r="34" spans="1:15" ht="14.25" customHeight="1" x14ac:dyDescent="0.15">
      <c r="A34" s="287">
        <f>Results!D19</f>
        <v>0</v>
      </c>
      <c r="B34" s="288">
        <v>6</v>
      </c>
      <c r="C34" s="289" t="str">
        <f t="shared" si="15"/>
        <v/>
      </c>
      <c r="D34" s="289" t="str">
        <f t="shared" si="16"/>
        <v/>
      </c>
      <c r="E34" s="290">
        <f>Results!E19</f>
        <v>0</v>
      </c>
      <c r="F34" s="291">
        <v>3</v>
      </c>
      <c r="H34" s="278" t="str">
        <f t="shared" si="17"/>
        <v/>
      </c>
      <c r="I34" s="278" t="str">
        <f t="shared" si="18"/>
        <v/>
      </c>
      <c r="J34" s="278" t="str">
        <f t="shared" si="19"/>
        <v/>
      </c>
      <c r="K34" s="278" t="str">
        <f t="shared" si="20"/>
        <v/>
      </c>
      <c r="L34" s="278" t="str">
        <f t="shared" si="21"/>
        <v/>
      </c>
      <c r="M34" s="278" t="str">
        <f t="shared" si="22"/>
        <v/>
      </c>
      <c r="N34" s="278" t="str">
        <f t="shared" si="23"/>
        <v/>
      </c>
      <c r="O34" s="278" t="str">
        <f t="shared" si="24"/>
        <v/>
      </c>
    </row>
    <row r="35" spans="1:15" ht="14.25" customHeight="1" x14ac:dyDescent="0.15">
      <c r="A35" s="287">
        <f>Results!D20</f>
        <v>0</v>
      </c>
      <c r="B35" s="288">
        <v>7</v>
      </c>
      <c r="C35" s="289" t="str">
        <f t="shared" si="15"/>
        <v/>
      </c>
      <c r="D35" s="289" t="str">
        <f t="shared" si="16"/>
        <v/>
      </c>
      <c r="E35" s="290">
        <f>Results!E20</f>
        <v>0</v>
      </c>
      <c r="F35" s="291">
        <v>2</v>
      </c>
      <c r="H35" s="278" t="str">
        <f t="shared" si="17"/>
        <v/>
      </c>
      <c r="I35" s="278" t="str">
        <f t="shared" si="18"/>
        <v/>
      </c>
      <c r="J35" s="278" t="str">
        <f t="shared" si="19"/>
        <v/>
      </c>
      <c r="K35" s="278" t="str">
        <f t="shared" si="20"/>
        <v/>
      </c>
      <c r="L35" s="278" t="str">
        <f t="shared" si="21"/>
        <v/>
      </c>
      <c r="M35" s="278" t="str">
        <f t="shared" si="22"/>
        <v/>
      </c>
      <c r="N35" s="278" t="str">
        <f t="shared" si="23"/>
        <v/>
      </c>
      <c r="O35" s="278" t="str">
        <f t="shared" si="24"/>
        <v/>
      </c>
    </row>
    <row r="36" spans="1:15" ht="14.25" customHeight="1" x14ac:dyDescent="0.15">
      <c r="A36" s="287">
        <f>Results!D21</f>
        <v>0</v>
      </c>
      <c r="B36" s="288">
        <v>8</v>
      </c>
      <c r="C36" s="289" t="str">
        <f t="shared" si="15"/>
        <v/>
      </c>
      <c r="D36" s="289" t="str">
        <f t="shared" si="16"/>
        <v/>
      </c>
      <c r="E36" s="290">
        <f>Results!E21</f>
        <v>0</v>
      </c>
      <c r="F36" s="291">
        <v>1</v>
      </c>
      <c r="H36" s="278" t="str">
        <f t="shared" si="17"/>
        <v/>
      </c>
      <c r="I36" s="278" t="str">
        <f t="shared" si="18"/>
        <v/>
      </c>
      <c r="J36" s="278" t="str">
        <f t="shared" si="19"/>
        <v/>
      </c>
      <c r="K36" s="278" t="str">
        <f t="shared" si="20"/>
        <v/>
      </c>
      <c r="L36" s="278" t="str">
        <f t="shared" si="21"/>
        <v/>
      </c>
      <c r="M36" s="278" t="str">
        <f t="shared" si="22"/>
        <v/>
      </c>
      <c r="N36" s="278" t="str">
        <f t="shared" si="23"/>
        <v/>
      </c>
      <c r="O36" s="278" t="str">
        <f t="shared" si="24"/>
        <v/>
      </c>
    </row>
    <row r="37" spans="1:15" ht="14.25" customHeight="1" x14ac:dyDescent="0.15">
      <c r="A37" s="293" t="str">
        <f>Results!B22</f>
        <v>Discus</v>
      </c>
      <c r="C37" s="286" t="str">
        <f>CONCATENATE("Mens ",A37," ",Results!C22)</f>
        <v>Mens Discus 60+</v>
      </c>
    </row>
    <row r="38" spans="1:15" ht="14.25" customHeight="1" x14ac:dyDescent="0.15">
      <c r="A38" s="287">
        <f>Results!D23</f>
        <v>1</v>
      </c>
      <c r="B38" s="288">
        <v>1</v>
      </c>
      <c r="C38" s="289" t="str">
        <f t="shared" ref="C38:C45" si="25">IF(A38=0,"",INDEX(Mens_team_declarations,MATCH(A$37,Events_men,0),MATCH(A38,men_short_codes,0)))</f>
        <v>Gary Pullen</v>
      </c>
      <c r="D38" s="289" t="str">
        <f t="shared" ref="D38:D45" si="26">IF(A38=0,"",INDEX(Club_names,MATCH(A38,men_short_codes,0)))</f>
        <v>Brighton &amp; Hove AC</v>
      </c>
      <c r="E38" s="290">
        <f>Results!E23</f>
        <v>35.68</v>
      </c>
      <c r="F38" s="291">
        <v>8</v>
      </c>
      <c r="H38" s="278" t="str">
        <f t="shared" ref="H38:H43" si="27">IF($A38="","",IF($A38=H$14,$F38,""))</f>
        <v/>
      </c>
      <c r="I38" s="278">
        <f t="shared" ref="I38:I43" si="28">IF($A38="","",IF($A38=I$14,$F38,""))</f>
        <v>8</v>
      </c>
      <c r="J38" s="278" t="str">
        <f t="shared" ref="J38:J43" si="29">IF($A38="","",IF($A38=J$14,$F38,""))</f>
        <v/>
      </c>
      <c r="K38" s="278" t="str">
        <f t="shared" ref="K38:K43" si="30">IF($A38="","",IF($A38=K$14,$F38,""))</f>
        <v/>
      </c>
      <c r="L38" s="278" t="str">
        <f t="shared" ref="L38:L43" si="31">IF($A38="","",IF($A38=L$14,$F38,""))</f>
        <v/>
      </c>
      <c r="M38" s="280" t="str">
        <f t="shared" ref="M38:M43" si="32">IF($A38="","",IF($A38=M$14,$F38,""))</f>
        <v/>
      </c>
      <c r="N38" s="278" t="str">
        <f t="shared" ref="N38:N43" si="33">IF($A38="","",IF($A38=N$14,$F38,""))</f>
        <v/>
      </c>
      <c r="O38" s="278" t="str">
        <f t="shared" ref="O38:O43" si="34">IF($A38="","",IF($A38=O$14,$F38,""))</f>
        <v/>
      </c>
    </row>
    <row r="39" spans="1:15" ht="14.25" customHeight="1" x14ac:dyDescent="0.15">
      <c r="A39" s="287">
        <f>Results!D24</f>
        <v>4</v>
      </c>
      <c r="B39" s="288">
        <v>2</v>
      </c>
      <c r="C39" s="289" t="str">
        <f t="shared" si="25"/>
        <v>Brian Slaughter</v>
      </c>
      <c r="D39" s="289" t="str">
        <f t="shared" si="26"/>
        <v>Eastbourne Rovers AC</v>
      </c>
      <c r="E39" s="290">
        <f>Results!E24</f>
        <v>35.200000000000003</v>
      </c>
      <c r="F39" s="291">
        <v>7</v>
      </c>
      <c r="H39" s="278" t="str">
        <f t="shared" si="27"/>
        <v/>
      </c>
      <c r="I39" s="278" t="str">
        <f t="shared" si="28"/>
        <v/>
      </c>
      <c r="J39" s="280">
        <f t="shared" si="29"/>
        <v>7</v>
      </c>
      <c r="K39" s="278" t="str">
        <f t="shared" si="30"/>
        <v/>
      </c>
      <c r="L39" s="280" t="str">
        <f t="shared" si="31"/>
        <v/>
      </c>
      <c r="M39" s="278" t="str">
        <f t="shared" si="32"/>
        <v/>
      </c>
      <c r="N39" s="278" t="str">
        <f t="shared" si="33"/>
        <v/>
      </c>
      <c r="O39" s="278" t="str">
        <f t="shared" si="34"/>
        <v/>
      </c>
    </row>
    <row r="40" spans="1:15" ht="14.25" customHeight="1" x14ac:dyDescent="0.15">
      <c r="A40" s="287">
        <f>Results!D25</f>
        <v>7</v>
      </c>
      <c r="B40" s="288">
        <v>3</v>
      </c>
      <c r="C40" s="289" t="str">
        <f t="shared" si="25"/>
        <v>Mike Bale</v>
      </c>
      <c r="D40" s="289" t="str">
        <f t="shared" si="26"/>
        <v>Haywards Heath &amp; Lewes</v>
      </c>
      <c r="E40" s="290">
        <f>Results!E25</f>
        <v>26.2</v>
      </c>
      <c r="F40" s="291">
        <v>6</v>
      </c>
      <c r="H40" s="278" t="str">
        <f t="shared" si="27"/>
        <v/>
      </c>
      <c r="I40" s="278" t="str">
        <f t="shared" si="28"/>
        <v/>
      </c>
      <c r="J40" s="280" t="str">
        <f t="shared" si="29"/>
        <v/>
      </c>
      <c r="K40" s="278" t="str">
        <f t="shared" si="30"/>
        <v/>
      </c>
      <c r="L40" s="278" t="str">
        <f t="shared" si="31"/>
        <v/>
      </c>
      <c r="M40" s="278">
        <f t="shared" si="32"/>
        <v>6</v>
      </c>
      <c r="N40" s="278" t="str">
        <f t="shared" si="33"/>
        <v/>
      </c>
      <c r="O40" s="278" t="str">
        <f t="shared" si="34"/>
        <v/>
      </c>
    </row>
    <row r="41" spans="1:15" ht="14.25" customHeight="1" x14ac:dyDescent="0.15">
      <c r="A41" s="287">
        <f>Results!D26</f>
        <v>6</v>
      </c>
      <c r="B41" s="288">
        <v>4</v>
      </c>
      <c r="C41" s="289" t="str">
        <f t="shared" si="25"/>
        <v>Kevin Blowers</v>
      </c>
      <c r="D41" s="289" t="str">
        <f t="shared" si="26"/>
        <v>Hastings AC</v>
      </c>
      <c r="E41" s="290">
        <f>Results!E26</f>
        <v>19.59</v>
      </c>
      <c r="F41" s="291">
        <v>5</v>
      </c>
      <c r="H41" s="278" t="str">
        <f t="shared" si="27"/>
        <v/>
      </c>
      <c r="I41" s="280" t="str">
        <f t="shared" si="28"/>
        <v/>
      </c>
      <c r="J41" s="278" t="str">
        <f t="shared" si="29"/>
        <v/>
      </c>
      <c r="K41" s="278" t="str">
        <f t="shared" si="30"/>
        <v/>
      </c>
      <c r="L41" s="278">
        <f t="shared" si="31"/>
        <v>5</v>
      </c>
      <c r="M41" s="278" t="str">
        <f t="shared" si="32"/>
        <v/>
      </c>
      <c r="N41" s="278" t="str">
        <f t="shared" si="33"/>
        <v/>
      </c>
      <c r="O41" s="278" t="str">
        <f t="shared" si="34"/>
        <v/>
      </c>
    </row>
    <row r="42" spans="1:15" ht="14.25" customHeight="1" x14ac:dyDescent="0.15">
      <c r="A42" s="287">
        <f>Results!D27</f>
        <v>5</v>
      </c>
      <c r="B42" s="288">
        <v>5</v>
      </c>
      <c r="C42" s="289" t="str">
        <f t="shared" si="25"/>
        <v>Roberto Proietti</v>
      </c>
      <c r="D42" s="289" t="str">
        <f t="shared" si="26"/>
        <v>Hailsham</v>
      </c>
      <c r="E42" s="290">
        <f>Results!E27</f>
        <v>14.51</v>
      </c>
      <c r="F42" s="291">
        <v>4</v>
      </c>
      <c r="H42" s="278" t="str">
        <f t="shared" si="27"/>
        <v/>
      </c>
      <c r="I42" s="278" t="str">
        <f t="shared" si="28"/>
        <v/>
      </c>
      <c r="J42" s="278" t="str">
        <f t="shared" si="29"/>
        <v/>
      </c>
      <c r="K42" s="280">
        <f t="shared" si="30"/>
        <v>4</v>
      </c>
      <c r="L42" s="278" t="str">
        <f t="shared" si="31"/>
        <v/>
      </c>
      <c r="M42" s="278" t="str">
        <f t="shared" si="32"/>
        <v/>
      </c>
      <c r="N42" s="278" t="str">
        <f t="shared" si="33"/>
        <v/>
      </c>
      <c r="O42" s="278" t="str">
        <f t="shared" si="34"/>
        <v/>
      </c>
    </row>
    <row r="43" spans="1:15" ht="14.25" customHeight="1" x14ac:dyDescent="0.15">
      <c r="A43" s="287">
        <f>Results!D28</f>
        <v>0</v>
      </c>
      <c r="B43" s="288">
        <v>6</v>
      </c>
      <c r="C43" s="289" t="str">
        <f t="shared" si="25"/>
        <v/>
      </c>
      <c r="D43" s="289" t="str">
        <f t="shared" si="26"/>
        <v/>
      </c>
      <c r="E43" s="290">
        <f>Results!E28</f>
        <v>0</v>
      </c>
      <c r="F43" s="291">
        <v>3</v>
      </c>
      <c r="H43" s="278" t="str">
        <f t="shared" si="27"/>
        <v/>
      </c>
      <c r="I43" s="278" t="str">
        <f t="shared" si="28"/>
        <v/>
      </c>
      <c r="J43" s="278" t="str">
        <f t="shared" si="29"/>
        <v/>
      </c>
      <c r="K43" s="278" t="str">
        <f t="shared" si="30"/>
        <v/>
      </c>
      <c r="L43" s="278" t="str">
        <f t="shared" si="31"/>
        <v/>
      </c>
      <c r="M43" s="278" t="str">
        <f t="shared" si="32"/>
        <v/>
      </c>
      <c r="N43" s="278" t="str">
        <f t="shared" si="33"/>
        <v/>
      </c>
      <c r="O43" s="278" t="str">
        <f t="shared" si="34"/>
        <v/>
      </c>
    </row>
    <row r="44" spans="1:15" ht="14.25" customHeight="1" x14ac:dyDescent="0.15">
      <c r="A44" s="287">
        <f>Results!D29</f>
        <v>0</v>
      </c>
      <c r="B44" s="288">
        <v>7</v>
      </c>
      <c r="C44" s="289" t="str">
        <f t="shared" si="25"/>
        <v/>
      </c>
      <c r="D44" s="289" t="str">
        <f t="shared" si="26"/>
        <v/>
      </c>
      <c r="E44" s="290">
        <f>Results!E29</f>
        <v>0</v>
      </c>
      <c r="F44" s="291">
        <v>2</v>
      </c>
      <c r="H44" s="278"/>
      <c r="I44" s="278"/>
      <c r="J44" s="278"/>
      <c r="K44" s="278"/>
      <c r="L44" s="278"/>
      <c r="M44" s="278"/>
      <c r="N44" s="278"/>
      <c r="O44" s="278"/>
    </row>
    <row r="45" spans="1:15" ht="14.25" customHeight="1" x14ac:dyDescent="0.15">
      <c r="A45" s="287">
        <f>Results!D30</f>
        <v>0</v>
      </c>
      <c r="B45" s="288">
        <v>8</v>
      </c>
      <c r="C45" s="289" t="str">
        <f t="shared" si="25"/>
        <v/>
      </c>
      <c r="D45" s="289" t="str">
        <f t="shared" si="26"/>
        <v/>
      </c>
      <c r="E45" s="290">
        <f>Results!E30</f>
        <v>0</v>
      </c>
      <c r="F45" s="291">
        <v>1</v>
      </c>
      <c r="H45" s="278"/>
      <c r="I45" s="278"/>
      <c r="J45" s="278"/>
      <c r="K45" s="278"/>
      <c r="L45" s="278"/>
      <c r="M45" s="278"/>
      <c r="N45" s="278"/>
      <c r="O45" s="278"/>
    </row>
    <row r="46" spans="1:15" ht="14.25" customHeight="1" x14ac:dyDescent="0.15">
      <c r="A46" s="293" t="str">
        <f>Results!B31</f>
        <v>Javelin</v>
      </c>
      <c r="C46" s="286" t="str">
        <f>CONCATENATE("Mens ",A46," ",Results!C31)</f>
        <v>Mens Javelin 35+</v>
      </c>
    </row>
    <row r="47" spans="1:15" ht="14.25" customHeight="1" x14ac:dyDescent="0.15">
      <c r="A47" s="287" t="str">
        <f>Results!D32</f>
        <v>B</v>
      </c>
      <c r="B47" s="288">
        <v>1</v>
      </c>
      <c r="C47" s="289" t="str">
        <f t="shared" ref="C47:C54" si="35">IF(A47=0,"",INDEX(Mens_team_declarations,MATCH(A$46,Events_men,0),MATCH(A47,men_short_codes,0)))</f>
        <v>Miguel Headley</v>
      </c>
      <c r="D47" s="289" t="str">
        <f t="shared" ref="D47:D54" si="36">IF(A47=0,"",INDEX(Club_names,MATCH(A47,men_short_codes,0)))</f>
        <v>Brighton &amp; Hove AC</v>
      </c>
      <c r="E47" s="290">
        <f>Results!E32</f>
        <v>29.55</v>
      </c>
      <c r="F47" s="291">
        <v>8</v>
      </c>
      <c r="H47" s="278" t="str">
        <f t="shared" ref="H47:H54" si="37">IF($A47="","",IF(LEFT($A47,1)=H$11,$F47,""))</f>
        <v/>
      </c>
      <c r="I47" s="278">
        <f t="shared" ref="I47:I54" si="38">IF($A47="","",IF(LEFT($A47,1)=I$11,$F47,""))</f>
        <v>8</v>
      </c>
      <c r="J47" s="280" t="str">
        <f t="shared" ref="J47:J54" si="39">IF($A47="","",IF(LEFT($A47,1)=J$11,$F47,""))</f>
        <v/>
      </c>
      <c r="K47" s="280" t="str">
        <f t="shared" ref="K47:K54" si="40">IF($A47="","",IF(LEFT($A47,1)=K$11,$F47,""))</f>
        <v/>
      </c>
      <c r="L47" s="278" t="str">
        <f t="shared" ref="L47:L54" si="41">IF($A47="","",IF(LEFT($A47,1)=L$11,$F47,""))</f>
        <v/>
      </c>
      <c r="M47" s="278" t="str">
        <f t="shared" ref="M47:M54" si="42">IF($A47="","",IF(LEFT($A47,1)=M$11,$F47,""))</f>
        <v/>
      </c>
      <c r="N47" s="278" t="str">
        <f t="shared" ref="N47:N54" si="43">IF($A47="","",IF(LEFT($A47,1)=N$11,$F47,""))</f>
        <v/>
      </c>
      <c r="O47" s="278" t="str">
        <f t="shared" ref="O47:O54" si="44">IF($A47="","",IF(LEFT($A47,1)=O$11,$F47,""))</f>
        <v/>
      </c>
    </row>
    <row r="48" spans="1:15" ht="14.25" customHeight="1" x14ac:dyDescent="0.15">
      <c r="A48" s="287" t="str">
        <f>Results!D33</f>
        <v>P</v>
      </c>
      <c r="B48" s="288">
        <v>2</v>
      </c>
      <c r="C48" s="289" t="str">
        <f t="shared" si="35"/>
        <v>Laurie Burrett</v>
      </c>
      <c r="D48" s="289" t="str">
        <f t="shared" si="36"/>
        <v>Hailsham</v>
      </c>
      <c r="E48" s="290">
        <f>Results!E33</f>
        <v>28.69</v>
      </c>
      <c r="F48" s="291">
        <v>7</v>
      </c>
      <c r="H48" s="278" t="str">
        <f t="shared" si="37"/>
        <v/>
      </c>
      <c r="I48" s="280" t="str">
        <f t="shared" si="38"/>
        <v/>
      </c>
      <c r="J48" s="278" t="str">
        <f t="shared" si="39"/>
        <v/>
      </c>
      <c r="K48" s="278">
        <f t="shared" si="40"/>
        <v>7</v>
      </c>
      <c r="L48" s="278" t="str">
        <f t="shared" si="41"/>
        <v/>
      </c>
      <c r="M48" s="278" t="str">
        <f t="shared" si="42"/>
        <v/>
      </c>
      <c r="N48" s="278" t="str">
        <f t="shared" si="43"/>
        <v/>
      </c>
      <c r="O48" s="278" t="str">
        <f t="shared" si="44"/>
        <v/>
      </c>
    </row>
    <row r="49" spans="1:15" ht="14.25" customHeight="1" x14ac:dyDescent="0.15">
      <c r="A49" s="287" t="str">
        <f>Results!D34</f>
        <v>M</v>
      </c>
      <c r="B49" s="288">
        <v>3</v>
      </c>
      <c r="C49" s="289" t="str">
        <f t="shared" si="35"/>
        <v>Tom Cleary</v>
      </c>
      <c r="D49" s="289" t="str">
        <f t="shared" si="36"/>
        <v>Hastings AC</v>
      </c>
      <c r="E49" s="290">
        <f>Results!E34</f>
        <v>27.69</v>
      </c>
      <c r="F49" s="291">
        <v>6</v>
      </c>
      <c r="H49" s="278" t="str">
        <f t="shared" si="37"/>
        <v/>
      </c>
      <c r="I49" s="278" t="str">
        <f t="shared" si="38"/>
        <v/>
      </c>
      <c r="J49" s="280" t="str">
        <f t="shared" si="39"/>
        <v/>
      </c>
      <c r="K49" s="278" t="str">
        <f t="shared" si="40"/>
        <v/>
      </c>
      <c r="L49" s="280">
        <f t="shared" si="41"/>
        <v>6</v>
      </c>
      <c r="M49" s="278" t="str">
        <f t="shared" si="42"/>
        <v/>
      </c>
      <c r="N49" s="278" t="str">
        <f t="shared" si="43"/>
        <v/>
      </c>
      <c r="O49" s="278" t="str">
        <f t="shared" si="44"/>
        <v/>
      </c>
    </row>
    <row r="50" spans="1:15" ht="14.25" customHeight="1" x14ac:dyDescent="0.15">
      <c r="A50" s="287" t="str">
        <f>Results!D35</f>
        <v>V</v>
      </c>
      <c r="B50" s="288">
        <v>4</v>
      </c>
      <c r="C50" s="289" t="str">
        <f t="shared" si="35"/>
        <v>Matthew Harmer</v>
      </c>
      <c r="D50" s="289" t="str">
        <f t="shared" si="36"/>
        <v>HY</v>
      </c>
      <c r="E50" s="290">
        <f>Results!E35</f>
        <v>25.42</v>
      </c>
      <c r="F50" s="291">
        <v>5</v>
      </c>
      <c r="H50" s="278" t="str">
        <f t="shared" si="37"/>
        <v/>
      </c>
      <c r="I50" s="278" t="str">
        <f t="shared" si="38"/>
        <v/>
      </c>
      <c r="J50" s="278" t="str">
        <f t="shared" si="39"/>
        <v/>
      </c>
      <c r="K50" s="278" t="str">
        <f t="shared" si="40"/>
        <v/>
      </c>
      <c r="L50" s="278" t="str">
        <f t="shared" si="41"/>
        <v/>
      </c>
      <c r="M50" s="278" t="str">
        <f t="shared" si="42"/>
        <v/>
      </c>
      <c r="N50" s="280">
        <f t="shared" si="43"/>
        <v>5</v>
      </c>
      <c r="O50" s="278" t="str">
        <f t="shared" si="44"/>
        <v/>
      </c>
    </row>
    <row r="51" spans="1:15" ht="14.25" customHeight="1" x14ac:dyDescent="0.15">
      <c r="A51" s="287" t="str">
        <f>Results!D36</f>
        <v>E</v>
      </c>
      <c r="B51" s="288">
        <v>5</v>
      </c>
      <c r="C51" s="289" t="str">
        <f t="shared" si="35"/>
        <v>Luke Regan</v>
      </c>
      <c r="D51" s="289" t="str">
        <f t="shared" si="36"/>
        <v>Eastbourne Rovers AC</v>
      </c>
      <c r="E51" s="290">
        <f>Results!E36</f>
        <v>17.239999999999998</v>
      </c>
      <c r="F51" s="291">
        <v>4</v>
      </c>
      <c r="H51" s="278" t="str">
        <f t="shared" si="37"/>
        <v/>
      </c>
      <c r="I51" s="278" t="str">
        <f t="shared" si="38"/>
        <v/>
      </c>
      <c r="J51" s="278">
        <f t="shared" si="39"/>
        <v>4</v>
      </c>
      <c r="K51" s="280" t="str">
        <f t="shared" si="40"/>
        <v/>
      </c>
      <c r="L51" s="278" t="str">
        <f t="shared" si="41"/>
        <v/>
      </c>
      <c r="M51" s="278" t="str">
        <f t="shared" si="42"/>
        <v/>
      </c>
      <c r="N51" s="278" t="str">
        <f t="shared" si="43"/>
        <v/>
      </c>
      <c r="O51" s="278" t="str">
        <f t="shared" si="44"/>
        <v/>
      </c>
    </row>
    <row r="52" spans="1:15" ht="14.25" customHeight="1" x14ac:dyDescent="0.15">
      <c r="A52" s="287" t="str">
        <f>Results!D37</f>
        <v>G</v>
      </c>
      <c r="B52" s="288">
        <v>6</v>
      </c>
      <c r="C52" s="289" t="str">
        <f t="shared" si="35"/>
        <v>James Smyth</v>
      </c>
      <c r="D52" s="289" t="str">
        <f t="shared" si="36"/>
        <v>Haywards Heath &amp; Lewes</v>
      </c>
      <c r="E52" s="290">
        <f>Results!E37</f>
        <v>12.69</v>
      </c>
      <c r="F52" s="291">
        <v>3</v>
      </c>
      <c r="H52" s="278" t="str">
        <f t="shared" si="37"/>
        <v/>
      </c>
      <c r="I52" s="278" t="str">
        <f t="shared" si="38"/>
        <v/>
      </c>
      <c r="J52" s="278" t="str">
        <f t="shared" si="39"/>
        <v/>
      </c>
      <c r="K52" s="278" t="str">
        <f t="shared" si="40"/>
        <v/>
      </c>
      <c r="L52" s="278" t="str">
        <f t="shared" si="41"/>
        <v/>
      </c>
      <c r="M52" s="280">
        <f t="shared" si="42"/>
        <v>3</v>
      </c>
      <c r="N52" s="278" t="str">
        <f t="shared" si="43"/>
        <v/>
      </c>
      <c r="O52" s="278" t="str">
        <f t="shared" si="44"/>
        <v/>
      </c>
    </row>
    <row r="53" spans="1:15" ht="14.25" customHeight="1" x14ac:dyDescent="0.15">
      <c r="A53" s="287">
        <f>Results!D38</f>
        <v>0</v>
      </c>
      <c r="B53" s="288">
        <v>7</v>
      </c>
      <c r="C53" s="289" t="str">
        <f t="shared" si="35"/>
        <v/>
      </c>
      <c r="D53" s="289" t="str">
        <f t="shared" si="36"/>
        <v/>
      </c>
      <c r="E53" s="290">
        <f>Results!E38</f>
        <v>0</v>
      </c>
      <c r="F53" s="291">
        <v>2</v>
      </c>
      <c r="H53" s="278" t="str">
        <f t="shared" si="37"/>
        <v/>
      </c>
      <c r="I53" s="278" t="str">
        <f t="shared" si="38"/>
        <v/>
      </c>
      <c r="J53" s="278" t="str">
        <f t="shared" si="39"/>
        <v/>
      </c>
      <c r="K53" s="278" t="str">
        <f t="shared" si="40"/>
        <v/>
      </c>
      <c r="L53" s="278" t="str">
        <f t="shared" si="41"/>
        <v/>
      </c>
      <c r="M53" s="278" t="str">
        <f t="shared" si="42"/>
        <v/>
      </c>
      <c r="N53" s="278" t="str">
        <f t="shared" si="43"/>
        <v/>
      </c>
      <c r="O53" s="278" t="str">
        <f t="shared" si="44"/>
        <v/>
      </c>
    </row>
    <row r="54" spans="1:15" ht="14.25" customHeight="1" x14ac:dyDescent="0.15">
      <c r="A54" s="287">
        <f>Results!D39</f>
        <v>0</v>
      </c>
      <c r="B54" s="288">
        <v>8</v>
      </c>
      <c r="C54" s="289" t="str">
        <f t="shared" si="35"/>
        <v/>
      </c>
      <c r="D54" s="289" t="str">
        <f t="shared" si="36"/>
        <v/>
      </c>
      <c r="E54" s="290">
        <f>Results!E39</f>
        <v>0</v>
      </c>
      <c r="F54" s="291">
        <v>1</v>
      </c>
      <c r="H54" s="278" t="str">
        <f t="shared" si="37"/>
        <v/>
      </c>
      <c r="I54" s="278" t="str">
        <f t="shared" si="38"/>
        <v/>
      </c>
      <c r="J54" s="278" t="str">
        <f t="shared" si="39"/>
        <v/>
      </c>
      <c r="K54" s="278" t="str">
        <f t="shared" si="40"/>
        <v/>
      </c>
      <c r="L54" s="278" t="str">
        <f t="shared" si="41"/>
        <v/>
      </c>
      <c r="M54" s="278" t="str">
        <f t="shared" si="42"/>
        <v/>
      </c>
      <c r="N54" s="278" t="str">
        <f t="shared" si="43"/>
        <v/>
      </c>
      <c r="O54" s="278" t="str">
        <f t="shared" si="44"/>
        <v/>
      </c>
    </row>
    <row r="55" spans="1:15" ht="14.25" customHeight="1" x14ac:dyDescent="0.15">
      <c r="A55" s="293" t="str">
        <f>Results!B40</f>
        <v>Javelin</v>
      </c>
      <c r="C55" s="286" t="str">
        <f>CONCATENATE("Mens ",A55," ",Results!C40)</f>
        <v>Mens Javelin 50+</v>
      </c>
    </row>
    <row r="56" spans="1:15" ht="14.25" customHeight="1" x14ac:dyDescent="0.15">
      <c r="A56" s="287">
        <f>Results!D41</f>
        <v>11</v>
      </c>
      <c r="B56" s="288">
        <v>1</v>
      </c>
      <c r="C56" s="289" t="str">
        <f t="shared" ref="C56:C63" si="45">IF(A56=0,"",INDEX(Mens_team_declarations,MATCH(A$55,Events_men,0),MATCH(A56,men_short_codes,0)))</f>
        <v>Kevin Baker</v>
      </c>
      <c r="D56" s="289" t="str">
        <f t="shared" ref="D56:D63" si="46">IF(A56=0,"",INDEX(Club_names,MATCH(A56,men_short_codes,0)))</f>
        <v>Brighton &amp; Hove AC</v>
      </c>
      <c r="E56" s="290">
        <f>Results!E41</f>
        <v>34.520000000000003</v>
      </c>
      <c r="F56" s="291">
        <v>8</v>
      </c>
      <c r="H56" s="278" t="str">
        <f t="shared" ref="H56:H63" si="47">IF($A56="","",IF($A56=H$13,$F56,""))</f>
        <v/>
      </c>
      <c r="I56" s="278">
        <f t="shared" ref="I56:I63" si="48">IF($A56="","",IF($A56=I$13,$F56,""))</f>
        <v>8</v>
      </c>
      <c r="J56" s="278" t="str">
        <f t="shared" ref="J56:J63" si="49">IF($A56="","",IF($A56=J$13,$F56,""))</f>
        <v/>
      </c>
      <c r="K56" s="278" t="str">
        <f t="shared" ref="K56:K63" si="50">IF($A56="","",IF($A56=K$13,$F56,""))</f>
        <v/>
      </c>
      <c r="L56" s="278" t="str">
        <f t="shared" ref="L56:L63" si="51">IF($A56="","",IF($A56=L$13,$F56,""))</f>
        <v/>
      </c>
      <c r="M56" s="280" t="str">
        <f t="shared" ref="M56:M63" si="52">IF($A56="","",IF($A56=M$13,$F56,""))</f>
        <v/>
      </c>
      <c r="N56" s="278" t="str">
        <f t="shared" ref="N56:N63" si="53">IF($A56="","",IF($A56=N$13,$F56,""))</f>
        <v/>
      </c>
      <c r="O56" s="278" t="str">
        <f t="shared" ref="O56:O63" si="54">IF($A56="","",IF($A56=O$13,$F56,""))</f>
        <v/>
      </c>
    </row>
    <row r="57" spans="1:15" ht="14.25" customHeight="1" x14ac:dyDescent="0.15">
      <c r="A57" s="287">
        <f>Results!D42</f>
        <v>14</v>
      </c>
      <c r="B57" s="288">
        <v>2</v>
      </c>
      <c r="C57" s="289" t="str">
        <f t="shared" si="45"/>
        <v>Brian Slaughter</v>
      </c>
      <c r="D57" s="289" t="str">
        <f t="shared" si="46"/>
        <v>Eastbourne Rovers AC</v>
      </c>
      <c r="E57" s="290">
        <f>Results!E42</f>
        <v>30.62</v>
      </c>
      <c r="F57" s="291">
        <v>7</v>
      </c>
      <c r="H57" s="278" t="str">
        <f t="shared" si="47"/>
        <v/>
      </c>
      <c r="I57" s="278" t="str">
        <f t="shared" si="48"/>
        <v/>
      </c>
      <c r="J57" s="278">
        <f t="shared" si="49"/>
        <v>7</v>
      </c>
      <c r="K57" s="280" t="str">
        <f t="shared" si="50"/>
        <v/>
      </c>
      <c r="L57" s="278" t="str">
        <f t="shared" si="51"/>
        <v/>
      </c>
      <c r="M57" s="278" t="str">
        <f t="shared" si="52"/>
        <v/>
      </c>
      <c r="N57" s="278" t="str">
        <f t="shared" si="53"/>
        <v/>
      </c>
      <c r="O57" s="278" t="str">
        <f t="shared" si="54"/>
        <v/>
      </c>
    </row>
    <row r="58" spans="1:15" ht="14.25" customHeight="1" x14ac:dyDescent="0.15">
      <c r="A58" s="287">
        <f>Results!D43</f>
        <v>12</v>
      </c>
      <c r="B58" s="288">
        <v>3</v>
      </c>
      <c r="C58" s="289" t="str">
        <f t="shared" si="45"/>
        <v>Mark Gibbs</v>
      </c>
      <c r="D58" s="289" t="str">
        <f t="shared" si="46"/>
        <v>Worthing &amp; District</v>
      </c>
      <c r="E58" s="290">
        <f>Results!E43</f>
        <v>30.22</v>
      </c>
      <c r="F58" s="291">
        <v>6</v>
      </c>
      <c r="H58" s="278" t="str">
        <f t="shared" si="47"/>
        <v/>
      </c>
      <c r="I58" s="278" t="str">
        <f t="shared" si="48"/>
        <v/>
      </c>
      <c r="J58" s="278" t="str">
        <f t="shared" si="49"/>
        <v/>
      </c>
      <c r="K58" s="278" t="str">
        <f t="shared" si="50"/>
        <v/>
      </c>
      <c r="L58" s="280" t="str">
        <f t="shared" si="51"/>
        <v/>
      </c>
      <c r="M58" s="278" t="str">
        <f t="shared" si="52"/>
        <v/>
      </c>
      <c r="N58" s="278" t="str">
        <f t="shared" si="53"/>
        <v/>
      </c>
      <c r="O58" s="278">
        <f t="shared" si="54"/>
        <v>6</v>
      </c>
    </row>
    <row r="59" spans="1:15" ht="14.25" customHeight="1" x14ac:dyDescent="0.15">
      <c r="A59" s="287">
        <f>Results!D44</f>
        <v>16</v>
      </c>
      <c r="B59" s="288">
        <v>4</v>
      </c>
      <c r="C59" s="289" t="str">
        <f t="shared" si="45"/>
        <v>Wayne Martin</v>
      </c>
      <c r="D59" s="289" t="str">
        <f t="shared" si="46"/>
        <v>Hastings AC</v>
      </c>
      <c r="E59" s="290">
        <f>Results!E44</f>
        <v>23.84</v>
      </c>
      <c r="F59" s="291">
        <v>5</v>
      </c>
      <c r="H59" s="278" t="str">
        <f t="shared" si="47"/>
        <v/>
      </c>
      <c r="I59" s="278" t="str">
        <f t="shared" si="48"/>
        <v/>
      </c>
      <c r="J59" s="278" t="str">
        <f t="shared" si="49"/>
        <v/>
      </c>
      <c r="K59" s="278" t="str">
        <f t="shared" si="50"/>
        <v/>
      </c>
      <c r="L59" s="278">
        <f t="shared" si="51"/>
        <v>5</v>
      </c>
      <c r="M59" s="278" t="str">
        <f t="shared" si="52"/>
        <v/>
      </c>
      <c r="N59" s="280" t="str">
        <f t="shared" si="53"/>
        <v/>
      </c>
      <c r="O59" s="280" t="str">
        <f t="shared" si="54"/>
        <v/>
      </c>
    </row>
    <row r="60" spans="1:15" ht="14.25" customHeight="1" x14ac:dyDescent="0.15">
      <c r="A60" s="287">
        <f>Results!D45</f>
        <v>17</v>
      </c>
      <c r="B60" s="288">
        <v>5</v>
      </c>
      <c r="C60" s="289" t="str">
        <f t="shared" si="45"/>
        <v>Ian Tomkins</v>
      </c>
      <c r="D60" s="289" t="str">
        <f t="shared" si="46"/>
        <v>Haywards Heath &amp; Lewes</v>
      </c>
      <c r="E60" s="290">
        <f>Results!E45</f>
        <v>21.59</v>
      </c>
      <c r="F60" s="291">
        <v>4</v>
      </c>
      <c r="H60" s="278" t="str">
        <f t="shared" si="47"/>
        <v/>
      </c>
      <c r="I60" s="278" t="str">
        <f t="shared" si="48"/>
        <v/>
      </c>
      <c r="J60" s="278" t="str">
        <f t="shared" si="49"/>
        <v/>
      </c>
      <c r="K60" s="278" t="str">
        <f t="shared" si="50"/>
        <v/>
      </c>
      <c r="L60" s="278" t="str">
        <f t="shared" si="51"/>
        <v/>
      </c>
      <c r="M60" s="278">
        <f t="shared" si="52"/>
        <v>4</v>
      </c>
      <c r="N60" s="278" t="str">
        <f t="shared" si="53"/>
        <v/>
      </c>
      <c r="O60" s="278" t="str">
        <f t="shared" si="54"/>
        <v/>
      </c>
    </row>
    <row r="61" spans="1:15" ht="14.25" customHeight="1" x14ac:dyDescent="0.15">
      <c r="A61" s="287">
        <f>Results!D46</f>
        <v>0</v>
      </c>
      <c r="B61" s="288">
        <v>6</v>
      </c>
      <c r="C61" s="289" t="str">
        <f t="shared" si="45"/>
        <v/>
      </c>
      <c r="D61" s="289" t="str">
        <f t="shared" si="46"/>
        <v/>
      </c>
      <c r="E61" s="290">
        <f>Results!E46</f>
        <v>0</v>
      </c>
      <c r="F61" s="291">
        <v>3</v>
      </c>
      <c r="H61" s="278" t="str">
        <f t="shared" si="47"/>
        <v/>
      </c>
      <c r="I61" s="278" t="str">
        <f t="shared" si="48"/>
        <v/>
      </c>
      <c r="J61" s="278" t="str">
        <f t="shared" si="49"/>
        <v/>
      </c>
      <c r="K61" s="278" t="str">
        <f t="shared" si="50"/>
        <v/>
      </c>
      <c r="L61" s="278" t="str">
        <f t="shared" si="51"/>
        <v/>
      </c>
      <c r="M61" s="278" t="str">
        <f t="shared" si="52"/>
        <v/>
      </c>
      <c r="N61" s="278" t="str">
        <f t="shared" si="53"/>
        <v/>
      </c>
      <c r="O61" s="278" t="str">
        <f t="shared" si="54"/>
        <v/>
      </c>
    </row>
    <row r="62" spans="1:15" ht="14.25" customHeight="1" x14ac:dyDescent="0.15">
      <c r="A62" s="287">
        <f>Results!D47</f>
        <v>0</v>
      </c>
      <c r="B62" s="288">
        <v>7</v>
      </c>
      <c r="C62" s="289" t="str">
        <f t="shared" si="45"/>
        <v/>
      </c>
      <c r="D62" s="289" t="str">
        <f t="shared" si="46"/>
        <v/>
      </c>
      <c r="E62" s="290">
        <f>Results!E47</f>
        <v>0</v>
      </c>
      <c r="F62" s="291">
        <v>2</v>
      </c>
      <c r="H62" s="278" t="str">
        <f t="shared" si="47"/>
        <v/>
      </c>
      <c r="I62" s="278" t="str">
        <f t="shared" si="48"/>
        <v/>
      </c>
      <c r="J62" s="278" t="str">
        <f t="shared" si="49"/>
        <v/>
      </c>
      <c r="K62" s="278" t="str">
        <f t="shared" si="50"/>
        <v/>
      </c>
      <c r="L62" s="278" t="str">
        <f t="shared" si="51"/>
        <v/>
      </c>
      <c r="M62" s="278" t="str">
        <f t="shared" si="52"/>
        <v/>
      </c>
      <c r="N62" s="278" t="str">
        <f t="shared" si="53"/>
        <v/>
      </c>
      <c r="O62" s="278" t="str">
        <f t="shared" si="54"/>
        <v/>
      </c>
    </row>
    <row r="63" spans="1:15" ht="14.25" customHeight="1" x14ac:dyDescent="0.15">
      <c r="A63" s="287">
        <f>Results!D48</f>
        <v>0</v>
      </c>
      <c r="B63" s="288">
        <v>8</v>
      </c>
      <c r="C63" s="289" t="str">
        <f t="shared" si="45"/>
        <v/>
      </c>
      <c r="D63" s="289" t="str">
        <f t="shared" si="46"/>
        <v/>
      </c>
      <c r="E63" s="290">
        <f>Results!E48</f>
        <v>0</v>
      </c>
      <c r="F63" s="291">
        <v>1</v>
      </c>
      <c r="H63" s="278" t="str">
        <f t="shared" si="47"/>
        <v/>
      </c>
      <c r="I63" s="278" t="str">
        <f t="shared" si="48"/>
        <v/>
      </c>
      <c r="J63" s="278" t="str">
        <f t="shared" si="49"/>
        <v/>
      </c>
      <c r="K63" s="278" t="str">
        <f t="shared" si="50"/>
        <v/>
      </c>
      <c r="L63" s="278" t="str">
        <f t="shared" si="51"/>
        <v/>
      </c>
      <c r="M63" s="278" t="str">
        <f t="shared" si="52"/>
        <v/>
      </c>
      <c r="N63" s="278" t="str">
        <f t="shared" si="53"/>
        <v/>
      </c>
      <c r="O63" s="278" t="str">
        <f t="shared" si="54"/>
        <v/>
      </c>
    </row>
    <row r="64" spans="1:15" ht="14.25" customHeight="1" x14ac:dyDescent="0.15">
      <c r="A64" s="293" t="str">
        <f>Results!B49</f>
        <v>Pole Vault</v>
      </c>
      <c r="C64" s="286" t="str">
        <f>CONCATENATE("Mens ",A64," ",Results!C49)</f>
        <v>Mens Pole Vault 35+</v>
      </c>
    </row>
    <row r="65" spans="1:15" ht="14.25" customHeight="1" x14ac:dyDescent="0.15">
      <c r="A65" s="287" t="str">
        <f>Results!D50</f>
        <v>E</v>
      </c>
      <c r="B65" s="288">
        <v>1</v>
      </c>
      <c r="C65" s="289" t="str">
        <f t="shared" ref="C65:C72" si="55">IF(A65=0,"",INDEX(Mens_team_declarations,MATCH(A$64,Events_men,0),MATCH(A65,men_short_codes,0)))</f>
        <v>Grant Stirling</v>
      </c>
      <c r="D65" s="289" t="str">
        <f t="shared" ref="D65:D72" si="56">IF(A65=0,"",INDEX(Club_names,MATCH(A65,men_short_codes,0)))</f>
        <v>Eastbourne Rovers AC</v>
      </c>
      <c r="E65" s="290">
        <f>Results!E50</f>
        <v>2.8</v>
      </c>
      <c r="F65" s="291">
        <v>8</v>
      </c>
      <c r="H65" s="278" t="str">
        <f t="shared" ref="H65:H72" si="57">IF($A65="","",IF(LEFT($A65,1)=H$11,$F65,""))</f>
        <v/>
      </c>
      <c r="I65" s="278" t="str">
        <f t="shared" ref="I65:I72" si="58">IF($A65="","",IF(LEFT($A65,1)=I$11,$F65,""))</f>
        <v/>
      </c>
      <c r="J65" s="280">
        <f t="shared" ref="J65:J72" si="59">IF($A65="","",IF(LEFT($A65,1)=J$11,$F65,""))</f>
        <v>8</v>
      </c>
      <c r="K65" s="280" t="str">
        <f t="shared" ref="K65:K72" si="60">IF($A65="","",IF(LEFT($A65,1)=K$11,$F65,""))</f>
        <v/>
      </c>
      <c r="L65" s="278" t="str">
        <f t="shared" ref="L65:L72" si="61">IF($A65="","",IF(LEFT($A65,1)=L$11,$F65,""))</f>
        <v/>
      </c>
      <c r="M65" s="278" t="str">
        <f t="shared" ref="M65:M72" si="62">IF($A65="","",IF(LEFT($A65,1)=M$11,$F65,""))</f>
        <v/>
      </c>
      <c r="N65" s="278" t="str">
        <f t="shared" ref="N65:N72" si="63">IF($A65="","",IF(LEFT($A65,1)=N$11,$F65,""))</f>
        <v/>
      </c>
      <c r="O65" s="278" t="str">
        <f t="shared" ref="O65:O72" si="64">IF($A65="","",IF(LEFT($A65,1)=O$11,$F65,""))</f>
        <v/>
      </c>
    </row>
    <row r="66" spans="1:15" ht="14.25" customHeight="1" x14ac:dyDescent="0.15">
      <c r="A66" s="287" t="str">
        <f>Results!D51</f>
        <v>P</v>
      </c>
      <c r="B66" s="288">
        <v>2</v>
      </c>
      <c r="C66" s="289" t="str">
        <f t="shared" si="55"/>
        <v>Laurie Burrett</v>
      </c>
      <c r="D66" s="289" t="str">
        <f t="shared" si="56"/>
        <v>Hailsham</v>
      </c>
      <c r="E66" s="290">
        <f>Results!E51</f>
        <v>2.2000000000000002</v>
      </c>
      <c r="F66" s="291">
        <v>7</v>
      </c>
      <c r="H66" s="278" t="str">
        <f t="shared" si="57"/>
        <v/>
      </c>
      <c r="I66" s="280" t="str">
        <f t="shared" si="58"/>
        <v/>
      </c>
      <c r="J66" s="278" t="str">
        <f t="shared" si="59"/>
        <v/>
      </c>
      <c r="K66" s="278">
        <f t="shared" si="60"/>
        <v>7</v>
      </c>
      <c r="L66" s="278" t="str">
        <f t="shared" si="61"/>
        <v/>
      </c>
      <c r="M66" s="278" t="str">
        <f t="shared" si="62"/>
        <v/>
      </c>
      <c r="N66" s="278" t="str">
        <f t="shared" si="63"/>
        <v/>
      </c>
      <c r="O66" s="278" t="str">
        <f t="shared" si="64"/>
        <v/>
      </c>
    </row>
    <row r="67" spans="1:15" ht="14.25" customHeight="1" x14ac:dyDescent="0.15">
      <c r="A67" s="287" t="str">
        <f>Results!D52</f>
        <v>B</v>
      </c>
      <c r="B67" s="288">
        <v>3</v>
      </c>
      <c r="C67" s="289" t="str">
        <f t="shared" si="55"/>
        <v>Miguel Headley</v>
      </c>
      <c r="D67" s="289" t="str">
        <f t="shared" si="56"/>
        <v>Brighton &amp; Hove AC</v>
      </c>
      <c r="E67" s="290">
        <f>Results!E52</f>
        <v>2</v>
      </c>
      <c r="F67" s="291">
        <v>6</v>
      </c>
      <c r="H67" s="278" t="str">
        <f t="shared" si="57"/>
        <v/>
      </c>
      <c r="I67" s="278">
        <f t="shared" si="58"/>
        <v>6</v>
      </c>
      <c r="J67" s="280" t="str">
        <f t="shared" si="59"/>
        <v/>
      </c>
      <c r="K67" s="278" t="str">
        <f t="shared" si="60"/>
        <v/>
      </c>
      <c r="L67" s="280" t="str">
        <f t="shared" si="61"/>
        <v/>
      </c>
      <c r="M67" s="278" t="str">
        <f t="shared" si="62"/>
        <v/>
      </c>
      <c r="N67" s="278" t="str">
        <f t="shared" si="63"/>
        <v/>
      </c>
      <c r="O67" s="278" t="str">
        <f t="shared" si="64"/>
        <v/>
      </c>
    </row>
    <row r="68" spans="1:15" ht="14.25" customHeight="1" x14ac:dyDescent="0.15">
      <c r="A68" s="287" t="str">
        <f>Results!D53</f>
        <v>G</v>
      </c>
      <c r="B68" s="288">
        <v>4</v>
      </c>
      <c r="C68" s="289" t="str">
        <f t="shared" si="55"/>
        <v>Ben Taylor</v>
      </c>
      <c r="D68" s="289" t="str">
        <f t="shared" si="56"/>
        <v>Haywards Heath &amp; Lewes</v>
      </c>
      <c r="E68" s="290">
        <f>Results!E53</f>
        <v>1.8</v>
      </c>
      <c r="F68" s="291">
        <v>5</v>
      </c>
      <c r="H68" s="278" t="str">
        <f t="shared" si="57"/>
        <v/>
      </c>
      <c r="I68" s="278" t="str">
        <f t="shared" si="58"/>
        <v/>
      </c>
      <c r="J68" s="278" t="str">
        <f t="shared" si="59"/>
        <v/>
      </c>
      <c r="K68" s="278" t="str">
        <f t="shared" si="60"/>
        <v/>
      </c>
      <c r="L68" s="278" t="str">
        <f t="shared" si="61"/>
        <v/>
      </c>
      <c r="M68" s="278">
        <f t="shared" si="62"/>
        <v>5</v>
      </c>
      <c r="N68" s="280" t="str">
        <f t="shared" si="63"/>
        <v/>
      </c>
      <c r="O68" s="278" t="str">
        <f t="shared" si="64"/>
        <v/>
      </c>
    </row>
    <row r="69" spans="1:15" ht="14.25" customHeight="1" x14ac:dyDescent="0.15">
      <c r="A69" s="287">
        <f>Results!D54</f>
        <v>0</v>
      </c>
      <c r="B69" s="288">
        <v>5</v>
      </c>
      <c r="C69" s="289" t="str">
        <f t="shared" si="55"/>
        <v/>
      </c>
      <c r="D69" s="289" t="str">
        <f t="shared" si="56"/>
        <v/>
      </c>
      <c r="E69" s="290">
        <f>Results!E54</f>
        <v>0</v>
      </c>
      <c r="F69" s="291">
        <v>4</v>
      </c>
      <c r="H69" s="278" t="str">
        <f t="shared" si="57"/>
        <v/>
      </c>
      <c r="I69" s="278" t="str">
        <f t="shared" si="58"/>
        <v/>
      </c>
      <c r="J69" s="278" t="str">
        <f t="shared" si="59"/>
        <v/>
      </c>
      <c r="K69" s="280" t="str">
        <f t="shared" si="60"/>
        <v/>
      </c>
      <c r="L69" s="278" t="str">
        <f t="shared" si="61"/>
        <v/>
      </c>
      <c r="M69" s="278" t="str">
        <f t="shared" si="62"/>
        <v/>
      </c>
      <c r="N69" s="278" t="str">
        <f t="shared" si="63"/>
        <v/>
      </c>
      <c r="O69" s="278" t="str">
        <f t="shared" si="64"/>
        <v/>
      </c>
    </row>
    <row r="70" spans="1:15" ht="14.25" customHeight="1" x14ac:dyDescent="0.15">
      <c r="A70" s="287">
        <f>Results!D55</f>
        <v>0</v>
      </c>
      <c r="B70" s="288">
        <v>6</v>
      </c>
      <c r="C70" s="289" t="str">
        <f t="shared" si="55"/>
        <v/>
      </c>
      <c r="D70" s="289" t="str">
        <f t="shared" si="56"/>
        <v/>
      </c>
      <c r="E70" s="290">
        <f>Results!E55</f>
        <v>0</v>
      </c>
      <c r="F70" s="291">
        <v>3</v>
      </c>
      <c r="H70" s="278" t="str">
        <f t="shared" si="57"/>
        <v/>
      </c>
      <c r="I70" s="278" t="str">
        <f t="shared" si="58"/>
        <v/>
      </c>
      <c r="J70" s="278" t="str">
        <f t="shared" si="59"/>
        <v/>
      </c>
      <c r="K70" s="278" t="str">
        <f t="shared" si="60"/>
        <v/>
      </c>
      <c r="L70" s="278" t="str">
        <f t="shared" si="61"/>
        <v/>
      </c>
      <c r="M70" s="280" t="str">
        <f t="shared" si="62"/>
        <v/>
      </c>
      <c r="N70" s="278" t="str">
        <f t="shared" si="63"/>
        <v/>
      </c>
      <c r="O70" s="278" t="str">
        <f t="shared" si="64"/>
        <v/>
      </c>
    </row>
    <row r="71" spans="1:15" ht="14.25" customHeight="1" x14ac:dyDescent="0.15">
      <c r="A71" s="287">
        <f>Results!D56</f>
        <v>0</v>
      </c>
      <c r="B71" s="288">
        <v>7</v>
      </c>
      <c r="C71" s="289" t="str">
        <f t="shared" si="55"/>
        <v/>
      </c>
      <c r="D71" s="289" t="str">
        <f t="shared" si="56"/>
        <v/>
      </c>
      <c r="E71" s="290">
        <f>Results!E56</f>
        <v>0</v>
      </c>
      <c r="F71" s="291">
        <v>2</v>
      </c>
      <c r="H71" s="278" t="str">
        <f t="shared" si="57"/>
        <v/>
      </c>
      <c r="I71" s="278" t="str">
        <f t="shared" si="58"/>
        <v/>
      </c>
      <c r="J71" s="278" t="str">
        <f t="shared" si="59"/>
        <v/>
      </c>
      <c r="K71" s="278" t="str">
        <f t="shared" si="60"/>
        <v/>
      </c>
      <c r="L71" s="278" t="str">
        <f t="shared" si="61"/>
        <v/>
      </c>
      <c r="M71" s="278" t="str">
        <f t="shared" si="62"/>
        <v/>
      </c>
      <c r="N71" s="278" t="str">
        <f t="shared" si="63"/>
        <v/>
      </c>
      <c r="O71" s="278" t="str">
        <f t="shared" si="64"/>
        <v/>
      </c>
    </row>
    <row r="72" spans="1:15" ht="14.25" customHeight="1" x14ac:dyDescent="0.15">
      <c r="A72" s="287">
        <f>Results!D57</f>
        <v>0</v>
      </c>
      <c r="B72" s="288">
        <v>8</v>
      </c>
      <c r="C72" s="289" t="str">
        <f t="shared" si="55"/>
        <v/>
      </c>
      <c r="D72" s="289" t="str">
        <f t="shared" si="56"/>
        <v/>
      </c>
      <c r="E72" s="290">
        <f>Results!E57</f>
        <v>0</v>
      </c>
      <c r="F72" s="291">
        <v>1</v>
      </c>
      <c r="H72" s="278" t="str">
        <f t="shared" si="57"/>
        <v/>
      </c>
      <c r="I72" s="278" t="str">
        <f t="shared" si="58"/>
        <v/>
      </c>
      <c r="J72" s="278" t="str">
        <f t="shared" si="59"/>
        <v/>
      </c>
      <c r="K72" s="278" t="str">
        <f t="shared" si="60"/>
        <v/>
      </c>
      <c r="L72" s="278" t="str">
        <f t="shared" si="61"/>
        <v/>
      </c>
      <c r="M72" s="278" t="str">
        <f t="shared" si="62"/>
        <v/>
      </c>
      <c r="N72" s="278" t="str">
        <f t="shared" si="63"/>
        <v/>
      </c>
      <c r="O72" s="278" t="str">
        <f t="shared" si="64"/>
        <v/>
      </c>
    </row>
    <row r="73" spans="1:15" ht="14.25" customHeight="1" x14ac:dyDescent="0.15">
      <c r="A73" s="293" t="str">
        <f>Results!B58</f>
        <v>Pole Vault</v>
      </c>
      <c r="C73" s="286" t="str">
        <f>CONCATENATE("Mens ",A73," ",Results!C58)</f>
        <v>Mens Pole Vault 50+</v>
      </c>
    </row>
    <row r="74" spans="1:15" ht="14.25" customHeight="1" x14ac:dyDescent="0.15">
      <c r="A74" s="287">
        <f>Results!D59</f>
        <v>16</v>
      </c>
      <c r="B74" s="288">
        <v>1</v>
      </c>
      <c r="C74" s="289" t="str">
        <f t="shared" ref="C74:C81" si="65">IF(A74=0,"",INDEX(Mens_team_declarations,MATCH(A$73,Events_men,0),MATCH(A74,men_short_codes,0)))</f>
        <v>Wayne Martin</v>
      </c>
      <c r="D74" s="289" t="str">
        <f t="shared" ref="D74:D81" si="66">IF(A74=0,"",INDEX(Club_names,MATCH(A74,men_short_codes,0)))</f>
        <v>Hastings AC</v>
      </c>
      <c r="E74" s="290">
        <f>Results!E59</f>
        <v>2.2000000000000002</v>
      </c>
      <c r="F74" s="291">
        <v>8</v>
      </c>
      <c r="H74" s="278" t="str">
        <f t="shared" ref="H74:H81" si="67">IF($A74="","",IF($A74=H$13,$F74,""))</f>
        <v/>
      </c>
      <c r="I74" s="278" t="str">
        <f t="shared" ref="I74:I81" si="68">IF($A74="","",IF($A74=I$13,$F74,""))</f>
        <v/>
      </c>
      <c r="J74" s="278" t="str">
        <f t="shared" ref="J74:J81" si="69">IF($A74="","",IF($A74=J$13,$F74,""))</f>
        <v/>
      </c>
      <c r="K74" s="278" t="str">
        <f t="shared" ref="K74:K81" si="70">IF($A74="","",IF($A74=K$13,$F74,""))</f>
        <v/>
      </c>
      <c r="L74" s="278">
        <f t="shared" ref="L74:L81" si="71">IF($A74="","",IF($A74=L$13,$F74,""))</f>
        <v>8</v>
      </c>
      <c r="M74" s="280" t="str">
        <f t="shared" ref="M74:M81" si="72">IF($A74="","",IF($A74=M$13,$F74,""))</f>
        <v/>
      </c>
      <c r="N74" s="278" t="str">
        <f t="shared" ref="N74:N81" si="73">IF($A74="","",IF($A74=N$13,$F74,""))</f>
        <v/>
      </c>
      <c r="O74" s="278" t="str">
        <f t="shared" ref="O74:O81" si="74">IF($A74="","",IF($A74=O$13,$F74,""))</f>
        <v/>
      </c>
    </row>
    <row r="75" spans="1:15" ht="14.25" customHeight="1" x14ac:dyDescent="0.15">
      <c r="A75" s="287">
        <f>Results!D60</f>
        <v>14</v>
      </c>
      <c r="B75" s="288">
        <v>2</v>
      </c>
      <c r="C75" s="289" t="str">
        <f t="shared" si="65"/>
        <v>Brian Slaughter</v>
      </c>
      <c r="D75" s="289" t="str">
        <f t="shared" si="66"/>
        <v>Eastbourne Rovers AC</v>
      </c>
      <c r="E75" s="290">
        <f>Results!E60</f>
        <v>2.1</v>
      </c>
      <c r="F75" s="291">
        <v>7</v>
      </c>
      <c r="H75" s="278" t="str">
        <f t="shared" si="67"/>
        <v/>
      </c>
      <c r="I75" s="278" t="str">
        <f t="shared" si="68"/>
        <v/>
      </c>
      <c r="J75" s="278">
        <f t="shared" si="69"/>
        <v>7</v>
      </c>
      <c r="K75" s="278" t="str">
        <f t="shared" si="70"/>
        <v/>
      </c>
      <c r="L75" s="280" t="str">
        <f t="shared" si="71"/>
        <v/>
      </c>
      <c r="M75" s="278" t="str">
        <f t="shared" si="72"/>
        <v/>
      </c>
      <c r="N75" s="278" t="str">
        <f t="shared" si="73"/>
        <v/>
      </c>
      <c r="O75" s="278" t="str">
        <f t="shared" si="74"/>
        <v/>
      </c>
    </row>
    <row r="76" spans="1:15" ht="14.25" customHeight="1" x14ac:dyDescent="0.15">
      <c r="A76" s="287">
        <f>Results!D61</f>
        <v>0</v>
      </c>
      <c r="B76" s="288">
        <v>3</v>
      </c>
      <c r="C76" s="289" t="str">
        <f t="shared" si="65"/>
        <v/>
      </c>
      <c r="D76" s="289" t="str">
        <f t="shared" si="66"/>
        <v/>
      </c>
      <c r="E76" s="290">
        <f>Results!E61</f>
        <v>0</v>
      </c>
      <c r="F76" s="291">
        <v>6</v>
      </c>
      <c r="H76" s="278" t="str">
        <f t="shared" si="67"/>
        <v/>
      </c>
      <c r="I76" s="278" t="str">
        <f t="shared" si="68"/>
        <v/>
      </c>
      <c r="J76" s="278" t="str">
        <f t="shared" si="69"/>
        <v/>
      </c>
      <c r="K76" s="280" t="str">
        <f t="shared" si="70"/>
        <v/>
      </c>
      <c r="L76" s="278" t="str">
        <f t="shared" si="71"/>
        <v/>
      </c>
      <c r="M76" s="278" t="str">
        <f t="shared" si="72"/>
        <v/>
      </c>
      <c r="N76" s="278" t="str">
        <f t="shared" si="73"/>
        <v/>
      </c>
      <c r="O76" s="278" t="str">
        <f t="shared" si="74"/>
        <v/>
      </c>
    </row>
    <row r="77" spans="1:15" ht="14.25" customHeight="1" x14ac:dyDescent="0.15">
      <c r="A77" s="287">
        <f>Results!D62</f>
        <v>0</v>
      </c>
      <c r="B77" s="288">
        <v>4</v>
      </c>
      <c r="C77" s="289" t="str">
        <f t="shared" si="65"/>
        <v/>
      </c>
      <c r="D77" s="289" t="str">
        <f t="shared" si="66"/>
        <v/>
      </c>
      <c r="E77" s="290">
        <f>Results!E62</f>
        <v>0</v>
      </c>
      <c r="F77" s="291">
        <v>5</v>
      </c>
      <c r="H77" s="278" t="str">
        <f t="shared" si="67"/>
        <v/>
      </c>
      <c r="I77" s="278" t="str">
        <f t="shared" si="68"/>
        <v/>
      </c>
      <c r="J77" s="278" t="str">
        <f t="shared" si="69"/>
        <v/>
      </c>
      <c r="K77" s="278" t="str">
        <f t="shared" si="70"/>
        <v/>
      </c>
      <c r="L77" s="278" t="str">
        <f t="shared" si="71"/>
        <v/>
      </c>
      <c r="M77" s="278" t="str">
        <f t="shared" si="72"/>
        <v/>
      </c>
      <c r="N77" s="280" t="str">
        <f t="shared" si="73"/>
        <v/>
      </c>
      <c r="O77" s="280" t="str">
        <f t="shared" si="74"/>
        <v/>
      </c>
    </row>
    <row r="78" spans="1:15" ht="14.25" customHeight="1" x14ac:dyDescent="0.15">
      <c r="A78" s="287">
        <f>Results!D63</f>
        <v>0</v>
      </c>
      <c r="B78" s="288">
        <v>5</v>
      </c>
      <c r="C78" s="289" t="str">
        <f t="shared" si="65"/>
        <v/>
      </c>
      <c r="D78" s="289" t="str">
        <f t="shared" si="66"/>
        <v/>
      </c>
      <c r="E78" s="290">
        <f>Results!E63</f>
        <v>0</v>
      </c>
      <c r="F78" s="291">
        <v>4</v>
      </c>
      <c r="H78" s="278" t="str">
        <f t="shared" si="67"/>
        <v/>
      </c>
      <c r="I78" s="278" t="str">
        <f t="shared" si="68"/>
        <v/>
      </c>
      <c r="J78" s="278" t="str">
        <f t="shared" si="69"/>
        <v/>
      </c>
      <c r="K78" s="278" t="str">
        <f t="shared" si="70"/>
        <v/>
      </c>
      <c r="L78" s="278" t="str">
        <f t="shared" si="71"/>
        <v/>
      </c>
      <c r="M78" s="278" t="str">
        <f t="shared" si="72"/>
        <v/>
      </c>
      <c r="N78" s="278" t="str">
        <f t="shared" si="73"/>
        <v/>
      </c>
      <c r="O78" s="278" t="str">
        <f t="shared" si="74"/>
        <v/>
      </c>
    </row>
    <row r="79" spans="1:15" ht="14.25" customHeight="1" x14ac:dyDescent="0.15">
      <c r="A79" s="287">
        <f>Results!D64</f>
        <v>0</v>
      </c>
      <c r="B79" s="288">
        <v>6</v>
      </c>
      <c r="C79" s="289" t="str">
        <f t="shared" si="65"/>
        <v/>
      </c>
      <c r="D79" s="289" t="str">
        <f t="shared" si="66"/>
        <v/>
      </c>
      <c r="E79" s="290">
        <f>Results!E64</f>
        <v>0</v>
      </c>
      <c r="F79" s="291">
        <v>3</v>
      </c>
      <c r="H79" s="278" t="str">
        <f t="shared" si="67"/>
        <v/>
      </c>
      <c r="I79" s="278" t="str">
        <f t="shared" si="68"/>
        <v/>
      </c>
      <c r="J79" s="278" t="str">
        <f t="shared" si="69"/>
        <v/>
      </c>
      <c r="K79" s="278" t="str">
        <f t="shared" si="70"/>
        <v/>
      </c>
      <c r="L79" s="278" t="str">
        <f t="shared" si="71"/>
        <v/>
      </c>
      <c r="M79" s="278" t="str">
        <f t="shared" si="72"/>
        <v/>
      </c>
      <c r="N79" s="278" t="str">
        <f t="shared" si="73"/>
        <v/>
      </c>
      <c r="O79" s="278" t="str">
        <f t="shared" si="74"/>
        <v/>
      </c>
    </row>
    <row r="80" spans="1:15" ht="14.25" customHeight="1" x14ac:dyDescent="0.15">
      <c r="A80" s="287">
        <f>Results!D65</f>
        <v>0</v>
      </c>
      <c r="B80" s="288">
        <v>7</v>
      </c>
      <c r="C80" s="289" t="str">
        <f t="shared" si="65"/>
        <v/>
      </c>
      <c r="D80" s="289" t="str">
        <f t="shared" si="66"/>
        <v/>
      </c>
      <c r="E80" s="290">
        <f>Results!E65</f>
        <v>0</v>
      </c>
      <c r="F80" s="291">
        <v>2</v>
      </c>
      <c r="H80" s="278" t="str">
        <f t="shared" si="67"/>
        <v/>
      </c>
      <c r="I80" s="278" t="str">
        <f t="shared" si="68"/>
        <v/>
      </c>
      <c r="J80" s="278" t="str">
        <f t="shared" si="69"/>
        <v/>
      </c>
      <c r="K80" s="278" t="str">
        <f t="shared" si="70"/>
        <v/>
      </c>
      <c r="L80" s="278" t="str">
        <f t="shared" si="71"/>
        <v/>
      </c>
      <c r="M80" s="278" t="str">
        <f t="shared" si="72"/>
        <v/>
      </c>
      <c r="N80" s="278" t="str">
        <f t="shared" si="73"/>
        <v/>
      </c>
      <c r="O80" s="278" t="str">
        <f t="shared" si="74"/>
        <v/>
      </c>
    </row>
    <row r="81" spans="1:15" ht="14.25" customHeight="1" x14ac:dyDescent="0.15">
      <c r="A81" s="287">
        <f>Results!D66</f>
        <v>0</v>
      </c>
      <c r="B81" s="288">
        <v>8</v>
      </c>
      <c r="C81" s="289" t="str">
        <f t="shared" si="65"/>
        <v/>
      </c>
      <c r="D81" s="289" t="str">
        <f t="shared" si="66"/>
        <v/>
      </c>
      <c r="E81" s="290">
        <f>Results!E66</f>
        <v>0</v>
      </c>
      <c r="F81" s="291">
        <v>1</v>
      </c>
      <c r="H81" s="278" t="str">
        <f t="shared" si="67"/>
        <v/>
      </c>
      <c r="I81" s="278" t="str">
        <f t="shared" si="68"/>
        <v/>
      </c>
      <c r="J81" s="278" t="str">
        <f t="shared" si="69"/>
        <v/>
      </c>
      <c r="K81" s="278" t="str">
        <f t="shared" si="70"/>
        <v/>
      </c>
      <c r="L81" s="278" t="str">
        <f t="shared" si="71"/>
        <v/>
      </c>
      <c r="M81" s="278" t="str">
        <f t="shared" si="72"/>
        <v/>
      </c>
      <c r="N81" s="278" t="str">
        <f t="shared" si="73"/>
        <v/>
      </c>
      <c r="O81" s="278" t="str">
        <f t="shared" si="74"/>
        <v/>
      </c>
    </row>
    <row r="82" spans="1:15" ht="14.25" customHeight="1" x14ac:dyDescent="0.15">
      <c r="A82" s="293" t="str">
        <f>Results!B67</f>
        <v>Triple Jump</v>
      </c>
      <c r="C82" s="286" t="str">
        <f>CONCATENATE("Mens ",A82," ",Results!C67)</f>
        <v>Mens Triple Jump 35+</v>
      </c>
    </row>
    <row r="83" spans="1:15" ht="14.25" customHeight="1" x14ac:dyDescent="0.15">
      <c r="A83" s="287" t="str">
        <f>Results!D68</f>
        <v>E</v>
      </c>
      <c r="B83" s="288">
        <v>1</v>
      </c>
      <c r="C83" s="289" t="str">
        <f t="shared" ref="C83:C90" si="75">IF(A83=0,"",INDEX(Mens_team_declarations,MATCH(A$82,Events_men,0),MATCH(A83,men_short_codes,0)))</f>
        <v>Grant Stirling</v>
      </c>
      <c r="D83" s="289" t="str">
        <f t="shared" ref="D83:D90" si="76">IF(A83=0,"",INDEX(Club_names,MATCH(A83,men_short_codes,0)))</f>
        <v>Eastbourne Rovers AC</v>
      </c>
      <c r="E83" s="290">
        <f>Results!E68</f>
        <v>10.58</v>
      </c>
      <c r="F83" s="291">
        <v>8</v>
      </c>
      <c r="H83" s="278" t="str">
        <f t="shared" ref="H83:H90" si="77">IF($A83="","",IF(LEFT($A83,1)=H$11,$F83,""))</f>
        <v/>
      </c>
      <c r="I83" s="278" t="str">
        <f t="shared" ref="I83:I90" si="78">IF($A83="","",IF(LEFT($A83,1)=I$11,$F83,""))</f>
        <v/>
      </c>
      <c r="J83" s="280">
        <f t="shared" ref="J83:J90" si="79">IF($A83="","",IF(LEFT($A83,1)=J$11,$F83,""))</f>
        <v>8</v>
      </c>
      <c r="K83" s="280" t="str">
        <f t="shared" ref="K83:K90" si="80">IF($A83="","",IF(LEFT($A83,1)=K$11,$F83,""))</f>
        <v/>
      </c>
      <c r="L83" s="278" t="str">
        <f t="shared" ref="L83:L90" si="81">IF($A83="","",IF(LEFT($A83,1)=L$11,$F83,""))</f>
        <v/>
      </c>
      <c r="M83" s="278" t="str">
        <f t="shared" ref="M83:M90" si="82">IF($A83="","",IF(LEFT($A83,1)=M$11,$F83,""))</f>
        <v/>
      </c>
      <c r="N83" s="278" t="str">
        <f t="shared" ref="N83:N90" si="83">IF($A83="","",IF(LEFT($A83,1)=N$11,$F83,""))</f>
        <v/>
      </c>
      <c r="O83" s="278" t="str">
        <f t="shared" ref="O83:O90" si="84">IF($A83="","",IF(LEFT($A83,1)=O$11,$F83,""))</f>
        <v/>
      </c>
    </row>
    <row r="84" spans="1:15" ht="14.25" customHeight="1" x14ac:dyDescent="0.15">
      <c r="A84" s="287" t="str">
        <f>Results!D69</f>
        <v>P</v>
      </c>
      <c r="B84" s="288">
        <v>2</v>
      </c>
      <c r="C84" s="289" t="str">
        <f t="shared" si="75"/>
        <v>Laurie Burrett</v>
      </c>
      <c r="D84" s="289" t="str">
        <f t="shared" si="76"/>
        <v>Hailsham</v>
      </c>
      <c r="E84" s="290">
        <f>Results!E69</f>
        <v>9.33</v>
      </c>
      <c r="F84" s="291">
        <v>7</v>
      </c>
      <c r="H84" s="278" t="str">
        <f t="shared" si="77"/>
        <v/>
      </c>
      <c r="I84" s="280" t="str">
        <f t="shared" si="78"/>
        <v/>
      </c>
      <c r="J84" s="278" t="str">
        <f t="shared" si="79"/>
        <v/>
      </c>
      <c r="K84" s="278">
        <f t="shared" si="80"/>
        <v>7</v>
      </c>
      <c r="L84" s="278" t="str">
        <f t="shared" si="81"/>
        <v/>
      </c>
      <c r="M84" s="278" t="str">
        <f t="shared" si="82"/>
        <v/>
      </c>
      <c r="N84" s="278" t="str">
        <f t="shared" si="83"/>
        <v/>
      </c>
      <c r="O84" s="278" t="str">
        <f t="shared" si="84"/>
        <v/>
      </c>
    </row>
    <row r="85" spans="1:15" ht="14.25" customHeight="1" x14ac:dyDescent="0.15">
      <c r="A85" s="287" t="str">
        <f>Results!D70</f>
        <v>M</v>
      </c>
      <c r="B85" s="288">
        <v>3</v>
      </c>
      <c r="C85" s="289" t="str">
        <f t="shared" si="75"/>
        <v>Tom Cleary</v>
      </c>
      <c r="D85" s="289" t="str">
        <f t="shared" si="76"/>
        <v>Hastings AC</v>
      </c>
      <c r="E85" s="290">
        <f>Results!E70</f>
        <v>9.2799999999999994</v>
      </c>
      <c r="F85" s="291">
        <v>6</v>
      </c>
      <c r="H85" s="278" t="str">
        <f t="shared" si="77"/>
        <v/>
      </c>
      <c r="I85" s="278" t="str">
        <f t="shared" si="78"/>
        <v/>
      </c>
      <c r="J85" s="280" t="str">
        <f t="shared" si="79"/>
        <v/>
      </c>
      <c r="K85" s="278" t="str">
        <f t="shared" si="80"/>
        <v/>
      </c>
      <c r="L85" s="280">
        <f t="shared" si="81"/>
        <v>6</v>
      </c>
      <c r="M85" s="278" t="str">
        <f t="shared" si="82"/>
        <v/>
      </c>
      <c r="N85" s="278" t="str">
        <f t="shared" si="83"/>
        <v/>
      </c>
      <c r="O85" s="278" t="str">
        <f t="shared" si="84"/>
        <v/>
      </c>
    </row>
    <row r="86" spans="1:15" ht="14.25" customHeight="1" x14ac:dyDescent="0.15">
      <c r="A86" s="287" t="str">
        <f>Results!D71</f>
        <v>V</v>
      </c>
      <c r="B86" s="288">
        <v>4</v>
      </c>
      <c r="C86" s="289" t="str">
        <f t="shared" si="75"/>
        <v>Matthew Harmer</v>
      </c>
      <c r="D86" s="289" t="str">
        <f t="shared" si="76"/>
        <v>HY</v>
      </c>
      <c r="E86" s="290">
        <f>Results!E71</f>
        <v>7.59</v>
      </c>
      <c r="F86" s="291">
        <v>5</v>
      </c>
      <c r="H86" s="278" t="str">
        <f t="shared" si="77"/>
        <v/>
      </c>
      <c r="I86" s="278" t="str">
        <f t="shared" si="78"/>
        <v/>
      </c>
      <c r="J86" s="278" t="str">
        <f t="shared" si="79"/>
        <v/>
      </c>
      <c r="K86" s="278" t="str">
        <f t="shared" si="80"/>
        <v/>
      </c>
      <c r="L86" s="278" t="str">
        <f t="shared" si="81"/>
        <v/>
      </c>
      <c r="M86" s="278" t="str">
        <f t="shared" si="82"/>
        <v/>
      </c>
      <c r="N86" s="280">
        <f t="shared" si="83"/>
        <v>5</v>
      </c>
      <c r="O86" s="278" t="str">
        <f t="shared" si="84"/>
        <v/>
      </c>
    </row>
    <row r="87" spans="1:15" ht="14.25" customHeight="1" x14ac:dyDescent="0.15">
      <c r="A87" s="287" t="str">
        <f>Results!D72</f>
        <v>G</v>
      </c>
      <c r="B87" s="288">
        <v>5</v>
      </c>
      <c r="C87" s="289" t="str">
        <f t="shared" si="75"/>
        <v>James Smyth</v>
      </c>
      <c r="D87" s="289" t="str">
        <f t="shared" si="76"/>
        <v>Haywards Heath &amp; Lewes</v>
      </c>
      <c r="E87" s="290">
        <f>Results!E72</f>
        <v>7.57</v>
      </c>
      <c r="F87" s="291">
        <v>4</v>
      </c>
      <c r="H87" s="278" t="str">
        <f t="shared" si="77"/>
        <v/>
      </c>
      <c r="I87" s="278" t="str">
        <f t="shared" si="78"/>
        <v/>
      </c>
      <c r="J87" s="278" t="str">
        <f t="shared" si="79"/>
        <v/>
      </c>
      <c r="K87" s="280" t="str">
        <f t="shared" si="80"/>
        <v/>
      </c>
      <c r="L87" s="278" t="str">
        <f t="shared" si="81"/>
        <v/>
      </c>
      <c r="M87" s="278">
        <f t="shared" si="82"/>
        <v>4</v>
      </c>
      <c r="N87" s="278" t="str">
        <f t="shared" si="83"/>
        <v/>
      </c>
      <c r="O87" s="278" t="str">
        <f t="shared" si="84"/>
        <v/>
      </c>
    </row>
    <row r="88" spans="1:15" ht="14.25" customHeight="1" x14ac:dyDescent="0.15">
      <c r="A88" s="287">
        <f>Results!D73</f>
        <v>0</v>
      </c>
      <c r="B88" s="288">
        <v>6</v>
      </c>
      <c r="C88" s="289" t="str">
        <f t="shared" si="75"/>
        <v/>
      </c>
      <c r="D88" s="289" t="str">
        <f t="shared" si="76"/>
        <v/>
      </c>
      <c r="E88" s="290">
        <f>Results!E73</f>
        <v>0</v>
      </c>
      <c r="F88" s="291">
        <v>3</v>
      </c>
      <c r="H88" s="278" t="str">
        <f t="shared" si="77"/>
        <v/>
      </c>
      <c r="I88" s="278" t="str">
        <f t="shared" si="78"/>
        <v/>
      </c>
      <c r="J88" s="278" t="str">
        <f t="shared" si="79"/>
        <v/>
      </c>
      <c r="K88" s="278" t="str">
        <f t="shared" si="80"/>
        <v/>
      </c>
      <c r="L88" s="278" t="str">
        <f t="shared" si="81"/>
        <v/>
      </c>
      <c r="M88" s="280" t="str">
        <f t="shared" si="82"/>
        <v/>
      </c>
      <c r="N88" s="278" t="str">
        <f t="shared" si="83"/>
        <v/>
      </c>
      <c r="O88" s="278" t="str">
        <f t="shared" si="84"/>
        <v/>
      </c>
    </row>
    <row r="89" spans="1:15" ht="14.25" customHeight="1" x14ac:dyDescent="0.15">
      <c r="A89" s="287">
        <f>Results!D74</f>
        <v>0</v>
      </c>
      <c r="B89" s="288">
        <v>7</v>
      </c>
      <c r="C89" s="289" t="str">
        <f t="shared" si="75"/>
        <v/>
      </c>
      <c r="D89" s="289" t="str">
        <f t="shared" si="76"/>
        <v/>
      </c>
      <c r="E89" s="290">
        <f>Results!E74</f>
        <v>0</v>
      </c>
      <c r="F89" s="291">
        <v>2</v>
      </c>
      <c r="H89" s="278" t="str">
        <f t="shared" si="77"/>
        <v/>
      </c>
      <c r="I89" s="278" t="str">
        <f t="shared" si="78"/>
        <v/>
      </c>
      <c r="J89" s="278" t="str">
        <f t="shared" si="79"/>
        <v/>
      </c>
      <c r="K89" s="278" t="str">
        <f t="shared" si="80"/>
        <v/>
      </c>
      <c r="L89" s="278" t="str">
        <f t="shared" si="81"/>
        <v/>
      </c>
      <c r="M89" s="278" t="str">
        <f t="shared" si="82"/>
        <v/>
      </c>
      <c r="N89" s="278" t="str">
        <f t="shared" si="83"/>
        <v/>
      </c>
      <c r="O89" s="278" t="str">
        <f t="shared" si="84"/>
        <v/>
      </c>
    </row>
    <row r="90" spans="1:15" ht="14.25" customHeight="1" x14ac:dyDescent="0.15">
      <c r="A90" s="287">
        <f>Results!D75</f>
        <v>0</v>
      </c>
      <c r="B90" s="288">
        <v>8</v>
      </c>
      <c r="C90" s="289" t="str">
        <f t="shared" si="75"/>
        <v/>
      </c>
      <c r="D90" s="289" t="str">
        <f t="shared" si="76"/>
        <v/>
      </c>
      <c r="E90" s="290">
        <f>Results!E75</f>
        <v>0</v>
      </c>
      <c r="F90" s="291">
        <v>1</v>
      </c>
      <c r="H90" s="278" t="str">
        <f t="shared" si="77"/>
        <v/>
      </c>
      <c r="I90" s="278" t="str">
        <f t="shared" si="78"/>
        <v/>
      </c>
      <c r="J90" s="278" t="str">
        <f t="shared" si="79"/>
        <v/>
      </c>
      <c r="K90" s="278" t="str">
        <f t="shared" si="80"/>
        <v/>
      </c>
      <c r="L90" s="278" t="str">
        <f t="shared" si="81"/>
        <v/>
      </c>
      <c r="M90" s="278" t="str">
        <f t="shared" si="82"/>
        <v/>
      </c>
      <c r="N90" s="278" t="str">
        <f t="shared" si="83"/>
        <v/>
      </c>
      <c r="O90" s="278" t="str">
        <f t="shared" si="84"/>
        <v/>
      </c>
    </row>
    <row r="91" spans="1:15" ht="14.25" customHeight="1" x14ac:dyDescent="0.15">
      <c r="A91" s="293" t="str">
        <f>Results!B76</f>
        <v>Triple Jump</v>
      </c>
      <c r="C91" s="286" t="str">
        <f>CONCATENATE("Mens ",A91," ",Results!C76)</f>
        <v>Mens Triple Jump 50+</v>
      </c>
    </row>
    <row r="92" spans="1:15" ht="14.25" customHeight="1" x14ac:dyDescent="0.15">
      <c r="A92" s="287">
        <f>Results!D77</f>
        <v>14</v>
      </c>
      <c r="B92" s="288">
        <v>1</v>
      </c>
      <c r="C92" s="289" t="str">
        <f t="shared" ref="C92:C99" si="85">IF(A92=0,"",INDEX(Mens_team_declarations,MATCH(A$91,Events_men,0),MATCH(A92,men_short_codes,0)))</f>
        <v>Brian Slaughter</v>
      </c>
      <c r="D92" s="289" t="str">
        <f t="shared" ref="D92:D99" si="86">IF(A92=0,"",INDEX(Club_names,MATCH(A92,men_short_codes,0)))</f>
        <v>Eastbourne Rovers AC</v>
      </c>
      <c r="E92" s="290">
        <f>Results!E77</f>
        <v>8.35</v>
      </c>
      <c r="F92" s="291">
        <v>8</v>
      </c>
      <c r="H92" s="278" t="str">
        <f t="shared" ref="H92:H99" si="87">IF($A92="","",IF($A92=H$13,$F92,""))</f>
        <v/>
      </c>
      <c r="I92" s="278" t="str">
        <f t="shared" ref="I92:I99" si="88">IF($A92="","",IF($A92=I$13,$F92,""))</f>
        <v/>
      </c>
      <c r="J92" s="278">
        <f t="shared" ref="J92:J99" si="89">IF($A92="","",IF($A92=J$13,$F92,""))</f>
        <v>8</v>
      </c>
      <c r="K92" s="278" t="str">
        <f t="shared" ref="K92:K99" si="90">IF($A92="","",IF($A92=K$13,$F92,""))</f>
        <v/>
      </c>
      <c r="L92" s="278" t="str">
        <f t="shared" ref="L92:L99" si="91">IF($A92="","",IF($A92=L$13,$F92,""))</f>
        <v/>
      </c>
      <c r="M92" s="280" t="str">
        <f t="shared" ref="M92:M99" si="92">IF($A92="","",IF($A92=M$13,$F92,""))</f>
        <v/>
      </c>
      <c r="N92" s="278" t="str">
        <f t="shared" ref="N92:N99" si="93">IF($A92="","",IF($A92=N$13,$F92,""))</f>
        <v/>
      </c>
      <c r="O92" s="278" t="str">
        <f t="shared" ref="O92:O99" si="94">IF($A92="","",IF($A92=O$13,$F92,""))</f>
        <v/>
      </c>
    </row>
    <row r="93" spans="1:15" ht="14.25" customHeight="1" x14ac:dyDescent="0.15">
      <c r="A93" s="287">
        <f>Results!D78</f>
        <v>17</v>
      </c>
      <c r="B93" s="288">
        <v>2</v>
      </c>
      <c r="C93" s="289" t="str">
        <f t="shared" si="85"/>
        <v>Mark Rahman</v>
      </c>
      <c r="D93" s="289" t="str">
        <f t="shared" si="86"/>
        <v>Haywards Heath &amp; Lewes</v>
      </c>
      <c r="E93" s="290">
        <f>Results!E78</f>
        <v>8.2799999999999994</v>
      </c>
      <c r="F93" s="291">
        <v>7</v>
      </c>
      <c r="H93" s="278" t="str">
        <f t="shared" si="87"/>
        <v/>
      </c>
      <c r="I93" s="278" t="str">
        <f t="shared" si="88"/>
        <v/>
      </c>
      <c r="J93" s="278" t="str">
        <f t="shared" si="89"/>
        <v/>
      </c>
      <c r="K93" s="278" t="str">
        <f t="shared" si="90"/>
        <v/>
      </c>
      <c r="L93" s="280" t="str">
        <f t="shared" si="91"/>
        <v/>
      </c>
      <c r="M93" s="278">
        <f t="shared" si="92"/>
        <v>7</v>
      </c>
      <c r="N93" s="278" t="str">
        <f t="shared" si="93"/>
        <v/>
      </c>
      <c r="O93" s="278" t="str">
        <f t="shared" si="94"/>
        <v/>
      </c>
    </row>
    <row r="94" spans="1:15" ht="14.25" customHeight="1" x14ac:dyDescent="0.15">
      <c r="A94" s="287">
        <f>Results!D79</f>
        <v>11</v>
      </c>
      <c r="B94" s="288">
        <v>3</v>
      </c>
      <c r="C94" s="289" t="str">
        <f t="shared" si="85"/>
        <v>Richard McGregor</v>
      </c>
      <c r="D94" s="289" t="str">
        <f t="shared" si="86"/>
        <v>Brighton &amp; Hove AC</v>
      </c>
      <c r="E94" s="290">
        <f>Results!E79</f>
        <v>8.26</v>
      </c>
      <c r="F94" s="291">
        <v>6</v>
      </c>
      <c r="H94" s="278" t="str">
        <f t="shared" si="87"/>
        <v/>
      </c>
      <c r="I94" s="278">
        <f t="shared" si="88"/>
        <v>6</v>
      </c>
      <c r="J94" s="278" t="str">
        <f t="shared" si="89"/>
        <v/>
      </c>
      <c r="K94" s="280" t="str">
        <f t="shared" si="90"/>
        <v/>
      </c>
      <c r="L94" s="278" t="str">
        <f t="shared" si="91"/>
        <v/>
      </c>
      <c r="M94" s="278" t="str">
        <f t="shared" si="92"/>
        <v/>
      </c>
      <c r="N94" s="278" t="str">
        <f t="shared" si="93"/>
        <v/>
      </c>
      <c r="O94" s="278" t="str">
        <f t="shared" si="94"/>
        <v/>
      </c>
    </row>
    <row r="95" spans="1:15" ht="14.25" customHeight="1" x14ac:dyDescent="0.15">
      <c r="A95" s="287">
        <f>Results!D80</f>
        <v>16</v>
      </c>
      <c r="B95" s="288">
        <v>4</v>
      </c>
      <c r="C95" s="289" t="str">
        <f t="shared" si="85"/>
        <v>Steve Baldock</v>
      </c>
      <c r="D95" s="289" t="str">
        <f t="shared" si="86"/>
        <v>Hastings AC</v>
      </c>
      <c r="E95" s="290">
        <f>Results!E80</f>
        <v>8.24</v>
      </c>
      <c r="F95" s="291">
        <v>5</v>
      </c>
      <c r="H95" s="278" t="str">
        <f t="shared" si="87"/>
        <v/>
      </c>
      <c r="I95" s="278" t="str">
        <f t="shared" si="88"/>
        <v/>
      </c>
      <c r="J95" s="278" t="str">
        <f t="shared" si="89"/>
        <v/>
      </c>
      <c r="K95" s="278" t="str">
        <f t="shared" si="90"/>
        <v/>
      </c>
      <c r="L95" s="278">
        <f t="shared" si="91"/>
        <v>5</v>
      </c>
      <c r="M95" s="278" t="str">
        <f t="shared" si="92"/>
        <v/>
      </c>
      <c r="N95" s="280" t="str">
        <f t="shared" si="93"/>
        <v/>
      </c>
      <c r="O95" s="280" t="str">
        <f t="shared" si="94"/>
        <v/>
      </c>
    </row>
    <row r="96" spans="1:15" ht="14.25" customHeight="1" x14ac:dyDescent="0.15">
      <c r="A96" s="287">
        <f>Results!D81</f>
        <v>10</v>
      </c>
      <c r="B96" s="288">
        <v>5</v>
      </c>
      <c r="C96" s="289" t="str">
        <f t="shared" si="85"/>
        <v>Graham Shorter</v>
      </c>
      <c r="D96" s="289" t="str">
        <f t="shared" si="86"/>
        <v>Arena 80</v>
      </c>
      <c r="E96" s="290">
        <f>Results!E81</f>
        <v>7.12</v>
      </c>
      <c r="F96" s="291">
        <v>4</v>
      </c>
      <c r="H96" s="278">
        <f t="shared" si="87"/>
        <v>4</v>
      </c>
      <c r="I96" s="278" t="str">
        <f t="shared" si="88"/>
        <v/>
      </c>
      <c r="J96" s="278" t="str">
        <f t="shared" si="89"/>
        <v/>
      </c>
      <c r="K96" s="278" t="str">
        <f t="shared" si="90"/>
        <v/>
      </c>
      <c r="L96" s="278" t="str">
        <f t="shared" si="91"/>
        <v/>
      </c>
      <c r="M96" s="278" t="str">
        <f t="shared" si="92"/>
        <v/>
      </c>
      <c r="N96" s="278" t="str">
        <f t="shared" si="93"/>
        <v/>
      </c>
      <c r="O96" s="278" t="str">
        <f t="shared" si="94"/>
        <v/>
      </c>
    </row>
    <row r="97" spans="1:15" ht="14.25" customHeight="1" x14ac:dyDescent="0.15">
      <c r="A97" s="287">
        <f>Results!D82</f>
        <v>0</v>
      </c>
      <c r="B97" s="288">
        <v>6</v>
      </c>
      <c r="C97" s="289" t="str">
        <f t="shared" si="85"/>
        <v/>
      </c>
      <c r="D97" s="289" t="str">
        <f t="shared" si="86"/>
        <v/>
      </c>
      <c r="E97" s="290">
        <f>Results!E82</f>
        <v>0</v>
      </c>
      <c r="F97" s="291">
        <v>3</v>
      </c>
      <c r="H97" s="278" t="str">
        <f t="shared" si="87"/>
        <v/>
      </c>
      <c r="I97" s="278" t="str">
        <f t="shared" si="88"/>
        <v/>
      </c>
      <c r="J97" s="278" t="str">
        <f t="shared" si="89"/>
        <v/>
      </c>
      <c r="K97" s="278" t="str">
        <f t="shared" si="90"/>
        <v/>
      </c>
      <c r="L97" s="278" t="str">
        <f t="shared" si="91"/>
        <v/>
      </c>
      <c r="M97" s="278" t="str">
        <f t="shared" si="92"/>
        <v/>
      </c>
      <c r="N97" s="278" t="str">
        <f t="shared" si="93"/>
        <v/>
      </c>
      <c r="O97" s="278" t="str">
        <f t="shared" si="94"/>
        <v/>
      </c>
    </row>
    <row r="98" spans="1:15" ht="14.25" customHeight="1" x14ac:dyDescent="0.15">
      <c r="A98" s="287">
        <f>Results!D83</f>
        <v>0</v>
      </c>
      <c r="B98" s="288">
        <v>7</v>
      </c>
      <c r="C98" s="289" t="str">
        <f t="shared" si="85"/>
        <v/>
      </c>
      <c r="D98" s="289" t="str">
        <f t="shared" si="86"/>
        <v/>
      </c>
      <c r="E98" s="290">
        <f>Results!E83</f>
        <v>0</v>
      </c>
      <c r="F98" s="291">
        <v>2</v>
      </c>
      <c r="H98" s="278" t="str">
        <f t="shared" si="87"/>
        <v/>
      </c>
      <c r="I98" s="278" t="str">
        <f t="shared" si="88"/>
        <v/>
      </c>
      <c r="J98" s="278" t="str">
        <f t="shared" si="89"/>
        <v/>
      </c>
      <c r="K98" s="278" t="str">
        <f t="shared" si="90"/>
        <v/>
      </c>
      <c r="L98" s="278" t="str">
        <f t="shared" si="91"/>
        <v/>
      </c>
      <c r="M98" s="278" t="str">
        <f t="shared" si="92"/>
        <v/>
      </c>
      <c r="N98" s="278" t="str">
        <f t="shared" si="93"/>
        <v/>
      </c>
      <c r="O98" s="278" t="str">
        <f t="shared" si="94"/>
        <v/>
      </c>
    </row>
    <row r="99" spans="1:15" ht="14.25" customHeight="1" x14ac:dyDescent="0.15">
      <c r="A99" s="287">
        <f>Results!D84</f>
        <v>0</v>
      </c>
      <c r="B99" s="288">
        <v>8</v>
      </c>
      <c r="C99" s="289" t="str">
        <f t="shared" si="85"/>
        <v/>
      </c>
      <c r="D99" s="289" t="str">
        <f t="shared" si="86"/>
        <v/>
      </c>
      <c r="E99" s="290">
        <f>Results!E84</f>
        <v>0</v>
      </c>
      <c r="F99" s="291">
        <v>1</v>
      </c>
      <c r="H99" s="278" t="str">
        <f t="shared" si="87"/>
        <v/>
      </c>
      <c r="I99" s="278" t="str">
        <f t="shared" si="88"/>
        <v/>
      </c>
      <c r="J99" s="278" t="str">
        <f t="shared" si="89"/>
        <v/>
      </c>
      <c r="K99" s="278" t="str">
        <f t="shared" si="90"/>
        <v/>
      </c>
      <c r="L99" s="278" t="str">
        <f t="shared" si="91"/>
        <v/>
      </c>
      <c r="M99" s="278" t="str">
        <f t="shared" si="92"/>
        <v/>
      </c>
      <c r="N99" s="278" t="str">
        <f t="shared" si="93"/>
        <v/>
      </c>
      <c r="O99" s="278" t="str">
        <f t="shared" si="94"/>
        <v/>
      </c>
    </row>
    <row r="100" spans="1:15" ht="14.25" customHeight="1" x14ac:dyDescent="0.15">
      <c r="A100" s="293">
        <f>Results!B85</f>
        <v>0</v>
      </c>
      <c r="C100" s="286" t="str">
        <f>CONCATENATE("Mens ",A100," ",Results!C85)</f>
        <v xml:space="preserve">Mens 0 </v>
      </c>
    </row>
    <row r="101" spans="1:15" ht="14.25" customHeight="1" x14ac:dyDescent="0.15">
      <c r="A101" s="287">
        <f>Results!D86</f>
        <v>0</v>
      </c>
      <c r="B101" s="288">
        <v>1</v>
      </c>
      <c r="C101" s="289" t="str">
        <f t="shared" ref="C101:C108" si="95">IF(A101=0,"",INDEX(Mens_team_declarations,MATCH(A$100,Events_men,0),MATCH(A101,men_short_codes,0)))</f>
        <v/>
      </c>
      <c r="D101" s="289" t="str">
        <f t="shared" ref="D101:D108" si="96">IF(A101=0,"",INDEX(Club_names,MATCH(A101,men_short_codes,0)))</f>
        <v/>
      </c>
      <c r="E101" s="290">
        <f>Results!E86</f>
        <v>0</v>
      </c>
      <c r="F101" s="291">
        <v>8</v>
      </c>
      <c r="H101" s="278" t="str">
        <f t="shared" ref="H101:H108" si="97">IF($A101="","",IF($A101=H$13,$F101,""))</f>
        <v/>
      </c>
      <c r="I101" s="278" t="str">
        <f t="shared" ref="I101:I108" si="98">IF($A101="","",IF($A101=I$13,$F101,""))</f>
        <v/>
      </c>
      <c r="J101" s="278" t="str">
        <f t="shared" ref="J101:J108" si="99">IF($A101="","",IF($A101=J$13,$F101,""))</f>
        <v/>
      </c>
      <c r="K101" s="278" t="str">
        <f t="shared" ref="K101:K108" si="100">IF($A101="","",IF($A101=K$13,$F101,""))</f>
        <v/>
      </c>
      <c r="L101" s="278" t="str">
        <f t="shared" ref="L101:L108" si="101">IF($A101="","",IF($A101=L$13,$F101,""))</f>
        <v/>
      </c>
      <c r="M101" s="278" t="str">
        <f t="shared" ref="M101:M108" si="102">IF($A101="","",IF($A101=M$13,$F101,""))</f>
        <v/>
      </c>
      <c r="N101" s="280" t="str">
        <f t="shared" ref="N101:N108" si="103">IF($A101="","",IF($A101=N$13,$F101,""))</f>
        <v/>
      </c>
      <c r="O101" s="278" t="str">
        <f t="shared" ref="O101:O108" si="104">IF($A101="","",IF($A101=O$13,$F101,""))</f>
        <v/>
      </c>
    </row>
    <row r="102" spans="1:15" ht="14.25" customHeight="1" x14ac:dyDescent="0.15">
      <c r="A102" s="287">
        <f>Results!D87</f>
        <v>0</v>
      </c>
      <c r="B102" s="288">
        <v>2</v>
      </c>
      <c r="C102" s="289" t="str">
        <f t="shared" si="95"/>
        <v/>
      </c>
      <c r="D102" s="289" t="str">
        <f t="shared" si="96"/>
        <v/>
      </c>
      <c r="E102" s="290">
        <f>Results!E87</f>
        <v>0</v>
      </c>
      <c r="F102" s="291">
        <v>7</v>
      </c>
      <c r="H102" s="278" t="str">
        <f t="shared" si="97"/>
        <v/>
      </c>
      <c r="I102" s="278" t="str">
        <f t="shared" si="98"/>
        <v/>
      </c>
      <c r="J102" s="280" t="str">
        <f t="shared" si="99"/>
        <v/>
      </c>
      <c r="K102" s="278" t="str">
        <f t="shared" si="100"/>
        <v/>
      </c>
      <c r="L102" s="278" t="str">
        <f t="shared" si="101"/>
        <v/>
      </c>
      <c r="M102" s="280" t="str">
        <f t="shared" si="102"/>
        <v/>
      </c>
      <c r="N102" s="278" t="str">
        <f t="shared" si="103"/>
        <v/>
      </c>
      <c r="O102" s="278" t="str">
        <f t="shared" si="104"/>
        <v/>
      </c>
    </row>
    <row r="103" spans="1:15" ht="14.25" customHeight="1" x14ac:dyDescent="0.15">
      <c r="A103" s="287">
        <f>Results!D88</f>
        <v>0</v>
      </c>
      <c r="B103" s="288">
        <v>3</v>
      </c>
      <c r="C103" s="289" t="str">
        <f t="shared" si="95"/>
        <v/>
      </c>
      <c r="D103" s="289" t="str">
        <f t="shared" si="96"/>
        <v/>
      </c>
      <c r="E103" s="290">
        <f>Results!E88</f>
        <v>0</v>
      </c>
      <c r="F103" s="291">
        <v>6</v>
      </c>
      <c r="H103" s="278" t="str">
        <f t="shared" si="97"/>
        <v/>
      </c>
      <c r="I103" s="280" t="str">
        <f t="shared" si="98"/>
        <v/>
      </c>
      <c r="J103" s="278" t="str">
        <f t="shared" si="99"/>
        <v/>
      </c>
      <c r="K103" s="278" t="str">
        <f t="shared" si="100"/>
        <v/>
      </c>
      <c r="L103" s="278" t="str">
        <f t="shared" si="101"/>
        <v/>
      </c>
      <c r="M103" s="280" t="str">
        <f t="shared" si="102"/>
        <v/>
      </c>
      <c r="N103" s="278" t="str">
        <f t="shared" si="103"/>
        <v/>
      </c>
      <c r="O103" s="278" t="str">
        <f t="shared" si="104"/>
        <v/>
      </c>
    </row>
    <row r="104" spans="1:15" ht="14.25" customHeight="1" x14ac:dyDescent="0.15">
      <c r="A104" s="287">
        <f>Results!D89</f>
        <v>0</v>
      </c>
      <c r="B104" s="288">
        <v>4</v>
      </c>
      <c r="C104" s="289" t="str">
        <f t="shared" si="95"/>
        <v/>
      </c>
      <c r="D104" s="289" t="str">
        <f t="shared" si="96"/>
        <v/>
      </c>
      <c r="E104" s="290">
        <f>Results!E89</f>
        <v>0</v>
      </c>
      <c r="F104" s="291">
        <v>5</v>
      </c>
      <c r="H104" s="278" t="str">
        <f t="shared" si="97"/>
        <v/>
      </c>
      <c r="I104" s="280" t="str">
        <f t="shared" si="98"/>
        <v/>
      </c>
      <c r="J104" s="280" t="str">
        <f t="shared" si="99"/>
        <v/>
      </c>
      <c r="K104" s="278" t="str">
        <f t="shared" si="100"/>
        <v/>
      </c>
      <c r="L104" s="278" t="str">
        <f t="shared" si="101"/>
        <v/>
      </c>
      <c r="M104" s="278" t="str">
        <f t="shared" si="102"/>
        <v/>
      </c>
      <c r="N104" s="278" t="str">
        <f t="shared" si="103"/>
        <v/>
      </c>
      <c r="O104" s="280" t="str">
        <f t="shared" si="104"/>
        <v/>
      </c>
    </row>
    <row r="105" spans="1:15" ht="14.25" customHeight="1" x14ac:dyDescent="0.15">
      <c r="A105" s="287">
        <f>Results!D90</f>
        <v>0</v>
      </c>
      <c r="B105" s="288">
        <v>5</v>
      </c>
      <c r="C105" s="289" t="str">
        <f t="shared" si="95"/>
        <v/>
      </c>
      <c r="D105" s="289" t="str">
        <f t="shared" si="96"/>
        <v/>
      </c>
      <c r="E105" s="290">
        <f>Results!E90</f>
        <v>0</v>
      </c>
      <c r="F105" s="291">
        <v>4</v>
      </c>
      <c r="H105" s="280" t="str">
        <f t="shared" si="97"/>
        <v/>
      </c>
      <c r="I105" s="278" t="str">
        <f t="shared" si="98"/>
        <v/>
      </c>
      <c r="J105" s="278" t="str">
        <f t="shared" si="99"/>
        <v/>
      </c>
      <c r="K105" s="280" t="str">
        <f t="shared" si="100"/>
        <v/>
      </c>
      <c r="L105" s="278" t="str">
        <f t="shared" si="101"/>
        <v/>
      </c>
      <c r="M105" s="278" t="str">
        <f t="shared" si="102"/>
        <v/>
      </c>
      <c r="N105" s="278" t="str">
        <f t="shared" si="103"/>
        <v/>
      </c>
      <c r="O105" s="278" t="str">
        <f t="shared" si="104"/>
        <v/>
      </c>
    </row>
    <row r="106" spans="1:15" ht="14.25" customHeight="1" x14ac:dyDescent="0.15">
      <c r="A106" s="287">
        <f>Results!D91</f>
        <v>0</v>
      </c>
      <c r="B106" s="288">
        <v>6</v>
      </c>
      <c r="C106" s="289" t="str">
        <f t="shared" si="95"/>
        <v/>
      </c>
      <c r="D106" s="289" t="str">
        <f t="shared" si="96"/>
        <v/>
      </c>
      <c r="E106" s="290">
        <f>Results!E91</f>
        <v>0</v>
      </c>
      <c r="F106" s="291">
        <v>3</v>
      </c>
      <c r="H106" s="278" t="str">
        <f t="shared" si="97"/>
        <v/>
      </c>
      <c r="I106" s="278" t="str">
        <f t="shared" si="98"/>
        <v/>
      </c>
      <c r="J106" s="278" t="str">
        <f t="shared" si="99"/>
        <v/>
      </c>
      <c r="K106" s="278" t="str">
        <f t="shared" si="100"/>
        <v/>
      </c>
      <c r="L106" s="278" t="str">
        <f t="shared" si="101"/>
        <v/>
      </c>
      <c r="M106" s="278" t="str">
        <f t="shared" si="102"/>
        <v/>
      </c>
      <c r="N106" s="278" t="str">
        <f t="shared" si="103"/>
        <v/>
      </c>
      <c r="O106" s="278" t="str">
        <f t="shared" si="104"/>
        <v/>
      </c>
    </row>
    <row r="107" spans="1:15" ht="14.25" customHeight="1" x14ac:dyDescent="0.15">
      <c r="A107" s="287">
        <f>Results!D92</f>
        <v>0</v>
      </c>
      <c r="B107" s="288">
        <v>7</v>
      </c>
      <c r="C107" s="289" t="str">
        <f t="shared" si="95"/>
        <v/>
      </c>
      <c r="D107" s="289" t="str">
        <f t="shared" si="96"/>
        <v/>
      </c>
      <c r="E107" s="290">
        <f>Results!E92</f>
        <v>0</v>
      </c>
      <c r="F107" s="291">
        <v>2</v>
      </c>
      <c r="H107" s="278" t="str">
        <f t="shared" si="97"/>
        <v/>
      </c>
      <c r="I107" s="278" t="str">
        <f t="shared" si="98"/>
        <v/>
      </c>
      <c r="J107" s="278" t="str">
        <f t="shared" si="99"/>
        <v/>
      </c>
      <c r="K107" s="278" t="str">
        <f t="shared" si="100"/>
        <v/>
      </c>
      <c r="L107" s="278" t="str">
        <f t="shared" si="101"/>
        <v/>
      </c>
      <c r="M107" s="278" t="str">
        <f t="shared" si="102"/>
        <v/>
      </c>
      <c r="N107" s="278" t="str">
        <f t="shared" si="103"/>
        <v/>
      </c>
      <c r="O107" s="278" t="str">
        <f t="shared" si="104"/>
        <v/>
      </c>
    </row>
    <row r="108" spans="1:15" ht="14.25" customHeight="1" x14ac:dyDescent="0.15">
      <c r="A108" s="287">
        <f>Results!D12</f>
        <v>0</v>
      </c>
      <c r="B108" s="288">
        <v>8</v>
      </c>
      <c r="C108" s="289" t="str">
        <f t="shared" si="95"/>
        <v/>
      </c>
      <c r="D108" s="289" t="str">
        <f t="shared" si="96"/>
        <v/>
      </c>
      <c r="E108" s="290">
        <f>Results!E93</f>
        <v>0</v>
      </c>
      <c r="F108" s="291">
        <v>1</v>
      </c>
      <c r="H108" s="278" t="str">
        <f t="shared" si="97"/>
        <v/>
      </c>
      <c r="I108" s="278" t="str">
        <f t="shared" si="98"/>
        <v/>
      </c>
      <c r="J108" s="278" t="str">
        <f t="shared" si="99"/>
        <v/>
      </c>
      <c r="K108" s="278" t="str">
        <f t="shared" si="100"/>
        <v/>
      </c>
      <c r="L108" s="278" t="str">
        <f t="shared" si="101"/>
        <v/>
      </c>
      <c r="M108" s="278" t="str">
        <f t="shared" si="102"/>
        <v/>
      </c>
      <c r="N108" s="278" t="str">
        <f t="shared" si="103"/>
        <v/>
      </c>
      <c r="O108" s="278" t="str">
        <f t="shared" si="104"/>
        <v/>
      </c>
    </row>
    <row r="109" spans="1:15" ht="14.25" customHeight="1" x14ac:dyDescent="0.15">
      <c r="A109" s="293" t="str">
        <f>Results!$J$4</f>
        <v>200m</v>
      </c>
      <c r="C109" s="286" t="str">
        <f>CONCATENATE("Mens ",A109," ",Results!K4)</f>
        <v>Mens 200m A</v>
      </c>
    </row>
    <row r="110" spans="1:15" ht="14.25" customHeight="1" x14ac:dyDescent="0.15">
      <c r="A110" s="287" t="str">
        <f>Results!L5</f>
        <v>W</v>
      </c>
      <c r="B110" s="288">
        <v>1</v>
      </c>
      <c r="C110" s="289" t="str">
        <f t="shared" ref="C110:C117" si="105">IF(A110=0,"",INDEX(Mens_team_declarations,MATCH(A$109,Events_men,0),MATCH(A110,men_short_codes,0)))</f>
        <v>Gavin Stephens</v>
      </c>
      <c r="D110" s="289" t="str">
        <f t="shared" ref="D110:D117" si="106">IF(A110=0,"",INDEX(Club_names,MATCH(A110,men_short_codes,0)))</f>
        <v>Worthing &amp; District</v>
      </c>
      <c r="E110" s="290">
        <f>Results!M5</f>
        <v>22.9</v>
      </c>
      <c r="F110" s="291">
        <v>8</v>
      </c>
      <c r="H110" s="278" t="str">
        <f t="shared" ref="H110:H117" si="107">IF($A110="","",IF(LEFT($A110,1)=H$11,$F110,""))</f>
        <v/>
      </c>
      <c r="I110" s="278" t="str">
        <f t="shared" ref="I110:I117" si="108">IF($A110="","",IF(LEFT($A110,1)=I$11,$F110,""))</f>
        <v/>
      </c>
      <c r="J110" s="278" t="str">
        <f t="shared" ref="J110:J117" si="109">IF($A110="","",IF(LEFT($A110,1)=J$11,$F110,""))</f>
        <v/>
      </c>
      <c r="K110" s="278" t="str">
        <f t="shared" ref="K110:K117" si="110">IF($A110="","",IF(LEFT($A110,1)=K$11,$F110,""))</f>
        <v/>
      </c>
      <c r="L110" s="280" t="str">
        <f t="shared" ref="L110:L117" si="111">IF($A110="","",IF(LEFT($A110,1)=L$11,$F110,""))</f>
        <v/>
      </c>
      <c r="M110" s="278" t="str">
        <f t="shared" ref="M110:M117" si="112">IF($A110="","",IF(LEFT($A110,1)=M$11,$F110,""))</f>
        <v/>
      </c>
      <c r="N110" s="278" t="str">
        <f t="shared" ref="N110:N117" si="113">IF($A110="","",IF(LEFT($A110,1)=N$11,$F110,""))</f>
        <v/>
      </c>
      <c r="O110" s="278">
        <f t="shared" ref="O110:O117" si="114">IF($A110="","",IF(LEFT($A110,1)=O$11,$F110,""))</f>
        <v>8</v>
      </c>
    </row>
    <row r="111" spans="1:15" ht="14.25" customHeight="1" x14ac:dyDescent="0.15">
      <c r="A111" s="287" t="str">
        <f>Results!L6</f>
        <v>M</v>
      </c>
      <c r="B111" s="288">
        <v>2</v>
      </c>
      <c r="C111" s="289" t="str">
        <f t="shared" si="105"/>
        <v>Martyn Reynolds</v>
      </c>
      <c r="D111" s="289" t="str">
        <f t="shared" si="106"/>
        <v>Hastings AC</v>
      </c>
      <c r="E111" s="290">
        <f>Results!M6</f>
        <v>23</v>
      </c>
      <c r="F111" s="291">
        <v>7</v>
      </c>
      <c r="H111" s="278" t="str">
        <f t="shared" si="107"/>
        <v/>
      </c>
      <c r="I111" s="278" t="str">
        <f t="shared" si="108"/>
        <v/>
      </c>
      <c r="J111" s="280" t="str">
        <f t="shared" si="109"/>
        <v/>
      </c>
      <c r="K111" s="278" t="str">
        <f t="shared" si="110"/>
        <v/>
      </c>
      <c r="L111" s="278">
        <f t="shared" si="111"/>
        <v>7</v>
      </c>
      <c r="M111" s="278" t="str">
        <f t="shared" si="112"/>
        <v/>
      </c>
      <c r="N111" s="278" t="str">
        <f t="shared" si="113"/>
        <v/>
      </c>
      <c r="O111" s="278" t="str">
        <f t="shared" si="114"/>
        <v/>
      </c>
    </row>
    <row r="112" spans="1:15" ht="14.25" customHeight="1" x14ac:dyDescent="0.15">
      <c r="A112" s="287" t="str">
        <f>Results!L7</f>
        <v>G</v>
      </c>
      <c r="B112" s="288">
        <v>3</v>
      </c>
      <c r="C112" s="289" t="str">
        <f t="shared" si="105"/>
        <v>Owen Wells</v>
      </c>
      <c r="D112" s="289" t="str">
        <f t="shared" si="106"/>
        <v>Haywards Heath &amp; Lewes</v>
      </c>
      <c r="E112" s="290">
        <f>Results!M7</f>
        <v>23.8</v>
      </c>
      <c r="F112" s="291">
        <v>6</v>
      </c>
      <c r="H112" s="278" t="str">
        <f t="shared" si="107"/>
        <v/>
      </c>
      <c r="I112" s="278" t="str">
        <f t="shared" si="108"/>
        <v/>
      </c>
      <c r="J112" s="278" t="str">
        <f t="shared" si="109"/>
        <v/>
      </c>
      <c r="K112" s="280" t="str">
        <f t="shared" si="110"/>
        <v/>
      </c>
      <c r="L112" s="278" t="str">
        <f t="shared" si="111"/>
        <v/>
      </c>
      <c r="M112" s="278">
        <f t="shared" si="112"/>
        <v>6</v>
      </c>
      <c r="N112" s="280" t="str">
        <f t="shared" si="113"/>
        <v/>
      </c>
      <c r="O112" s="280" t="str">
        <f t="shared" si="114"/>
        <v/>
      </c>
    </row>
    <row r="113" spans="1:15" ht="14.25" customHeight="1" x14ac:dyDescent="0.15">
      <c r="A113" s="287" t="str">
        <f>Results!L8</f>
        <v>B</v>
      </c>
      <c r="B113" s="288">
        <v>4</v>
      </c>
      <c r="C113" s="289" t="str">
        <f t="shared" si="105"/>
        <v>Paul Howard</v>
      </c>
      <c r="D113" s="289" t="str">
        <f t="shared" si="106"/>
        <v>Brighton &amp; Hove AC</v>
      </c>
      <c r="E113" s="290">
        <f>Results!M8</f>
        <v>26.1</v>
      </c>
      <c r="F113" s="291">
        <v>5</v>
      </c>
      <c r="H113" s="278" t="str">
        <f t="shared" si="107"/>
        <v/>
      </c>
      <c r="I113" s="278">
        <f t="shared" si="108"/>
        <v>5</v>
      </c>
      <c r="J113" s="278" t="str">
        <f t="shared" si="109"/>
        <v/>
      </c>
      <c r="K113" s="278" t="str">
        <f t="shared" si="110"/>
        <v/>
      </c>
      <c r="L113" s="278" t="str">
        <f t="shared" si="111"/>
        <v/>
      </c>
      <c r="M113" s="280" t="str">
        <f t="shared" si="112"/>
        <v/>
      </c>
      <c r="N113" s="280" t="str">
        <f t="shared" si="113"/>
        <v/>
      </c>
      <c r="O113" s="278" t="str">
        <f t="shared" si="114"/>
        <v/>
      </c>
    </row>
    <row r="114" spans="1:15" ht="14.25" customHeight="1" x14ac:dyDescent="0.15">
      <c r="A114" s="287" t="str">
        <f>Results!L9</f>
        <v>P</v>
      </c>
      <c r="B114" s="288">
        <v>5</v>
      </c>
      <c r="C114" s="289" t="str">
        <f t="shared" si="105"/>
        <v>Curis Shoult</v>
      </c>
      <c r="D114" s="289" t="str">
        <f t="shared" si="106"/>
        <v>Hailsham</v>
      </c>
      <c r="E114" s="290">
        <f>Results!M9</f>
        <v>27.4</v>
      </c>
      <c r="F114" s="291">
        <v>4</v>
      </c>
      <c r="H114" s="278" t="str">
        <f t="shared" si="107"/>
        <v/>
      </c>
      <c r="I114" s="278" t="str">
        <f t="shared" si="108"/>
        <v/>
      </c>
      <c r="J114" s="278" t="str">
        <f t="shared" si="109"/>
        <v/>
      </c>
      <c r="K114" s="280">
        <f t="shared" si="110"/>
        <v>4</v>
      </c>
      <c r="L114" s="278" t="str">
        <f t="shared" si="111"/>
        <v/>
      </c>
      <c r="M114" s="278" t="str">
        <f t="shared" si="112"/>
        <v/>
      </c>
      <c r="N114" s="278" t="str">
        <f t="shared" si="113"/>
        <v/>
      </c>
      <c r="O114" s="278" t="str">
        <f t="shared" si="114"/>
        <v/>
      </c>
    </row>
    <row r="115" spans="1:15" ht="14.25" customHeight="1" x14ac:dyDescent="0.15">
      <c r="A115" s="287" t="str">
        <f>Results!L10</f>
        <v>E</v>
      </c>
      <c r="B115" s="288">
        <v>6</v>
      </c>
      <c r="C115" s="289" t="str">
        <f t="shared" si="105"/>
        <v>Luke Regan</v>
      </c>
      <c r="D115" s="289" t="str">
        <f t="shared" si="106"/>
        <v>Eastbourne Rovers AC</v>
      </c>
      <c r="E115" s="290">
        <f>Results!M10</f>
        <v>27.8</v>
      </c>
      <c r="F115" s="291">
        <v>3</v>
      </c>
      <c r="H115" s="278" t="str">
        <f t="shared" si="107"/>
        <v/>
      </c>
      <c r="I115" s="278" t="str">
        <f t="shared" si="108"/>
        <v/>
      </c>
      <c r="J115" s="278">
        <f t="shared" si="109"/>
        <v>3</v>
      </c>
      <c r="K115" s="278" t="str">
        <f t="shared" si="110"/>
        <v/>
      </c>
      <c r="L115" s="278" t="str">
        <f t="shared" si="111"/>
        <v/>
      </c>
      <c r="M115" s="280" t="str">
        <f t="shared" si="112"/>
        <v/>
      </c>
      <c r="N115" s="278" t="str">
        <f t="shared" si="113"/>
        <v/>
      </c>
      <c r="O115" s="278" t="str">
        <f t="shared" si="114"/>
        <v/>
      </c>
    </row>
    <row r="116" spans="1:15" ht="14.25" customHeight="1" x14ac:dyDescent="0.15">
      <c r="A116" s="287" t="str">
        <f>Results!L11</f>
        <v>V</v>
      </c>
      <c r="B116" s="288">
        <v>7</v>
      </c>
      <c r="C116" s="289" t="str">
        <f t="shared" si="105"/>
        <v>Matthew Harmer</v>
      </c>
      <c r="D116" s="289" t="str">
        <f t="shared" si="106"/>
        <v>HY</v>
      </c>
      <c r="E116" s="290">
        <f>Results!M11</f>
        <v>28.9</v>
      </c>
      <c r="F116" s="291">
        <v>2</v>
      </c>
      <c r="H116" s="278" t="str">
        <f t="shared" si="107"/>
        <v/>
      </c>
      <c r="I116" s="278" t="str">
        <f t="shared" si="108"/>
        <v/>
      </c>
      <c r="J116" s="278" t="str">
        <f t="shared" si="109"/>
        <v/>
      </c>
      <c r="K116" s="278" t="str">
        <f t="shared" si="110"/>
        <v/>
      </c>
      <c r="L116" s="278" t="str">
        <f t="shared" si="111"/>
        <v/>
      </c>
      <c r="M116" s="278" t="str">
        <f t="shared" si="112"/>
        <v/>
      </c>
      <c r="N116" s="278">
        <f t="shared" si="113"/>
        <v>2</v>
      </c>
      <c r="O116" s="278" t="str">
        <f t="shared" si="114"/>
        <v/>
      </c>
    </row>
    <row r="117" spans="1:15" ht="14.25" customHeight="1" x14ac:dyDescent="0.15">
      <c r="A117" s="287" t="str">
        <f>Results!L12</f>
        <v>A</v>
      </c>
      <c r="B117" s="288">
        <v>8</v>
      </c>
      <c r="C117" s="289" t="str">
        <f t="shared" si="105"/>
        <v>Graham Shorter</v>
      </c>
      <c r="D117" s="289" t="str">
        <f t="shared" si="106"/>
        <v xml:space="preserve"> </v>
      </c>
      <c r="E117" s="290">
        <f>Results!M12</f>
        <v>32.1</v>
      </c>
      <c r="F117" s="291">
        <v>1</v>
      </c>
      <c r="H117" s="278">
        <f t="shared" si="107"/>
        <v>1</v>
      </c>
      <c r="I117" s="278" t="str">
        <f t="shared" si="108"/>
        <v/>
      </c>
      <c r="J117" s="278" t="str">
        <f t="shared" si="109"/>
        <v/>
      </c>
      <c r="K117" s="278" t="str">
        <f t="shared" si="110"/>
        <v/>
      </c>
      <c r="L117" s="278" t="str">
        <f t="shared" si="111"/>
        <v/>
      </c>
      <c r="M117" s="278" t="str">
        <f t="shared" si="112"/>
        <v/>
      </c>
      <c r="N117" s="278" t="str">
        <f t="shared" si="113"/>
        <v/>
      </c>
      <c r="O117" s="278" t="str">
        <f t="shared" si="114"/>
        <v/>
      </c>
    </row>
    <row r="118" spans="1:15" ht="14.25" customHeight="1" x14ac:dyDescent="0.15">
      <c r="A118" s="293" t="str">
        <f>Results!$J$22</f>
        <v>200m</v>
      </c>
      <c r="C118" s="286" t="str">
        <f>CONCATENATE("Mens ",A118," ",Results!K13)</f>
        <v>Mens 200m B</v>
      </c>
    </row>
    <row r="119" spans="1:15" ht="14.25" customHeight="1" x14ac:dyDescent="0.15">
      <c r="A119" s="287" t="str">
        <f>Results!L14</f>
        <v>MM</v>
      </c>
      <c r="B119" s="288">
        <v>1</v>
      </c>
      <c r="C119" s="289" t="str">
        <f t="shared" ref="C119:C126" si="115">IF(A119=0,"",INDEX(Mens_team_declarations,MATCH(A$118,Events_men,0),MATCH(A119,men_short_codes,0)))</f>
        <v xml:space="preserve">Simon Basey </v>
      </c>
      <c r="D119" s="289" t="str">
        <f t="shared" ref="D119:D126" si="116">IF(A119=0,"",INDEX(Club_names,MATCH(A119,men_short_codes,0)))</f>
        <v>Hastings AC</v>
      </c>
      <c r="E119" s="290">
        <f>Results!M14</f>
        <v>26.8</v>
      </c>
      <c r="F119" s="291">
        <v>8</v>
      </c>
      <c r="H119" s="278" t="str">
        <f t="shared" ref="H119:H126" si="117">IF($A119="","",IF(LEFT($A119,1)=H$11,$F119,""))</f>
        <v/>
      </c>
      <c r="I119" s="278" t="str">
        <f t="shared" ref="I119:I126" si="118">IF($A119="","",IF(LEFT($A119,1)=I$11,$F119,""))</f>
        <v/>
      </c>
      <c r="J119" s="278" t="str">
        <f t="shared" ref="J119:J126" si="119">IF($A119="","",IF(LEFT($A119,1)=J$11,$F119,""))</f>
        <v/>
      </c>
      <c r="K119" s="278" t="str">
        <f t="shared" ref="K119:K126" si="120">IF($A119="","",IF(LEFT($A119,1)=K$11,$F119,""))</f>
        <v/>
      </c>
      <c r="L119" s="280">
        <f t="shared" ref="L119:L126" si="121">IF($A119="","",IF(LEFT($A119,1)=L$11,$F119,""))</f>
        <v>8</v>
      </c>
      <c r="M119" s="278" t="str">
        <f t="shared" ref="M119:M126" si="122">IF($A119="","",IF(LEFT($A119,1)=M$11,$F119,""))</f>
        <v/>
      </c>
      <c r="N119" s="278" t="str">
        <f t="shared" ref="N119:N126" si="123">IF($A119="","",IF(LEFT($A119,1)=N$11,$F119,""))</f>
        <v/>
      </c>
      <c r="O119" s="278" t="str">
        <f t="shared" ref="O119:O126" si="124">IF($A119="","",IF(LEFT($A119,1)=O$11,$F119,""))</f>
        <v/>
      </c>
    </row>
    <row r="120" spans="1:15" ht="14.25" customHeight="1" x14ac:dyDescent="0.15">
      <c r="A120" s="287" t="str">
        <f>Results!L15</f>
        <v>GG</v>
      </c>
      <c r="B120" s="288">
        <v>2</v>
      </c>
      <c r="C120" s="289" t="str">
        <f t="shared" si="115"/>
        <v>Ian Kenton</v>
      </c>
      <c r="D120" s="289" t="str">
        <f t="shared" si="116"/>
        <v>Haywards Heath &amp; Lewes</v>
      </c>
      <c r="E120" s="290">
        <f>Results!M15</f>
        <v>27.2</v>
      </c>
      <c r="F120" s="291">
        <v>7</v>
      </c>
      <c r="H120" s="278" t="str">
        <f t="shared" si="117"/>
        <v/>
      </c>
      <c r="I120" s="278" t="str">
        <f t="shared" si="118"/>
        <v/>
      </c>
      <c r="J120" s="280" t="str">
        <f t="shared" si="119"/>
        <v/>
      </c>
      <c r="K120" s="278" t="str">
        <f t="shared" si="120"/>
        <v/>
      </c>
      <c r="L120" s="278" t="str">
        <f t="shared" si="121"/>
        <v/>
      </c>
      <c r="M120" s="278">
        <f t="shared" si="122"/>
        <v>7</v>
      </c>
      <c r="N120" s="278" t="str">
        <f t="shared" si="123"/>
        <v/>
      </c>
      <c r="O120" s="278" t="str">
        <f t="shared" si="124"/>
        <v/>
      </c>
    </row>
    <row r="121" spans="1:15" ht="14.25" customHeight="1" x14ac:dyDescent="0.15">
      <c r="A121" s="287" t="str">
        <f>Results!L16</f>
        <v>EE</v>
      </c>
      <c r="B121" s="288">
        <v>3</v>
      </c>
      <c r="C121" s="289" t="str">
        <f t="shared" si="115"/>
        <v>Richard Davis</v>
      </c>
      <c r="D121" s="289" t="str">
        <f t="shared" si="116"/>
        <v>Eastbourne Rovers AC</v>
      </c>
      <c r="E121" s="290">
        <f>Results!M16</f>
        <v>28.3</v>
      </c>
      <c r="F121" s="291">
        <v>6</v>
      </c>
      <c r="H121" s="278" t="str">
        <f t="shared" si="117"/>
        <v/>
      </c>
      <c r="I121" s="278" t="str">
        <f t="shared" si="118"/>
        <v/>
      </c>
      <c r="J121" s="278">
        <f t="shared" si="119"/>
        <v>6</v>
      </c>
      <c r="K121" s="280" t="str">
        <f t="shared" si="120"/>
        <v/>
      </c>
      <c r="L121" s="278" t="str">
        <f t="shared" si="121"/>
        <v/>
      </c>
      <c r="M121" s="278" t="str">
        <f t="shared" si="122"/>
        <v/>
      </c>
      <c r="N121" s="280" t="str">
        <f t="shared" si="123"/>
        <v/>
      </c>
      <c r="O121" s="278" t="str">
        <f t="shared" si="124"/>
        <v/>
      </c>
    </row>
    <row r="122" spans="1:15" ht="14.25" customHeight="1" x14ac:dyDescent="0.15">
      <c r="A122" s="287" t="str">
        <f>Results!L17</f>
        <v>AA</v>
      </c>
      <c r="B122" s="288">
        <v>4</v>
      </c>
      <c r="C122" s="289" t="str">
        <f t="shared" si="115"/>
        <v>Kevin Lowe</v>
      </c>
      <c r="D122" s="289" t="str">
        <f t="shared" si="116"/>
        <v>Arena 80</v>
      </c>
      <c r="E122" s="290">
        <f>Results!M17</f>
        <v>31.7</v>
      </c>
      <c r="F122" s="291">
        <v>5</v>
      </c>
      <c r="H122" s="278">
        <f t="shared" si="117"/>
        <v>5</v>
      </c>
      <c r="I122" s="278" t="str">
        <f t="shared" si="118"/>
        <v/>
      </c>
      <c r="J122" s="278" t="str">
        <f t="shared" si="119"/>
        <v/>
      </c>
      <c r="K122" s="278" t="str">
        <f t="shared" si="120"/>
        <v/>
      </c>
      <c r="L122" s="278" t="str">
        <f t="shared" si="121"/>
        <v/>
      </c>
      <c r="M122" s="280" t="str">
        <f t="shared" si="122"/>
        <v/>
      </c>
      <c r="N122" s="278" t="str">
        <f t="shared" si="123"/>
        <v/>
      </c>
      <c r="O122" s="278" t="str">
        <f t="shared" si="124"/>
        <v/>
      </c>
    </row>
    <row r="123" spans="1:15" ht="14.25" customHeight="1" x14ac:dyDescent="0.15">
      <c r="A123" s="287" t="str">
        <f>Results!L18</f>
        <v>PP</v>
      </c>
      <c r="B123" s="288">
        <v>5</v>
      </c>
      <c r="C123" s="289" t="str">
        <f t="shared" si="115"/>
        <v>Mark Pope</v>
      </c>
      <c r="D123" s="289" t="str">
        <f t="shared" si="116"/>
        <v>Hailsham</v>
      </c>
      <c r="E123" s="290">
        <f>Results!M18</f>
        <v>32.9</v>
      </c>
      <c r="F123" s="291">
        <v>4</v>
      </c>
      <c r="H123" s="278" t="str">
        <f t="shared" si="117"/>
        <v/>
      </c>
      <c r="I123" s="278" t="str">
        <f t="shared" si="118"/>
        <v/>
      </c>
      <c r="J123" s="278" t="str">
        <f t="shared" si="119"/>
        <v/>
      </c>
      <c r="K123" s="280">
        <f t="shared" si="120"/>
        <v>4</v>
      </c>
      <c r="L123" s="278" t="str">
        <f t="shared" si="121"/>
        <v/>
      </c>
      <c r="M123" s="278" t="str">
        <f t="shared" si="122"/>
        <v/>
      </c>
      <c r="N123" s="278" t="str">
        <f t="shared" si="123"/>
        <v/>
      </c>
      <c r="O123" s="278" t="str">
        <f t="shared" si="124"/>
        <v/>
      </c>
    </row>
    <row r="124" spans="1:15" ht="14.25" customHeight="1" x14ac:dyDescent="0.15">
      <c r="A124" s="287">
        <f>Results!L19</f>
        <v>0</v>
      </c>
      <c r="B124" s="288">
        <v>6</v>
      </c>
      <c r="C124" s="289" t="str">
        <f t="shared" si="115"/>
        <v/>
      </c>
      <c r="D124" s="289" t="str">
        <f t="shared" si="116"/>
        <v/>
      </c>
      <c r="E124" s="290">
        <f>Results!M19</f>
        <v>0</v>
      </c>
      <c r="F124" s="291">
        <v>3</v>
      </c>
      <c r="H124" s="278" t="str">
        <f t="shared" si="117"/>
        <v/>
      </c>
      <c r="I124" s="278" t="str">
        <f t="shared" si="118"/>
        <v/>
      </c>
      <c r="J124" s="278" t="str">
        <f t="shared" si="119"/>
        <v/>
      </c>
      <c r="K124" s="278" t="str">
        <f t="shared" si="120"/>
        <v/>
      </c>
      <c r="L124" s="278" t="str">
        <f t="shared" si="121"/>
        <v/>
      </c>
      <c r="M124" s="278" t="str">
        <f t="shared" si="122"/>
        <v/>
      </c>
      <c r="N124" s="278" t="str">
        <f t="shared" si="123"/>
        <v/>
      </c>
      <c r="O124" s="278" t="str">
        <f t="shared" si="124"/>
        <v/>
      </c>
    </row>
    <row r="125" spans="1:15" ht="14.25" customHeight="1" x14ac:dyDescent="0.15">
      <c r="A125" s="287">
        <f>Results!L20</f>
        <v>0</v>
      </c>
      <c r="B125" s="288">
        <v>7</v>
      </c>
      <c r="C125" s="289" t="str">
        <f t="shared" si="115"/>
        <v/>
      </c>
      <c r="D125" s="289" t="str">
        <f t="shared" si="116"/>
        <v/>
      </c>
      <c r="E125" s="290">
        <f>Results!M20</f>
        <v>0</v>
      </c>
      <c r="F125" s="291">
        <v>2</v>
      </c>
      <c r="H125" s="278" t="str">
        <f t="shared" si="117"/>
        <v/>
      </c>
      <c r="I125" s="278" t="str">
        <f t="shared" si="118"/>
        <v/>
      </c>
      <c r="J125" s="278" t="str">
        <f t="shared" si="119"/>
        <v/>
      </c>
      <c r="K125" s="278" t="str">
        <f t="shared" si="120"/>
        <v/>
      </c>
      <c r="L125" s="278" t="str">
        <f t="shared" si="121"/>
        <v/>
      </c>
      <c r="M125" s="278" t="str">
        <f t="shared" si="122"/>
        <v/>
      </c>
      <c r="N125" s="278" t="str">
        <f t="shared" si="123"/>
        <v/>
      </c>
      <c r="O125" s="278" t="str">
        <f t="shared" si="124"/>
        <v/>
      </c>
    </row>
    <row r="126" spans="1:15" ht="14.25" customHeight="1" x14ac:dyDescent="0.15">
      <c r="A126" s="287">
        <f>Results!L21</f>
        <v>0</v>
      </c>
      <c r="B126" s="288">
        <v>8</v>
      </c>
      <c r="C126" s="289" t="str">
        <f t="shared" si="115"/>
        <v/>
      </c>
      <c r="D126" s="289" t="str">
        <f t="shared" si="116"/>
        <v/>
      </c>
      <c r="E126" s="290">
        <f>Results!M21</f>
        <v>0</v>
      </c>
      <c r="F126" s="291">
        <v>1</v>
      </c>
      <c r="H126" s="278" t="str">
        <f t="shared" si="117"/>
        <v/>
      </c>
      <c r="I126" s="278" t="str">
        <f t="shared" si="118"/>
        <v/>
      </c>
      <c r="J126" s="278" t="str">
        <f t="shared" si="119"/>
        <v/>
      </c>
      <c r="K126" s="278" t="str">
        <f t="shared" si="120"/>
        <v/>
      </c>
      <c r="L126" s="278" t="str">
        <f t="shared" si="121"/>
        <v/>
      </c>
      <c r="M126" s="278" t="str">
        <f t="shared" si="122"/>
        <v/>
      </c>
      <c r="N126" s="278" t="str">
        <f t="shared" si="123"/>
        <v/>
      </c>
      <c r="O126" s="278" t="str">
        <f t="shared" si="124"/>
        <v/>
      </c>
    </row>
    <row r="127" spans="1:15" ht="14.25" customHeight="1" x14ac:dyDescent="0.15">
      <c r="A127" s="293" t="str">
        <f>Results!$J$22</f>
        <v>200m</v>
      </c>
      <c r="C127" s="286" t="str">
        <f>CONCATENATE("Mens ",A127," ",Results!K22)</f>
        <v>Mens 200m 50+</v>
      </c>
    </row>
    <row r="128" spans="1:15" ht="14.25" customHeight="1" x14ac:dyDescent="0.15">
      <c r="A128" s="287">
        <f>Results!L23</f>
        <v>12</v>
      </c>
      <c r="B128" s="288">
        <v>1</v>
      </c>
      <c r="C128" s="289" t="str">
        <f t="shared" ref="C128:C135" si="125">IF(A128=0,"",INDEX(Mens_team_declarations,MATCH(A$127,Events_men,0),MATCH(A128,men_short_codes,0)))</f>
        <v>Russell Whiting</v>
      </c>
      <c r="D128" s="289" t="str">
        <f t="shared" ref="D128:D135" si="126">IF(A128=0,"",INDEX(Club_names,MATCH(A128,men_short_codes,0)))</f>
        <v>Worthing &amp; District</v>
      </c>
      <c r="E128" s="290">
        <f>Results!M23</f>
        <v>25.8</v>
      </c>
      <c r="F128" s="291">
        <v>8</v>
      </c>
      <c r="H128" s="278" t="str">
        <f t="shared" ref="H128:H135" si="127">IF($A128="","",IF($A128=H$13,$F128,""))</f>
        <v/>
      </c>
      <c r="I128" s="278" t="str">
        <f t="shared" ref="I128:I135" si="128">IF($A128="","",IF($A128=I$13,$F128,""))</f>
        <v/>
      </c>
      <c r="J128" s="278" t="str">
        <f t="shared" ref="J128:J135" si="129">IF($A128="","",IF($A128=J$13,$F128,""))</f>
        <v/>
      </c>
      <c r="K128" s="278" t="str">
        <f t="shared" ref="K128:K135" si="130">IF($A128="","",IF($A128=K$13,$F128,""))</f>
        <v/>
      </c>
      <c r="L128" s="278" t="str">
        <f t="shared" ref="L128:L135" si="131">IF($A128="","",IF($A128=L$13,$F128,""))</f>
        <v/>
      </c>
      <c r="M128" s="278" t="str">
        <f t="shared" ref="M128:M135" si="132">IF($A128="","",IF($A128=M$13,$F128,""))</f>
        <v/>
      </c>
      <c r="N128" s="278" t="str">
        <f t="shared" ref="N128:N135" si="133">IF($A128="","",IF($A128=N$13,$F128,""))</f>
        <v/>
      </c>
      <c r="O128" s="280">
        <f t="shared" ref="O128:O135" si="134">IF($A128="","",IF($A128=O$13,$F128,""))</f>
        <v>8</v>
      </c>
    </row>
    <row r="129" spans="1:15" ht="14.25" customHeight="1" x14ac:dyDescent="0.15">
      <c r="A129" s="287">
        <f>Results!L24</f>
        <v>16</v>
      </c>
      <c r="B129" s="288">
        <v>2</v>
      </c>
      <c r="C129" s="289" t="str">
        <f t="shared" si="125"/>
        <v>Steve Baldock</v>
      </c>
      <c r="D129" s="289" t="str">
        <f t="shared" si="126"/>
        <v>Hastings AC</v>
      </c>
      <c r="E129" s="290">
        <f>Results!M24</f>
        <v>26.9</v>
      </c>
      <c r="F129" s="291">
        <v>7</v>
      </c>
      <c r="H129" s="278" t="str">
        <f t="shared" si="127"/>
        <v/>
      </c>
      <c r="I129" s="280" t="str">
        <f t="shared" si="128"/>
        <v/>
      </c>
      <c r="J129" s="278" t="str">
        <f t="shared" si="129"/>
        <v/>
      </c>
      <c r="K129" s="278" t="str">
        <f t="shared" si="130"/>
        <v/>
      </c>
      <c r="L129" s="278">
        <f t="shared" si="131"/>
        <v>7</v>
      </c>
      <c r="M129" s="278" t="str">
        <f t="shared" si="132"/>
        <v/>
      </c>
      <c r="N129" s="278" t="str">
        <f t="shared" si="133"/>
        <v/>
      </c>
      <c r="O129" s="278" t="str">
        <f t="shared" si="134"/>
        <v/>
      </c>
    </row>
    <row r="130" spans="1:15" ht="14.25" customHeight="1" x14ac:dyDescent="0.15">
      <c r="A130" s="287">
        <f>Results!L25</f>
        <v>17</v>
      </c>
      <c r="B130" s="288">
        <v>3</v>
      </c>
      <c r="C130" s="289" t="str">
        <f t="shared" si="125"/>
        <v>Barry Blackwell</v>
      </c>
      <c r="D130" s="289" t="str">
        <f t="shared" si="126"/>
        <v>Haywards Heath &amp; Lewes</v>
      </c>
      <c r="E130" s="290">
        <f>Results!M25</f>
        <v>28.9</v>
      </c>
      <c r="F130" s="291">
        <v>6</v>
      </c>
      <c r="H130" s="278" t="str">
        <f t="shared" si="127"/>
        <v/>
      </c>
      <c r="I130" s="278" t="str">
        <f t="shared" si="128"/>
        <v/>
      </c>
      <c r="J130" s="278" t="str">
        <f t="shared" si="129"/>
        <v/>
      </c>
      <c r="K130" s="278" t="str">
        <f t="shared" si="130"/>
        <v/>
      </c>
      <c r="L130" s="280" t="str">
        <f t="shared" si="131"/>
        <v/>
      </c>
      <c r="M130" s="278">
        <f t="shared" si="132"/>
        <v>6</v>
      </c>
      <c r="N130" s="278" t="str">
        <f t="shared" si="133"/>
        <v/>
      </c>
      <c r="O130" s="278" t="str">
        <f t="shared" si="134"/>
        <v/>
      </c>
    </row>
    <row r="131" spans="1:15" ht="14.25" customHeight="1" x14ac:dyDescent="0.15">
      <c r="A131" s="287">
        <f>Results!L26</f>
        <v>14</v>
      </c>
      <c r="B131" s="288">
        <v>4</v>
      </c>
      <c r="C131" s="289" t="str">
        <f t="shared" si="125"/>
        <v>Steve Hutchison</v>
      </c>
      <c r="D131" s="289" t="str">
        <f t="shared" si="126"/>
        <v>Eastbourne Rovers AC</v>
      </c>
      <c r="E131" s="290">
        <f>Results!M26</f>
        <v>29.8</v>
      </c>
      <c r="F131" s="291">
        <v>5</v>
      </c>
      <c r="H131" s="278" t="str">
        <f t="shared" si="127"/>
        <v/>
      </c>
      <c r="I131" s="278" t="str">
        <f t="shared" si="128"/>
        <v/>
      </c>
      <c r="J131" s="278">
        <f t="shared" si="129"/>
        <v>5</v>
      </c>
      <c r="K131" s="278" t="str">
        <f t="shared" si="130"/>
        <v/>
      </c>
      <c r="L131" s="278" t="str">
        <f t="shared" si="131"/>
        <v/>
      </c>
      <c r="M131" s="280" t="str">
        <f t="shared" si="132"/>
        <v/>
      </c>
      <c r="N131" s="278" t="str">
        <f t="shared" si="133"/>
        <v/>
      </c>
      <c r="O131" s="280" t="str">
        <f t="shared" si="134"/>
        <v/>
      </c>
    </row>
    <row r="132" spans="1:15" ht="14.25" customHeight="1" x14ac:dyDescent="0.15">
      <c r="A132" s="287">
        <f>Results!L27</f>
        <v>10</v>
      </c>
      <c r="B132" s="288">
        <v>5</v>
      </c>
      <c r="C132" s="289" t="str">
        <f t="shared" si="125"/>
        <v>Norman Scott</v>
      </c>
      <c r="D132" s="289" t="str">
        <f t="shared" si="126"/>
        <v>Arena 80</v>
      </c>
      <c r="E132" s="290">
        <f>Results!M27</f>
        <v>30.4</v>
      </c>
      <c r="F132" s="291">
        <v>4</v>
      </c>
      <c r="H132" s="278">
        <f t="shared" si="127"/>
        <v>4</v>
      </c>
      <c r="I132" s="278" t="str">
        <f t="shared" si="128"/>
        <v/>
      </c>
      <c r="J132" s="278" t="str">
        <f t="shared" si="129"/>
        <v/>
      </c>
      <c r="K132" s="278" t="str">
        <f t="shared" si="130"/>
        <v/>
      </c>
      <c r="L132" s="278" t="str">
        <f t="shared" si="131"/>
        <v/>
      </c>
      <c r="M132" s="278" t="str">
        <f t="shared" si="132"/>
        <v/>
      </c>
      <c r="N132" s="280" t="str">
        <f t="shared" si="133"/>
        <v/>
      </c>
      <c r="O132" s="278" t="str">
        <f t="shared" si="134"/>
        <v/>
      </c>
    </row>
    <row r="133" spans="1:15" ht="14.25" customHeight="1" x14ac:dyDescent="0.15">
      <c r="A133" s="287">
        <f>Results!L28</f>
        <v>11</v>
      </c>
      <c r="B133" s="288">
        <v>6</v>
      </c>
      <c r="C133" s="289" t="str">
        <f t="shared" si="125"/>
        <v>Richard McGregor</v>
      </c>
      <c r="D133" s="289" t="str">
        <f t="shared" si="126"/>
        <v>Brighton &amp; Hove AC</v>
      </c>
      <c r="E133" s="290">
        <f>Results!M28</f>
        <v>30.8</v>
      </c>
      <c r="F133" s="291">
        <v>3</v>
      </c>
      <c r="H133" s="278" t="str">
        <f t="shared" si="127"/>
        <v/>
      </c>
      <c r="I133" s="278">
        <f t="shared" si="128"/>
        <v>3</v>
      </c>
      <c r="J133" s="280" t="str">
        <f t="shared" si="129"/>
        <v/>
      </c>
      <c r="K133" s="278" t="str">
        <f t="shared" si="130"/>
        <v/>
      </c>
      <c r="L133" s="278" t="str">
        <f t="shared" si="131"/>
        <v/>
      </c>
      <c r="M133" s="278" t="str">
        <f t="shared" si="132"/>
        <v/>
      </c>
      <c r="N133" s="278" t="str">
        <f t="shared" si="133"/>
        <v/>
      </c>
      <c r="O133" s="278" t="str">
        <f t="shared" si="134"/>
        <v/>
      </c>
    </row>
    <row r="134" spans="1:15" ht="14.25" customHeight="1" x14ac:dyDescent="0.15">
      <c r="A134" s="287">
        <f>Results!L29</f>
        <v>15</v>
      </c>
      <c r="B134" s="288">
        <v>7</v>
      </c>
      <c r="C134" s="289" t="str">
        <f t="shared" si="125"/>
        <v>Leeland Pavey</v>
      </c>
      <c r="D134" s="289" t="str">
        <f t="shared" si="126"/>
        <v>Hailsham</v>
      </c>
      <c r="E134" s="290">
        <f>Results!M29</f>
        <v>31.9</v>
      </c>
      <c r="F134" s="291">
        <v>2</v>
      </c>
      <c r="H134" s="278" t="str">
        <f t="shared" si="127"/>
        <v/>
      </c>
      <c r="I134" s="278" t="str">
        <f t="shared" si="128"/>
        <v/>
      </c>
      <c r="J134" s="280" t="str">
        <f t="shared" si="129"/>
        <v/>
      </c>
      <c r="K134" s="278">
        <f t="shared" si="130"/>
        <v>2</v>
      </c>
      <c r="L134" s="278" t="str">
        <f t="shared" si="131"/>
        <v/>
      </c>
      <c r="M134" s="278" t="str">
        <f t="shared" si="132"/>
        <v/>
      </c>
      <c r="N134" s="278" t="str">
        <f t="shared" si="133"/>
        <v/>
      </c>
      <c r="O134" s="278" t="str">
        <f t="shared" si="134"/>
        <v/>
      </c>
    </row>
    <row r="135" spans="1:15" ht="14.25" customHeight="1" x14ac:dyDescent="0.15">
      <c r="A135" s="287">
        <f>Results!L30</f>
        <v>0</v>
      </c>
      <c r="B135" s="288">
        <v>8</v>
      </c>
      <c r="C135" s="289" t="str">
        <f t="shared" si="125"/>
        <v/>
      </c>
      <c r="D135" s="289" t="str">
        <f t="shared" si="126"/>
        <v/>
      </c>
      <c r="E135" s="290">
        <f>Results!M30</f>
        <v>0</v>
      </c>
      <c r="F135" s="291">
        <v>1</v>
      </c>
      <c r="H135" s="278" t="str">
        <f t="shared" si="127"/>
        <v/>
      </c>
      <c r="I135" s="278" t="str">
        <f t="shared" si="128"/>
        <v/>
      </c>
      <c r="J135" s="280" t="str">
        <f t="shared" si="129"/>
        <v/>
      </c>
      <c r="K135" s="278" t="str">
        <f t="shared" si="130"/>
        <v/>
      </c>
      <c r="L135" s="278" t="str">
        <f t="shared" si="131"/>
        <v/>
      </c>
      <c r="M135" s="278" t="str">
        <f t="shared" si="132"/>
        <v/>
      </c>
      <c r="N135" s="278" t="str">
        <f t="shared" si="133"/>
        <v/>
      </c>
      <c r="O135" s="278" t="str">
        <f t="shared" si="134"/>
        <v/>
      </c>
    </row>
    <row r="136" spans="1:15" ht="14.25" customHeight="1" x14ac:dyDescent="0.15">
      <c r="A136" s="293" t="str">
        <f>Results!$J$22</f>
        <v>200m</v>
      </c>
      <c r="C136" s="286" t="str">
        <f>CONCATENATE("Mens ",A136," ",Results!K31)</f>
        <v>Mens 200m 60+</v>
      </c>
    </row>
    <row r="137" spans="1:15" ht="14.25" customHeight="1" x14ac:dyDescent="0.15">
      <c r="A137" s="287">
        <f>Results!L32</f>
        <v>4</v>
      </c>
      <c r="B137" s="288">
        <v>1</v>
      </c>
      <c r="C137" s="289" t="str">
        <f t="shared" ref="C137:C144" si="135">IF(A137=0,"",INDEX(Mens_team_declarations,MATCH(A$136,Events_men,0),MATCH(A137,men_short_codes,0)))</f>
        <v>Brian Slaughter</v>
      </c>
      <c r="D137" s="289" t="str">
        <f t="shared" ref="D137:D144" si="136">IF(A137=0,"",INDEX(Club_names,MATCH(A137,men_short_codes,0)))</f>
        <v>Eastbourne Rovers AC</v>
      </c>
      <c r="E137" s="290">
        <f>Results!M32</f>
        <v>30.4</v>
      </c>
      <c r="F137" s="291">
        <v>8</v>
      </c>
      <c r="H137" s="278" t="str">
        <f t="shared" ref="H137:H144" si="137">IF($A137="","",IF($A137=H$14,$F137,""))</f>
        <v/>
      </c>
      <c r="I137" s="278" t="str">
        <f t="shared" ref="I137:I144" si="138">IF($A137="","",IF($A137=I$14,$F137,""))</f>
        <v/>
      </c>
      <c r="J137" s="278">
        <f t="shared" ref="J137:J144" si="139">IF($A137="","",IF($A137=J$14,$F137,""))</f>
        <v>8</v>
      </c>
      <c r="K137" s="278" t="str">
        <f t="shared" ref="K137:K144" si="140">IF($A137="","",IF($A137=K$14,$F137,""))</f>
        <v/>
      </c>
      <c r="L137" s="278" t="str">
        <f t="shared" ref="L137:L144" si="141">IF($A137="","",IF($A137=L$14,$F137,""))</f>
        <v/>
      </c>
      <c r="M137" s="280" t="str">
        <f t="shared" ref="M137:M144" si="142">IF($A137="","",IF($A137=M$14,$F137,""))</f>
        <v/>
      </c>
      <c r="N137" s="278" t="str">
        <f t="shared" ref="N137:N144" si="143">IF($A137="","",IF($A137=N$14,$F137,""))</f>
        <v/>
      </c>
      <c r="O137" s="278" t="str">
        <f t="shared" ref="O137:O144" si="144">IF($A137="","",IF($A137=O$14,$F137,""))</f>
        <v/>
      </c>
    </row>
    <row r="138" spans="1:15" ht="14.25" customHeight="1" x14ac:dyDescent="0.15">
      <c r="A138" s="287">
        <f>Results!L33</f>
        <v>7</v>
      </c>
      <c r="B138" s="288">
        <v>2</v>
      </c>
      <c r="C138" s="289" t="str">
        <f t="shared" si="135"/>
        <v>Mark Rahman</v>
      </c>
      <c r="D138" s="289" t="str">
        <f t="shared" si="136"/>
        <v>Haywards Heath &amp; Lewes</v>
      </c>
      <c r="E138" s="290">
        <f>Results!M33</f>
        <v>32.299999999999997</v>
      </c>
      <c r="F138" s="291">
        <v>7</v>
      </c>
      <c r="H138" s="278" t="str">
        <f t="shared" si="137"/>
        <v/>
      </c>
      <c r="I138" s="278" t="str">
        <f t="shared" si="138"/>
        <v/>
      </c>
      <c r="J138" s="280" t="str">
        <f t="shared" si="139"/>
        <v/>
      </c>
      <c r="K138" s="278" t="str">
        <f t="shared" si="140"/>
        <v/>
      </c>
      <c r="L138" s="278" t="str">
        <f t="shared" si="141"/>
        <v/>
      </c>
      <c r="M138" s="278">
        <f t="shared" si="142"/>
        <v>7</v>
      </c>
      <c r="N138" s="278" t="str">
        <f t="shared" si="143"/>
        <v/>
      </c>
      <c r="O138" s="278" t="str">
        <f t="shared" si="144"/>
        <v/>
      </c>
    </row>
    <row r="139" spans="1:15" ht="14.25" customHeight="1" x14ac:dyDescent="0.15">
      <c r="A139" s="287">
        <f>Results!L34</f>
        <v>6</v>
      </c>
      <c r="B139" s="288">
        <v>3</v>
      </c>
      <c r="C139" s="289" t="str">
        <f t="shared" si="135"/>
        <v>Paul Hope</v>
      </c>
      <c r="D139" s="289" t="str">
        <f t="shared" si="136"/>
        <v>Hastings AC</v>
      </c>
      <c r="E139" s="290">
        <f>Results!M34</f>
        <v>32.299999999999997</v>
      </c>
      <c r="F139" s="291">
        <v>6</v>
      </c>
      <c r="H139" s="280" t="str">
        <f t="shared" si="137"/>
        <v/>
      </c>
      <c r="I139" s="278" t="str">
        <f t="shared" si="138"/>
        <v/>
      </c>
      <c r="J139" s="278" t="str">
        <f t="shared" si="139"/>
        <v/>
      </c>
      <c r="K139" s="278" t="str">
        <f t="shared" si="140"/>
        <v/>
      </c>
      <c r="L139" s="278">
        <f t="shared" si="141"/>
        <v>6</v>
      </c>
      <c r="M139" s="278" t="str">
        <f t="shared" si="142"/>
        <v/>
      </c>
      <c r="N139" s="278" t="str">
        <f t="shared" si="143"/>
        <v/>
      </c>
      <c r="O139" s="278" t="str">
        <f t="shared" si="144"/>
        <v/>
      </c>
    </row>
    <row r="140" spans="1:15" ht="14.25" customHeight="1" x14ac:dyDescent="0.15">
      <c r="A140" s="287">
        <f>Results!L35</f>
        <v>1</v>
      </c>
      <c r="B140" s="288">
        <v>4</v>
      </c>
      <c r="C140" s="289" t="str">
        <f t="shared" si="135"/>
        <v>Gerry Lustig</v>
      </c>
      <c r="D140" s="289" t="str">
        <f t="shared" si="136"/>
        <v>Brighton &amp; Hove AC</v>
      </c>
      <c r="E140" s="290">
        <f>Results!M35</f>
        <v>34.299999999999997</v>
      </c>
      <c r="F140" s="291">
        <v>5</v>
      </c>
      <c r="H140" s="278" t="str">
        <f t="shared" si="137"/>
        <v/>
      </c>
      <c r="I140" s="278">
        <f t="shared" si="138"/>
        <v>5</v>
      </c>
      <c r="J140" s="278" t="str">
        <f t="shared" si="139"/>
        <v/>
      </c>
      <c r="K140" s="278" t="str">
        <f t="shared" si="140"/>
        <v/>
      </c>
      <c r="L140" s="280" t="str">
        <f t="shared" si="141"/>
        <v/>
      </c>
      <c r="M140" s="278" t="str">
        <f t="shared" si="142"/>
        <v/>
      </c>
      <c r="N140" s="278" t="str">
        <f t="shared" si="143"/>
        <v/>
      </c>
      <c r="O140" s="278" t="str">
        <f t="shared" si="144"/>
        <v/>
      </c>
    </row>
    <row r="141" spans="1:15" ht="14.25" customHeight="1" x14ac:dyDescent="0.15">
      <c r="A141" s="287">
        <f>Results!L36</f>
        <v>8</v>
      </c>
      <c r="B141" s="288">
        <v>5</v>
      </c>
      <c r="C141" s="289" t="str">
        <f t="shared" si="135"/>
        <v xml:space="preserve">Shawn Buck </v>
      </c>
      <c r="D141" s="289" t="str">
        <f t="shared" si="136"/>
        <v>Arena 80</v>
      </c>
      <c r="E141" s="290">
        <f>Results!M36</f>
        <v>34.4</v>
      </c>
      <c r="F141" s="291">
        <v>4</v>
      </c>
      <c r="H141" s="278">
        <f t="shared" si="137"/>
        <v>4</v>
      </c>
      <c r="I141" s="278" t="str">
        <f t="shared" si="138"/>
        <v/>
      </c>
      <c r="J141" s="278" t="str">
        <f t="shared" si="139"/>
        <v/>
      </c>
      <c r="K141" s="280" t="str">
        <f t="shared" si="140"/>
        <v/>
      </c>
      <c r="L141" s="278" t="str">
        <f t="shared" si="141"/>
        <v/>
      </c>
      <c r="M141" s="278" t="str">
        <f t="shared" si="142"/>
        <v/>
      </c>
      <c r="N141" s="278" t="str">
        <f t="shared" si="143"/>
        <v/>
      </c>
      <c r="O141" s="278" t="str">
        <f t="shared" si="144"/>
        <v/>
      </c>
    </row>
    <row r="142" spans="1:15" ht="14.25" customHeight="1" x14ac:dyDescent="0.15">
      <c r="A142" s="287">
        <f>Results!L37</f>
        <v>15</v>
      </c>
      <c r="B142" s="288">
        <v>6</v>
      </c>
      <c r="C142" s="289" t="str">
        <f t="shared" si="135"/>
        <v>Leeland Pavey</v>
      </c>
      <c r="D142" s="289" t="str">
        <f t="shared" si="136"/>
        <v>Hailsham</v>
      </c>
      <c r="E142" s="290">
        <f>Results!M37</f>
        <v>46.3</v>
      </c>
      <c r="F142" s="291">
        <v>3</v>
      </c>
      <c r="H142" s="278" t="str">
        <f t="shared" si="137"/>
        <v/>
      </c>
      <c r="I142" s="278" t="str">
        <f t="shared" si="138"/>
        <v/>
      </c>
      <c r="J142" s="278" t="str">
        <f t="shared" si="139"/>
        <v/>
      </c>
      <c r="K142" s="278" t="str">
        <f t="shared" si="140"/>
        <v/>
      </c>
      <c r="L142" s="278" t="str">
        <f t="shared" si="141"/>
        <v/>
      </c>
      <c r="M142" s="278" t="str">
        <f t="shared" si="142"/>
        <v/>
      </c>
      <c r="N142" s="278" t="str">
        <f t="shared" si="143"/>
        <v/>
      </c>
      <c r="O142" s="278" t="str">
        <f t="shared" si="144"/>
        <v/>
      </c>
    </row>
    <row r="143" spans="1:15" ht="14.25" customHeight="1" x14ac:dyDescent="0.15">
      <c r="A143" s="287">
        <v>5</v>
      </c>
      <c r="B143" s="288">
        <v>7</v>
      </c>
      <c r="C143" s="289" t="str">
        <f t="shared" si="135"/>
        <v>Graham Purdye</v>
      </c>
      <c r="D143" s="289" t="str">
        <f t="shared" si="136"/>
        <v>Hailsham</v>
      </c>
      <c r="E143" s="290">
        <f>Results!M38</f>
        <v>0</v>
      </c>
      <c r="F143" s="291">
        <v>2</v>
      </c>
      <c r="H143" s="278" t="str">
        <f t="shared" si="137"/>
        <v/>
      </c>
      <c r="I143" s="278" t="str">
        <f t="shared" si="138"/>
        <v/>
      </c>
      <c r="J143" s="278" t="str">
        <f t="shared" si="139"/>
        <v/>
      </c>
      <c r="K143" s="278">
        <f t="shared" si="140"/>
        <v>2</v>
      </c>
      <c r="L143" s="278" t="str">
        <f t="shared" si="141"/>
        <v/>
      </c>
      <c r="M143" s="278" t="str">
        <f t="shared" si="142"/>
        <v/>
      </c>
      <c r="N143" s="278" t="str">
        <f t="shared" si="143"/>
        <v/>
      </c>
      <c r="O143" s="278" t="str">
        <f t="shared" si="144"/>
        <v/>
      </c>
    </row>
    <row r="144" spans="1:15" ht="14.25" customHeight="1" x14ac:dyDescent="0.15">
      <c r="A144" s="287">
        <f>Results!L39</f>
        <v>0</v>
      </c>
      <c r="B144" s="288">
        <v>8</v>
      </c>
      <c r="C144" s="289" t="str">
        <f t="shared" si="135"/>
        <v/>
      </c>
      <c r="D144" s="289" t="str">
        <f t="shared" si="136"/>
        <v/>
      </c>
      <c r="E144" s="290">
        <f>Results!M39</f>
        <v>0</v>
      </c>
      <c r="F144" s="291">
        <v>1</v>
      </c>
      <c r="H144" s="278" t="str">
        <f t="shared" si="137"/>
        <v/>
      </c>
      <c r="I144" s="278" t="str">
        <f t="shared" si="138"/>
        <v/>
      </c>
      <c r="J144" s="278" t="str">
        <f t="shared" si="139"/>
        <v/>
      </c>
      <c r="K144" s="278" t="str">
        <f t="shared" si="140"/>
        <v/>
      </c>
      <c r="L144" s="278" t="str">
        <f t="shared" si="141"/>
        <v/>
      </c>
      <c r="M144" s="278" t="str">
        <f t="shared" si="142"/>
        <v/>
      </c>
      <c r="N144" s="278" t="str">
        <f t="shared" si="143"/>
        <v/>
      </c>
      <c r="O144" s="278" t="str">
        <f t="shared" si="144"/>
        <v/>
      </c>
    </row>
    <row r="145" spans="1:15" ht="14.25" customHeight="1" x14ac:dyDescent="0.15">
      <c r="A145" s="293" t="str">
        <f>Results!$J$58</f>
        <v>800m</v>
      </c>
      <c r="C145" s="286" t="str">
        <f>CONCATENATE("Mens ",A145," ",Results!K40)</f>
        <v>Mens 800m A</v>
      </c>
      <c r="E145" s="294"/>
    </row>
    <row r="146" spans="1:15" ht="14.25" customHeight="1" x14ac:dyDescent="0.15">
      <c r="A146" s="287" t="str">
        <f>Results!L41</f>
        <v>B</v>
      </c>
      <c r="B146" s="288">
        <v>1</v>
      </c>
      <c r="C146" s="289" t="str">
        <f t="shared" ref="C146:C153" si="145">IF(A146=0,"",INDEX(Mens_team_declarations,MATCH(A$145,Events_men,0),MATCH(A146,men_short_codes,0)))</f>
        <v>Paul Howard</v>
      </c>
      <c r="D146" s="289" t="str">
        <f t="shared" ref="D146:D153" si="146">IF(A146=0,"",INDEX(Club_names,MATCH(A146,men_short_codes,0)))</f>
        <v>Brighton &amp; Hove AC</v>
      </c>
      <c r="E146" s="295">
        <f>Results!M41</f>
        <v>1.4444444444444444E-3</v>
      </c>
      <c r="F146" s="291">
        <v>8</v>
      </c>
      <c r="H146" s="278" t="str">
        <f t="shared" ref="H146:H153" si="147">IF($A146="","",IF(LEFT($A146,1)=H$11,$F146,""))</f>
        <v/>
      </c>
      <c r="I146" s="278">
        <f t="shared" ref="I146:I153" si="148">IF($A146="","",IF(LEFT($A146,1)=I$11,$F146,""))</f>
        <v>8</v>
      </c>
      <c r="J146" s="280" t="str">
        <f t="shared" ref="J146:J153" si="149">IF($A146="","",IF(LEFT($A146,1)=J$11,$F146,""))</f>
        <v/>
      </c>
      <c r="K146" s="278" t="str">
        <f t="shared" ref="K146:K153" si="150">IF($A146="","",IF(LEFT($A146,1)=K$11,$F146,""))</f>
        <v/>
      </c>
      <c r="L146" s="280" t="str">
        <f t="shared" ref="L146:L153" si="151">IF($A146="","",IF(LEFT($A146,1)=L$11,$F146,""))</f>
        <v/>
      </c>
      <c r="M146" s="278" t="str">
        <f t="shared" ref="M146:M153" si="152">IF($A146="","",IF(LEFT($A146,1)=M$11,$F146,""))</f>
        <v/>
      </c>
      <c r="N146" s="278" t="str">
        <f t="shared" ref="N146:N153" si="153">IF($A146="","",IF(LEFT($A146,1)=N$11,$F146,""))</f>
        <v/>
      </c>
      <c r="O146" s="278" t="str">
        <f t="shared" ref="O146:O153" si="154">IF($A146="","",IF(LEFT($A146,1)=O$11,$F146,""))</f>
        <v/>
      </c>
    </row>
    <row r="147" spans="1:15" ht="14.25" customHeight="1" x14ac:dyDescent="0.15">
      <c r="A147" s="287" t="str">
        <f>Results!L42</f>
        <v>E</v>
      </c>
      <c r="B147" s="288">
        <v>2</v>
      </c>
      <c r="C147" s="289" t="str">
        <f t="shared" si="145"/>
        <v>Richard Davis</v>
      </c>
      <c r="D147" s="289" t="str">
        <f t="shared" si="146"/>
        <v>Eastbourne Rovers AC</v>
      </c>
      <c r="E147" s="295">
        <f>Results!M42</f>
        <v>1.4664351851851852E-3</v>
      </c>
      <c r="F147" s="291">
        <v>7</v>
      </c>
      <c r="H147" s="278" t="str">
        <f t="shared" si="147"/>
        <v/>
      </c>
      <c r="I147" s="278" t="str">
        <f t="shared" si="148"/>
        <v/>
      </c>
      <c r="J147" s="280">
        <f t="shared" si="149"/>
        <v>7</v>
      </c>
      <c r="K147" s="278" t="str">
        <f t="shared" si="150"/>
        <v/>
      </c>
      <c r="L147" s="280" t="str">
        <f t="shared" si="151"/>
        <v/>
      </c>
      <c r="M147" s="278" t="str">
        <f t="shared" si="152"/>
        <v/>
      </c>
      <c r="N147" s="278" t="str">
        <f t="shared" si="153"/>
        <v/>
      </c>
      <c r="O147" s="278" t="str">
        <f t="shared" si="154"/>
        <v/>
      </c>
    </row>
    <row r="148" spans="1:15" ht="14.25" customHeight="1" x14ac:dyDescent="0.15">
      <c r="A148" s="287" t="str">
        <f>Results!L43</f>
        <v>MM</v>
      </c>
      <c r="B148" s="288">
        <v>3</v>
      </c>
      <c r="C148" s="289" t="str">
        <f t="shared" si="145"/>
        <v>Jack Madden</v>
      </c>
      <c r="D148" s="289" t="str">
        <f t="shared" si="146"/>
        <v>Hastings AC</v>
      </c>
      <c r="E148" s="295">
        <f>Results!M43</f>
        <v>1.4849537037037038E-3</v>
      </c>
      <c r="F148" s="291">
        <v>6</v>
      </c>
      <c r="H148" s="278" t="str">
        <f t="shared" si="147"/>
        <v/>
      </c>
      <c r="I148" s="278" t="str">
        <f t="shared" si="148"/>
        <v/>
      </c>
      <c r="J148" s="278" t="str">
        <f t="shared" si="149"/>
        <v/>
      </c>
      <c r="K148" s="280" t="str">
        <f t="shared" si="150"/>
        <v/>
      </c>
      <c r="L148" s="278">
        <f t="shared" si="151"/>
        <v>6</v>
      </c>
      <c r="M148" s="278" t="str">
        <f t="shared" si="152"/>
        <v/>
      </c>
      <c r="N148" s="280" t="str">
        <f t="shared" si="153"/>
        <v/>
      </c>
      <c r="O148" s="278" t="str">
        <f t="shared" si="154"/>
        <v/>
      </c>
    </row>
    <row r="149" spans="1:15" ht="14.25" customHeight="1" x14ac:dyDescent="0.15">
      <c r="A149" s="287" t="str">
        <f>Results!L44</f>
        <v>G</v>
      </c>
      <c r="B149" s="288">
        <v>4</v>
      </c>
      <c r="C149" s="289" t="str">
        <f t="shared" si="145"/>
        <v>Ian Kenton</v>
      </c>
      <c r="D149" s="289" t="str">
        <f t="shared" si="146"/>
        <v>Haywards Heath &amp; Lewes</v>
      </c>
      <c r="E149" s="295">
        <f>Results!M44</f>
        <v>1.4861111111111112E-3</v>
      </c>
      <c r="F149" s="291">
        <v>5</v>
      </c>
      <c r="H149" s="278" t="str">
        <f t="shared" si="147"/>
        <v/>
      </c>
      <c r="I149" s="278" t="str">
        <f t="shared" si="148"/>
        <v/>
      </c>
      <c r="J149" s="278" t="str">
        <f t="shared" si="149"/>
        <v/>
      </c>
      <c r="K149" s="280" t="str">
        <f t="shared" si="150"/>
        <v/>
      </c>
      <c r="L149" s="278" t="str">
        <f t="shared" si="151"/>
        <v/>
      </c>
      <c r="M149" s="280">
        <f t="shared" si="152"/>
        <v>5</v>
      </c>
      <c r="N149" s="278" t="str">
        <f t="shared" si="153"/>
        <v/>
      </c>
      <c r="O149" s="278" t="str">
        <f t="shared" si="154"/>
        <v/>
      </c>
    </row>
    <row r="150" spans="1:15" ht="14.25" customHeight="1" x14ac:dyDescent="0.15">
      <c r="A150" s="287" t="str">
        <f>Results!L45</f>
        <v>P</v>
      </c>
      <c r="B150" s="288">
        <v>5</v>
      </c>
      <c r="C150" s="289" t="str">
        <f t="shared" si="145"/>
        <v>Mark Pope</v>
      </c>
      <c r="D150" s="289" t="str">
        <f t="shared" si="146"/>
        <v>Hailsham</v>
      </c>
      <c r="E150" s="295">
        <f>Results!M45</f>
        <v>1.8483796296296297E-3</v>
      </c>
      <c r="F150" s="291">
        <v>4</v>
      </c>
      <c r="H150" s="280" t="str">
        <f t="shared" si="147"/>
        <v/>
      </c>
      <c r="I150" s="278" t="str">
        <f t="shared" si="148"/>
        <v/>
      </c>
      <c r="J150" s="278" t="str">
        <f t="shared" si="149"/>
        <v/>
      </c>
      <c r="K150" s="278">
        <f t="shared" si="150"/>
        <v>4</v>
      </c>
      <c r="L150" s="278" t="str">
        <f t="shared" si="151"/>
        <v/>
      </c>
      <c r="M150" s="278" t="str">
        <f t="shared" si="152"/>
        <v/>
      </c>
      <c r="N150" s="278" t="str">
        <f t="shared" si="153"/>
        <v/>
      </c>
      <c r="O150" s="278" t="str">
        <f t="shared" si="154"/>
        <v/>
      </c>
    </row>
    <row r="151" spans="1:15" ht="14.25" customHeight="1" x14ac:dyDescent="0.15">
      <c r="A151" s="287" t="str">
        <f>Results!L46</f>
        <v>WW</v>
      </c>
      <c r="B151" s="288">
        <v>6</v>
      </c>
      <c r="C151" s="289">
        <f t="shared" si="145"/>
        <v>0</v>
      </c>
      <c r="D151" s="289" t="str">
        <f t="shared" si="146"/>
        <v>Worthing &amp; District</v>
      </c>
      <c r="E151" s="295">
        <f>Results!M46</f>
        <v>1.8842592592592591E-3</v>
      </c>
      <c r="F151" s="291">
        <v>3</v>
      </c>
      <c r="H151" s="278" t="str">
        <f t="shared" si="147"/>
        <v/>
      </c>
      <c r="I151" s="278" t="str">
        <f t="shared" si="148"/>
        <v/>
      </c>
      <c r="J151" s="278" t="str">
        <f t="shared" si="149"/>
        <v/>
      </c>
      <c r="K151" s="278" t="str">
        <f t="shared" si="150"/>
        <v/>
      </c>
      <c r="L151" s="278" t="str">
        <f t="shared" si="151"/>
        <v/>
      </c>
      <c r="M151" s="280" t="str">
        <f t="shared" si="152"/>
        <v/>
      </c>
      <c r="N151" s="278" t="str">
        <f t="shared" si="153"/>
        <v/>
      </c>
      <c r="O151" s="278">
        <f t="shared" si="154"/>
        <v>3</v>
      </c>
    </row>
    <row r="152" spans="1:15" ht="14.25" customHeight="1" x14ac:dyDescent="0.15">
      <c r="A152" s="287">
        <f>Results!L47</f>
        <v>0</v>
      </c>
      <c r="B152" s="288">
        <v>7</v>
      </c>
      <c r="C152" s="289" t="str">
        <f t="shared" si="145"/>
        <v/>
      </c>
      <c r="D152" s="289" t="str">
        <f t="shared" si="146"/>
        <v/>
      </c>
      <c r="E152" s="295">
        <f>Results!M47</f>
        <v>0</v>
      </c>
      <c r="F152" s="291">
        <v>2</v>
      </c>
      <c r="H152" s="278" t="str">
        <f t="shared" si="147"/>
        <v/>
      </c>
      <c r="I152" s="278" t="str">
        <f t="shared" si="148"/>
        <v/>
      </c>
      <c r="J152" s="278" t="str">
        <f t="shared" si="149"/>
        <v/>
      </c>
      <c r="K152" s="278" t="str">
        <f t="shared" si="150"/>
        <v/>
      </c>
      <c r="L152" s="278" t="str">
        <f t="shared" si="151"/>
        <v/>
      </c>
      <c r="M152" s="278" t="str">
        <f t="shared" si="152"/>
        <v/>
      </c>
      <c r="N152" s="278" t="str">
        <f t="shared" si="153"/>
        <v/>
      </c>
      <c r="O152" s="278" t="str">
        <f t="shared" si="154"/>
        <v/>
      </c>
    </row>
    <row r="153" spans="1:15" ht="14.25" customHeight="1" x14ac:dyDescent="0.15">
      <c r="A153" s="287">
        <f>Results!L48</f>
        <v>0</v>
      </c>
      <c r="B153" s="288">
        <v>8</v>
      </c>
      <c r="C153" s="289" t="str">
        <f t="shared" si="145"/>
        <v/>
      </c>
      <c r="D153" s="289" t="str">
        <f t="shared" si="146"/>
        <v/>
      </c>
      <c r="E153" s="295">
        <f>Results!M48</f>
        <v>0</v>
      </c>
      <c r="F153" s="291">
        <v>1</v>
      </c>
      <c r="H153" s="278" t="str">
        <f t="shared" si="147"/>
        <v/>
      </c>
      <c r="I153" s="278" t="str">
        <f t="shared" si="148"/>
        <v/>
      </c>
      <c r="J153" s="278" t="str">
        <f t="shared" si="149"/>
        <v/>
      </c>
      <c r="K153" s="278" t="str">
        <f t="shared" si="150"/>
        <v/>
      </c>
      <c r="L153" s="278" t="str">
        <f t="shared" si="151"/>
        <v/>
      </c>
      <c r="M153" s="278" t="str">
        <f t="shared" si="152"/>
        <v/>
      </c>
      <c r="N153" s="278" t="str">
        <f t="shared" si="153"/>
        <v/>
      </c>
      <c r="O153" s="278" t="str">
        <f t="shared" si="154"/>
        <v/>
      </c>
    </row>
    <row r="154" spans="1:15" ht="14.25" customHeight="1" x14ac:dyDescent="0.15">
      <c r="A154" s="293" t="str">
        <f>Results!$J$58</f>
        <v>800m</v>
      </c>
      <c r="C154" s="286" t="str">
        <f>CONCATENATE("Mens ",A154," ",Results!K49)</f>
        <v>Mens 800m B</v>
      </c>
      <c r="E154" s="294"/>
    </row>
    <row r="155" spans="1:15" ht="14.25" customHeight="1" x14ac:dyDescent="0.15">
      <c r="A155" s="296" t="str">
        <f>Results!L50</f>
        <v>M</v>
      </c>
      <c r="B155" s="288">
        <v>1</v>
      </c>
      <c r="C155" s="289" t="str">
        <f t="shared" ref="C155:C162" si="155">IF(A155=0,"",INDEX(Mens_team_declarations,MATCH(A$154,Events_men,0),MATCH(A155,men_short_codes,0)))</f>
        <v>Steve Baldock</v>
      </c>
      <c r="D155" s="289" t="str">
        <f t="shared" ref="D155:D160" si="156">IF(A155=0,"",INDEX(Club_names,MATCH(A155,men_short_codes,0)))</f>
        <v>Hastings AC</v>
      </c>
      <c r="E155" s="295">
        <f>Results!M50</f>
        <v>1.5E-3</v>
      </c>
      <c r="F155" s="291">
        <v>8</v>
      </c>
      <c r="H155" s="278" t="str">
        <f t="shared" ref="H155:H162" si="157">IF($A155="","",IF(LEFT($A155,1)=H$11,$F155,""))</f>
        <v/>
      </c>
      <c r="I155" s="278" t="str">
        <f t="shared" ref="I155:I162" si="158">IF($A155="","",IF(LEFT($A155,1)=I$11,$F155,""))</f>
        <v/>
      </c>
      <c r="J155" s="278" t="str">
        <f t="shared" ref="J155:J162" si="159">IF($A155="","",IF(LEFT($A155,1)=J$11,$F155,""))</f>
        <v/>
      </c>
      <c r="K155" s="278" t="str">
        <f t="shared" ref="K155:K162" si="160">IF($A155="","",IF(LEFT($A155,1)=K$11,$F155,""))</f>
        <v/>
      </c>
      <c r="L155" s="280">
        <f t="shared" ref="L155:L162" si="161">IF($A155="","",IF(LEFT($A155,1)=L$11,$F155,""))</f>
        <v>8</v>
      </c>
      <c r="M155" s="278" t="str">
        <f t="shared" ref="M155:M162" si="162">IF($A155="","",IF(LEFT($A155,1)=M$11,$F155,""))</f>
        <v/>
      </c>
      <c r="N155" s="278" t="str">
        <f t="shared" ref="N155:N162" si="163">IF($A155="","",IF(LEFT($A155,1)=N$11,$F155,""))</f>
        <v/>
      </c>
      <c r="O155" s="278" t="str">
        <f t="shared" ref="O155:O162" si="164">IF($A155="","",IF(LEFT($A155,1)=O$11,$F155,""))</f>
        <v/>
      </c>
    </row>
    <row r="156" spans="1:15" ht="14.25" customHeight="1" x14ac:dyDescent="0.15">
      <c r="A156" s="296" t="str">
        <f>Results!L51</f>
        <v>GG</v>
      </c>
      <c r="B156" s="288">
        <v>2</v>
      </c>
      <c r="C156" s="289" t="str">
        <f t="shared" si="155"/>
        <v>Mike Fletcher</v>
      </c>
      <c r="D156" s="289" t="str">
        <f t="shared" si="156"/>
        <v>Haywards Heath &amp; Lewes</v>
      </c>
      <c r="E156" s="295">
        <f>Results!M51</f>
        <v>1.5405092592592593E-3</v>
      </c>
      <c r="F156" s="291">
        <v>7</v>
      </c>
      <c r="H156" s="278" t="str">
        <f t="shared" si="157"/>
        <v/>
      </c>
      <c r="I156" s="278" t="str">
        <f t="shared" si="158"/>
        <v/>
      </c>
      <c r="J156" s="280" t="str">
        <f t="shared" si="159"/>
        <v/>
      </c>
      <c r="K156" s="278" t="str">
        <f t="shared" si="160"/>
        <v/>
      </c>
      <c r="L156" s="278" t="str">
        <f t="shared" si="161"/>
        <v/>
      </c>
      <c r="M156" s="278">
        <f t="shared" si="162"/>
        <v>7</v>
      </c>
      <c r="N156" s="278" t="str">
        <f t="shared" si="163"/>
        <v/>
      </c>
      <c r="O156" s="278" t="str">
        <f t="shared" si="164"/>
        <v/>
      </c>
    </row>
    <row r="157" spans="1:15" ht="14.25" customHeight="1" x14ac:dyDescent="0.15">
      <c r="A157" s="296" t="str">
        <f>Results!L52</f>
        <v>EE</v>
      </c>
      <c r="B157" s="288">
        <v>3</v>
      </c>
      <c r="C157" s="289" t="str">
        <f t="shared" si="155"/>
        <v>Matt Southam</v>
      </c>
      <c r="D157" s="289" t="str">
        <f t="shared" si="156"/>
        <v>Eastbourne Rovers AC</v>
      </c>
      <c r="E157" s="295">
        <f>Results!M52</f>
        <v>1.6157407407407407E-3</v>
      </c>
      <c r="F157" s="291">
        <v>6</v>
      </c>
      <c r="H157" s="278" t="str">
        <f t="shared" si="157"/>
        <v/>
      </c>
      <c r="I157" s="278" t="str">
        <f t="shared" si="158"/>
        <v/>
      </c>
      <c r="J157" s="278">
        <f t="shared" si="159"/>
        <v>6</v>
      </c>
      <c r="K157" s="280" t="str">
        <f t="shared" si="160"/>
        <v/>
      </c>
      <c r="L157" s="278" t="str">
        <f t="shared" si="161"/>
        <v/>
      </c>
      <c r="M157" s="278" t="str">
        <f t="shared" si="162"/>
        <v/>
      </c>
      <c r="N157" s="280" t="str">
        <f t="shared" si="163"/>
        <v/>
      </c>
      <c r="O157" s="278" t="str">
        <f t="shared" si="164"/>
        <v/>
      </c>
    </row>
    <row r="158" spans="1:15" ht="14.25" customHeight="1" x14ac:dyDescent="0.15">
      <c r="A158" s="296" t="str">
        <f>Results!L53</f>
        <v>BB</v>
      </c>
      <c r="B158" s="288">
        <v>4</v>
      </c>
      <c r="C158" s="289" t="str">
        <f t="shared" si="155"/>
        <v>??</v>
      </c>
      <c r="D158" s="289" t="str">
        <f t="shared" si="156"/>
        <v>Brighton &amp; Hove AC</v>
      </c>
      <c r="E158" s="295">
        <f>Results!M53</f>
        <v>1.662037037037037E-3</v>
      </c>
      <c r="F158" s="291">
        <v>5</v>
      </c>
      <c r="H158" s="278" t="str">
        <f t="shared" si="157"/>
        <v/>
      </c>
      <c r="I158" s="278">
        <f t="shared" si="158"/>
        <v>5</v>
      </c>
      <c r="J158" s="278" t="str">
        <f t="shared" si="159"/>
        <v/>
      </c>
      <c r="K158" s="280" t="str">
        <f t="shared" si="160"/>
        <v/>
      </c>
      <c r="L158" s="278" t="str">
        <f t="shared" si="161"/>
        <v/>
      </c>
      <c r="M158" s="278" t="str">
        <f t="shared" si="162"/>
        <v/>
      </c>
      <c r="N158" s="278" t="str">
        <f t="shared" si="163"/>
        <v/>
      </c>
      <c r="O158" s="278" t="str">
        <f t="shared" si="164"/>
        <v/>
      </c>
    </row>
    <row r="159" spans="1:15" ht="14.25" customHeight="1" x14ac:dyDescent="0.15">
      <c r="A159" s="296" t="str">
        <f>Results!L54</f>
        <v>PP</v>
      </c>
      <c r="B159" s="288">
        <v>5</v>
      </c>
      <c r="C159" s="289" t="str">
        <f t="shared" si="155"/>
        <v>Andrew Moore</v>
      </c>
      <c r="D159" s="289" t="str">
        <f t="shared" si="156"/>
        <v>Hailsham</v>
      </c>
      <c r="E159" s="295">
        <f>Results!M54</f>
        <v>2.0381944444444445E-3</v>
      </c>
      <c r="F159" s="291">
        <v>4</v>
      </c>
      <c r="H159" s="280" t="str">
        <f t="shared" si="157"/>
        <v/>
      </c>
      <c r="I159" s="278" t="str">
        <f t="shared" si="158"/>
        <v/>
      </c>
      <c r="J159" s="278" t="str">
        <f t="shared" si="159"/>
        <v/>
      </c>
      <c r="K159" s="278">
        <f t="shared" si="160"/>
        <v>4</v>
      </c>
      <c r="L159" s="278" t="str">
        <f t="shared" si="161"/>
        <v/>
      </c>
      <c r="M159" s="278" t="str">
        <f t="shared" si="162"/>
        <v/>
      </c>
      <c r="N159" s="278" t="str">
        <f t="shared" si="163"/>
        <v/>
      </c>
      <c r="O159" s="278" t="str">
        <f t="shared" si="164"/>
        <v/>
      </c>
    </row>
    <row r="160" spans="1:15" ht="14.25" customHeight="1" x14ac:dyDescent="0.15">
      <c r="A160" s="296">
        <f>Results!L55</f>
        <v>0</v>
      </c>
      <c r="B160" s="288">
        <v>6</v>
      </c>
      <c r="C160" s="289" t="str">
        <f t="shared" si="155"/>
        <v/>
      </c>
      <c r="D160" s="289" t="str">
        <f t="shared" si="156"/>
        <v/>
      </c>
      <c r="E160" s="295">
        <f>Results!M55</f>
        <v>0</v>
      </c>
      <c r="F160" s="291">
        <v>3</v>
      </c>
      <c r="H160" s="278" t="str">
        <f t="shared" si="157"/>
        <v/>
      </c>
      <c r="I160" s="278" t="str">
        <f t="shared" si="158"/>
        <v/>
      </c>
      <c r="J160" s="278" t="str">
        <f t="shared" si="159"/>
        <v/>
      </c>
      <c r="K160" s="278" t="str">
        <f t="shared" si="160"/>
        <v/>
      </c>
      <c r="L160" s="278" t="str">
        <f t="shared" si="161"/>
        <v/>
      </c>
      <c r="M160" s="280" t="str">
        <f t="shared" si="162"/>
        <v/>
      </c>
      <c r="N160" s="278" t="str">
        <f t="shared" si="163"/>
        <v/>
      </c>
      <c r="O160" s="278" t="str">
        <f t="shared" si="164"/>
        <v/>
      </c>
    </row>
    <row r="161" spans="1:15" ht="14.25" customHeight="1" x14ac:dyDescent="0.15">
      <c r="A161" s="296">
        <f>Results!L56</f>
        <v>0</v>
      </c>
      <c r="B161" s="288">
        <v>7</v>
      </c>
      <c r="C161" s="289" t="str">
        <f t="shared" si="155"/>
        <v/>
      </c>
      <c r="D161" s="289"/>
      <c r="E161" s="295">
        <f>Results!M56</f>
        <v>0</v>
      </c>
      <c r="F161" s="291">
        <v>2</v>
      </c>
      <c r="H161" s="278" t="str">
        <f t="shared" si="157"/>
        <v/>
      </c>
      <c r="I161" s="278" t="str">
        <f t="shared" si="158"/>
        <v/>
      </c>
      <c r="J161" s="278" t="str">
        <f t="shared" si="159"/>
        <v/>
      </c>
      <c r="K161" s="278" t="str">
        <f t="shared" si="160"/>
        <v/>
      </c>
      <c r="L161" s="278" t="str">
        <f t="shared" si="161"/>
        <v/>
      </c>
      <c r="M161" s="278" t="str">
        <f t="shared" si="162"/>
        <v/>
      </c>
      <c r="N161" s="278" t="str">
        <f t="shared" si="163"/>
        <v/>
      </c>
      <c r="O161" s="278" t="str">
        <f t="shared" si="164"/>
        <v/>
      </c>
    </row>
    <row r="162" spans="1:15" ht="14.25" customHeight="1" x14ac:dyDescent="0.15">
      <c r="A162" s="296">
        <f>Results!L66</f>
        <v>0</v>
      </c>
      <c r="B162" s="288">
        <v>8</v>
      </c>
      <c r="C162" s="289" t="str">
        <f t="shared" si="155"/>
        <v/>
      </c>
      <c r="D162" s="289"/>
      <c r="E162" s="295">
        <f>Results!M57</f>
        <v>0</v>
      </c>
      <c r="F162" s="291">
        <v>1</v>
      </c>
      <c r="H162" s="278" t="str">
        <f t="shared" si="157"/>
        <v/>
      </c>
      <c r="I162" s="278" t="str">
        <f t="shared" si="158"/>
        <v/>
      </c>
      <c r="J162" s="278" t="str">
        <f t="shared" si="159"/>
        <v/>
      </c>
      <c r="K162" s="278" t="str">
        <f t="shared" si="160"/>
        <v/>
      </c>
      <c r="L162" s="278" t="str">
        <f t="shared" si="161"/>
        <v/>
      </c>
      <c r="M162" s="278" t="str">
        <f t="shared" si="162"/>
        <v/>
      </c>
      <c r="N162" s="278" t="str">
        <f t="shared" si="163"/>
        <v/>
      </c>
      <c r="O162" s="278" t="str">
        <f t="shared" si="164"/>
        <v/>
      </c>
    </row>
    <row r="163" spans="1:15" ht="14.25" customHeight="1" x14ac:dyDescent="0.15">
      <c r="A163" s="293" t="str">
        <f>Results!$J$58</f>
        <v>800m</v>
      </c>
      <c r="C163" s="286" t="str">
        <f>CONCATENATE("Mens ",A163," ",Results!K58)</f>
        <v>Mens 800m 50+</v>
      </c>
    </row>
    <row r="164" spans="1:15" ht="14.25" customHeight="1" x14ac:dyDescent="0.15">
      <c r="A164" s="296">
        <f>Results!L59</f>
        <v>14</v>
      </c>
      <c r="B164" s="288">
        <v>1</v>
      </c>
      <c r="C164" s="289" t="str">
        <f t="shared" ref="C164:C171" si="165">IF(A164=0,"",INDEX(Mens_team_declarations,MATCH(A$163,Events_men,0),MATCH(A164,men_short_codes,0)))</f>
        <v>Steve Hutchison</v>
      </c>
      <c r="D164" s="289" t="str">
        <f t="shared" ref="D164:D169" si="166">IF(A164=0,"",INDEX(Club_names,MATCH(A164,men_short_codes,0)))</f>
        <v>Eastbourne Rovers AC</v>
      </c>
      <c r="E164" s="295">
        <f>Results!M59</f>
        <v>1.6863425925925926E-3</v>
      </c>
      <c r="F164" s="291">
        <v>8</v>
      </c>
      <c r="H164" s="278" t="str">
        <f t="shared" ref="H164:H171" si="167">IF($A164="","",IF($A164=H$13,$F164,""))</f>
        <v/>
      </c>
      <c r="I164" s="278" t="str">
        <f t="shared" ref="I164:I171" si="168">IF($A164="","",IF($A164=I$13,$F164,""))</f>
        <v/>
      </c>
      <c r="J164" s="278">
        <f t="shared" ref="J164:J171" si="169">IF($A164="","",IF($A164=J$13,$F164,""))</f>
        <v>8</v>
      </c>
      <c r="K164" s="278" t="str">
        <f t="shared" ref="K164:K171" si="170">IF($A164="","",IF($A164=K$13,$F164,""))</f>
        <v/>
      </c>
      <c r="L164" s="280" t="str">
        <f t="shared" ref="L164:L171" si="171">IF($A164="","",IF($A164=L$13,$F164,""))</f>
        <v/>
      </c>
      <c r="M164" s="278" t="str">
        <f t="shared" ref="M164:M171" si="172">IF($A164="","",IF($A164=M$13,$F164,""))</f>
        <v/>
      </c>
      <c r="N164" s="278" t="str">
        <f t="shared" ref="N164:N171" si="173">IF($A164="","",IF($A164=N$13,$F164,""))</f>
        <v/>
      </c>
      <c r="O164" s="278" t="str">
        <f t="shared" ref="O164:O171" si="174">IF($A164="","",IF($A164=O$13,$F164,""))</f>
        <v/>
      </c>
    </row>
    <row r="165" spans="1:15" ht="14.25" customHeight="1" x14ac:dyDescent="0.15">
      <c r="A165" s="296">
        <f>Results!L60</f>
        <v>17</v>
      </c>
      <c r="B165" s="288">
        <v>2</v>
      </c>
      <c r="C165" s="289" t="str">
        <f t="shared" si="165"/>
        <v>Phil Grabsky</v>
      </c>
      <c r="D165" s="289" t="str">
        <f t="shared" si="166"/>
        <v>Haywards Heath &amp; Lewes</v>
      </c>
      <c r="E165" s="295">
        <f>Results!M60</f>
        <v>1.7418981481481482E-3</v>
      </c>
      <c r="F165" s="291">
        <v>7</v>
      </c>
      <c r="H165" s="278" t="str">
        <f t="shared" si="167"/>
        <v/>
      </c>
      <c r="I165" s="278" t="str">
        <f t="shared" si="168"/>
        <v/>
      </c>
      <c r="J165" s="278" t="str">
        <f t="shared" si="169"/>
        <v/>
      </c>
      <c r="K165" s="278" t="str">
        <f t="shared" si="170"/>
        <v/>
      </c>
      <c r="L165" s="278" t="str">
        <f t="shared" si="171"/>
        <v/>
      </c>
      <c r="M165" s="280">
        <f t="shared" si="172"/>
        <v>7</v>
      </c>
      <c r="N165" s="278" t="str">
        <f t="shared" si="173"/>
        <v/>
      </c>
      <c r="O165" s="278" t="str">
        <f t="shared" si="174"/>
        <v/>
      </c>
    </row>
    <row r="166" spans="1:15" ht="14.25" customHeight="1" x14ac:dyDescent="0.15">
      <c r="A166" s="296">
        <f>Results!L61</f>
        <v>11</v>
      </c>
      <c r="B166" s="288">
        <v>3</v>
      </c>
      <c r="C166" s="289" t="str">
        <f t="shared" si="165"/>
        <v>Mark Halls</v>
      </c>
      <c r="D166" s="289" t="str">
        <f t="shared" si="166"/>
        <v>Brighton &amp; Hove AC</v>
      </c>
      <c r="E166" s="295">
        <f>Results!M61</f>
        <v>1.8425925925925927E-3</v>
      </c>
      <c r="F166" s="291">
        <v>6</v>
      </c>
      <c r="H166" s="278" t="str">
        <f t="shared" si="167"/>
        <v/>
      </c>
      <c r="I166" s="278">
        <f t="shared" si="168"/>
        <v>6</v>
      </c>
      <c r="J166" s="278" t="str">
        <f t="shared" si="169"/>
        <v/>
      </c>
      <c r="K166" s="278" t="str">
        <f t="shared" si="170"/>
        <v/>
      </c>
      <c r="L166" s="278" t="str">
        <f t="shared" si="171"/>
        <v/>
      </c>
      <c r="M166" s="278" t="str">
        <f t="shared" si="172"/>
        <v/>
      </c>
      <c r="N166" s="280" t="str">
        <f t="shared" si="173"/>
        <v/>
      </c>
      <c r="O166" s="278" t="str">
        <f t="shared" si="174"/>
        <v/>
      </c>
    </row>
    <row r="167" spans="1:15" ht="14.25" customHeight="1" x14ac:dyDescent="0.15">
      <c r="A167" s="296">
        <f>Results!L62</f>
        <v>16</v>
      </c>
      <c r="B167" s="288">
        <v>4</v>
      </c>
      <c r="C167" s="289" t="str">
        <f t="shared" si="165"/>
        <v>Rob Fergusson</v>
      </c>
      <c r="D167" s="289" t="str">
        <f t="shared" si="166"/>
        <v>Hastings AC</v>
      </c>
      <c r="E167" s="295">
        <f>Results!M62</f>
        <v>1.9618055555555556E-3</v>
      </c>
      <c r="F167" s="291">
        <v>5</v>
      </c>
      <c r="H167" s="278" t="str">
        <f t="shared" si="167"/>
        <v/>
      </c>
      <c r="I167" s="278" t="str">
        <f t="shared" si="168"/>
        <v/>
      </c>
      <c r="J167" s="280" t="str">
        <f t="shared" si="169"/>
        <v/>
      </c>
      <c r="K167" s="278" t="str">
        <f t="shared" si="170"/>
        <v/>
      </c>
      <c r="L167" s="278">
        <f t="shared" si="171"/>
        <v>5</v>
      </c>
      <c r="M167" s="278" t="str">
        <f t="shared" si="172"/>
        <v/>
      </c>
      <c r="N167" s="278" t="str">
        <f t="shared" si="173"/>
        <v/>
      </c>
      <c r="O167" s="280" t="str">
        <f t="shared" si="174"/>
        <v/>
      </c>
    </row>
    <row r="168" spans="1:15" ht="14.25" customHeight="1" x14ac:dyDescent="0.15">
      <c r="A168" s="296">
        <f>Results!L63</f>
        <v>15</v>
      </c>
      <c r="B168" s="288">
        <v>5</v>
      </c>
      <c r="C168" s="289">
        <f t="shared" si="165"/>
        <v>0</v>
      </c>
      <c r="D168" s="289" t="str">
        <f t="shared" si="166"/>
        <v>Hailsham</v>
      </c>
      <c r="E168" s="295">
        <f>Results!M63</f>
        <v>2.2037037037037038E-3</v>
      </c>
      <c r="F168" s="291">
        <v>4</v>
      </c>
      <c r="H168" s="278" t="str">
        <f t="shared" si="167"/>
        <v/>
      </c>
      <c r="I168" s="278" t="str">
        <f t="shared" si="168"/>
        <v/>
      </c>
      <c r="J168" s="278" t="str">
        <f t="shared" si="169"/>
        <v/>
      </c>
      <c r="K168" s="280">
        <f t="shared" si="170"/>
        <v>4</v>
      </c>
      <c r="L168" s="278" t="str">
        <f t="shared" si="171"/>
        <v/>
      </c>
      <c r="M168" s="278" t="str">
        <f t="shared" si="172"/>
        <v/>
      </c>
      <c r="N168" s="278" t="str">
        <f t="shared" si="173"/>
        <v/>
      </c>
      <c r="O168" s="278" t="str">
        <f t="shared" si="174"/>
        <v/>
      </c>
    </row>
    <row r="169" spans="1:15" ht="14.25" customHeight="1" x14ac:dyDescent="0.15">
      <c r="A169" s="296">
        <f>Results!L64</f>
        <v>0</v>
      </c>
      <c r="B169" s="288">
        <v>6</v>
      </c>
      <c r="C169" s="289" t="str">
        <f t="shared" si="165"/>
        <v/>
      </c>
      <c r="D169" s="289" t="str">
        <f t="shared" si="166"/>
        <v/>
      </c>
      <c r="E169" s="295">
        <f>Results!M64</f>
        <v>0</v>
      </c>
      <c r="F169" s="291">
        <v>3</v>
      </c>
      <c r="H169" s="280" t="str">
        <f t="shared" si="167"/>
        <v/>
      </c>
      <c r="I169" s="278" t="str">
        <f t="shared" si="168"/>
        <v/>
      </c>
      <c r="J169" s="278" t="str">
        <f t="shared" si="169"/>
        <v/>
      </c>
      <c r="K169" s="278" t="str">
        <f t="shared" si="170"/>
        <v/>
      </c>
      <c r="L169" s="278" t="str">
        <f t="shared" si="171"/>
        <v/>
      </c>
      <c r="M169" s="278" t="str">
        <f t="shared" si="172"/>
        <v/>
      </c>
      <c r="N169" s="278" t="str">
        <f t="shared" si="173"/>
        <v/>
      </c>
      <c r="O169" s="278" t="str">
        <f t="shared" si="174"/>
        <v/>
      </c>
    </row>
    <row r="170" spans="1:15" ht="14.25" customHeight="1" x14ac:dyDescent="0.15">
      <c r="A170" s="296">
        <f>Results!L65</f>
        <v>0</v>
      </c>
      <c r="B170" s="288">
        <v>7</v>
      </c>
      <c r="C170" s="289" t="str">
        <f t="shared" si="165"/>
        <v/>
      </c>
      <c r="D170" s="289"/>
      <c r="E170" s="295">
        <f>Results!M65</f>
        <v>0</v>
      </c>
      <c r="F170" s="291">
        <v>2</v>
      </c>
      <c r="H170" s="278" t="str">
        <f t="shared" si="167"/>
        <v/>
      </c>
      <c r="I170" s="280" t="str">
        <f t="shared" si="168"/>
        <v/>
      </c>
      <c r="J170" s="278" t="str">
        <f t="shared" si="169"/>
        <v/>
      </c>
      <c r="K170" s="278" t="str">
        <f t="shared" si="170"/>
        <v/>
      </c>
      <c r="L170" s="278" t="str">
        <f t="shared" si="171"/>
        <v/>
      </c>
      <c r="M170" s="278" t="str">
        <f t="shared" si="172"/>
        <v/>
      </c>
      <c r="N170" s="278" t="str">
        <f t="shared" si="173"/>
        <v/>
      </c>
      <c r="O170" s="278" t="str">
        <f t="shared" si="174"/>
        <v/>
      </c>
    </row>
    <row r="171" spans="1:15" ht="14.25" customHeight="1" x14ac:dyDescent="0.15">
      <c r="A171" s="296">
        <f>Results!L66</f>
        <v>0</v>
      </c>
      <c r="B171" s="288">
        <v>8</v>
      </c>
      <c r="C171" s="289" t="str">
        <f t="shared" si="165"/>
        <v/>
      </c>
      <c r="D171" s="289"/>
      <c r="E171" s="290">
        <f>Results!M66</f>
        <v>0</v>
      </c>
      <c r="F171" s="291">
        <v>1</v>
      </c>
      <c r="H171" s="278" t="str">
        <f t="shared" si="167"/>
        <v/>
      </c>
      <c r="I171" s="278" t="str">
        <f t="shared" si="168"/>
        <v/>
      </c>
      <c r="J171" s="278" t="str">
        <f t="shared" si="169"/>
        <v/>
      </c>
      <c r="K171" s="278" t="str">
        <f t="shared" si="170"/>
        <v/>
      </c>
      <c r="L171" s="278" t="str">
        <f t="shared" si="171"/>
        <v/>
      </c>
      <c r="M171" s="278" t="str">
        <f t="shared" si="172"/>
        <v/>
      </c>
      <c r="N171" s="278" t="str">
        <f t="shared" si="173"/>
        <v/>
      </c>
      <c r="O171" s="278" t="str">
        <f t="shared" si="174"/>
        <v/>
      </c>
    </row>
    <row r="172" spans="1:15" ht="14.25" customHeight="1" x14ac:dyDescent="0.15">
      <c r="A172" s="293" t="str">
        <f>Results!$J$58</f>
        <v>800m</v>
      </c>
      <c r="C172" s="286" t="str">
        <f>CONCATENATE("Mens ",A172," ",Results!K67)</f>
        <v>Mens 800m 60+</v>
      </c>
    </row>
    <row r="173" spans="1:15" ht="14.25" customHeight="1" x14ac:dyDescent="0.15">
      <c r="A173" s="296">
        <f>Results!L68</f>
        <v>7</v>
      </c>
      <c r="B173" s="288">
        <v>1</v>
      </c>
      <c r="C173" s="289" t="str">
        <f t="shared" ref="C173:C180" si="175">IF(A173=0,"",INDEX(Mens_team_declarations,MATCH(A$172,Events_men,0),MATCH(A173,men_short_codes,0)))</f>
        <v>Jonathan Burrell</v>
      </c>
      <c r="D173" s="289" t="str">
        <f t="shared" ref="D173:D178" si="176">IF(A173=0,"",INDEX(Club_names,MATCH(A173,men_short_codes,0)))</f>
        <v>Haywards Heath &amp; Lewes</v>
      </c>
      <c r="E173" s="295">
        <f>Results!M68</f>
        <v>1.6377314814814815E-3</v>
      </c>
      <c r="F173" s="291">
        <v>8</v>
      </c>
      <c r="H173" s="278" t="str">
        <f t="shared" ref="H173:H178" si="177">IF($A173="","",IF($A173=H$14,$F173,""))</f>
        <v/>
      </c>
      <c r="I173" s="278" t="str">
        <f t="shared" ref="I173:I178" si="178">IF($A173="","",IF($A173=I$14,$F173,""))</f>
        <v/>
      </c>
      <c r="J173" s="278" t="str">
        <f t="shared" ref="J173:J178" si="179">IF($A173="","",IF($A173=J$14,$F173,""))</f>
        <v/>
      </c>
      <c r="K173" s="278" t="str">
        <f t="shared" ref="K173:K178" si="180">IF($A173="","",IF($A173=K$14,$F173,""))</f>
        <v/>
      </c>
      <c r="L173" s="278" t="str">
        <f t="shared" ref="L173:L178" si="181">IF($A173="","",IF($A173=L$14,$F173,""))</f>
        <v/>
      </c>
      <c r="M173" s="280">
        <f t="shared" ref="M173:M178" si="182">IF($A173="","",IF($A173=M$14,$F173,""))</f>
        <v>8</v>
      </c>
      <c r="N173" s="278" t="str">
        <f t="shared" ref="N173:N178" si="183">IF($A173="","",IF($A173=N$14,$F173,""))</f>
        <v/>
      </c>
      <c r="O173" s="278" t="str">
        <f t="shared" ref="O173:O178" si="184">IF($A173="","",IF($A173=O$14,$F173,""))</f>
        <v/>
      </c>
    </row>
    <row r="174" spans="1:15" ht="14.25" customHeight="1" x14ac:dyDescent="0.15">
      <c r="A174" s="296">
        <f>Results!L69</f>
        <v>1</v>
      </c>
      <c r="B174" s="288">
        <v>2</v>
      </c>
      <c r="C174" s="289" t="str">
        <f t="shared" si="175"/>
        <v>Mark Dooley</v>
      </c>
      <c r="D174" s="289" t="str">
        <f t="shared" si="176"/>
        <v>Brighton &amp; Hove AC</v>
      </c>
      <c r="E174" s="295">
        <f>Results!M69</f>
        <v>1.7361111111111112E-3</v>
      </c>
      <c r="F174" s="291">
        <v>7</v>
      </c>
      <c r="H174" s="278" t="str">
        <f t="shared" si="177"/>
        <v/>
      </c>
      <c r="I174" s="278">
        <f t="shared" si="178"/>
        <v>7</v>
      </c>
      <c r="J174" s="280" t="str">
        <f t="shared" si="179"/>
        <v/>
      </c>
      <c r="K174" s="278" t="str">
        <f t="shared" si="180"/>
        <v/>
      </c>
      <c r="L174" s="280" t="str">
        <f t="shared" si="181"/>
        <v/>
      </c>
      <c r="M174" s="278" t="str">
        <f t="shared" si="182"/>
        <v/>
      </c>
      <c r="N174" s="278" t="str">
        <f t="shared" si="183"/>
        <v/>
      </c>
      <c r="O174" s="278" t="str">
        <f t="shared" si="184"/>
        <v/>
      </c>
    </row>
    <row r="175" spans="1:15" ht="14.25" customHeight="1" x14ac:dyDescent="0.15">
      <c r="A175" s="296">
        <f>Results!L70</f>
        <v>2</v>
      </c>
      <c r="B175" s="288">
        <v>3</v>
      </c>
      <c r="C175" s="289" t="str">
        <f t="shared" si="175"/>
        <v>Evert Baker</v>
      </c>
      <c r="D175" s="289" t="str">
        <f t="shared" si="176"/>
        <v>Worthing &amp; District</v>
      </c>
      <c r="E175" s="295">
        <f>Results!M70</f>
        <v>2.0138888888888888E-3</v>
      </c>
      <c r="F175" s="291">
        <v>6</v>
      </c>
      <c r="H175" s="278" t="str">
        <f t="shared" si="177"/>
        <v/>
      </c>
      <c r="I175" s="278" t="str">
        <f t="shared" si="178"/>
        <v/>
      </c>
      <c r="J175" s="278" t="str">
        <f t="shared" si="179"/>
        <v/>
      </c>
      <c r="K175" s="280" t="str">
        <f t="shared" si="180"/>
        <v/>
      </c>
      <c r="L175" s="280" t="str">
        <f t="shared" si="181"/>
        <v/>
      </c>
      <c r="M175" s="278" t="str">
        <f t="shared" si="182"/>
        <v/>
      </c>
      <c r="N175" s="278" t="str">
        <f t="shared" si="183"/>
        <v/>
      </c>
      <c r="O175" s="278">
        <f t="shared" si="184"/>
        <v>6</v>
      </c>
    </row>
    <row r="176" spans="1:15" ht="14.25" customHeight="1" x14ac:dyDescent="0.15">
      <c r="A176" s="296">
        <f>Results!L71</f>
        <v>8</v>
      </c>
      <c r="B176" s="288">
        <v>4</v>
      </c>
      <c r="C176" s="289" t="str">
        <f t="shared" si="175"/>
        <v>Kevin Lowe</v>
      </c>
      <c r="D176" s="289" t="str">
        <f t="shared" si="176"/>
        <v>Arena 80</v>
      </c>
      <c r="E176" s="295">
        <f>Results!M71</f>
        <v>2.0590277777777777E-3</v>
      </c>
      <c r="F176" s="291">
        <v>5</v>
      </c>
      <c r="H176" s="280">
        <f t="shared" si="177"/>
        <v>5</v>
      </c>
      <c r="I176" s="278" t="str">
        <f t="shared" si="178"/>
        <v/>
      </c>
      <c r="J176" s="278" t="str">
        <f t="shared" si="179"/>
        <v/>
      </c>
      <c r="K176" s="278" t="str">
        <f t="shared" si="180"/>
        <v/>
      </c>
      <c r="L176" s="278" t="str">
        <f t="shared" si="181"/>
        <v/>
      </c>
      <c r="M176" s="278" t="str">
        <f t="shared" si="182"/>
        <v/>
      </c>
      <c r="N176" s="278" t="str">
        <f t="shared" si="183"/>
        <v/>
      </c>
      <c r="O176" s="278" t="str">
        <f t="shared" si="184"/>
        <v/>
      </c>
    </row>
    <row r="177" spans="1:15" ht="14.25" customHeight="1" x14ac:dyDescent="0.15">
      <c r="A177" s="296">
        <f>Results!L72</f>
        <v>0</v>
      </c>
      <c r="B177" s="288">
        <v>5</v>
      </c>
      <c r="C177" s="289" t="str">
        <f t="shared" si="175"/>
        <v/>
      </c>
      <c r="D177" s="289" t="str">
        <f t="shared" si="176"/>
        <v/>
      </c>
      <c r="E177" s="295">
        <f>Results!M72</f>
        <v>0</v>
      </c>
      <c r="F177" s="291">
        <v>4</v>
      </c>
      <c r="H177" s="278" t="str">
        <f t="shared" si="177"/>
        <v/>
      </c>
      <c r="I177" s="278" t="str">
        <f t="shared" si="178"/>
        <v/>
      </c>
      <c r="J177" s="278" t="str">
        <f t="shared" si="179"/>
        <v/>
      </c>
      <c r="K177" s="280" t="str">
        <f t="shared" si="180"/>
        <v/>
      </c>
      <c r="L177" s="278" t="str">
        <f t="shared" si="181"/>
        <v/>
      </c>
      <c r="M177" s="278" t="str">
        <f t="shared" si="182"/>
        <v/>
      </c>
      <c r="N177" s="278" t="str">
        <f t="shared" si="183"/>
        <v/>
      </c>
      <c r="O177" s="278" t="str">
        <f t="shared" si="184"/>
        <v/>
      </c>
    </row>
    <row r="178" spans="1:15" ht="14.25" customHeight="1" x14ac:dyDescent="0.15">
      <c r="A178" s="296">
        <f>Results!L73</f>
        <v>0</v>
      </c>
      <c r="B178" s="288">
        <v>6</v>
      </c>
      <c r="C178" s="289" t="str">
        <f t="shared" si="175"/>
        <v/>
      </c>
      <c r="D178" s="289" t="str">
        <f t="shared" si="176"/>
        <v/>
      </c>
      <c r="E178" s="295">
        <f>Results!M73</f>
        <v>0</v>
      </c>
      <c r="F178" s="291">
        <v>3</v>
      </c>
      <c r="H178" s="278" t="str">
        <f t="shared" si="177"/>
        <v/>
      </c>
      <c r="I178" s="278" t="str">
        <f t="shared" si="178"/>
        <v/>
      </c>
      <c r="J178" s="278" t="str">
        <f t="shared" si="179"/>
        <v/>
      </c>
      <c r="K178" s="278" t="str">
        <f t="shared" si="180"/>
        <v/>
      </c>
      <c r="L178" s="278" t="str">
        <f t="shared" si="181"/>
        <v/>
      </c>
      <c r="M178" s="278" t="str">
        <f t="shared" si="182"/>
        <v/>
      </c>
      <c r="N178" s="278" t="str">
        <f t="shared" si="183"/>
        <v/>
      </c>
      <c r="O178" s="278" t="str">
        <f t="shared" si="184"/>
        <v/>
      </c>
    </row>
    <row r="179" spans="1:15" ht="14.25" customHeight="1" x14ac:dyDescent="0.15">
      <c r="A179" s="296">
        <f>Results!L74</f>
        <v>0</v>
      </c>
      <c r="B179" s="288">
        <v>7</v>
      </c>
      <c r="C179" s="289" t="str">
        <f t="shared" si="175"/>
        <v/>
      </c>
      <c r="D179" s="289"/>
      <c r="E179" s="295">
        <f>Results!M74</f>
        <v>0</v>
      </c>
      <c r="F179" s="291">
        <v>2</v>
      </c>
      <c r="H179" s="278"/>
      <c r="I179" s="278"/>
      <c r="J179" s="278"/>
      <c r="K179" s="278"/>
      <c r="L179" s="278"/>
      <c r="M179" s="278"/>
      <c r="N179" s="278"/>
      <c r="O179" s="278"/>
    </row>
    <row r="180" spans="1:15" ht="14.25" customHeight="1" x14ac:dyDescent="0.15">
      <c r="A180" s="296">
        <f>Results!L75</f>
        <v>0</v>
      </c>
      <c r="B180" s="288">
        <v>8</v>
      </c>
      <c r="C180" s="289" t="str">
        <f t="shared" si="175"/>
        <v/>
      </c>
      <c r="D180" s="289"/>
      <c r="E180" s="290">
        <f>Results!M75</f>
        <v>0</v>
      </c>
      <c r="F180" s="291">
        <v>1</v>
      </c>
      <c r="H180" s="278"/>
      <c r="I180" s="278"/>
      <c r="J180" s="278"/>
      <c r="K180" s="278"/>
      <c r="L180" s="278"/>
      <c r="M180" s="278"/>
      <c r="N180" s="278"/>
      <c r="O180" s="278"/>
    </row>
    <row r="181" spans="1:15" ht="14.25" customHeight="1" x14ac:dyDescent="0.15">
      <c r="A181" s="293" t="str">
        <f>Results!$Q$4</f>
        <v>5000m</v>
      </c>
      <c r="C181" s="286" t="str">
        <f>CONCATENATE("Mens ",A181," ",Results!R4)</f>
        <v>Mens 5000m A</v>
      </c>
    </row>
    <row r="182" spans="1:15" ht="14.25" customHeight="1" x14ac:dyDescent="0.15">
      <c r="A182" s="296" t="str">
        <f>Results!S5</f>
        <v>B</v>
      </c>
      <c r="B182" s="288">
        <v>1</v>
      </c>
      <c r="C182" s="289" t="str">
        <f t="shared" ref="C182:C189" si="185">IF(A182=0,"",INDEX(Mens_team_declarations,MATCH(A$181,Events_men,0),MATCH(A182,men_short_codes,0)))</f>
        <v>Kevin Rojas</v>
      </c>
      <c r="D182" s="289" t="str">
        <f t="shared" ref="D182:D189" si="186">IF(A182=0,"",INDEX(Club_names,MATCH(A182,men_short_codes,0)))</f>
        <v>Brighton &amp; Hove AC</v>
      </c>
      <c r="E182" s="295">
        <f>Results!T5</f>
        <v>1.1403935185185185E-2</v>
      </c>
      <c r="F182" s="291">
        <v>8</v>
      </c>
      <c r="H182" s="278" t="str">
        <f t="shared" ref="H182:H189" si="187">IF($A182="","",IF(LEFT($A182,1)=H$11,$F182,""))</f>
        <v/>
      </c>
      <c r="I182" s="278">
        <f t="shared" ref="I182:I189" si="188">IF($A182="","",IF(LEFT($A182,1)=I$11,$F182,""))</f>
        <v>8</v>
      </c>
      <c r="J182" s="280" t="str">
        <f t="shared" ref="J182:J189" si="189">IF($A182="","",IF(LEFT($A182,1)=J$11,$F182,""))</f>
        <v/>
      </c>
      <c r="K182" s="278" t="str">
        <f t="shared" ref="K182:K189" si="190">IF($A182="","",IF(LEFT($A182,1)=K$11,$F182,""))</f>
        <v/>
      </c>
      <c r="L182" s="278" t="str">
        <f t="shared" ref="L182:L189" si="191">IF($A182="","",IF(LEFT($A182,1)=L$11,$F182,""))</f>
        <v/>
      </c>
      <c r="M182" s="278" t="str">
        <f t="shared" ref="M182:M189" si="192">IF($A182="","",IF(LEFT($A182,1)=M$11,$F182,""))</f>
        <v/>
      </c>
      <c r="N182" s="278" t="str">
        <f t="shared" ref="N182:N189" si="193">IF($A182="","",IF(LEFT($A182,1)=N$11,$F182,""))</f>
        <v/>
      </c>
      <c r="O182" s="278" t="str">
        <f t="shared" ref="O182:O189" si="194">IF($A182="","",IF(LEFT($A182,1)=O$11,$F182,""))</f>
        <v/>
      </c>
    </row>
    <row r="183" spans="1:15" ht="14.25" customHeight="1" x14ac:dyDescent="0.15">
      <c r="A183" s="296" t="str">
        <f>Results!S6</f>
        <v>G</v>
      </c>
      <c r="B183" s="288">
        <v>2</v>
      </c>
      <c r="C183" s="289" t="str">
        <f t="shared" si="185"/>
        <v>Toby Meanwell</v>
      </c>
      <c r="D183" s="289" t="str">
        <f t="shared" si="186"/>
        <v>Haywards Heath &amp; Lewes</v>
      </c>
      <c r="E183" s="295">
        <f>Results!T6</f>
        <v>1.1625000000000002E-2</v>
      </c>
      <c r="F183" s="291">
        <v>7</v>
      </c>
      <c r="H183" s="278" t="str">
        <f t="shared" si="187"/>
        <v/>
      </c>
      <c r="I183" s="280" t="str">
        <f t="shared" si="188"/>
        <v/>
      </c>
      <c r="J183" s="278" t="str">
        <f t="shared" si="189"/>
        <v/>
      </c>
      <c r="K183" s="278" t="str">
        <f t="shared" si="190"/>
        <v/>
      </c>
      <c r="L183" s="278" t="str">
        <f t="shared" si="191"/>
        <v/>
      </c>
      <c r="M183" s="278">
        <f t="shared" si="192"/>
        <v>7</v>
      </c>
      <c r="N183" s="278" t="str">
        <f t="shared" si="193"/>
        <v/>
      </c>
      <c r="O183" s="278" t="str">
        <f t="shared" si="194"/>
        <v/>
      </c>
    </row>
    <row r="184" spans="1:15" ht="14.25" customHeight="1" x14ac:dyDescent="0.15">
      <c r="A184" s="296" t="str">
        <f>Results!S7</f>
        <v>M</v>
      </c>
      <c r="B184" s="288">
        <v>3</v>
      </c>
      <c r="C184" s="289" t="str">
        <f t="shared" si="185"/>
        <v>Will Withecombe</v>
      </c>
      <c r="D184" s="289" t="str">
        <f t="shared" si="186"/>
        <v>Hastings AC</v>
      </c>
      <c r="E184" s="295">
        <f>Results!T7</f>
        <v>1.1697916666666667E-2</v>
      </c>
      <c r="F184" s="291">
        <v>6</v>
      </c>
      <c r="H184" s="278" t="str">
        <f t="shared" si="187"/>
        <v/>
      </c>
      <c r="I184" s="278" t="str">
        <f t="shared" si="188"/>
        <v/>
      </c>
      <c r="J184" s="278" t="str">
        <f t="shared" si="189"/>
        <v/>
      </c>
      <c r="K184" s="280" t="str">
        <f t="shared" si="190"/>
        <v/>
      </c>
      <c r="L184" s="278">
        <f t="shared" si="191"/>
        <v>6</v>
      </c>
      <c r="M184" s="280" t="str">
        <f t="shared" si="192"/>
        <v/>
      </c>
      <c r="N184" s="278" t="str">
        <f t="shared" si="193"/>
        <v/>
      </c>
      <c r="O184" s="278" t="str">
        <f t="shared" si="194"/>
        <v/>
      </c>
    </row>
    <row r="185" spans="1:15" ht="14.25" customHeight="1" x14ac:dyDescent="0.15">
      <c r="A185" s="296" t="str">
        <f>Results!S8</f>
        <v>EE</v>
      </c>
      <c r="B185" s="288">
        <v>4</v>
      </c>
      <c r="C185" s="289" t="str">
        <f t="shared" si="185"/>
        <v>Matt Southam</v>
      </c>
      <c r="D185" s="289" t="str">
        <f t="shared" si="186"/>
        <v>Eastbourne Rovers AC</v>
      </c>
      <c r="E185" s="295">
        <f>Results!T8</f>
        <v>1.2512731481481482E-2</v>
      </c>
      <c r="F185" s="291">
        <v>5</v>
      </c>
      <c r="H185" s="278" t="str">
        <f t="shared" si="187"/>
        <v/>
      </c>
      <c r="I185" s="278" t="str">
        <f t="shared" si="188"/>
        <v/>
      </c>
      <c r="J185" s="278">
        <f t="shared" si="189"/>
        <v>5</v>
      </c>
      <c r="K185" s="278" t="str">
        <f t="shared" si="190"/>
        <v/>
      </c>
      <c r="L185" s="280" t="str">
        <f t="shared" si="191"/>
        <v/>
      </c>
      <c r="M185" s="278" t="str">
        <f t="shared" si="192"/>
        <v/>
      </c>
      <c r="N185" s="278" t="str">
        <f t="shared" si="193"/>
        <v/>
      </c>
      <c r="O185" s="278" t="str">
        <f t="shared" si="194"/>
        <v/>
      </c>
    </row>
    <row r="186" spans="1:15" ht="14.25" customHeight="1" x14ac:dyDescent="0.15">
      <c r="A186" s="296" t="str">
        <f>Results!S9</f>
        <v>P</v>
      </c>
      <c r="B186" s="288">
        <v>5</v>
      </c>
      <c r="C186" s="289" t="str">
        <f t="shared" si="185"/>
        <v>Rob Chrystie</v>
      </c>
      <c r="D186" s="289" t="str">
        <f t="shared" si="186"/>
        <v>Hailsham</v>
      </c>
      <c r="E186" s="295">
        <f>Results!T9</f>
        <v>1.2621527777777778E-2</v>
      </c>
      <c r="F186" s="291">
        <v>4</v>
      </c>
      <c r="H186" s="280" t="str">
        <f t="shared" si="187"/>
        <v/>
      </c>
      <c r="I186" s="278" t="str">
        <f t="shared" si="188"/>
        <v/>
      </c>
      <c r="J186" s="278" t="str">
        <f t="shared" si="189"/>
        <v/>
      </c>
      <c r="K186" s="278">
        <f t="shared" si="190"/>
        <v>4</v>
      </c>
      <c r="L186" s="278" t="str">
        <f t="shared" si="191"/>
        <v/>
      </c>
      <c r="M186" s="278" t="str">
        <f t="shared" si="192"/>
        <v/>
      </c>
      <c r="N186" s="278" t="str">
        <f t="shared" si="193"/>
        <v/>
      </c>
      <c r="O186" s="278" t="str">
        <f t="shared" si="194"/>
        <v/>
      </c>
    </row>
    <row r="187" spans="1:15" ht="14.25" customHeight="1" x14ac:dyDescent="0.15">
      <c r="A187" s="296" t="str">
        <f>Results!S10</f>
        <v>A</v>
      </c>
      <c r="B187" s="288">
        <v>6</v>
      </c>
      <c r="C187" s="289" t="str">
        <f t="shared" si="185"/>
        <v>Tristan Sharp</v>
      </c>
      <c r="D187" s="289" t="str">
        <f t="shared" si="186"/>
        <v xml:space="preserve"> </v>
      </c>
      <c r="E187" s="295">
        <f>Results!T10</f>
        <v>1.2664351851851852E-2</v>
      </c>
      <c r="F187" s="291">
        <v>3</v>
      </c>
      <c r="H187" s="278">
        <f t="shared" si="187"/>
        <v>3</v>
      </c>
      <c r="I187" s="278" t="str">
        <f t="shared" si="188"/>
        <v/>
      </c>
      <c r="J187" s="278" t="str">
        <f t="shared" si="189"/>
        <v/>
      </c>
      <c r="K187" s="280" t="str">
        <f t="shared" si="190"/>
        <v/>
      </c>
      <c r="L187" s="278" t="str">
        <f t="shared" si="191"/>
        <v/>
      </c>
      <c r="M187" s="278" t="str">
        <f t="shared" si="192"/>
        <v/>
      </c>
      <c r="N187" s="278" t="str">
        <f t="shared" si="193"/>
        <v/>
      </c>
      <c r="O187" s="278" t="str">
        <f t="shared" si="194"/>
        <v/>
      </c>
    </row>
    <row r="188" spans="1:15" ht="14.25" customHeight="1" x14ac:dyDescent="0.15">
      <c r="A188" s="296" t="str">
        <f>Results!S11</f>
        <v>V</v>
      </c>
      <c r="B188" s="288">
        <v>7</v>
      </c>
      <c r="C188" s="289" t="str">
        <f t="shared" si="185"/>
        <v>Joe Moore</v>
      </c>
      <c r="D188" s="289" t="str">
        <f t="shared" si="186"/>
        <v>HY</v>
      </c>
      <c r="E188" s="295">
        <f>Results!T11</f>
        <v>1.3960648148148147E-2</v>
      </c>
      <c r="F188" s="291">
        <v>2</v>
      </c>
      <c r="H188" s="278" t="str">
        <f t="shared" si="187"/>
        <v/>
      </c>
      <c r="I188" s="278" t="str">
        <f t="shared" si="188"/>
        <v/>
      </c>
      <c r="J188" s="278" t="str">
        <f t="shared" si="189"/>
        <v/>
      </c>
      <c r="K188" s="278" t="str">
        <f t="shared" si="190"/>
        <v/>
      </c>
      <c r="L188" s="278" t="str">
        <f t="shared" si="191"/>
        <v/>
      </c>
      <c r="M188" s="278" t="str">
        <f t="shared" si="192"/>
        <v/>
      </c>
      <c r="N188" s="280">
        <f t="shared" si="193"/>
        <v>2</v>
      </c>
      <c r="O188" s="278" t="str">
        <f t="shared" si="194"/>
        <v/>
      </c>
    </row>
    <row r="189" spans="1:15" ht="14.25" customHeight="1" x14ac:dyDescent="0.15">
      <c r="A189" s="296" t="str">
        <f>Results!S12</f>
        <v>W</v>
      </c>
      <c r="B189" s="288">
        <v>8</v>
      </c>
      <c r="C189" s="289" t="str">
        <f t="shared" si="185"/>
        <v>Lee Gulliver</v>
      </c>
      <c r="D189" s="289" t="str">
        <f t="shared" si="186"/>
        <v>Worthing &amp; District</v>
      </c>
      <c r="E189" s="295">
        <f>Results!T12</f>
        <v>1.5068287037037038E-2</v>
      </c>
      <c r="F189" s="291">
        <v>1</v>
      </c>
      <c r="H189" s="278" t="str">
        <f t="shared" si="187"/>
        <v/>
      </c>
      <c r="I189" s="278" t="str">
        <f t="shared" si="188"/>
        <v/>
      </c>
      <c r="J189" s="278" t="str">
        <f t="shared" si="189"/>
        <v/>
      </c>
      <c r="K189" s="278" t="str">
        <f t="shared" si="190"/>
        <v/>
      </c>
      <c r="L189" s="278" t="str">
        <f t="shared" si="191"/>
        <v/>
      </c>
      <c r="M189" s="278" t="str">
        <f t="shared" si="192"/>
        <v/>
      </c>
      <c r="N189" s="278" t="str">
        <f t="shared" si="193"/>
        <v/>
      </c>
      <c r="O189" s="278">
        <f t="shared" si="194"/>
        <v>1</v>
      </c>
    </row>
    <row r="190" spans="1:15" ht="14.25" customHeight="1" x14ac:dyDescent="0.15">
      <c r="A190" s="293" t="str">
        <f>Results!$Q$4</f>
        <v>5000m</v>
      </c>
      <c r="C190" s="286" t="str">
        <f>CONCATENATE("Mens ",A190," ",Results!R13)</f>
        <v>Mens 5000m B</v>
      </c>
    </row>
    <row r="191" spans="1:15" ht="14.25" customHeight="1" x14ac:dyDescent="0.15">
      <c r="A191" s="296" t="str">
        <f>Results!S14</f>
        <v>GG</v>
      </c>
      <c r="B191" s="288">
        <v>1</v>
      </c>
      <c r="C191" s="289" t="str">
        <f t="shared" ref="C191:C198" si="195">IF(A191=0,"",INDEX(Mens_team_declarations,MATCH(A$190,Events_men,0),MATCH(A191,men_short_codes,0)))</f>
        <v>Vesa Lindberg</v>
      </c>
      <c r="D191" s="289" t="str">
        <f t="shared" ref="D191:D198" si="196">IF(A191=0,"",INDEX(Club_names,MATCH(A191,men_short_codes,0)))</f>
        <v>Haywards Heath &amp; Lewes</v>
      </c>
      <c r="E191" s="295">
        <f>Results!T14</f>
        <v>1.1913541666666668E-2</v>
      </c>
      <c r="F191" s="291">
        <v>8</v>
      </c>
      <c r="H191" s="278" t="str">
        <f t="shared" ref="H191:H198" si="197">IF($A191="","",IF(LEFT($A191,1)=H$11,$F191,""))</f>
        <v/>
      </c>
      <c r="I191" s="278" t="str">
        <f t="shared" ref="I191:I198" si="198">IF($A191="","",IF(LEFT($A191,1)=I$11,$F191,""))</f>
        <v/>
      </c>
      <c r="J191" s="280" t="str">
        <f t="shared" ref="J191:J198" si="199">IF($A191="","",IF(LEFT($A191,1)=J$11,$F191,""))</f>
        <v/>
      </c>
      <c r="K191" s="278" t="str">
        <f t="shared" ref="K191:K198" si="200">IF($A191="","",IF(LEFT($A191,1)=K$11,$F191,""))</f>
        <v/>
      </c>
      <c r="L191" s="278" t="str">
        <f t="shared" ref="L191:L198" si="201">IF($A191="","",IF(LEFT($A191,1)=L$11,$F191,""))</f>
        <v/>
      </c>
      <c r="M191" s="280">
        <f t="shared" ref="M191:M198" si="202">IF($A191="","",IF(LEFT($A191,1)=M$11,$F191,""))</f>
        <v>8</v>
      </c>
      <c r="N191" s="278" t="str">
        <f t="shared" ref="N191:N198" si="203">IF($A191="","",IF(LEFT($A191,1)=N$11,$F191,""))</f>
        <v/>
      </c>
      <c r="O191" s="278" t="str">
        <f t="shared" ref="O191:O198" si="204">IF($A191="","",IF(LEFT($A191,1)=O$11,$F191,""))</f>
        <v/>
      </c>
    </row>
    <row r="192" spans="1:15" ht="14.25" customHeight="1" x14ac:dyDescent="0.15">
      <c r="A192" s="296" t="str">
        <f>Results!S15</f>
        <v>PP</v>
      </c>
      <c r="B192" s="288">
        <v>2</v>
      </c>
      <c r="C192" s="289" t="str">
        <f t="shared" si="195"/>
        <v>Carl Barton</v>
      </c>
      <c r="D192" s="289" t="str">
        <f t="shared" si="196"/>
        <v>Hailsham</v>
      </c>
      <c r="E192" s="295">
        <f>Results!T15</f>
        <v>1.3090277777777779E-2</v>
      </c>
      <c r="F192" s="291">
        <v>7</v>
      </c>
      <c r="H192" s="278" t="str">
        <f t="shared" si="197"/>
        <v/>
      </c>
      <c r="I192" s="280" t="str">
        <f t="shared" si="198"/>
        <v/>
      </c>
      <c r="J192" s="280" t="str">
        <f t="shared" si="199"/>
        <v/>
      </c>
      <c r="K192" s="278">
        <f t="shared" si="200"/>
        <v>7</v>
      </c>
      <c r="L192" s="278" t="str">
        <f t="shared" si="201"/>
        <v/>
      </c>
      <c r="M192" s="278" t="str">
        <f t="shared" si="202"/>
        <v/>
      </c>
      <c r="N192" s="278" t="str">
        <f t="shared" si="203"/>
        <v/>
      </c>
      <c r="O192" s="278" t="str">
        <f t="shared" si="204"/>
        <v/>
      </c>
    </row>
    <row r="193" spans="1:15" ht="14.25" customHeight="1" x14ac:dyDescent="0.15">
      <c r="A193" s="296" t="str">
        <f>Results!S16</f>
        <v>AA</v>
      </c>
      <c r="B193" s="288">
        <v>3</v>
      </c>
      <c r="C193" s="289" t="str">
        <f t="shared" si="195"/>
        <v>Dan Vaughan</v>
      </c>
      <c r="D193" s="289" t="str">
        <f t="shared" si="196"/>
        <v>Arena 80</v>
      </c>
      <c r="E193" s="295">
        <f>Results!T16</f>
        <v>1.3620370370370371E-2</v>
      </c>
      <c r="F193" s="291">
        <v>6</v>
      </c>
      <c r="H193" s="278">
        <f t="shared" si="197"/>
        <v>6</v>
      </c>
      <c r="I193" s="278" t="str">
        <f t="shared" si="198"/>
        <v/>
      </c>
      <c r="J193" s="278" t="str">
        <f t="shared" si="199"/>
        <v/>
      </c>
      <c r="K193" s="280" t="str">
        <f t="shared" si="200"/>
        <v/>
      </c>
      <c r="L193" s="280" t="str">
        <f t="shared" si="201"/>
        <v/>
      </c>
      <c r="M193" s="280" t="str">
        <f t="shared" si="202"/>
        <v/>
      </c>
      <c r="N193" s="278" t="str">
        <f t="shared" si="203"/>
        <v/>
      </c>
      <c r="O193" s="278" t="str">
        <f t="shared" si="204"/>
        <v/>
      </c>
    </row>
    <row r="194" spans="1:15" ht="14.25" customHeight="1" x14ac:dyDescent="0.15">
      <c r="A194" s="296" t="str">
        <f>Results!S17</f>
        <v>MM</v>
      </c>
      <c r="B194" s="288">
        <v>4</v>
      </c>
      <c r="C194" s="289" t="str">
        <f t="shared" si="195"/>
        <v>Adam Osman</v>
      </c>
      <c r="D194" s="289" t="str">
        <f t="shared" si="196"/>
        <v>Hastings AC</v>
      </c>
      <c r="E194" s="295">
        <f>Results!T17</f>
        <v>1.3653935185185184E-2</v>
      </c>
      <c r="F194" s="291">
        <v>5</v>
      </c>
      <c r="H194" s="278" t="str">
        <f t="shared" si="197"/>
        <v/>
      </c>
      <c r="I194" s="278" t="str">
        <f t="shared" si="198"/>
        <v/>
      </c>
      <c r="J194" s="278" t="str">
        <f t="shared" si="199"/>
        <v/>
      </c>
      <c r="K194" s="280" t="str">
        <f t="shared" si="200"/>
        <v/>
      </c>
      <c r="L194" s="280">
        <f t="shared" si="201"/>
        <v>5</v>
      </c>
      <c r="M194" s="278" t="str">
        <f t="shared" si="202"/>
        <v/>
      </c>
      <c r="N194" s="278" t="str">
        <f t="shared" si="203"/>
        <v/>
      </c>
      <c r="O194" s="278" t="str">
        <f t="shared" si="204"/>
        <v/>
      </c>
    </row>
    <row r="195" spans="1:15" ht="14.25" customHeight="1" x14ac:dyDescent="0.15">
      <c r="A195" s="296" t="str">
        <f>Results!S18</f>
        <v>BB</v>
      </c>
      <c r="B195" s="288">
        <v>5</v>
      </c>
      <c r="C195" s="289" t="str">
        <f t="shared" si="195"/>
        <v>Sean Gibson</v>
      </c>
      <c r="D195" s="289" t="str">
        <f t="shared" si="196"/>
        <v>Brighton &amp; Hove AC</v>
      </c>
      <c r="E195" s="295">
        <f>Results!T18</f>
        <v>1.3756944444444445E-2</v>
      </c>
      <c r="F195" s="291">
        <v>4</v>
      </c>
      <c r="H195" s="280" t="str">
        <f t="shared" si="197"/>
        <v/>
      </c>
      <c r="I195" s="278">
        <f t="shared" si="198"/>
        <v>4</v>
      </c>
      <c r="J195" s="278" t="str">
        <f t="shared" si="199"/>
        <v/>
      </c>
      <c r="K195" s="278" t="str">
        <f t="shared" si="200"/>
        <v/>
      </c>
      <c r="L195" s="278" t="str">
        <f t="shared" si="201"/>
        <v/>
      </c>
      <c r="M195" s="278" t="str">
        <f t="shared" si="202"/>
        <v/>
      </c>
      <c r="N195" s="278" t="str">
        <f t="shared" si="203"/>
        <v/>
      </c>
      <c r="O195" s="278" t="str">
        <f t="shared" si="204"/>
        <v/>
      </c>
    </row>
    <row r="196" spans="1:15" ht="14.25" customHeight="1" x14ac:dyDescent="0.15">
      <c r="A196" s="296" t="str">
        <f>Results!S19</f>
        <v>E</v>
      </c>
      <c r="B196" s="288">
        <v>6</v>
      </c>
      <c r="C196" s="289" t="str">
        <f t="shared" si="195"/>
        <v>Stephen Marsden</v>
      </c>
      <c r="D196" s="289" t="str">
        <f t="shared" si="196"/>
        <v>Eastbourne Rovers AC</v>
      </c>
      <c r="E196" s="295">
        <f>Results!T19</f>
        <v>1.4481481481481481E-2</v>
      </c>
      <c r="F196" s="291">
        <v>3</v>
      </c>
      <c r="H196" s="278" t="str">
        <f t="shared" si="197"/>
        <v/>
      </c>
      <c r="I196" s="278" t="str">
        <f t="shared" si="198"/>
        <v/>
      </c>
      <c r="J196" s="278">
        <f t="shared" si="199"/>
        <v>3</v>
      </c>
      <c r="K196" s="280" t="str">
        <f t="shared" si="200"/>
        <v/>
      </c>
      <c r="L196" s="278" t="str">
        <f t="shared" si="201"/>
        <v/>
      </c>
      <c r="M196" s="278" t="str">
        <f t="shared" si="202"/>
        <v/>
      </c>
      <c r="N196" s="278" t="str">
        <f t="shared" si="203"/>
        <v/>
      </c>
      <c r="O196" s="278" t="str">
        <f t="shared" si="204"/>
        <v/>
      </c>
    </row>
    <row r="197" spans="1:15" ht="14.25" customHeight="1" x14ac:dyDescent="0.15">
      <c r="A197" s="296">
        <f>Results!S20</f>
        <v>0</v>
      </c>
      <c r="B197" s="288">
        <v>7</v>
      </c>
      <c r="C197" s="289" t="str">
        <f t="shared" si="195"/>
        <v/>
      </c>
      <c r="D197" s="289" t="str">
        <f t="shared" si="196"/>
        <v/>
      </c>
      <c r="E197" s="295">
        <f>Results!T20</f>
        <v>0</v>
      </c>
      <c r="F197" s="291">
        <v>2</v>
      </c>
      <c r="H197" s="278" t="str">
        <f t="shared" si="197"/>
        <v/>
      </c>
      <c r="I197" s="278" t="str">
        <f t="shared" si="198"/>
        <v/>
      </c>
      <c r="J197" s="278" t="str">
        <f t="shared" si="199"/>
        <v/>
      </c>
      <c r="K197" s="278" t="str">
        <f t="shared" si="200"/>
        <v/>
      </c>
      <c r="L197" s="278" t="str">
        <f t="shared" si="201"/>
        <v/>
      </c>
      <c r="M197" s="278" t="str">
        <f t="shared" si="202"/>
        <v/>
      </c>
      <c r="N197" s="280" t="str">
        <f t="shared" si="203"/>
        <v/>
      </c>
      <c r="O197" s="278" t="str">
        <f t="shared" si="204"/>
        <v/>
      </c>
    </row>
    <row r="198" spans="1:15" ht="14.25" customHeight="1" x14ac:dyDescent="0.15">
      <c r="A198" s="296">
        <f>Results!S21</f>
        <v>0</v>
      </c>
      <c r="B198" s="288">
        <v>8</v>
      </c>
      <c r="C198" s="289" t="str">
        <f t="shared" si="195"/>
        <v/>
      </c>
      <c r="D198" s="289" t="str">
        <f t="shared" si="196"/>
        <v/>
      </c>
      <c r="E198" s="295">
        <f>Results!T21</f>
        <v>0</v>
      </c>
      <c r="F198" s="291">
        <v>1</v>
      </c>
      <c r="H198" s="278" t="str">
        <f t="shared" si="197"/>
        <v/>
      </c>
      <c r="I198" s="278" t="str">
        <f t="shared" si="198"/>
        <v/>
      </c>
      <c r="J198" s="278" t="str">
        <f t="shared" si="199"/>
        <v/>
      </c>
      <c r="K198" s="278" t="str">
        <f t="shared" si="200"/>
        <v/>
      </c>
      <c r="L198" s="278" t="str">
        <f t="shared" si="201"/>
        <v/>
      </c>
      <c r="M198" s="278" t="str">
        <f t="shared" si="202"/>
        <v/>
      </c>
      <c r="N198" s="278" t="str">
        <f t="shared" si="203"/>
        <v/>
      </c>
      <c r="O198" s="278" t="str">
        <f t="shared" si="204"/>
        <v/>
      </c>
    </row>
    <row r="199" spans="1:15" ht="14.25" customHeight="1" x14ac:dyDescent="0.15">
      <c r="A199" s="293" t="str">
        <f>Results!$Q$4</f>
        <v>5000m</v>
      </c>
      <c r="C199" s="286" t="str">
        <f>CONCATENATE("Mens ",A199," ",Results!R22)</f>
        <v>Mens 5000m 50+</v>
      </c>
      <c r="E199" s="294"/>
    </row>
    <row r="200" spans="1:15" ht="14.25" customHeight="1" x14ac:dyDescent="0.15">
      <c r="A200" s="296">
        <f>Results!S23</f>
        <v>16</v>
      </c>
      <c r="B200" s="288">
        <v>1</v>
      </c>
      <c r="C200" s="289" t="str">
        <f t="shared" ref="C200:C207" si="205">IF(A200=0,"",INDEX(Mens_team_declarations,MATCH(A$199,Events_men,0),MATCH(A200,men_short_codes,0)))</f>
        <v>Jeff Pyrah</v>
      </c>
      <c r="D200" s="289" t="str">
        <f t="shared" ref="D200:D207" si="206">IF(A200=0,"",INDEX(Club_names,MATCH(A200,men_short_codes,0)))</f>
        <v>Hastings AC</v>
      </c>
      <c r="E200" s="295">
        <f>Results!T23</f>
        <v>1.1548611111111112E-2</v>
      </c>
      <c r="F200" s="291">
        <v>8</v>
      </c>
      <c r="H200" s="278" t="str">
        <f t="shared" ref="H200:H207" si="207">IF($A200="","",IF($A200=H$13,$F200,""))</f>
        <v/>
      </c>
      <c r="I200" s="278" t="str">
        <f t="shared" ref="I200:I207" si="208">IF($A200="","",IF($A200=I$13,$F200,""))</f>
        <v/>
      </c>
      <c r="J200" s="278" t="str">
        <f t="shared" ref="J200:J207" si="209">IF($A200="","",IF($A200=J$13,$F200,""))</f>
        <v/>
      </c>
      <c r="K200" s="278" t="str">
        <f t="shared" ref="K200:K207" si="210">IF($A200="","",IF($A200=K$13,$F200,""))</f>
        <v/>
      </c>
      <c r="L200" s="280">
        <f t="shared" ref="L200:L207" si="211">IF($A200="","",IF($A200=L$13,$F200,""))</f>
        <v>8</v>
      </c>
      <c r="M200" s="278" t="str">
        <f t="shared" ref="M200:M207" si="212">IF($A200="","",IF($A200=M$13,$F200,""))</f>
        <v/>
      </c>
      <c r="N200" s="278" t="str">
        <f t="shared" ref="N200:N207" si="213">IF($A200="","",IF($A200=N$13,$F200,""))</f>
        <v/>
      </c>
      <c r="O200" s="278" t="str">
        <f t="shared" ref="O200:O207" si="214">IF($A200="","",IF($A200=O$13,$F200,""))</f>
        <v/>
      </c>
    </row>
    <row r="201" spans="1:15" ht="14.25" customHeight="1" x14ac:dyDescent="0.15">
      <c r="A201" s="296">
        <f>Results!S24</f>
        <v>11</v>
      </c>
      <c r="B201" s="288">
        <v>2</v>
      </c>
      <c r="C201" s="289" t="str">
        <f t="shared" si="205"/>
        <v>Mark Halls</v>
      </c>
      <c r="D201" s="289" t="str">
        <f t="shared" si="206"/>
        <v>Brighton &amp; Hove AC</v>
      </c>
      <c r="E201" s="295">
        <f>Results!T24</f>
        <v>1.3179398148148147E-2</v>
      </c>
      <c r="F201" s="291">
        <v>7</v>
      </c>
      <c r="H201" s="278" t="str">
        <f t="shared" si="207"/>
        <v/>
      </c>
      <c r="I201" s="278">
        <f t="shared" si="208"/>
        <v>7</v>
      </c>
      <c r="J201" s="280" t="str">
        <f t="shared" si="209"/>
        <v/>
      </c>
      <c r="K201" s="278" t="str">
        <f t="shared" si="210"/>
        <v/>
      </c>
      <c r="L201" s="278" t="str">
        <f t="shared" si="211"/>
        <v/>
      </c>
      <c r="M201" s="278" t="str">
        <f t="shared" si="212"/>
        <v/>
      </c>
      <c r="N201" s="278" t="str">
        <f t="shared" si="213"/>
        <v/>
      </c>
      <c r="O201" s="278" t="str">
        <f t="shared" si="214"/>
        <v/>
      </c>
    </row>
    <row r="202" spans="1:15" ht="14.25" customHeight="1" x14ac:dyDescent="0.15">
      <c r="A202" s="296">
        <f>Results!S25</f>
        <v>14</v>
      </c>
      <c r="B202" s="288">
        <v>3</v>
      </c>
      <c r="C202" s="289" t="str">
        <f t="shared" si="205"/>
        <v>Steve Hutchinson</v>
      </c>
      <c r="D202" s="289" t="str">
        <f t="shared" si="206"/>
        <v>Eastbourne Rovers AC</v>
      </c>
      <c r="E202" s="295">
        <f>Results!T25</f>
        <v>1.3229166666666667E-2</v>
      </c>
      <c r="F202" s="291">
        <v>6</v>
      </c>
      <c r="H202" s="280" t="str">
        <f t="shared" si="207"/>
        <v/>
      </c>
      <c r="I202" s="278" t="str">
        <f t="shared" si="208"/>
        <v/>
      </c>
      <c r="J202" s="278">
        <f t="shared" si="209"/>
        <v>6</v>
      </c>
      <c r="K202" s="278" t="str">
        <f t="shared" si="210"/>
        <v/>
      </c>
      <c r="L202" s="278" t="str">
        <f t="shared" si="211"/>
        <v/>
      </c>
      <c r="M202" s="278" t="str">
        <f t="shared" si="212"/>
        <v/>
      </c>
      <c r="N202" s="280" t="str">
        <f t="shared" si="213"/>
        <v/>
      </c>
      <c r="O202" s="278" t="str">
        <f t="shared" si="214"/>
        <v/>
      </c>
    </row>
    <row r="203" spans="1:15" ht="14.25" customHeight="1" x14ac:dyDescent="0.15">
      <c r="A203" s="296">
        <f>Results!S26</f>
        <v>13</v>
      </c>
      <c r="B203" s="288">
        <v>4</v>
      </c>
      <c r="C203" s="289" t="str">
        <f t="shared" si="205"/>
        <v>Richard Benn</v>
      </c>
      <c r="D203" s="289" t="str">
        <f t="shared" si="206"/>
        <v>HY</v>
      </c>
      <c r="E203" s="295">
        <f>Results!T26</f>
        <v>1.4064814814814815E-2</v>
      </c>
      <c r="F203" s="291">
        <v>5</v>
      </c>
      <c r="H203" s="280" t="str">
        <f t="shared" si="207"/>
        <v/>
      </c>
      <c r="I203" s="280" t="str">
        <f t="shared" si="208"/>
        <v/>
      </c>
      <c r="J203" s="278" t="str">
        <f t="shared" si="209"/>
        <v/>
      </c>
      <c r="K203" s="278" t="str">
        <f t="shared" si="210"/>
        <v/>
      </c>
      <c r="L203" s="278" t="str">
        <f t="shared" si="211"/>
        <v/>
      </c>
      <c r="M203" s="278" t="str">
        <f t="shared" si="212"/>
        <v/>
      </c>
      <c r="N203" s="278">
        <f t="shared" si="213"/>
        <v>5</v>
      </c>
      <c r="O203" s="280" t="str">
        <f t="shared" si="214"/>
        <v/>
      </c>
    </row>
    <row r="204" spans="1:15" ht="14.25" customHeight="1" x14ac:dyDescent="0.15">
      <c r="A204" s="296">
        <f>Results!S27</f>
        <v>15</v>
      </c>
      <c r="B204" s="288">
        <v>5</v>
      </c>
      <c r="C204" s="289" t="str">
        <f t="shared" si="205"/>
        <v>Leeland Pavey</v>
      </c>
      <c r="D204" s="289" t="str">
        <f t="shared" si="206"/>
        <v>Hailsham</v>
      </c>
      <c r="E204" s="295">
        <f>Results!T27</f>
        <v>1.5450231481481481E-2</v>
      </c>
      <c r="F204" s="291">
        <v>4</v>
      </c>
      <c r="H204" s="278" t="str">
        <f t="shared" si="207"/>
        <v/>
      </c>
      <c r="I204" s="280" t="str">
        <f t="shared" si="208"/>
        <v/>
      </c>
      <c r="J204" s="278" t="str">
        <f t="shared" si="209"/>
        <v/>
      </c>
      <c r="K204" s="278">
        <f t="shared" si="210"/>
        <v>4</v>
      </c>
      <c r="L204" s="278" t="str">
        <f t="shared" si="211"/>
        <v/>
      </c>
      <c r="M204" s="278" t="str">
        <f t="shared" si="212"/>
        <v/>
      </c>
      <c r="N204" s="278" t="str">
        <f t="shared" si="213"/>
        <v/>
      </c>
      <c r="O204" s="278" t="str">
        <f t="shared" si="214"/>
        <v/>
      </c>
    </row>
    <row r="205" spans="1:15" ht="14.25" customHeight="1" x14ac:dyDescent="0.15">
      <c r="A205" s="296">
        <f>Results!S28</f>
        <v>10</v>
      </c>
      <c r="B205" s="288">
        <v>6</v>
      </c>
      <c r="C205" s="289" t="str">
        <f t="shared" si="205"/>
        <v>Norman Scott</v>
      </c>
      <c r="D205" s="289" t="str">
        <f t="shared" si="206"/>
        <v>Arena 80</v>
      </c>
      <c r="E205" s="295">
        <f>Results!T28</f>
        <v>1.5877314814814816E-2</v>
      </c>
      <c r="F205" s="291">
        <v>3</v>
      </c>
      <c r="H205" s="278">
        <f t="shared" si="207"/>
        <v>3</v>
      </c>
      <c r="I205" s="278" t="str">
        <f t="shared" si="208"/>
        <v/>
      </c>
      <c r="J205" s="278" t="str">
        <f t="shared" si="209"/>
        <v/>
      </c>
      <c r="K205" s="278" t="str">
        <f t="shared" si="210"/>
        <v/>
      </c>
      <c r="L205" s="278" t="str">
        <f t="shared" si="211"/>
        <v/>
      </c>
      <c r="M205" s="278" t="str">
        <f t="shared" si="212"/>
        <v/>
      </c>
      <c r="N205" s="278" t="str">
        <f t="shared" si="213"/>
        <v/>
      </c>
      <c r="O205" s="278" t="str">
        <f t="shared" si="214"/>
        <v/>
      </c>
    </row>
    <row r="206" spans="1:15" ht="14.25" customHeight="1" x14ac:dyDescent="0.15">
      <c r="A206" s="296">
        <f>Results!S29</f>
        <v>0</v>
      </c>
      <c r="B206" s="288">
        <v>7</v>
      </c>
      <c r="C206" s="289" t="str">
        <f t="shared" si="205"/>
        <v/>
      </c>
      <c r="D206" s="289" t="str">
        <f t="shared" si="206"/>
        <v/>
      </c>
      <c r="E206" s="295">
        <f>Results!T29</f>
        <v>0</v>
      </c>
      <c r="F206" s="291">
        <v>2</v>
      </c>
      <c r="H206" s="278" t="str">
        <f t="shared" si="207"/>
        <v/>
      </c>
      <c r="I206" s="278" t="str">
        <f t="shared" si="208"/>
        <v/>
      </c>
      <c r="J206" s="278" t="str">
        <f t="shared" si="209"/>
        <v/>
      </c>
      <c r="K206" s="278" t="str">
        <f t="shared" si="210"/>
        <v/>
      </c>
      <c r="L206" s="278" t="str">
        <f t="shared" si="211"/>
        <v/>
      </c>
      <c r="M206" s="278" t="str">
        <f t="shared" si="212"/>
        <v/>
      </c>
      <c r="N206" s="278" t="str">
        <f t="shared" si="213"/>
        <v/>
      </c>
      <c r="O206" s="278" t="str">
        <f t="shared" si="214"/>
        <v/>
      </c>
    </row>
    <row r="207" spans="1:15" ht="14.25" customHeight="1" x14ac:dyDescent="0.15">
      <c r="A207" s="296">
        <f>Results!S30</f>
        <v>0</v>
      </c>
      <c r="B207" s="288">
        <v>8</v>
      </c>
      <c r="C207" s="289" t="str">
        <f t="shared" si="205"/>
        <v/>
      </c>
      <c r="D207" s="289" t="str">
        <f t="shared" si="206"/>
        <v/>
      </c>
      <c r="E207" s="295">
        <f>Results!T30</f>
        <v>0</v>
      </c>
      <c r="F207" s="291">
        <v>1</v>
      </c>
      <c r="H207" s="278" t="str">
        <f t="shared" si="207"/>
        <v/>
      </c>
      <c r="I207" s="278" t="str">
        <f t="shared" si="208"/>
        <v/>
      </c>
      <c r="J207" s="278" t="str">
        <f t="shared" si="209"/>
        <v/>
      </c>
      <c r="K207" s="278" t="str">
        <f t="shared" si="210"/>
        <v/>
      </c>
      <c r="L207" s="278" t="str">
        <f t="shared" si="211"/>
        <v/>
      </c>
      <c r="M207" s="278" t="str">
        <f t="shared" si="212"/>
        <v/>
      </c>
      <c r="N207" s="278" t="str">
        <f t="shared" si="213"/>
        <v/>
      </c>
      <c r="O207" s="278" t="str">
        <f t="shared" si="214"/>
        <v/>
      </c>
    </row>
    <row r="208" spans="1:15" ht="14.25" customHeight="1" x14ac:dyDescent="0.15">
      <c r="A208" s="293" t="str">
        <f>Results!$Q$4</f>
        <v>5000m</v>
      </c>
      <c r="C208" s="286" t="str">
        <f>CONCATENATE("Mens ",A208," ",Results!R31)</f>
        <v>Mens 5000m 60+</v>
      </c>
      <c r="E208" s="294"/>
    </row>
    <row r="209" spans="1:15" ht="14.25" customHeight="1" x14ac:dyDescent="0.15">
      <c r="A209" s="296">
        <f>Results!S32</f>
        <v>7</v>
      </c>
      <c r="B209" s="288">
        <v>1</v>
      </c>
      <c r="C209" s="289" t="str">
        <f t="shared" ref="C209:C216" si="215">IF(A209=0,"",INDEX(Mens_team_declarations,MATCH(A$208,Events_men,0),MATCH(A209,men_short_codes,0)))</f>
        <v>Paul Cousins</v>
      </c>
      <c r="D209" s="289" t="str">
        <f t="shared" ref="D209:D216" si="216">IF(A209=0,"",INDEX(Club_names,MATCH(A209,men_short_codes,0)))</f>
        <v>Haywards Heath &amp; Lewes</v>
      </c>
      <c r="E209" s="295">
        <f>Results!T32</f>
        <v>1.3648148148148147E-2</v>
      </c>
      <c r="F209" s="291">
        <v>8</v>
      </c>
      <c r="H209" s="278" t="str">
        <f t="shared" ref="H209:H214" si="217">IF($A209="","",IF($A209=H$14,$F209,""))</f>
        <v/>
      </c>
      <c r="I209" s="278" t="str">
        <f t="shared" ref="I209:I214" si="218">IF($A209="","",IF($A209=I$14,$F209,""))</f>
        <v/>
      </c>
      <c r="J209" s="278" t="str">
        <f t="shared" ref="J209:J214" si="219">IF($A209="","",IF($A209=J$14,$F209,""))</f>
        <v/>
      </c>
      <c r="K209" s="278" t="str">
        <f t="shared" ref="K209:K214" si="220">IF($A209="","",IF($A209=K$14,$F209,""))</f>
        <v/>
      </c>
      <c r="L209" s="278" t="str">
        <f t="shared" ref="L209:L214" si="221">IF($A209="","",IF($A209=L$14,$F209,""))</f>
        <v/>
      </c>
      <c r="M209" s="280">
        <f t="shared" ref="M209:M214" si="222">IF($A209="","",IF($A209=M$14,$F209,""))</f>
        <v>8</v>
      </c>
      <c r="N209" s="278" t="str">
        <f t="shared" ref="N209:N214" si="223">IF($A209="","",IF($A209=N$14,$F209,""))</f>
        <v/>
      </c>
      <c r="O209" s="278" t="str">
        <f t="shared" ref="O209:O214" si="224">IF($A209="","",IF($A209=O$14,$F209,""))</f>
        <v/>
      </c>
    </row>
    <row r="210" spans="1:15" ht="14.25" customHeight="1" x14ac:dyDescent="0.15">
      <c r="A210" s="296">
        <f>Results!S33</f>
        <v>8</v>
      </c>
      <c r="B210" s="288">
        <v>2</v>
      </c>
      <c r="C210" s="289" t="str">
        <f t="shared" si="215"/>
        <v>John Orden</v>
      </c>
      <c r="D210" s="289" t="str">
        <f t="shared" si="216"/>
        <v>Arena 80</v>
      </c>
      <c r="E210" s="295">
        <f>Results!T33</f>
        <v>1.3716435185185184E-2</v>
      </c>
      <c r="F210" s="291">
        <v>7</v>
      </c>
      <c r="H210" s="278">
        <f t="shared" si="217"/>
        <v>7</v>
      </c>
      <c r="I210" s="280" t="str">
        <f t="shared" si="218"/>
        <v/>
      </c>
      <c r="J210" s="280" t="str">
        <f t="shared" si="219"/>
        <v/>
      </c>
      <c r="K210" s="278" t="str">
        <f t="shared" si="220"/>
        <v/>
      </c>
      <c r="L210" s="278" t="str">
        <f t="shared" si="221"/>
        <v/>
      </c>
      <c r="M210" s="278" t="str">
        <f t="shared" si="222"/>
        <v/>
      </c>
      <c r="N210" s="278" t="str">
        <f t="shared" si="223"/>
        <v/>
      </c>
      <c r="O210" s="278" t="str">
        <f t="shared" si="224"/>
        <v/>
      </c>
    </row>
    <row r="211" spans="1:15" ht="14.25" customHeight="1" x14ac:dyDescent="0.15">
      <c r="A211" s="296">
        <f>Results!S34</f>
        <v>2</v>
      </c>
      <c r="B211" s="288">
        <v>3</v>
      </c>
      <c r="C211" s="289" t="str">
        <f t="shared" si="215"/>
        <v>Evert Baker</v>
      </c>
      <c r="D211" s="289" t="str">
        <f t="shared" si="216"/>
        <v>Worthing &amp; District</v>
      </c>
      <c r="E211" s="295">
        <f>Results!T34</f>
        <v>1.5060185185185185E-2</v>
      </c>
      <c r="F211" s="291">
        <v>6</v>
      </c>
      <c r="H211" s="278" t="str">
        <f t="shared" si="217"/>
        <v/>
      </c>
      <c r="I211" s="278" t="str">
        <f t="shared" si="218"/>
        <v/>
      </c>
      <c r="J211" s="278" t="str">
        <f t="shared" si="219"/>
        <v/>
      </c>
      <c r="K211" s="278" t="str">
        <f t="shared" si="220"/>
        <v/>
      </c>
      <c r="L211" s="280" t="str">
        <f t="shared" si="221"/>
        <v/>
      </c>
      <c r="M211" s="278" t="str">
        <f t="shared" si="222"/>
        <v/>
      </c>
      <c r="N211" s="278" t="str">
        <f t="shared" si="223"/>
        <v/>
      </c>
      <c r="O211" s="278">
        <f t="shared" si="224"/>
        <v>6</v>
      </c>
    </row>
    <row r="212" spans="1:15" ht="14.25" customHeight="1" x14ac:dyDescent="0.15">
      <c r="A212" s="296">
        <f>Results!S35</f>
        <v>5</v>
      </c>
      <c r="B212" s="288">
        <v>4</v>
      </c>
      <c r="C212" s="289" t="str">
        <f t="shared" si="215"/>
        <v>Graham Purdye</v>
      </c>
      <c r="D212" s="289" t="str">
        <f t="shared" si="216"/>
        <v>Hailsham</v>
      </c>
      <c r="E212" s="295">
        <f>Results!T35</f>
        <v>1.5097222222222224E-2</v>
      </c>
      <c r="F212" s="291">
        <v>5</v>
      </c>
      <c r="H212" s="278" t="str">
        <f t="shared" si="217"/>
        <v/>
      </c>
      <c r="I212" s="278" t="str">
        <f t="shared" si="218"/>
        <v/>
      </c>
      <c r="J212" s="280" t="str">
        <f t="shared" si="219"/>
        <v/>
      </c>
      <c r="K212" s="278">
        <f t="shared" si="220"/>
        <v>5</v>
      </c>
      <c r="L212" s="278" t="str">
        <f t="shared" si="221"/>
        <v/>
      </c>
      <c r="M212" s="278" t="str">
        <f t="shared" si="222"/>
        <v/>
      </c>
      <c r="N212" s="278" t="str">
        <f t="shared" si="223"/>
        <v/>
      </c>
      <c r="O212" s="278" t="str">
        <f t="shared" si="224"/>
        <v/>
      </c>
    </row>
    <row r="213" spans="1:15" ht="14.25" customHeight="1" x14ac:dyDescent="0.15">
      <c r="A213" s="296">
        <f>Results!S36</f>
        <v>4</v>
      </c>
      <c r="B213" s="288">
        <v>5</v>
      </c>
      <c r="C213" s="289" t="str">
        <f t="shared" si="215"/>
        <v>??</v>
      </c>
      <c r="D213" s="289" t="str">
        <f t="shared" si="216"/>
        <v>Eastbourne Rovers AC</v>
      </c>
      <c r="E213" s="295">
        <f>Results!T36</f>
        <v>1.5905092592592592E-2</v>
      </c>
      <c r="F213" s="291">
        <v>4</v>
      </c>
      <c r="H213" s="278" t="str">
        <f t="shared" si="217"/>
        <v/>
      </c>
      <c r="I213" s="278" t="str">
        <f t="shared" si="218"/>
        <v/>
      </c>
      <c r="J213" s="278">
        <f t="shared" si="219"/>
        <v>4</v>
      </c>
      <c r="K213" s="280" t="str">
        <f t="shared" si="220"/>
        <v/>
      </c>
      <c r="L213" s="278" t="str">
        <f t="shared" si="221"/>
        <v/>
      </c>
      <c r="M213" s="278" t="str">
        <f t="shared" si="222"/>
        <v/>
      </c>
      <c r="N213" s="280" t="str">
        <f t="shared" si="223"/>
        <v/>
      </c>
      <c r="O213" s="278" t="str">
        <f t="shared" si="224"/>
        <v/>
      </c>
    </row>
    <row r="214" spans="1:15" ht="14.25" customHeight="1" x14ac:dyDescent="0.15">
      <c r="A214" s="296">
        <f>Results!S37</f>
        <v>0</v>
      </c>
      <c r="B214" s="288">
        <v>6</v>
      </c>
      <c r="C214" s="289" t="str">
        <f t="shared" si="215"/>
        <v/>
      </c>
      <c r="D214" s="289" t="str">
        <f t="shared" si="216"/>
        <v/>
      </c>
      <c r="E214" s="295">
        <f>Results!T37</f>
        <v>0</v>
      </c>
      <c r="F214" s="291">
        <v>3</v>
      </c>
      <c r="H214" s="278" t="str">
        <f t="shared" si="217"/>
        <v/>
      </c>
      <c r="I214" s="278" t="str">
        <f t="shared" si="218"/>
        <v/>
      </c>
      <c r="J214" s="278" t="str">
        <f t="shared" si="219"/>
        <v/>
      </c>
      <c r="K214" s="280" t="str">
        <f t="shared" si="220"/>
        <v/>
      </c>
      <c r="L214" s="278" t="str">
        <f t="shared" si="221"/>
        <v/>
      </c>
      <c r="M214" s="278" t="str">
        <f t="shared" si="222"/>
        <v/>
      </c>
      <c r="N214" s="278" t="str">
        <f t="shared" si="223"/>
        <v/>
      </c>
      <c r="O214" s="278" t="str">
        <f t="shared" si="224"/>
        <v/>
      </c>
    </row>
    <row r="215" spans="1:15" ht="14.25" customHeight="1" x14ac:dyDescent="0.15">
      <c r="A215" s="296">
        <f>Results!S38</f>
        <v>0</v>
      </c>
      <c r="B215" s="288">
        <v>7</v>
      </c>
      <c r="C215" s="289" t="str">
        <f t="shared" si="215"/>
        <v/>
      </c>
      <c r="D215" s="289" t="str">
        <f t="shared" si="216"/>
        <v/>
      </c>
      <c r="E215" s="295">
        <f>Results!T38</f>
        <v>0</v>
      </c>
      <c r="F215" s="291">
        <v>2</v>
      </c>
      <c r="H215" s="278"/>
      <c r="I215" s="278"/>
      <c r="J215" s="278"/>
      <c r="K215" s="278"/>
      <c r="L215" s="278"/>
      <c r="M215" s="278"/>
      <c r="N215" s="278"/>
      <c r="O215" s="278"/>
    </row>
    <row r="216" spans="1:15" ht="14.25" customHeight="1" x14ac:dyDescent="0.15">
      <c r="A216" s="296">
        <f>Results!S39</f>
        <v>0</v>
      </c>
      <c r="B216" s="288">
        <v>8</v>
      </c>
      <c r="C216" s="289" t="str">
        <f t="shared" si="215"/>
        <v/>
      </c>
      <c r="D216" s="289" t="str">
        <f t="shared" si="216"/>
        <v/>
      </c>
      <c r="E216" s="295">
        <f>Results!T39</f>
        <v>0</v>
      </c>
      <c r="F216" s="291">
        <v>1</v>
      </c>
      <c r="H216" s="278"/>
      <c r="I216" s="278"/>
      <c r="J216" s="278"/>
      <c r="K216" s="278"/>
      <c r="L216" s="278"/>
      <c r="M216" s="278"/>
      <c r="N216" s="278"/>
      <c r="O216" s="278"/>
    </row>
    <row r="217" spans="1:15" ht="14.25" customHeight="1" x14ac:dyDescent="0.15">
      <c r="A217" s="293" t="str">
        <f>Results!J76</f>
        <v>2000m walk</v>
      </c>
      <c r="C217" s="286" t="str">
        <f>CONCATENATE("Mens ",A217," ",Results!K76)</f>
        <v>Mens 2000m walk A</v>
      </c>
      <c r="E217" s="294"/>
    </row>
    <row r="218" spans="1:15" ht="14.25" customHeight="1" x14ac:dyDescent="0.15">
      <c r="A218" s="297" t="str">
        <f>Results!L77</f>
        <v>G</v>
      </c>
      <c r="B218" s="288">
        <v>1</v>
      </c>
      <c r="C218" s="289" t="str">
        <f t="shared" ref="C218:C225" si="225">IF(A218=0,"",INDEX(Mens_team_declarations,MATCH(A$217,Events_men,0),MATCH(A218,men_short_codes,0)))</f>
        <v>James Smyth</v>
      </c>
      <c r="D218" s="289" t="str">
        <f t="shared" ref="D218:D225" si="226">IF(A218=0,"",INDEX(Club_names,MATCH(A218,men_short_codes,0)))</f>
        <v>Haywards Heath &amp; Lewes</v>
      </c>
      <c r="E218" s="295" t="str">
        <f>Results!L77</f>
        <v>G</v>
      </c>
      <c r="F218" s="291">
        <v>8</v>
      </c>
      <c r="H218" s="278" t="str">
        <f t="shared" ref="H218:H225" si="227">IF($A218="","",IF(LEFT($A218,1)=H$11,$F218,""))</f>
        <v/>
      </c>
      <c r="I218" s="278" t="str">
        <f t="shared" ref="I218:I225" si="228">IF($A218="","",IF(LEFT($A218,1)=I$11,$F218,""))</f>
        <v/>
      </c>
      <c r="J218" s="280" t="str">
        <f t="shared" ref="J218:J225" si="229">IF($A218="","",IF(LEFT($A218,1)=J$11,$F218,""))</f>
        <v/>
      </c>
      <c r="K218" s="278" t="str">
        <f t="shared" ref="K218:K225" si="230">IF($A218="","",IF(LEFT($A218,1)=K$11,$F218,""))</f>
        <v/>
      </c>
      <c r="L218" s="278" t="str">
        <f t="shared" ref="L218:L225" si="231">IF($A218="","",IF(LEFT($A218,1)=L$11,$F218,""))</f>
        <v/>
      </c>
      <c r="M218" s="278">
        <f t="shared" ref="M218:M225" si="232">IF($A218="","",IF(LEFT($A218,1)=M$11,$F218,""))</f>
        <v>8</v>
      </c>
      <c r="N218" s="278" t="str">
        <f t="shared" ref="N218:N225" si="233">IF($A218="","",IF(LEFT($A218,1)=N$11,$F218,""))</f>
        <v/>
      </c>
      <c r="O218" s="278" t="str">
        <f t="shared" ref="O218:O225" si="234">IF($A218="","",IF(LEFT($A218,1)=O$11,$F218,""))</f>
        <v/>
      </c>
    </row>
    <row r="219" spans="1:15" ht="14.25" customHeight="1" x14ac:dyDescent="0.15">
      <c r="A219" s="297" t="str">
        <f>Results!L78</f>
        <v>M</v>
      </c>
      <c r="B219" s="288">
        <v>2</v>
      </c>
      <c r="C219" s="289" t="str">
        <f t="shared" si="225"/>
        <v>Andy Knight</v>
      </c>
      <c r="D219" s="289" t="str">
        <f t="shared" si="226"/>
        <v>Hastings AC</v>
      </c>
      <c r="E219" s="295" t="str">
        <f>Results!L78</f>
        <v>M</v>
      </c>
      <c r="F219" s="291">
        <v>7</v>
      </c>
      <c r="H219" s="278" t="str">
        <f t="shared" si="227"/>
        <v/>
      </c>
      <c r="I219" s="278" t="str">
        <f t="shared" si="228"/>
        <v/>
      </c>
      <c r="J219" s="278" t="str">
        <f t="shared" si="229"/>
        <v/>
      </c>
      <c r="K219" s="278" t="str">
        <f t="shared" si="230"/>
        <v/>
      </c>
      <c r="L219" s="280">
        <f t="shared" si="231"/>
        <v>7</v>
      </c>
      <c r="M219" s="278" t="str">
        <f t="shared" si="232"/>
        <v/>
      </c>
      <c r="N219" s="278" t="str">
        <f t="shared" si="233"/>
        <v/>
      </c>
      <c r="O219" s="278" t="str">
        <f t="shared" si="234"/>
        <v/>
      </c>
    </row>
    <row r="220" spans="1:15" ht="14.25" customHeight="1" x14ac:dyDescent="0.15">
      <c r="A220" s="297">
        <f>Results!L79</f>
        <v>0</v>
      </c>
      <c r="B220" s="288">
        <v>3</v>
      </c>
      <c r="C220" s="289" t="str">
        <f t="shared" si="225"/>
        <v/>
      </c>
      <c r="D220" s="289" t="str">
        <f t="shared" si="226"/>
        <v/>
      </c>
      <c r="E220" s="295">
        <f>Results!L79</f>
        <v>0</v>
      </c>
      <c r="F220" s="291">
        <v>6</v>
      </c>
      <c r="H220" s="278" t="str">
        <f t="shared" si="227"/>
        <v/>
      </c>
      <c r="I220" s="278" t="str">
        <f t="shared" si="228"/>
        <v/>
      </c>
      <c r="J220" s="278" t="str">
        <f t="shared" si="229"/>
        <v/>
      </c>
      <c r="K220" s="280" t="str">
        <f t="shared" si="230"/>
        <v/>
      </c>
      <c r="L220" s="278" t="str">
        <f t="shared" si="231"/>
        <v/>
      </c>
      <c r="M220" s="278" t="str">
        <f t="shared" si="232"/>
        <v/>
      </c>
      <c r="N220" s="278" t="str">
        <f t="shared" si="233"/>
        <v/>
      </c>
      <c r="O220" s="278" t="str">
        <f t="shared" si="234"/>
        <v/>
      </c>
    </row>
    <row r="221" spans="1:15" ht="14.25" customHeight="1" x14ac:dyDescent="0.15">
      <c r="A221" s="297">
        <f>Results!L80</f>
        <v>0</v>
      </c>
      <c r="B221" s="288">
        <v>4</v>
      </c>
      <c r="C221" s="289" t="str">
        <f t="shared" si="225"/>
        <v/>
      </c>
      <c r="D221" s="289" t="str">
        <f t="shared" si="226"/>
        <v/>
      </c>
      <c r="E221" s="295">
        <f>Results!L80</f>
        <v>0</v>
      </c>
      <c r="F221" s="291">
        <v>5</v>
      </c>
      <c r="H221" s="278" t="str">
        <f t="shared" si="227"/>
        <v/>
      </c>
      <c r="I221" s="278" t="str">
        <f t="shared" si="228"/>
        <v/>
      </c>
      <c r="J221" s="278" t="str">
        <f t="shared" si="229"/>
        <v/>
      </c>
      <c r="K221" s="278" t="str">
        <f t="shared" si="230"/>
        <v/>
      </c>
      <c r="L221" s="278" t="str">
        <f t="shared" si="231"/>
        <v/>
      </c>
      <c r="M221" s="280" t="str">
        <f t="shared" si="232"/>
        <v/>
      </c>
      <c r="N221" s="278" t="str">
        <f t="shared" si="233"/>
        <v/>
      </c>
      <c r="O221" s="278" t="str">
        <f t="shared" si="234"/>
        <v/>
      </c>
    </row>
    <row r="222" spans="1:15" ht="14.25" customHeight="1" x14ac:dyDescent="0.15">
      <c r="A222" s="297">
        <f>Results!L81</f>
        <v>0</v>
      </c>
      <c r="B222" s="288">
        <v>5</v>
      </c>
      <c r="C222" s="289" t="str">
        <f t="shared" si="225"/>
        <v/>
      </c>
      <c r="D222" s="289" t="str">
        <f t="shared" si="226"/>
        <v/>
      </c>
      <c r="E222" s="295">
        <f>Results!L81</f>
        <v>0</v>
      </c>
      <c r="F222" s="291">
        <v>4</v>
      </c>
      <c r="H222" s="278" t="str">
        <f t="shared" si="227"/>
        <v/>
      </c>
      <c r="I222" s="278" t="str">
        <f t="shared" si="228"/>
        <v/>
      </c>
      <c r="J222" s="278" t="str">
        <f t="shared" si="229"/>
        <v/>
      </c>
      <c r="K222" s="278" t="str">
        <f t="shared" si="230"/>
        <v/>
      </c>
      <c r="L222" s="280" t="str">
        <f t="shared" si="231"/>
        <v/>
      </c>
      <c r="M222" s="278" t="str">
        <f t="shared" si="232"/>
        <v/>
      </c>
      <c r="N222" s="278" t="str">
        <f t="shared" si="233"/>
        <v/>
      </c>
      <c r="O222" s="278" t="str">
        <f t="shared" si="234"/>
        <v/>
      </c>
    </row>
    <row r="223" spans="1:15" ht="14.25" customHeight="1" x14ac:dyDescent="0.15">
      <c r="A223" s="297">
        <f>Results!L82</f>
        <v>0</v>
      </c>
      <c r="B223" s="288">
        <v>6</v>
      </c>
      <c r="C223" s="289" t="str">
        <f t="shared" si="225"/>
        <v/>
      </c>
      <c r="D223" s="289" t="str">
        <f t="shared" si="226"/>
        <v/>
      </c>
      <c r="E223" s="295">
        <f>Results!L82</f>
        <v>0</v>
      </c>
      <c r="F223" s="291">
        <v>3</v>
      </c>
      <c r="H223" s="278" t="str">
        <f t="shared" si="227"/>
        <v/>
      </c>
      <c r="I223" s="278" t="str">
        <f t="shared" si="228"/>
        <v/>
      </c>
      <c r="J223" s="278" t="str">
        <f t="shared" si="229"/>
        <v/>
      </c>
      <c r="K223" s="278" t="str">
        <f t="shared" si="230"/>
        <v/>
      </c>
      <c r="L223" s="278" t="str">
        <f t="shared" si="231"/>
        <v/>
      </c>
      <c r="M223" s="278" t="str">
        <f t="shared" si="232"/>
        <v/>
      </c>
      <c r="N223" s="278" t="str">
        <f t="shared" si="233"/>
        <v/>
      </c>
      <c r="O223" s="278" t="str">
        <f t="shared" si="234"/>
        <v/>
      </c>
    </row>
    <row r="224" spans="1:15" ht="14.25" customHeight="1" x14ac:dyDescent="0.15">
      <c r="A224" s="297">
        <f>Results!L83</f>
        <v>0</v>
      </c>
      <c r="B224" s="288">
        <v>7</v>
      </c>
      <c r="C224" s="289" t="str">
        <f t="shared" si="225"/>
        <v/>
      </c>
      <c r="D224" s="289" t="str">
        <f t="shared" si="226"/>
        <v/>
      </c>
      <c r="E224" s="295">
        <f>Results!L83</f>
        <v>0</v>
      </c>
      <c r="F224" s="291">
        <v>2</v>
      </c>
      <c r="H224" s="278" t="str">
        <f t="shared" si="227"/>
        <v/>
      </c>
      <c r="I224" s="278" t="str">
        <f t="shared" si="228"/>
        <v/>
      </c>
      <c r="J224" s="278" t="str">
        <f t="shared" si="229"/>
        <v/>
      </c>
      <c r="K224" s="278" t="str">
        <f t="shared" si="230"/>
        <v/>
      </c>
      <c r="L224" s="278" t="str">
        <f t="shared" si="231"/>
        <v/>
      </c>
      <c r="M224" s="278" t="str">
        <f t="shared" si="232"/>
        <v/>
      </c>
      <c r="N224" s="278" t="str">
        <f t="shared" si="233"/>
        <v/>
      </c>
      <c r="O224" s="278" t="str">
        <f t="shared" si="234"/>
        <v/>
      </c>
    </row>
    <row r="225" spans="1:15" ht="14.25" customHeight="1" x14ac:dyDescent="0.15">
      <c r="A225" s="297">
        <f>Results!L84</f>
        <v>0</v>
      </c>
      <c r="B225" s="288">
        <v>8</v>
      </c>
      <c r="C225" s="289" t="str">
        <f t="shared" si="225"/>
        <v/>
      </c>
      <c r="D225" s="289" t="str">
        <f t="shared" si="226"/>
        <v/>
      </c>
      <c r="E225" s="295">
        <f>Results!L84</f>
        <v>0</v>
      </c>
      <c r="F225" s="291">
        <v>1</v>
      </c>
      <c r="H225" s="278" t="str">
        <f t="shared" si="227"/>
        <v/>
      </c>
      <c r="I225" s="278" t="str">
        <f t="shared" si="228"/>
        <v/>
      </c>
      <c r="J225" s="278" t="str">
        <f t="shared" si="229"/>
        <v/>
      </c>
      <c r="K225" s="278" t="str">
        <f t="shared" si="230"/>
        <v/>
      </c>
      <c r="L225" s="278" t="str">
        <f t="shared" si="231"/>
        <v/>
      </c>
      <c r="M225" s="278" t="str">
        <f t="shared" si="232"/>
        <v/>
      </c>
      <c r="N225" s="278" t="str">
        <f t="shared" si="233"/>
        <v/>
      </c>
      <c r="O225" s="278" t="str">
        <f t="shared" si="234"/>
        <v/>
      </c>
    </row>
    <row r="226" spans="1:15" ht="14.25" customHeight="1" x14ac:dyDescent="0.15">
      <c r="A226" s="293" t="str">
        <f>Results!J85</f>
        <v>2000m walk</v>
      </c>
      <c r="C226" s="286" t="str">
        <f>CONCATENATE("Mens ",A226," ",Results!K85)</f>
        <v>Mens 2000m walk 50+</v>
      </c>
      <c r="E226" s="294"/>
    </row>
    <row r="227" spans="1:15" ht="14.25" customHeight="1" x14ac:dyDescent="0.15">
      <c r="A227" s="296">
        <f>Results!L86</f>
        <v>10</v>
      </c>
      <c r="B227" s="288">
        <v>1</v>
      </c>
      <c r="C227" s="289" t="str">
        <f t="shared" ref="C227:C234" si="235">IF(A227=0,"",INDEX(Mens_team_declarations,MATCH(A$226,Events_men,0),MATCH(A227,men_short_codes,0)))</f>
        <v xml:space="preserve">Shawn Buck </v>
      </c>
      <c r="D227" s="289" t="str">
        <f t="shared" ref="D227:D234" si="236">IF(A227=0,"",INDEX(Club_names,MATCH(A227,men_short_codes,0)))</f>
        <v>Arena 80</v>
      </c>
      <c r="E227" s="295">
        <f>Results!M86</f>
        <v>8.9062499999999992E-3</v>
      </c>
      <c r="F227" s="291">
        <v>8</v>
      </c>
      <c r="H227" s="278">
        <f t="shared" ref="H227:H234" si="237">IF($A227="","",IF($A227=H$13,$F227,""))</f>
        <v>8</v>
      </c>
      <c r="I227" s="278" t="str">
        <f t="shared" ref="I227:I234" si="238">IF($A227="","",IF($A227=I$13,$F227,""))</f>
        <v/>
      </c>
      <c r="J227" s="278" t="str">
        <f t="shared" ref="J227:J234" si="239">IF($A227="","",IF($A227=J$13,$F227,""))</f>
        <v/>
      </c>
      <c r="K227" s="278" t="str">
        <f t="shared" ref="K227:K234" si="240">IF($A227="","",IF($A227=K$13,$F227,""))</f>
        <v/>
      </c>
      <c r="L227" s="278" t="str">
        <f t="shared" ref="L227:L234" si="241">IF($A227="","",IF($A227=L$13,$F227,""))</f>
        <v/>
      </c>
      <c r="M227" s="278" t="str">
        <f t="shared" ref="M227:M234" si="242">IF($A227="","",IF($A227=M$13,$F227,""))</f>
        <v/>
      </c>
      <c r="N227" s="278" t="str">
        <f t="shared" ref="N227:N234" si="243">IF($A227="","",IF($A227=N$13,$F227,""))</f>
        <v/>
      </c>
      <c r="O227" s="278" t="str">
        <f t="shared" ref="O227:O234" si="244">IF($A227="","",IF($A227=O$13,$F227,""))</f>
        <v/>
      </c>
    </row>
    <row r="228" spans="1:15" ht="14.25" customHeight="1" x14ac:dyDescent="0.15">
      <c r="A228" s="296">
        <f>Results!L87</f>
        <v>14</v>
      </c>
      <c r="B228" s="288">
        <v>2</v>
      </c>
      <c r="C228" s="289" t="str">
        <f t="shared" si="235"/>
        <v>??</v>
      </c>
      <c r="D228" s="289" t="str">
        <f t="shared" si="236"/>
        <v>Eastbourne Rovers AC</v>
      </c>
      <c r="E228" s="295">
        <f>Results!M87</f>
        <v>8.9374999999999993E-3</v>
      </c>
      <c r="F228" s="291">
        <v>7</v>
      </c>
      <c r="H228" s="278" t="str">
        <f t="shared" si="237"/>
        <v/>
      </c>
      <c r="I228" s="278" t="str">
        <f t="shared" si="238"/>
        <v/>
      </c>
      <c r="J228" s="278">
        <f t="shared" si="239"/>
        <v>7</v>
      </c>
      <c r="K228" s="278" t="str">
        <f t="shared" si="240"/>
        <v/>
      </c>
      <c r="L228" s="280" t="str">
        <f t="shared" si="241"/>
        <v/>
      </c>
      <c r="M228" s="278" t="str">
        <f t="shared" si="242"/>
        <v/>
      </c>
      <c r="N228" s="278" t="str">
        <f t="shared" si="243"/>
        <v/>
      </c>
      <c r="O228" s="278" t="str">
        <f t="shared" si="244"/>
        <v/>
      </c>
    </row>
    <row r="229" spans="1:15" ht="14.25" customHeight="1" x14ac:dyDescent="0.15">
      <c r="A229" s="296">
        <f>Results!L88</f>
        <v>17</v>
      </c>
      <c r="B229" s="288">
        <v>3</v>
      </c>
      <c r="C229" s="289" t="str">
        <f t="shared" si="235"/>
        <v>Nigel Gates</v>
      </c>
      <c r="D229" s="289" t="str">
        <f t="shared" si="236"/>
        <v>Haywards Heath &amp; Lewes</v>
      </c>
      <c r="E229" s="295">
        <f>Results!M88</f>
        <v>9.043981481481481E-3</v>
      </c>
      <c r="F229" s="291">
        <v>6</v>
      </c>
      <c r="H229" s="278" t="str">
        <f t="shared" si="237"/>
        <v/>
      </c>
      <c r="I229" s="278" t="str">
        <f t="shared" si="238"/>
        <v/>
      </c>
      <c r="J229" s="278" t="str">
        <f t="shared" si="239"/>
        <v/>
      </c>
      <c r="K229" s="278" t="str">
        <f t="shared" si="240"/>
        <v/>
      </c>
      <c r="L229" s="278" t="str">
        <f t="shared" si="241"/>
        <v/>
      </c>
      <c r="M229" s="278">
        <f t="shared" si="242"/>
        <v>6</v>
      </c>
      <c r="N229" s="278" t="str">
        <f t="shared" si="243"/>
        <v/>
      </c>
      <c r="O229" s="278" t="str">
        <f t="shared" si="244"/>
        <v/>
      </c>
    </row>
    <row r="230" spans="1:15" ht="14.25" customHeight="1" x14ac:dyDescent="0.15">
      <c r="A230" s="296">
        <f>Results!L89</f>
        <v>15</v>
      </c>
      <c r="B230" s="288">
        <v>4</v>
      </c>
      <c r="C230" s="289" t="str">
        <f t="shared" si="235"/>
        <v>Graham Purdye</v>
      </c>
      <c r="D230" s="289" t="str">
        <f t="shared" si="236"/>
        <v>Hailsham</v>
      </c>
      <c r="E230" s="295">
        <f>Results!M89</f>
        <v>9.5682870370370366E-3</v>
      </c>
      <c r="F230" s="291">
        <v>5</v>
      </c>
      <c r="H230" s="278" t="str">
        <f t="shared" si="237"/>
        <v/>
      </c>
      <c r="I230" s="278" t="str">
        <f t="shared" si="238"/>
        <v/>
      </c>
      <c r="J230" s="278" t="str">
        <f t="shared" si="239"/>
        <v/>
      </c>
      <c r="K230" s="278">
        <f t="shared" si="240"/>
        <v>5</v>
      </c>
      <c r="L230" s="278" t="str">
        <f t="shared" si="241"/>
        <v/>
      </c>
      <c r="M230" s="278" t="str">
        <f t="shared" si="242"/>
        <v/>
      </c>
      <c r="N230" s="278" t="str">
        <f t="shared" si="243"/>
        <v/>
      </c>
      <c r="O230" s="280" t="str">
        <f t="shared" si="244"/>
        <v/>
      </c>
    </row>
    <row r="231" spans="1:15" ht="14.25" customHeight="1" x14ac:dyDescent="0.15">
      <c r="A231" s="296">
        <f>Results!L90</f>
        <v>16</v>
      </c>
      <c r="B231" s="288">
        <v>5</v>
      </c>
      <c r="C231" s="289" t="str">
        <f t="shared" si="235"/>
        <v>Darren Barzee</v>
      </c>
      <c r="D231" s="289" t="str">
        <f t="shared" si="236"/>
        <v>Hastings AC</v>
      </c>
      <c r="E231" s="295">
        <f>Results!M90</f>
        <v>1.0439814814814813E-2</v>
      </c>
      <c r="F231" s="291">
        <v>4</v>
      </c>
      <c r="H231" s="278" t="str">
        <f t="shared" si="237"/>
        <v/>
      </c>
      <c r="I231" s="278" t="str">
        <f t="shared" si="238"/>
        <v/>
      </c>
      <c r="J231" s="278" t="str">
        <f t="shared" si="239"/>
        <v/>
      </c>
      <c r="K231" s="278" t="str">
        <f t="shared" si="240"/>
        <v/>
      </c>
      <c r="L231" s="278">
        <f t="shared" si="241"/>
        <v>4</v>
      </c>
      <c r="M231" s="278" t="str">
        <f t="shared" si="242"/>
        <v/>
      </c>
      <c r="N231" s="278" t="str">
        <f t="shared" si="243"/>
        <v/>
      </c>
      <c r="O231" s="278" t="str">
        <f t="shared" si="244"/>
        <v/>
      </c>
    </row>
    <row r="232" spans="1:15" ht="14.25" customHeight="1" x14ac:dyDescent="0.15">
      <c r="A232" s="296">
        <f>Results!L91</f>
        <v>0</v>
      </c>
      <c r="B232" s="288">
        <v>6</v>
      </c>
      <c r="C232" s="289" t="str">
        <f t="shared" si="235"/>
        <v/>
      </c>
      <c r="D232" s="289" t="str">
        <f t="shared" si="236"/>
        <v/>
      </c>
      <c r="E232" s="295">
        <f>Results!M91</f>
        <v>0</v>
      </c>
      <c r="F232" s="291">
        <v>3</v>
      </c>
      <c r="H232" s="278" t="str">
        <f t="shared" si="237"/>
        <v/>
      </c>
      <c r="I232" s="278" t="str">
        <f t="shared" si="238"/>
        <v/>
      </c>
      <c r="J232" s="278" t="str">
        <f t="shared" si="239"/>
        <v/>
      </c>
      <c r="K232" s="278" t="str">
        <f t="shared" si="240"/>
        <v/>
      </c>
      <c r="L232" s="278" t="str">
        <f t="shared" si="241"/>
        <v/>
      </c>
      <c r="M232" s="278" t="str">
        <f t="shared" si="242"/>
        <v/>
      </c>
      <c r="N232" s="278" t="str">
        <f t="shared" si="243"/>
        <v/>
      </c>
      <c r="O232" s="278" t="str">
        <f t="shared" si="244"/>
        <v/>
      </c>
    </row>
    <row r="233" spans="1:15" ht="14.25" customHeight="1" x14ac:dyDescent="0.15">
      <c r="A233" s="296">
        <f>Results!L92</f>
        <v>0</v>
      </c>
      <c r="B233" s="288">
        <v>7</v>
      </c>
      <c r="C233" s="289" t="str">
        <f t="shared" si="235"/>
        <v/>
      </c>
      <c r="D233" s="289" t="str">
        <f t="shared" si="236"/>
        <v/>
      </c>
      <c r="E233" s="295">
        <f>Results!M92</f>
        <v>0</v>
      </c>
      <c r="F233" s="291">
        <v>2</v>
      </c>
      <c r="H233" s="278" t="str">
        <f t="shared" si="237"/>
        <v/>
      </c>
      <c r="I233" s="278" t="str">
        <f t="shared" si="238"/>
        <v/>
      </c>
      <c r="J233" s="278" t="str">
        <f t="shared" si="239"/>
        <v/>
      </c>
      <c r="K233" s="278" t="str">
        <f t="shared" si="240"/>
        <v/>
      </c>
      <c r="L233" s="278" t="str">
        <f t="shared" si="241"/>
        <v/>
      </c>
      <c r="M233" s="278" t="str">
        <f t="shared" si="242"/>
        <v/>
      </c>
      <c r="N233" s="278" t="str">
        <f t="shared" si="243"/>
        <v/>
      </c>
      <c r="O233" s="278" t="str">
        <f t="shared" si="244"/>
        <v/>
      </c>
    </row>
    <row r="234" spans="1:15" ht="14.25" customHeight="1" x14ac:dyDescent="0.15">
      <c r="A234" s="296">
        <f>Results!L93</f>
        <v>0</v>
      </c>
      <c r="B234" s="288">
        <v>8</v>
      </c>
      <c r="C234" s="289" t="str">
        <f t="shared" si="235"/>
        <v/>
      </c>
      <c r="D234" s="289" t="str">
        <f t="shared" si="236"/>
        <v/>
      </c>
      <c r="E234" s="295">
        <f>Results!M93</f>
        <v>0</v>
      </c>
      <c r="F234" s="291">
        <v>1</v>
      </c>
      <c r="H234" s="278" t="str">
        <f t="shared" si="237"/>
        <v/>
      </c>
      <c r="I234" s="278" t="str">
        <f t="shared" si="238"/>
        <v/>
      </c>
      <c r="J234" s="278" t="str">
        <f t="shared" si="239"/>
        <v/>
      </c>
      <c r="K234" s="278" t="str">
        <f t="shared" si="240"/>
        <v/>
      </c>
      <c r="L234" s="278" t="str">
        <f t="shared" si="241"/>
        <v/>
      </c>
      <c r="M234" s="278" t="str">
        <f t="shared" si="242"/>
        <v/>
      </c>
      <c r="N234" s="278" t="str">
        <f t="shared" si="243"/>
        <v/>
      </c>
      <c r="O234" s="278" t="str">
        <f t="shared" si="244"/>
        <v/>
      </c>
    </row>
    <row r="235" spans="1:15" ht="14.25" customHeight="1" x14ac:dyDescent="0.15">
      <c r="A235" s="298"/>
      <c r="C235" s="286"/>
      <c r="E235" s="294"/>
    </row>
    <row r="236" spans="1:15" ht="14.25" customHeight="1" x14ac:dyDescent="0.15">
      <c r="A236" s="297">
        <f>Results!S50</f>
        <v>0</v>
      </c>
      <c r="B236" s="288">
        <v>1</v>
      </c>
      <c r="C236" s="289" t="str">
        <f t="shared" ref="C236:C243" si="245">IF(A236=0,"",INDEX(Mens_team_declarations,MATCH(A$235,Events_men,0),MATCH(A236,men_short_codes,0)))</f>
        <v/>
      </c>
      <c r="D236" s="289" t="str">
        <f t="shared" ref="D236:D243" si="246">IF(A236=0,"",INDEX(Club_names,MATCH(A236,men_short_codes,0)))</f>
        <v/>
      </c>
      <c r="E236" s="295">
        <f>Results!S50</f>
        <v>0</v>
      </c>
      <c r="F236" s="291">
        <v>8</v>
      </c>
      <c r="H236" s="278" t="str">
        <f t="shared" ref="H236:H241" si="247">IF($A236="","",IF($A236=H$13,$F236,""))</f>
        <v/>
      </c>
      <c r="I236" s="278" t="str">
        <f t="shared" ref="I236:I241" si="248">IF($A236="","",IF($A236=I$13,$F236,""))</f>
        <v/>
      </c>
      <c r="J236" s="278" t="str">
        <f t="shared" ref="J236:J241" si="249">IF($A236="","",IF($A236=K$13,$F236,""))</f>
        <v/>
      </c>
      <c r="K236" s="278" t="str">
        <f t="shared" ref="K236:K241" si="250">IF($A236="","",IF($A236=J$13,$F236,""))</f>
        <v/>
      </c>
      <c r="L236" s="278" t="str">
        <f t="shared" ref="L236:L241" si="251">IF($A236="","",IF($A236=L$13,$F236,""))</f>
        <v/>
      </c>
      <c r="M236" s="278" t="str">
        <f t="shared" ref="M236:M241" si="252">IF($A236="","",IF($A236=M$13,$F236,""))</f>
        <v/>
      </c>
      <c r="N236" s="278" t="str">
        <f t="shared" ref="N236:N241" si="253">IF($A236="","",IF($A236=N$13,$F236,""))</f>
        <v/>
      </c>
      <c r="O236" s="278"/>
    </row>
    <row r="237" spans="1:15" ht="14.25" customHeight="1" x14ac:dyDescent="0.15">
      <c r="A237" s="297">
        <f>Results!S51</f>
        <v>0</v>
      </c>
      <c r="B237" s="288">
        <v>2</v>
      </c>
      <c r="C237" s="289" t="str">
        <f t="shared" si="245"/>
        <v/>
      </c>
      <c r="D237" s="289" t="str">
        <f t="shared" si="246"/>
        <v/>
      </c>
      <c r="E237" s="295">
        <f>Results!S51</f>
        <v>0</v>
      </c>
      <c r="F237" s="291">
        <v>7</v>
      </c>
      <c r="H237" s="278" t="str">
        <f t="shared" si="247"/>
        <v/>
      </c>
      <c r="I237" s="278" t="str">
        <f t="shared" si="248"/>
        <v/>
      </c>
      <c r="J237" s="278" t="str">
        <f t="shared" si="249"/>
        <v/>
      </c>
      <c r="K237" s="278" t="str">
        <f t="shared" si="250"/>
        <v/>
      </c>
      <c r="L237" s="278" t="str">
        <f t="shared" si="251"/>
        <v/>
      </c>
      <c r="M237" s="278" t="str">
        <f t="shared" si="252"/>
        <v/>
      </c>
      <c r="N237" s="278" t="str">
        <f t="shared" si="253"/>
        <v/>
      </c>
      <c r="O237" s="278"/>
    </row>
    <row r="238" spans="1:15" ht="14.25" customHeight="1" x14ac:dyDescent="0.15">
      <c r="A238" s="297">
        <f>Results!S52</f>
        <v>0</v>
      </c>
      <c r="B238" s="288">
        <v>3</v>
      </c>
      <c r="C238" s="289" t="str">
        <f t="shared" si="245"/>
        <v/>
      </c>
      <c r="D238" s="289" t="str">
        <f t="shared" si="246"/>
        <v/>
      </c>
      <c r="E238" s="295">
        <f>Results!S52</f>
        <v>0</v>
      </c>
      <c r="F238" s="291">
        <v>6</v>
      </c>
      <c r="H238" s="278" t="str">
        <f t="shared" si="247"/>
        <v/>
      </c>
      <c r="I238" s="278" t="str">
        <f t="shared" si="248"/>
        <v/>
      </c>
      <c r="J238" s="278" t="str">
        <f t="shared" si="249"/>
        <v/>
      </c>
      <c r="K238" s="278" t="str">
        <f t="shared" si="250"/>
        <v/>
      </c>
      <c r="L238" s="278" t="str">
        <f t="shared" si="251"/>
        <v/>
      </c>
      <c r="M238" s="278" t="str">
        <f t="shared" si="252"/>
        <v/>
      </c>
      <c r="N238" s="278" t="str">
        <f t="shared" si="253"/>
        <v/>
      </c>
      <c r="O238" s="278"/>
    </row>
    <row r="239" spans="1:15" ht="14.25" customHeight="1" x14ac:dyDescent="0.15">
      <c r="A239" s="297">
        <f>Results!S53</f>
        <v>0</v>
      </c>
      <c r="B239" s="288">
        <v>4</v>
      </c>
      <c r="C239" s="289" t="str">
        <f t="shared" si="245"/>
        <v/>
      </c>
      <c r="D239" s="289" t="str">
        <f t="shared" si="246"/>
        <v/>
      </c>
      <c r="E239" s="295">
        <f>Results!S53</f>
        <v>0</v>
      </c>
      <c r="F239" s="291">
        <v>5</v>
      </c>
      <c r="H239" s="278" t="str">
        <f t="shared" si="247"/>
        <v/>
      </c>
      <c r="I239" s="278" t="str">
        <f t="shared" si="248"/>
        <v/>
      </c>
      <c r="J239" s="278" t="str">
        <f t="shared" si="249"/>
        <v/>
      </c>
      <c r="K239" s="278" t="str">
        <f t="shared" si="250"/>
        <v/>
      </c>
      <c r="L239" s="278" t="str">
        <f t="shared" si="251"/>
        <v/>
      </c>
      <c r="M239" s="278" t="str">
        <f t="shared" si="252"/>
        <v/>
      </c>
      <c r="N239" s="278" t="str">
        <f t="shared" si="253"/>
        <v/>
      </c>
      <c r="O239" s="278"/>
    </row>
    <row r="240" spans="1:15" ht="14.25" customHeight="1" x14ac:dyDescent="0.15">
      <c r="A240" s="297">
        <f>Results!S54</f>
        <v>0</v>
      </c>
      <c r="B240" s="288">
        <v>5</v>
      </c>
      <c r="C240" s="289" t="str">
        <f t="shared" si="245"/>
        <v/>
      </c>
      <c r="D240" s="289" t="str">
        <f t="shared" si="246"/>
        <v/>
      </c>
      <c r="E240" s="295">
        <f>Results!S54</f>
        <v>0</v>
      </c>
      <c r="F240" s="291">
        <v>4</v>
      </c>
      <c r="H240" s="278" t="str">
        <f t="shared" si="247"/>
        <v/>
      </c>
      <c r="I240" s="278" t="str">
        <f t="shared" si="248"/>
        <v/>
      </c>
      <c r="J240" s="278" t="str">
        <f t="shared" si="249"/>
        <v/>
      </c>
      <c r="K240" s="278" t="str">
        <f t="shared" si="250"/>
        <v/>
      </c>
      <c r="L240" s="278" t="str">
        <f t="shared" si="251"/>
        <v/>
      </c>
      <c r="M240" s="278" t="str">
        <f t="shared" si="252"/>
        <v/>
      </c>
      <c r="N240" s="278" t="str">
        <f t="shared" si="253"/>
        <v/>
      </c>
      <c r="O240" s="278"/>
    </row>
    <row r="241" spans="1:15" ht="14.25" customHeight="1" x14ac:dyDescent="0.15">
      <c r="A241" s="297">
        <f>Results!S55</f>
        <v>0</v>
      </c>
      <c r="B241" s="288">
        <v>6</v>
      </c>
      <c r="C241" s="289" t="str">
        <f t="shared" si="245"/>
        <v/>
      </c>
      <c r="D241" s="289" t="str">
        <f t="shared" si="246"/>
        <v/>
      </c>
      <c r="E241" s="295">
        <f>Results!S55</f>
        <v>0</v>
      </c>
      <c r="F241" s="291">
        <v>3</v>
      </c>
      <c r="H241" s="278" t="str">
        <f t="shared" si="247"/>
        <v/>
      </c>
      <c r="I241" s="278" t="str">
        <f t="shared" si="248"/>
        <v/>
      </c>
      <c r="J241" s="278" t="str">
        <f t="shared" si="249"/>
        <v/>
      </c>
      <c r="K241" s="278" t="str">
        <f t="shared" si="250"/>
        <v/>
      </c>
      <c r="L241" s="278" t="str">
        <f t="shared" si="251"/>
        <v/>
      </c>
      <c r="M241" s="278" t="str">
        <f t="shared" si="252"/>
        <v/>
      </c>
      <c r="N241" s="278" t="str">
        <f t="shared" si="253"/>
        <v/>
      </c>
      <c r="O241" s="278"/>
    </row>
    <row r="242" spans="1:15" ht="14.25" customHeight="1" x14ac:dyDescent="0.15">
      <c r="A242" s="297">
        <f>Results!S56</f>
        <v>0</v>
      </c>
      <c r="B242" s="288">
        <v>7</v>
      </c>
      <c r="C242" s="289" t="str">
        <f t="shared" si="245"/>
        <v/>
      </c>
      <c r="D242" s="289" t="str">
        <f t="shared" si="246"/>
        <v/>
      </c>
      <c r="E242" s="295">
        <f>Results!S56</f>
        <v>0</v>
      </c>
      <c r="F242" s="291">
        <v>2</v>
      </c>
      <c r="H242" s="278"/>
      <c r="I242" s="278"/>
      <c r="J242" s="278"/>
      <c r="K242" s="278"/>
      <c r="L242" s="278"/>
      <c r="M242" s="278"/>
      <c r="N242" s="278"/>
      <c r="O242" s="278"/>
    </row>
    <row r="243" spans="1:15" ht="14.25" customHeight="1" x14ac:dyDescent="0.15">
      <c r="A243" s="297">
        <f>Results!S57</f>
        <v>0</v>
      </c>
      <c r="B243" s="288">
        <v>8</v>
      </c>
      <c r="C243" s="289" t="str">
        <f t="shared" si="245"/>
        <v/>
      </c>
      <c r="D243" s="289" t="str">
        <f t="shared" si="246"/>
        <v/>
      </c>
      <c r="E243" s="295">
        <f>Results!S57</f>
        <v>0</v>
      </c>
      <c r="F243" s="291">
        <v>1</v>
      </c>
      <c r="H243" s="278"/>
      <c r="I243" s="278"/>
      <c r="J243" s="278"/>
      <c r="K243" s="278"/>
      <c r="L243" s="278"/>
      <c r="M243" s="278"/>
      <c r="N243" s="278"/>
      <c r="O243" s="278"/>
    </row>
    <row r="244" spans="1:15" ht="14.25" customHeight="1" x14ac:dyDescent="0.15">
      <c r="A244" s="298"/>
      <c r="C244" s="286"/>
      <c r="E244" s="294"/>
    </row>
    <row r="245" spans="1:15" ht="14.25" customHeight="1" x14ac:dyDescent="0.15">
      <c r="A245" s="297">
        <f>Results!S52</f>
        <v>0</v>
      </c>
      <c r="B245" s="288">
        <v>1</v>
      </c>
      <c r="C245" s="289" t="str">
        <f t="shared" ref="C245:C252" si="254">IF(A245=0,"",INDEX(Mens_team_declarations,MATCH(A$244,Events_men,0),MATCH(A245,men_short_codes,0)))</f>
        <v/>
      </c>
      <c r="D245" s="289" t="str">
        <f t="shared" ref="D245:D250" si="255">IF(A245=0,"",INDEX(Club_names,MATCH(A245,men_short_codes,0)))</f>
        <v/>
      </c>
      <c r="E245" s="299">
        <f>Results!T52</f>
        <v>0</v>
      </c>
      <c r="F245" s="291">
        <v>8</v>
      </c>
      <c r="H245" s="278" t="str">
        <f t="shared" ref="H245:H250" si="256">IF($A245="","",IF($A245=H$14,$F245,""))</f>
        <v/>
      </c>
      <c r="I245" s="278" t="str">
        <f t="shared" ref="I245:I250" si="257">IF($A245="","",IF($A245=I$14,$F245,""))</f>
        <v/>
      </c>
      <c r="J245" s="278" t="str">
        <f t="shared" ref="J245:J250" si="258">IF($A245="","",IF($A245=K$14,$F245,""))</f>
        <v/>
      </c>
      <c r="K245" s="278" t="str">
        <f t="shared" ref="K245:K250" si="259">IF($A245="","",IF($A245=J$14,$F245,""))</f>
        <v/>
      </c>
      <c r="L245" s="278" t="str">
        <f t="shared" ref="L245:L250" si="260">IF($A245="","",IF($A245=L$14,$F245,""))</f>
        <v/>
      </c>
      <c r="M245" s="278" t="str">
        <f t="shared" ref="M245:M250" si="261">IF($A245="","",IF($A245=M$14,$F245,""))</f>
        <v/>
      </c>
      <c r="N245" s="278" t="str">
        <f t="shared" ref="N245:N250" si="262">IF($A245="","",IF($A245=N$14,$F245,""))</f>
        <v/>
      </c>
      <c r="O245" s="278"/>
    </row>
    <row r="246" spans="1:15" ht="14.25" customHeight="1" x14ac:dyDescent="0.15">
      <c r="A246" s="297">
        <f>Results!S53</f>
        <v>0</v>
      </c>
      <c r="B246" s="288">
        <v>2</v>
      </c>
      <c r="C246" s="289" t="str">
        <f t="shared" si="254"/>
        <v/>
      </c>
      <c r="D246" s="289" t="str">
        <f t="shared" si="255"/>
        <v/>
      </c>
      <c r="E246" s="299">
        <f>Results!T53</f>
        <v>0</v>
      </c>
      <c r="F246" s="291">
        <v>7</v>
      </c>
      <c r="H246" s="278" t="str">
        <f t="shared" si="256"/>
        <v/>
      </c>
      <c r="I246" s="278" t="str">
        <f t="shared" si="257"/>
        <v/>
      </c>
      <c r="J246" s="278" t="str">
        <f t="shared" si="258"/>
        <v/>
      </c>
      <c r="K246" s="278" t="str">
        <f t="shared" si="259"/>
        <v/>
      </c>
      <c r="L246" s="278" t="str">
        <f t="shared" si="260"/>
        <v/>
      </c>
      <c r="M246" s="278" t="str">
        <f t="shared" si="261"/>
        <v/>
      </c>
      <c r="N246" s="278" t="str">
        <f t="shared" si="262"/>
        <v/>
      </c>
      <c r="O246" s="278"/>
    </row>
    <row r="247" spans="1:15" ht="14.25" customHeight="1" x14ac:dyDescent="0.15">
      <c r="A247" s="297">
        <f>Results!S54</f>
        <v>0</v>
      </c>
      <c r="B247" s="288">
        <v>3</v>
      </c>
      <c r="C247" s="289" t="str">
        <f t="shared" si="254"/>
        <v/>
      </c>
      <c r="D247" s="289" t="str">
        <f t="shared" si="255"/>
        <v/>
      </c>
      <c r="E247" s="299">
        <f>Results!T54</f>
        <v>0</v>
      </c>
      <c r="F247" s="291">
        <v>6</v>
      </c>
      <c r="H247" s="278" t="str">
        <f t="shared" si="256"/>
        <v/>
      </c>
      <c r="I247" s="278" t="str">
        <f t="shared" si="257"/>
        <v/>
      </c>
      <c r="J247" s="278" t="str">
        <f t="shared" si="258"/>
        <v/>
      </c>
      <c r="K247" s="278" t="str">
        <f t="shared" si="259"/>
        <v/>
      </c>
      <c r="L247" s="278" t="str">
        <f t="shared" si="260"/>
        <v/>
      </c>
      <c r="M247" s="278" t="str">
        <f t="shared" si="261"/>
        <v/>
      </c>
      <c r="N247" s="278" t="str">
        <f t="shared" si="262"/>
        <v/>
      </c>
      <c r="O247" s="278"/>
    </row>
    <row r="248" spans="1:15" ht="14.25" customHeight="1" x14ac:dyDescent="0.15">
      <c r="A248" s="297">
        <f>Results!S55</f>
        <v>0</v>
      </c>
      <c r="B248" s="288">
        <v>4</v>
      </c>
      <c r="C248" s="289" t="str">
        <f t="shared" si="254"/>
        <v/>
      </c>
      <c r="D248" s="289" t="str">
        <f t="shared" si="255"/>
        <v/>
      </c>
      <c r="E248" s="299">
        <f>Results!T55</f>
        <v>0</v>
      </c>
      <c r="F248" s="291">
        <v>5</v>
      </c>
      <c r="H248" s="278" t="str">
        <f t="shared" si="256"/>
        <v/>
      </c>
      <c r="I248" s="278" t="str">
        <f t="shared" si="257"/>
        <v/>
      </c>
      <c r="J248" s="278" t="str">
        <f t="shared" si="258"/>
        <v/>
      </c>
      <c r="K248" s="278" t="str">
        <f t="shared" si="259"/>
        <v/>
      </c>
      <c r="L248" s="278" t="str">
        <f t="shared" si="260"/>
        <v/>
      </c>
      <c r="M248" s="278" t="str">
        <f t="shared" si="261"/>
        <v/>
      </c>
      <c r="N248" s="278" t="str">
        <f t="shared" si="262"/>
        <v/>
      </c>
      <c r="O248" s="278"/>
    </row>
    <row r="249" spans="1:15" ht="14.25" customHeight="1" x14ac:dyDescent="0.15">
      <c r="A249" s="297">
        <f>Results!S56</f>
        <v>0</v>
      </c>
      <c r="B249" s="288">
        <v>5</v>
      </c>
      <c r="C249" s="289" t="str">
        <f t="shared" si="254"/>
        <v/>
      </c>
      <c r="D249" s="289" t="str">
        <f t="shared" si="255"/>
        <v/>
      </c>
      <c r="E249" s="299">
        <f>Results!T56</f>
        <v>0</v>
      </c>
      <c r="F249" s="291">
        <v>4</v>
      </c>
      <c r="H249" s="278" t="str">
        <f t="shared" si="256"/>
        <v/>
      </c>
      <c r="I249" s="278" t="str">
        <f t="shared" si="257"/>
        <v/>
      </c>
      <c r="J249" s="278" t="str">
        <f t="shared" si="258"/>
        <v/>
      </c>
      <c r="K249" s="278" t="str">
        <f t="shared" si="259"/>
        <v/>
      </c>
      <c r="L249" s="278" t="str">
        <f t="shared" si="260"/>
        <v/>
      </c>
      <c r="M249" s="278" t="str">
        <f t="shared" si="261"/>
        <v/>
      </c>
      <c r="N249" s="278" t="str">
        <f t="shared" si="262"/>
        <v/>
      </c>
      <c r="O249" s="278"/>
    </row>
    <row r="250" spans="1:15" ht="14.25" customHeight="1" x14ac:dyDescent="0.15">
      <c r="A250" s="297">
        <f>Results!S57</f>
        <v>0</v>
      </c>
      <c r="B250" s="288">
        <v>6</v>
      </c>
      <c r="C250" s="289" t="str">
        <f t="shared" si="254"/>
        <v/>
      </c>
      <c r="D250" s="289" t="str">
        <f t="shared" si="255"/>
        <v/>
      </c>
      <c r="E250" s="299">
        <f>Results!T57</f>
        <v>0</v>
      </c>
      <c r="F250" s="291">
        <v>3</v>
      </c>
      <c r="H250" s="278" t="str">
        <f t="shared" si="256"/>
        <v/>
      </c>
      <c r="I250" s="278" t="str">
        <f t="shared" si="257"/>
        <v/>
      </c>
      <c r="J250" s="278" t="str">
        <f t="shared" si="258"/>
        <v/>
      </c>
      <c r="K250" s="278" t="str">
        <f t="shared" si="259"/>
        <v/>
      </c>
      <c r="L250" s="278" t="str">
        <f t="shared" si="260"/>
        <v/>
      </c>
      <c r="M250" s="278" t="str">
        <f t="shared" si="261"/>
        <v/>
      </c>
      <c r="N250" s="278" t="str">
        <f t="shared" si="262"/>
        <v/>
      </c>
      <c r="O250" s="278"/>
    </row>
    <row r="251" spans="1:15" ht="14.25" customHeight="1" x14ac:dyDescent="0.15">
      <c r="A251" s="297"/>
      <c r="B251" s="288"/>
      <c r="C251" s="289" t="str">
        <f t="shared" si="254"/>
        <v/>
      </c>
      <c r="D251" s="289"/>
      <c r="E251" s="299"/>
      <c r="F251" s="291">
        <v>2</v>
      </c>
      <c r="H251" s="278"/>
      <c r="I251" s="278"/>
      <c r="J251" s="278"/>
      <c r="K251" s="278"/>
      <c r="L251" s="278"/>
      <c r="M251" s="278"/>
      <c r="N251" s="278"/>
      <c r="O251" s="278"/>
    </row>
    <row r="252" spans="1:15" ht="14.25" customHeight="1" x14ac:dyDescent="0.15">
      <c r="A252" s="297"/>
      <c r="B252" s="288"/>
      <c r="C252" s="289" t="str">
        <f t="shared" si="254"/>
        <v/>
      </c>
      <c r="D252" s="289"/>
      <c r="E252" s="299"/>
      <c r="F252" s="291">
        <v>1</v>
      </c>
      <c r="H252" s="278"/>
      <c r="I252" s="278"/>
      <c r="J252" s="278"/>
      <c r="K252" s="278"/>
      <c r="L252" s="278"/>
      <c r="M252" s="278"/>
      <c r="N252" s="278"/>
      <c r="O252" s="278"/>
    </row>
    <row r="253" spans="1:15" ht="14.25" customHeight="1" x14ac:dyDescent="0.15">
      <c r="A253" s="298" t="str">
        <f>Results!P58</f>
        <v>4 x 200 relay</v>
      </c>
      <c r="C253" s="286" t="str">
        <f>CONCATENATE("Mens ",A253)</f>
        <v>Mens 4 x 200 relay</v>
      </c>
      <c r="E253" s="294"/>
    </row>
    <row r="254" spans="1:15" ht="26.25" customHeight="1" x14ac:dyDescent="0.15">
      <c r="A254" s="300" t="str">
        <f>Results!S59</f>
        <v>M</v>
      </c>
      <c r="B254" s="301">
        <v>1</v>
      </c>
      <c r="C254" s="302" t="str">
        <f t="shared" ref="C254:C261" si="263">IF(A254=0,"",INDEX(Mens_team_declarations,MATCH(A$253,Events_men,0)+3,MATCH(A254,men_short_codes,0)+2))</f>
        <v>Louise Simkiss, Martyn Reynolds, Mary Sanderson &amp; Tom Cleary</v>
      </c>
      <c r="D254" s="303" t="str">
        <f>IF(A254=0,"",INDEX(Club_names,MATCH(A254,men_short_codes,0)))</f>
        <v>Hastings AC</v>
      </c>
      <c r="E254" s="304" t="str">
        <f>Results!T59</f>
        <v>1:58.5</v>
      </c>
      <c r="F254" s="291">
        <v>8</v>
      </c>
      <c r="H254" s="278" t="str">
        <f t="shared" ref="H254:H261" si="264">IF($A254="","",IF(LEFT($A254,1)=H$11,$F254,""))</f>
        <v/>
      </c>
      <c r="I254" s="278" t="str">
        <f t="shared" ref="I254:I261" si="265">IF($A254="","",IF(LEFT($A254,1)=I$11,$F254,""))</f>
        <v/>
      </c>
      <c r="J254" s="280" t="str">
        <f t="shared" ref="J254:J261" si="266">IF($A254="","",IF(LEFT($A254,1)=J$11,$F254,""))</f>
        <v/>
      </c>
      <c r="K254" s="278" t="str">
        <f t="shared" ref="K254:K261" si="267">IF($A254="","",IF(LEFT($A254,1)=K$11,$F254,""))</f>
        <v/>
      </c>
      <c r="L254" s="278">
        <f t="shared" ref="L254:L261" si="268">IF($A254="","",IF(LEFT($A254,1)=L$11,$F254,""))</f>
        <v>8</v>
      </c>
      <c r="M254" s="278" t="str">
        <f t="shared" ref="M254:M261" si="269">IF($A254="","",IF(LEFT($A254,1)=M$11,$F254,""))</f>
        <v/>
      </c>
      <c r="N254" s="278" t="str">
        <f t="shared" ref="N254:N261" si="270">IF($A254="","",IF(LEFT($A254,1)=N$11,$F254,""))</f>
        <v/>
      </c>
      <c r="O254" s="278" t="str">
        <f t="shared" ref="O254:O261" si="271">IF($A254="","",IF(LEFT($A254,1)=O$11,$F254,""))</f>
        <v/>
      </c>
    </row>
    <row r="255" spans="1:15" ht="26.25" customHeight="1" x14ac:dyDescent="0.15">
      <c r="A255" s="300" t="str">
        <f>Results!S62</f>
        <v>E</v>
      </c>
      <c r="B255" s="301">
        <v>2</v>
      </c>
      <c r="C255" s="302" t="str">
        <f t="shared" si="263"/>
        <v/>
      </c>
      <c r="D255" s="303" t="str">
        <f>IF(A255=0,"",INDEX('Team Declaration'!$C$3:$BQ$18,1,MATCH(LEFT(A255,1),'Team Declaration'!$C$5:$BQ$5,0)))</f>
        <v>Eastbourne Rovers AC</v>
      </c>
      <c r="E255" s="304" t="str">
        <f>Results!T62</f>
        <v>2:04.9</v>
      </c>
      <c r="F255" s="291">
        <v>7</v>
      </c>
      <c r="H255" s="278" t="str">
        <f t="shared" si="264"/>
        <v/>
      </c>
      <c r="I255" s="278" t="str">
        <f t="shared" si="265"/>
        <v/>
      </c>
      <c r="J255" s="278">
        <f t="shared" si="266"/>
        <v>7</v>
      </c>
      <c r="K255" s="278" t="str">
        <f t="shared" si="267"/>
        <v/>
      </c>
      <c r="L255" s="278" t="str">
        <f t="shared" si="268"/>
        <v/>
      </c>
      <c r="M255" s="280" t="str">
        <f t="shared" si="269"/>
        <v/>
      </c>
      <c r="N255" s="278" t="str">
        <f t="shared" si="270"/>
        <v/>
      </c>
      <c r="O255" s="278" t="str">
        <f t="shared" si="271"/>
        <v/>
      </c>
    </row>
    <row r="256" spans="1:15" ht="26.25" customHeight="1" x14ac:dyDescent="0.15">
      <c r="A256" s="300" t="str">
        <f>Results!S65</f>
        <v>G</v>
      </c>
      <c r="B256" s="301">
        <v>3</v>
      </c>
      <c r="C256" s="302" t="str">
        <f t="shared" si="263"/>
        <v>Ian Kenton, Helen Diack, Abigail Redd &amp; Owen Wells</v>
      </c>
      <c r="D256" s="303" t="str">
        <f>IF(A256=0,"",INDEX('Team Declaration'!$C$3:$BQ$18,1,MATCH(LEFT(A256,1),'Team Declaration'!$C$5:$BQ$5,0)))</f>
        <v>Haywards Heath &amp; Lewes</v>
      </c>
      <c r="E256" s="304" t="str">
        <f>Results!T65</f>
        <v>2:07.5</v>
      </c>
      <c r="F256" s="291">
        <v>6</v>
      </c>
      <c r="H256" s="278" t="str">
        <f t="shared" si="264"/>
        <v/>
      </c>
      <c r="I256" s="278" t="str">
        <f t="shared" si="265"/>
        <v/>
      </c>
      <c r="J256" s="278" t="str">
        <f t="shared" si="266"/>
        <v/>
      </c>
      <c r="K256" s="278" t="str">
        <f t="shared" si="267"/>
        <v/>
      </c>
      <c r="L256" s="278" t="str">
        <f t="shared" si="268"/>
        <v/>
      </c>
      <c r="M256" s="278">
        <f t="shared" si="269"/>
        <v>6</v>
      </c>
      <c r="N256" s="280" t="str">
        <f t="shared" si="270"/>
        <v/>
      </c>
      <c r="O256" s="278" t="str">
        <f t="shared" si="271"/>
        <v/>
      </c>
    </row>
    <row r="257" spans="1:15" ht="26.25" customHeight="1" x14ac:dyDescent="0.15">
      <c r="A257" s="300" t="str">
        <f>Results!S68</f>
        <v>A</v>
      </c>
      <c r="B257" s="301">
        <v>4</v>
      </c>
      <c r="C257" s="302" t="str">
        <f t="shared" si="263"/>
        <v>Helena Rooney, Norman Scott, Katie Wright &amp; Dan Vaughan</v>
      </c>
      <c r="D257" s="303" t="str">
        <f>IF(A257=0,"",INDEX('Team Declaration'!$C$3:$BQ$18,1,MATCH(LEFT(A257,1),'Team Declaration'!$C$5:$BQ$5,0)))</f>
        <v>Arena 80</v>
      </c>
      <c r="E257" s="304" t="str">
        <f>Results!T68</f>
        <v>2:12.8</v>
      </c>
      <c r="F257" s="291">
        <v>5</v>
      </c>
      <c r="H257" s="280">
        <f t="shared" si="264"/>
        <v>5</v>
      </c>
      <c r="I257" s="278" t="str">
        <f t="shared" si="265"/>
        <v/>
      </c>
      <c r="J257" s="278" t="str">
        <f t="shared" si="266"/>
        <v/>
      </c>
      <c r="K257" s="278" t="str">
        <f t="shared" si="267"/>
        <v/>
      </c>
      <c r="L257" s="278" t="str">
        <f t="shared" si="268"/>
        <v/>
      </c>
      <c r="M257" s="278" t="str">
        <f t="shared" si="269"/>
        <v/>
      </c>
      <c r="N257" s="278" t="str">
        <f t="shared" si="270"/>
        <v/>
      </c>
      <c r="O257" s="278" t="str">
        <f t="shared" si="271"/>
        <v/>
      </c>
    </row>
    <row r="258" spans="1:15" ht="26.25" customHeight="1" x14ac:dyDescent="0.15">
      <c r="A258" s="300" t="str">
        <f>Results!S71</f>
        <v>B</v>
      </c>
      <c r="B258" s="301">
        <v>5</v>
      </c>
      <c r="C258" s="302" t="str">
        <f t="shared" si="263"/>
        <v/>
      </c>
      <c r="D258" s="303" t="str">
        <f>IF(A258=0,"",INDEX('Team Declaration'!$C$3:$BQ$18,1,MATCH(LEFT(A258,1),'Team Declaration'!$C$5:$BQ$5,0)))</f>
        <v>Brighton &amp; Hove AC</v>
      </c>
      <c r="E258" s="304" t="str">
        <f>Results!T71</f>
        <v>2:17.4</v>
      </c>
      <c r="F258" s="291">
        <v>4</v>
      </c>
      <c r="H258" s="278" t="str">
        <f t="shared" si="264"/>
        <v/>
      </c>
      <c r="I258" s="278">
        <f t="shared" si="265"/>
        <v>4</v>
      </c>
      <c r="J258" s="278" t="str">
        <f t="shared" si="266"/>
        <v/>
      </c>
      <c r="K258" s="280" t="str">
        <f t="shared" si="267"/>
        <v/>
      </c>
      <c r="L258" s="278" t="str">
        <f t="shared" si="268"/>
        <v/>
      </c>
      <c r="M258" s="278" t="str">
        <f t="shared" si="269"/>
        <v/>
      </c>
      <c r="N258" s="278" t="str">
        <f t="shared" si="270"/>
        <v/>
      </c>
      <c r="O258" s="278" t="str">
        <f t="shared" si="271"/>
        <v/>
      </c>
    </row>
    <row r="259" spans="1:15" ht="26.25" customHeight="1" x14ac:dyDescent="0.15">
      <c r="A259" s="300" t="str">
        <f>Results!S74</f>
        <v>P</v>
      </c>
      <c r="B259" s="301">
        <v>6</v>
      </c>
      <c r="C259" s="302" t="str">
        <f t="shared" si="263"/>
        <v>Curis Shoult, Rob Chrystie, Tina Macenhill &amp; Katy Reed</v>
      </c>
      <c r="D259" s="303" t="str">
        <f>IF(A259=0,"",INDEX('Team Declaration'!$C$3:$BQ$18,1,MATCH(LEFT(A259,1),'Team Declaration'!$C$5:$BQ$5,0)))</f>
        <v>Hailsham</v>
      </c>
      <c r="E259" s="304" t="str">
        <f>Results!T74</f>
        <v>2:24.2</v>
      </c>
      <c r="F259" s="291">
        <v>3</v>
      </c>
      <c r="H259" s="278" t="str">
        <f t="shared" si="264"/>
        <v/>
      </c>
      <c r="I259" s="278" t="str">
        <f t="shared" si="265"/>
        <v/>
      </c>
      <c r="J259" s="278" t="str">
        <f t="shared" si="266"/>
        <v/>
      </c>
      <c r="K259" s="278">
        <f t="shared" si="267"/>
        <v>3</v>
      </c>
      <c r="L259" s="278" t="str">
        <f t="shared" si="268"/>
        <v/>
      </c>
      <c r="M259" s="278" t="str">
        <f t="shared" si="269"/>
        <v/>
      </c>
      <c r="N259" s="278" t="str">
        <f t="shared" si="270"/>
        <v/>
      </c>
      <c r="O259" s="278" t="str">
        <f t="shared" si="271"/>
        <v/>
      </c>
    </row>
    <row r="260" spans="1:15" ht="26.25" customHeight="1" x14ac:dyDescent="0.15">
      <c r="A260" s="300">
        <f>Results!S77</f>
        <v>0</v>
      </c>
      <c r="B260" s="301">
        <v>7</v>
      </c>
      <c r="C260" s="302" t="str">
        <f t="shared" si="263"/>
        <v/>
      </c>
      <c r="D260" s="303" t="str">
        <f>IF(A260=0,"",INDEX('Team Declaration'!$C$3:$BQ$18,1,MATCH(LEFT(A260,1),'Team Declaration'!$C$5:$BQ$5,0)))</f>
        <v/>
      </c>
      <c r="E260" s="304">
        <f>Results!T77</f>
        <v>0</v>
      </c>
      <c r="F260" s="291">
        <v>2</v>
      </c>
      <c r="H260" s="278" t="str">
        <f t="shared" si="264"/>
        <v/>
      </c>
      <c r="I260" s="278" t="str">
        <f t="shared" si="265"/>
        <v/>
      </c>
      <c r="J260" s="278" t="str">
        <f t="shared" si="266"/>
        <v/>
      </c>
      <c r="K260" s="278" t="str">
        <f t="shared" si="267"/>
        <v/>
      </c>
      <c r="L260" s="278" t="str">
        <f t="shared" si="268"/>
        <v/>
      </c>
      <c r="M260" s="278" t="str">
        <f t="shared" si="269"/>
        <v/>
      </c>
      <c r="N260" s="278" t="str">
        <f t="shared" si="270"/>
        <v/>
      </c>
      <c r="O260" s="278" t="str">
        <f t="shared" si="271"/>
        <v/>
      </c>
    </row>
    <row r="261" spans="1:15" ht="26.25" customHeight="1" x14ac:dyDescent="0.15">
      <c r="A261" s="300">
        <f>Results!S80</f>
        <v>0</v>
      </c>
      <c r="B261" s="301">
        <v>8</v>
      </c>
      <c r="C261" s="302" t="str">
        <f t="shared" si="263"/>
        <v/>
      </c>
      <c r="D261" s="303" t="str">
        <f>IF(A261=0,"",INDEX('Team Declaration'!$C$3:$BQ$18,1,MATCH(LEFT(A261,1),'Team Declaration'!$C$5:$BQ$5,0)))</f>
        <v/>
      </c>
      <c r="E261" s="304">
        <f>Results!T80</f>
        <v>0</v>
      </c>
      <c r="F261" s="291">
        <v>1</v>
      </c>
      <c r="H261" s="278" t="str">
        <f t="shared" si="264"/>
        <v/>
      </c>
      <c r="I261" s="278" t="str">
        <f t="shared" si="265"/>
        <v/>
      </c>
      <c r="J261" s="278" t="str">
        <f t="shared" si="266"/>
        <v/>
      </c>
      <c r="K261" s="278" t="str">
        <f t="shared" si="267"/>
        <v/>
      </c>
      <c r="L261" s="278" t="str">
        <f t="shared" si="268"/>
        <v/>
      </c>
      <c r="M261" s="278" t="str">
        <f t="shared" si="269"/>
        <v/>
      </c>
      <c r="N261" s="278" t="str">
        <f t="shared" si="270"/>
        <v/>
      </c>
      <c r="O261" s="278" t="str">
        <f t="shared" si="271"/>
        <v/>
      </c>
    </row>
    <row r="262" spans="1:15" ht="14.25" customHeight="1" x14ac:dyDescent="0.15">
      <c r="A262" s="293" t="str">
        <f>Results!B98</f>
        <v>Discus</v>
      </c>
      <c r="C262" s="286" t="str">
        <f>CONCATENATE("Womens ",A262," ",Results!C98)</f>
        <v>Womens Discus 35+</v>
      </c>
      <c r="E262" s="107">
        <f>Results!E193</f>
        <v>0</v>
      </c>
    </row>
    <row r="263" spans="1:15" ht="14.25" customHeight="1" x14ac:dyDescent="0.15">
      <c r="A263" s="305" t="str">
        <f>Results!D99</f>
        <v>T</v>
      </c>
      <c r="B263" s="306">
        <v>1</v>
      </c>
      <c r="C263" s="289" t="str">
        <f t="shared" ref="C263:C270" si="272">IF(A263=0,"",INDEX(Womens_team_declarations,MATCH(A$262,Events_women,0),MATCH(A263,women_short_codes,0)))</f>
        <v>Jayne Baldock</v>
      </c>
      <c r="D263" s="289" t="str">
        <f>IF(A263=0,"",INDEX(Club_names,MATCH(A263,women_short_codes,0)))</f>
        <v>Hastings AC</v>
      </c>
      <c r="E263" s="307">
        <f>Results!E99</f>
        <v>19.809999999999999</v>
      </c>
      <c r="F263" s="308">
        <v>8</v>
      </c>
      <c r="H263" s="278" t="str">
        <f t="shared" ref="H263:H270" si="273">IF($A263="","",IF(LEFT($A263,1)=H$12,$F263,""))</f>
        <v/>
      </c>
      <c r="I263" s="278" t="str">
        <f t="shared" ref="I263:I270" si="274">IF($A263="","",IF(LEFT($A263,1)=I$12,$F263,""))</f>
        <v/>
      </c>
      <c r="J263" s="278" t="str">
        <f t="shared" ref="J263:J270" si="275">IF($A263="","",IF(LEFT($A263,1)=J$12,$F263,""))</f>
        <v/>
      </c>
      <c r="K263" s="278" t="str">
        <f t="shared" ref="K263:K270" si="276">IF($A263="","",IF(LEFT($A263,1)=K$12,$F263,""))</f>
        <v/>
      </c>
      <c r="L263" s="280">
        <f t="shared" ref="L263:L270" si="277">IF($A263="","",IF(LEFT($A263,1)=L$12,$F263,""))</f>
        <v>8</v>
      </c>
      <c r="M263" s="278" t="str">
        <f t="shared" ref="M263:M270" si="278">IF($A263="","",IF(LEFT($A263,1)=M$12,$F263,""))</f>
        <v/>
      </c>
      <c r="N263" s="278" t="str">
        <f t="shared" ref="N263:N270" si="279">IF($A263="","",IF(LEFT($A263,1)=N$12,$F263,""))</f>
        <v/>
      </c>
      <c r="O263" s="278" t="str">
        <f t="shared" ref="O263:O270" si="280">IF($A263="","",IF(LEFT($A263,1)=O$12,$F263,""))</f>
        <v/>
      </c>
    </row>
    <row r="264" spans="1:15" ht="14.25" customHeight="1" x14ac:dyDescent="0.15">
      <c r="A264" s="305" t="str">
        <f>Results!D100</f>
        <v>D</v>
      </c>
      <c r="B264" s="306">
        <v>2</v>
      </c>
      <c r="C264" s="289" t="str">
        <f t="shared" si="272"/>
        <v>Cara Maker</v>
      </c>
      <c r="D264" s="289" t="str">
        <f>IF(A264=0,"",INDEX('Team Declaration'!$C$20:$BQ$35,1,MATCH(LEFT(A264,1),'Team Declaration'!$C$21:$BQ$21,0)))</f>
        <v>Eastbourne Rovers AC</v>
      </c>
      <c r="E264" s="307">
        <f>Results!E100</f>
        <v>19.77</v>
      </c>
      <c r="F264" s="308">
        <v>7</v>
      </c>
      <c r="H264" s="278" t="str">
        <f t="shared" si="273"/>
        <v/>
      </c>
      <c r="I264" s="278" t="str">
        <f t="shared" si="274"/>
        <v/>
      </c>
      <c r="J264" s="278">
        <f t="shared" si="275"/>
        <v>7</v>
      </c>
      <c r="K264" s="278" t="str">
        <f t="shared" si="276"/>
        <v/>
      </c>
      <c r="L264" s="278" t="str">
        <f t="shared" si="277"/>
        <v/>
      </c>
      <c r="M264" s="278" t="str">
        <f t="shared" si="278"/>
        <v/>
      </c>
      <c r="N264" s="280" t="str">
        <f t="shared" si="279"/>
        <v/>
      </c>
      <c r="O264" s="278" t="str">
        <f t="shared" si="280"/>
        <v/>
      </c>
    </row>
    <row r="265" spans="1:15" ht="14.25" customHeight="1" x14ac:dyDescent="0.15">
      <c r="A265" s="305" t="str">
        <f>Results!D101</f>
        <v>N</v>
      </c>
      <c r="B265" s="306">
        <v>3</v>
      </c>
      <c r="C265" s="289" t="str">
        <f t="shared" si="272"/>
        <v>Jenna Harmer</v>
      </c>
      <c r="D265" s="289" t="str">
        <f>IF(A265=0,"",INDEX('Team Declaration'!$C$20:$BQ$35,1,MATCH(LEFT(A265,1),'Team Declaration'!$C$21:$BQ$21,0)))</f>
        <v>HY</v>
      </c>
      <c r="E265" s="307">
        <f>Results!E101</f>
        <v>15.6</v>
      </c>
      <c r="F265" s="308">
        <v>6</v>
      </c>
      <c r="H265" s="278" t="str">
        <f t="shared" si="273"/>
        <v/>
      </c>
      <c r="I265" s="278" t="str">
        <f t="shared" si="274"/>
        <v/>
      </c>
      <c r="J265" s="278" t="str">
        <f t="shared" si="275"/>
        <v/>
      </c>
      <c r="K265" s="280" t="str">
        <f t="shared" si="276"/>
        <v/>
      </c>
      <c r="L265" s="278" t="str">
        <f t="shared" si="277"/>
        <v/>
      </c>
      <c r="M265" s="278" t="str">
        <f t="shared" si="278"/>
        <v/>
      </c>
      <c r="N265" s="278">
        <f t="shared" si="279"/>
        <v>6</v>
      </c>
      <c r="O265" s="278" t="str">
        <f t="shared" si="280"/>
        <v/>
      </c>
    </row>
    <row r="266" spans="1:15" ht="14.25" customHeight="1" x14ac:dyDescent="0.15">
      <c r="A266" s="305" t="str">
        <f>Results!D102</f>
        <v>K</v>
      </c>
      <c r="B266" s="306">
        <v>4</v>
      </c>
      <c r="C266" s="289" t="str">
        <f t="shared" si="272"/>
        <v>Helen Diack</v>
      </c>
      <c r="D266" s="289" t="str">
        <f>IF(A266=0,"",INDEX('Team Declaration'!$C$20:$BQ$35,1,MATCH(LEFT(A266,1),'Team Declaration'!$C$21:$BQ$21,0)))</f>
        <v>Haywards Heath &amp; Lewes</v>
      </c>
      <c r="E266" s="307">
        <f>Results!E102</f>
        <v>12.38</v>
      </c>
      <c r="F266" s="308">
        <v>5</v>
      </c>
      <c r="H266" s="278" t="str">
        <f t="shared" si="273"/>
        <v/>
      </c>
      <c r="I266" s="280" t="str">
        <f t="shared" si="274"/>
        <v/>
      </c>
      <c r="J266" s="278" t="str">
        <f t="shared" si="275"/>
        <v/>
      </c>
      <c r="K266" s="278" t="str">
        <f t="shared" si="276"/>
        <v/>
      </c>
      <c r="L266" s="278" t="str">
        <f t="shared" si="277"/>
        <v/>
      </c>
      <c r="M266" s="278">
        <f t="shared" si="278"/>
        <v>5</v>
      </c>
      <c r="N266" s="278" t="str">
        <f t="shared" si="279"/>
        <v/>
      </c>
      <c r="O266" s="280" t="str">
        <f t="shared" si="280"/>
        <v/>
      </c>
    </row>
    <row r="267" spans="1:15" ht="14.25" customHeight="1" x14ac:dyDescent="0.15">
      <c r="A267" s="305" t="str">
        <f>Results!D103</f>
        <v>S</v>
      </c>
      <c r="B267" s="306">
        <v>5</v>
      </c>
      <c r="C267" s="289" t="str">
        <f t="shared" si="272"/>
        <v>Katy Reed</v>
      </c>
      <c r="D267" s="289" t="str">
        <f>IF(A267=0,"",INDEX('Team Declaration'!$C$20:$BQ$35,1,MATCH(LEFT(A267,1),'Team Declaration'!$C$21:$BQ$21,0)))</f>
        <v>Hailsham</v>
      </c>
      <c r="E267" s="307">
        <f>Results!E103</f>
        <v>10.38</v>
      </c>
      <c r="F267" s="308">
        <v>4</v>
      </c>
      <c r="H267" s="278" t="str">
        <f t="shared" si="273"/>
        <v/>
      </c>
      <c r="I267" s="278" t="str">
        <f t="shared" si="274"/>
        <v/>
      </c>
      <c r="J267" s="278" t="str">
        <f t="shared" si="275"/>
        <v/>
      </c>
      <c r="K267" s="280">
        <f t="shared" si="276"/>
        <v>4</v>
      </c>
      <c r="L267" s="278" t="str">
        <f t="shared" si="277"/>
        <v/>
      </c>
      <c r="M267" s="278" t="str">
        <f t="shared" si="278"/>
        <v/>
      </c>
      <c r="N267" s="278" t="str">
        <f t="shared" si="279"/>
        <v/>
      </c>
      <c r="O267" s="278" t="str">
        <f t="shared" si="280"/>
        <v/>
      </c>
    </row>
    <row r="268" spans="1:15" ht="14.25" customHeight="1" x14ac:dyDescent="0.15">
      <c r="A268" s="305" t="str">
        <f>Results!D104</f>
        <v>C</v>
      </c>
      <c r="B268" s="306">
        <v>6</v>
      </c>
      <c r="C268" s="289" t="str">
        <f t="shared" si="272"/>
        <v>Julia Downes</v>
      </c>
      <c r="D268" s="289" t="str">
        <f>IF(A268=0,"",INDEX('Team Declaration'!$C$20:$BQ$35,1,MATCH(LEFT(A268,1),'Team Declaration'!$C$21:$BQ$21,0)))</f>
        <v>Brighton &amp; Hove AC</v>
      </c>
      <c r="E268" s="307">
        <f>Results!E104</f>
        <v>9.74</v>
      </c>
      <c r="F268" s="308">
        <v>3</v>
      </c>
      <c r="H268" s="278" t="str">
        <f t="shared" si="273"/>
        <v/>
      </c>
      <c r="I268" s="278">
        <f t="shared" si="274"/>
        <v>3</v>
      </c>
      <c r="J268" s="278" t="str">
        <f t="shared" si="275"/>
        <v/>
      </c>
      <c r="K268" s="278" t="str">
        <f t="shared" si="276"/>
        <v/>
      </c>
      <c r="L268" s="278" t="str">
        <f t="shared" si="277"/>
        <v/>
      </c>
      <c r="M268" s="278" t="str">
        <f t="shared" si="278"/>
        <v/>
      </c>
      <c r="N268" s="278" t="str">
        <f t="shared" si="279"/>
        <v/>
      </c>
      <c r="O268" s="278" t="str">
        <f t="shared" si="280"/>
        <v/>
      </c>
    </row>
    <row r="269" spans="1:15" ht="14.25" customHeight="1" x14ac:dyDescent="0.15">
      <c r="A269" s="305">
        <f>Results!D105</f>
        <v>0</v>
      </c>
      <c r="B269" s="306">
        <v>7</v>
      </c>
      <c r="C269" s="289" t="str">
        <f t="shared" si="272"/>
        <v/>
      </c>
      <c r="D269" s="289"/>
      <c r="E269" s="307">
        <f>Results!E105</f>
        <v>0</v>
      </c>
      <c r="F269" s="308">
        <v>2</v>
      </c>
      <c r="H269" s="278" t="str">
        <f t="shared" si="273"/>
        <v/>
      </c>
      <c r="I269" s="278" t="str">
        <f t="shared" si="274"/>
        <v/>
      </c>
      <c r="J269" s="278" t="str">
        <f t="shared" si="275"/>
        <v/>
      </c>
      <c r="K269" s="278" t="str">
        <f t="shared" si="276"/>
        <v/>
      </c>
      <c r="L269" s="278" t="str">
        <f t="shared" si="277"/>
        <v/>
      </c>
      <c r="M269" s="278" t="str">
        <f t="shared" si="278"/>
        <v/>
      </c>
      <c r="N269" s="278" t="str">
        <f t="shared" si="279"/>
        <v/>
      </c>
      <c r="O269" s="278" t="str">
        <f t="shared" si="280"/>
        <v/>
      </c>
    </row>
    <row r="270" spans="1:15" ht="14.25" customHeight="1" x14ac:dyDescent="0.15">
      <c r="A270" s="305">
        <f>Results!D106</f>
        <v>0</v>
      </c>
      <c r="B270" s="306">
        <v>8</v>
      </c>
      <c r="C270" s="289" t="str">
        <f t="shared" si="272"/>
        <v/>
      </c>
      <c r="D270" s="289"/>
      <c r="E270" s="307">
        <f>Results!E106</f>
        <v>0</v>
      </c>
      <c r="F270" s="308">
        <v>1</v>
      </c>
      <c r="H270" s="278" t="str">
        <f t="shared" si="273"/>
        <v/>
      </c>
      <c r="I270" s="278" t="str">
        <f t="shared" si="274"/>
        <v/>
      </c>
      <c r="J270" s="278" t="str">
        <f t="shared" si="275"/>
        <v/>
      </c>
      <c r="K270" s="278" t="str">
        <f t="shared" si="276"/>
        <v/>
      </c>
      <c r="L270" s="278" t="str">
        <f t="shared" si="277"/>
        <v/>
      </c>
      <c r="M270" s="278" t="str">
        <f t="shared" si="278"/>
        <v/>
      </c>
      <c r="N270" s="278" t="str">
        <f t="shared" si="279"/>
        <v/>
      </c>
      <c r="O270" s="278" t="str">
        <f t="shared" si="280"/>
        <v/>
      </c>
    </row>
    <row r="271" spans="1:15" ht="14.25" customHeight="1" x14ac:dyDescent="0.15">
      <c r="A271" s="293" t="str">
        <f>Results!B107</f>
        <v>Discus</v>
      </c>
      <c r="C271" s="286" t="str">
        <f>CONCATENATE("Womens ",A271," ",Results!C107)</f>
        <v>Womens Discus 50+</v>
      </c>
      <c r="E271" s="107">
        <f>Results!E204</f>
        <v>0</v>
      </c>
    </row>
    <row r="272" spans="1:15" ht="14.25" customHeight="1" x14ac:dyDescent="0.15">
      <c r="A272" s="309">
        <f>Results!D108</f>
        <v>21</v>
      </c>
      <c r="B272" s="306">
        <v>1</v>
      </c>
      <c r="C272" s="289" t="str">
        <f t="shared" ref="C272:C279" si="281">IF(A272=0,"",INDEX(Womens_team_declarations,MATCH(A$271,Events_women,0),MATCH(A272,women_short_codes,0)))</f>
        <v>Julia Machin</v>
      </c>
      <c r="D272" s="289" t="str">
        <f t="shared" ref="D272:D279" si="282">IF(A272=0,"",INDEX(Club_names,MATCH(A272,women_short_codes,0)))</f>
        <v>Brighton &amp; Hove AC</v>
      </c>
      <c r="E272" s="307">
        <f>Results!E108</f>
        <v>19.38</v>
      </c>
      <c r="F272" s="308">
        <v>8</v>
      </c>
      <c r="H272" s="278" t="str">
        <f t="shared" ref="H272:H279" si="283">IF($A272="","",IF($A272=H$15,$F272,""))</f>
        <v/>
      </c>
      <c r="I272" s="280">
        <f t="shared" ref="I272:I279" si="284">IF($A272="","",IF($A272=I$15,$F272,""))</f>
        <v>8</v>
      </c>
      <c r="J272" s="278" t="str">
        <f t="shared" ref="J272:J279" si="285">IF($A272="","",IF($A272=J$15,$F272,""))</f>
        <v/>
      </c>
      <c r="K272" s="278" t="str">
        <f t="shared" ref="K272:K279" si="286">IF($A272="","",IF($A272=K$15,$F272,""))</f>
        <v/>
      </c>
      <c r="L272" s="278" t="str">
        <f t="shared" ref="L272:L279" si="287">IF($A272="","",IF($A272=L$15,$F272,""))</f>
        <v/>
      </c>
      <c r="M272" s="278" t="str">
        <f t="shared" ref="M272:M279" si="288">IF($A272="","",IF($A272=M$15,$F272,""))</f>
        <v/>
      </c>
      <c r="N272" s="278" t="str">
        <f t="shared" ref="N272:N279" si="289">IF($A272="","",IF($A272=N$15,$F272,""))</f>
        <v/>
      </c>
      <c r="O272" s="278" t="str">
        <f t="shared" ref="O272:O279" si="290">IF($A272="","",IF($A272=O$15,$F272,""))</f>
        <v/>
      </c>
    </row>
    <row r="273" spans="1:15" ht="14.25" customHeight="1" x14ac:dyDescent="0.15">
      <c r="A273" s="309">
        <f>Results!D109</f>
        <v>26</v>
      </c>
      <c r="B273" s="306">
        <v>2</v>
      </c>
      <c r="C273" s="289" t="str">
        <f t="shared" si="281"/>
        <v>Mary Sanderson</v>
      </c>
      <c r="D273" s="289" t="str">
        <f t="shared" si="282"/>
        <v>Hastings AC</v>
      </c>
      <c r="E273" s="307">
        <f>Results!E109</f>
        <v>14.32</v>
      </c>
      <c r="F273" s="308">
        <v>7</v>
      </c>
      <c r="H273" s="278" t="str">
        <f t="shared" si="283"/>
        <v/>
      </c>
      <c r="I273" s="278" t="str">
        <f t="shared" si="284"/>
        <v/>
      </c>
      <c r="J273" s="278" t="str">
        <f t="shared" si="285"/>
        <v/>
      </c>
      <c r="K273" s="280" t="str">
        <f t="shared" si="286"/>
        <v/>
      </c>
      <c r="L273" s="278">
        <f t="shared" si="287"/>
        <v>7</v>
      </c>
      <c r="M273" s="278" t="str">
        <f t="shared" si="288"/>
        <v/>
      </c>
      <c r="N273" s="278" t="str">
        <f t="shared" si="289"/>
        <v/>
      </c>
      <c r="O273" s="280" t="str">
        <f t="shared" si="290"/>
        <v/>
      </c>
    </row>
    <row r="274" spans="1:15" ht="14.25" customHeight="1" x14ac:dyDescent="0.15">
      <c r="A274" s="309">
        <f>Results!D110</f>
        <v>25</v>
      </c>
      <c r="B274" s="306">
        <v>3</v>
      </c>
      <c r="C274" s="289" t="str">
        <f t="shared" si="281"/>
        <v>Julie Deakin</v>
      </c>
      <c r="D274" s="289" t="str">
        <f t="shared" si="282"/>
        <v>Hailsham</v>
      </c>
      <c r="E274" s="307">
        <f>Results!E110</f>
        <v>10.97</v>
      </c>
      <c r="F274" s="308">
        <v>6</v>
      </c>
      <c r="H274" s="278" t="str">
        <f t="shared" si="283"/>
        <v/>
      </c>
      <c r="I274" s="278" t="str">
        <f t="shared" si="284"/>
        <v/>
      </c>
      <c r="J274" s="278" t="str">
        <f t="shared" si="285"/>
        <v/>
      </c>
      <c r="K274" s="278">
        <f t="shared" si="286"/>
        <v>6</v>
      </c>
      <c r="L274" s="278" t="str">
        <f t="shared" si="287"/>
        <v/>
      </c>
      <c r="M274" s="278" t="str">
        <f t="shared" si="288"/>
        <v/>
      </c>
      <c r="N274" s="278" t="str">
        <f t="shared" si="289"/>
        <v/>
      </c>
      <c r="O274" s="278" t="str">
        <f t="shared" si="290"/>
        <v/>
      </c>
    </row>
    <row r="275" spans="1:15" ht="14.25" customHeight="1" x14ac:dyDescent="0.15">
      <c r="A275" s="309">
        <f>Results!D111</f>
        <v>27</v>
      </c>
      <c r="B275" s="306">
        <v>4</v>
      </c>
      <c r="C275" s="289" t="str">
        <f t="shared" si="281"/>
        <v>Jaqueline Barnes</v>
      </c>
      <c r="D275" s="289" t="str">
        <f t="shared" si="282"/>
        <v>Haywards Heath &amp; Lewes</v>
      </c>
      <c r="E275" s="307">
        <f>Results!E111</f>
        <v>8.85</v>
      </c>
      <c r="F275" s="308">
        <v>5</v>
      </c>
      <c r="H275" s="278" t="str">
        <f t="shared" si="283"/>
        <v/>
      </c>
      <c r="I275" s="278" t="str">
        <f t="shared" si="284"/>
        <v/>
      </c>
      <c r="J275" s="278" t="str">
        <f t="shared" si="285"/>
        <v/>
      </c>
      <c r="K275" s="280" t="str">
        <f t="shared" si="286"/>
        <v/>
      </c>
      <c r="L275" s="278" t="str">
        <f t="shared" si="287"/>
        <v/>
      </c>
      <c r="M275" s="278">
        <f t="shared" si="288"/>
        <v>5</v>
      </c>
      <c r="N275" s="278" t="str">
        <f t="shared" si="289"/>
        <v/>
      </c>
      <c r="O275" s="278" t="str">
        <f t="shared" si="290"/>
        <v/>
      </c>
    </row>
    <row r="276" spans="1:15" ht="14.25" customHeight="1" x14ac:dyDescent="0.15">
      <c r="A276" s="309">
        <f>Results!D112</f>
        <v>0</v>
      </c>
      <c r="B276" s="306">
        <v>5</v>
      </c>
      <c r="C276" s="289" t="str">
        <f t="shared" si="281"/>
        <v/>
      </c>
      <c r="D276" s="289" t="str">
        <f t="shared" si="282"/>
        <v/>
      </c>
      <c r="E276" s="307">
        <f>Results!E112</f>
        <v>0</v>
      </c>
      <c r="F276" s="308">
        <v>4</v>
      </c>
      <c r="H276" s="278" t="str">
        <f t="shared" si="283"/>
        <v/>
      </c>
      <c r="I276" s="278" t="str">
        <f t="shared" si="284"/>
        <v/>
      </c>
      <c r="J276" s="278" t="str">
        <f t="shared" si="285"/>
        <v/>
      </c>
      <c r="K276" s="278" t="str">
        <f t="shared" si="286"/>
        <v/>
      </c>
      <c r="L276" s="278" t="str">
        <f t="shared" si="287"/>
        <v/>
      </c>
      <c r="M276" s="278" t="str">
        <f t="shared" si="288"/>
        <v/>
      </c>
      <c r="N276" s="278" t="str">
        <f t="shared" si="289"/>
        <v/>
      </c>
      <c r="O276" s="278" t="str">
        <f t="shared" si="290"/>
        <v/>
      </c>
    </row>
    <row r="277" spans="1:15" ht="14.25" customHeight="1" x14ac:dyDescent="0.15">
      <c r="A277" s="309">
        <f>Results!D113</f>
        <v>0</v>
      </c>
      <c r="B277" s="306">
        <v>6</v>
      </c>
      <c r="C277" s="289" t="str">
        <f t="shared" si="281"/>
        <v/>
      </c>
      <c r="D277" s="289" t="str">
        <f t="shared" si="282"/>
        <v/>
      </c>
      <c r="E277" s="307">
        <f>Results!E113</f>
        <v>0</v>
      </c>
      <c r="F277" s="308">
        <v>3</v>
      </c>
      <c r="H277" s="278" t="str">
        <f t="shared" si="283"/>
        <v/>
      </c>
      <c r="I277" s="278" t="str">
        <f t="shared" si="284"/>
        <v/>
      </c>
      <c r="J277" s="278" t="str">
        <f t="shared" si="285"/>
        <v/>
      </c>
      <c r="K277" s="278" t="str">
        <f t="shared" si="286"/>
        <v/>
      </c>
      <c r="L277" s="278" t="str">
        <f t="shared" si="287"/>
        <v/>
      </c>
      <c r="M277" s="278" t="str">
        <f t="shared" si="288"/>
        <v/>
      </c>
      <c r="N277" s="278" t="str">
        <f t="shared" si="289"/>
        <v/>
      </c>
      <c r="O277" s="278" t="str">
        <f t="shared" si="290"/>
        <v/>
      </c>
    </row>
    <row r="278" spans="1:15" ht="14.25" customHeight="1" x14ac:dyDescent="0.15">
      <c r="A278" s="309">
        <f>Results!D114</f>
        <v>0</v>
      </c>
      <c r="B278" s="306">
        <v>7</v>
      </c>
      <c r="C278" s="289" t="str">
        <f t="shared" si="281"/>
        <v/>
      </c>
      <c r="D278" s="289" t="str">
        <f t="shared" si="282"/>
        <v/>
      </c>
      <c r="E278" s="307">
        <f>Results!E114</f>
        <v>0</v>
      </c>
      <c r="F278" s="308">
        <v>2</v>
      </c>
      <c r="H278" s="278" t="str">
        <f t="shared" si="283"/>
        <v/>
      </c>
      <c r="I278" s="278" t="str">
        <f t="shared" si="284"/>
        <v/>
      </c>
      <c r="J278" s="278" t="str">
        <f t="shared" si="285"/>
        <v/>
      </c>
      <c r="K278" s="278" t="str">
        <f t="shared" si="286"/>
        <v/>
      </c>
      <c r="L278" s="278" t="str">
        <f t="shared" si="287"/>
        <v/>
      </c>
      <c r="M278" s="278" t="str">
        <f t="shared" si="288"/>
        <v/>
      </c>
      <c r="N278" s="278" t="str">
        <f t="shared" si="289"/>
        <v/>
      </c>
      <c r="O278" s="278" t="str">
        <f t="shared" si="290"/>
        <v/>
      </c>
    </row>
    <row r="279" spans="1:15" ht="14.25" customHeight="1" x14ac:dyDescent="0.15">
      <c r="A279" s="309">
        <f>Results!D115</f>
        <v>0</v>
      </c>
      <c r="B279" s="306">
        <v>8</v>
      </c>
      <c r="C279" s="289" t="str">
        <f t="shared" si="281"/>
        <v/>
      </c>
      <c r="D279" s="289" t="str">
        <f t="shared" si="282"/>
        <v/>
      </c>
      <c r="E279" s="307">
        <f>Results!E115</f>
        <v>0</v>
      </c>
      <c r="F279" s="308">
        <v>1</v>
      </c>
      <c r="H279" s="278" t="str">
        <f t="shared" si="283"/>
        <v/>
      </c>
      <c r="I279" s="278" t="str">
        <f t="shared" si="284"/>
        <v/>
      </c>
      <c r="J279" s="278" t="str">
        <f t="shared" si="285"/>
        <v/>
      </c>
      <c r="K279" s="278" t="str">
        <f t="shared" si="286"/>
        <v/>
      </c>
      <c r="L279" s="278" t="str">
        <f t="shared" si="287"/>
        <v/>
      </c>
      <c r="M279" s="278" t="str">
        <f t="shared" si="288"/>
        <v/>
      </c>
      <c r="N279" s="278" t="str">
        <f t="shared" si="289"/>
        <v/>
      </c>
      <c r="O279" s="278" t="str">
        <f t="shared" si="290"/>
        <v/>
      </c>
    </row>
    <row r="280" spans="1:15" ht="14.25" customHeight="1" x14ac:dyDescent="0.15">
      <c r="A280" s="293" t="str">
        <f>Results!B116</f>
        <v>Discus</v>
      </c>
      <c r="C280" s="286" t="str">
        <f>CONCATENATE("Womens ",A280," ",Results!C116)</f>
        <v>Womens Discus 60+</v>
      </c>
      <c r="E280" s="107">
        <f>Results!E215</f>
        <v>0</v>
      </c>
    </row>
    <row r="281" spans="1:15" ht="14.25" customHeight="1" x14ac:dyDescent="0.15">
      <c r="A281" s="309">
        <f>Results!D117</f>
        <v>35</v>
      </c>
      <c r="B281" s="306">
        <v>1</v>
      </c>
      <c r="C281" s="289" t="str">
        <f t="shared" ref="C281:C288" si="291">IF(A281=0,"",INDEX(Womens_team_declarations,MATCH(A$280,Events_women,0),MATCH(A281,women_short_codes,0)))</f>
        <v>Julie Chicken</v>
      </c>
      <c r="D281" s="289" t="str">
        <f t="shared" ref="D281:D288" si="292">IF(A281=0,"",INDEX(Club_names,MATCH(A281,women_short_codes,0)))</f>
        <v>Hailsham</v>
      </c>
      <c r="E281" s="307">
        <f>Results!E117</f>
        <v>9.85</v>
      </c>
      <c r="F281" s="308">
        <v>8</v>
      </c>
      <c r="H281" s="280" t="str">
        <f t="shared" ref="H281:H288" si="293">IF($A281="","",IF($A281=H$16,$F281,""))</f>
        <v/>
      </c>
      <c r="I281" s="280" t="str">
        <f t="shared" ref="I281:I288" si="294">IF($A281="","",IF($A281=I$16,$F281,""))</f>
        <v/>
      </c>
      <c r="J281" s="280" t="str">
        <f t="shared" ref="J281:J288" si="295">IF($A281="","",IF($A281=J$16,$F281,""))</f>
        <v/>
      </c>
      <c r="K281" s="280">
        <f t="shared" ref="K281:K288" si="296">IF($A281="","",IF($A281=K$16,$F281,""))</f>
        <v>8</v>
      </c>
      <c r="L281" s="280" t="str">
        <f t="shared" ref="L281:L288" si="297">IF($A281="","",IF($A281=L$16,$F281,""))</f>
        <v/>
      </c>
      <c r="M281" s="280" t="str">
        <f t="shared" ref="M281:M288" si="298">IF($A281="","",IF($A281=M$16,$F281,""))</f>
        <v/>
      </c>
      <c r="N281" s="280" t="str">
        <f t="shared" ref="N281:N288" si="299">IF($A281="","",IF($A281=N$16,$F281,""))</f>
        <v/>
      </c>
      <c r="O281" s="280" t="str">
        <f t="shared" ref="O281:O288" si="300">IF($A281="","",IF($A281=O$16,$F281,""))</f>
        <v/>
      </c>
    </row>
    <row r="282" spans="1:15" ht="14.25" customHeight="1" x14ac:dyDescent="0.15">
      <c r="A282" s="309">
        <f>Results!D118</f>
        <v>36</v>
      </c>
      <c r="B282" s="306">
        <v>2</v>
      </c>
      <c r="C282" s="289" t="str">
        <f t="shared" si="291"/>
        <v>Frances Burnham</v>
      </c>
      <c r="D282" s="289" t="str">
        <f t="shared" si="292"/>
        <v>Hastings AC</v>
      </c>
      <c r="E282" s="307">
        <f>Results!E118</f>
        <v>9.7799999999999994</v>
      </c>
      <c r="F282" s="308">
        <v>7</v>
      </c>
      <c r="H282" s="280" t="str">
        <f t="shared" si="293"/>
        <v/>
      </c>
      <c r="I282" s="280" t="str">
        <f t="shared" si="294"/>
        <v/>
      </c>
      <c r="J282" s="280" t="str">
        <f t="shared" si="295"/>
        <v/>
      </c>
      <c r="K282" s="280" t="str">
        <f t="shared" si="296"/>
        <v/>
      </c>
      <c r="L282" s="280">
        <f t="shared" si="297"/>
        <v>7</v>
      </c>
      <c r="M282" s="280" t="str">
        <f t="shared" si="298"/>
        <v/>
      </c>
      <c r="N282" s="280" t="str">
        <f t="shared" si="299"/>
        <v/>
      </c>
      <c r="O282" s="280" t="str">
        <f t="shared" si="300"/>
        <v/>
      </c>
    </row>
    <row r="283" spans="1:15" ht="14.25" customHeight="1" x14ac:dyDescent="0.15">
      <c r="A283" s="309">
        <f>Results!D119</f>
        <v>31</v>
      </c>
      <c r="B283" s="306">
        <v>3</v>
      </c>
      <c r="C283" s="289" t="str">
        <f t="shared" si="291"/>
        <v>Judith Carder</v>
      </c>
      <c r="D283" s="289" t="str">
        <f t="shared" si="292"/>
        <v>Brighton &amp; Hove AC</v>
      </c>
      <c r="E283" s="307">
        <f>Results!E119</f>
        <v>9.6</v>
      </c>
      <c r="F283" s="308">
        <v>6</v>
      </c>
      <c r="H283" s="280" t="str">
        <f t="shared" si="293"/>
        <v/>
      </c>
      <c r="I283" s="280">
        <f t="shared" si="294"/>
        <v>6</v>
      </c>
      <c r="J283" s="280" t="str">
        <f t="shared" si="295"/>
        <v/>
      </c>
      <c r="K283" s="280" t="str">
        <f t="shared" si="296"/>
        <v/>
      </c>
      <c r="L283" s="280" t="str">
        <f t="shared" si="297"/>
        <v/>
      </c>
      <c r="M283" s="280" t="str">
        <f t="shared" si="298"/>
        <v/>
      </c>
      <c r="N283" s="280" t="str">
        <f t="shared" si="299"/>
        <v/>
      </c>
      <c r="O283" s="280" t="str">
        <f t="shared" si="300"/>
        <v/>
      </c>
    </row>
    <row r="284" spans="1:15" ht="14.25" customHeight="1" x14ac:dyDescent="0.15">
      <c r="A284" s="309">
        <f>Results!D120</f>
        <v>0</v>
      </c>
      <c r="B284" s="306">
        <v>4</v>
      </c>
      <c r="C284" s="289" t="str">
        <f t="shared" si="291"/>
        <v/>
      </c>
      <c r="D284" s="289" t="str">
        <f t="shared" si="292"/>
        <v/>
      </c>
      <c r="E284" s="307">
        <f>Results!E120</f>
        <v>0</v>
      </c>
      <c r="F284" s="308">
        <v>5</v>
      </c>
      <c r="H284" s="280" t="str">
        <f t="shared" si="293"/>
        <v/>
      </c>
      <c r="I284" s="280" t="str">
        <f t="shared" si="294"/>
        <v/>
      </c>
      <c r="J284" s="280" t="str">
        <f t="shared" si="295"/>
        <v/>
      </c>
      <c r="K284" s="280" t="str">
        <f t="shared" si="296"/>
        <v/>
      </c>
      <c r="L284" s="280" t="str">
        <f t="shared" si="297"/>
        <v/>
      </c>
      <c r="M284" s="280" t="str">
        <f t="shared" si="298"/>
        <v/>
      </c>
      <c r="N284" s="280" t="str">
        <f t="shared" si="299"/>
        <v/>
      </c>
      <c r="O284" s="280" t="str">
        <f t="shared" si="300"/>
        <v/>
      </c>
    </row>
    <row r="285" spans="1:15" ht="14.25" customHeight="1" x14ac:dyDescent="0.15">
      <c r="A285" s="309">
        <f>Results!D121</f>
        <v>0</v>
      </c>
      <c r="B285" s="306">
        <v>5</v>
      </c>
      <c r="C285" s="289" t="str">
        <f t="shared" si="291"/>
        <v/>
      </c>
      <c r="D285" s="289" t="str">
        <f t="shared" si="292"/>
        <v/>
      </c>
      <c r="E285" s="307">
        <f>Results!E121</f>
        <v>0</v>
      </c>
      <c r="F285" s="308">
        <v>4</v>
      </c>
      <c r="H285" s="280" t="str">
        <f t="shared" si="293"/>
        <v/>
      </c>
      <c r="I285" s="280" t="str">
        <f t="shared" si="294"/>
        <v/>
      </c>
      <c r="J285" s="280" t="str">
        <f t="shared" si="295"/>
        <v/>
      </c>
      <c r="K285" s="280" t="str">
        <f t="shared" si="296"/>
        <v/>
      </c>
      <c r="L285" s="280" t="str">
        <f t="shared" si="297"/>
        <v/>
      </c>
      <c r="M285" s="280" t="str">
        <f t="shared" si="298"/>
        <v/>
      </c>
      <c r="N285" s="280" t="str">
        <f t="shared" si="299"/>
        <v/>
      </c>
      <c r="O285" s="280" t="str">
        <f t="shared" si="300"/>
        <v/>
      </c>
    </row>
    <row r="286" spans="1:15" ht="14.25" customHeight="1" x14ac:dyDescent="0.15">
      <c r="A286" s="309">
        <f>Results!D122</f>
        <v>0</v>
      </c>
      <c r="B286" s="306">
        <v>6</v>
      </c>
      <c r="C286" s="289" t="str">
        <f t="shared" si="291"/>
        <v/>
      </c>
      <c r="D286" s="289" t="str">
        <f t="shared" si="292"/>
        <v/>
      </c>
      <c r="E286" s="307">
        <f>Results!E122</f>
        <v>0</v>
      </c>
      <c r="F286" s="308">
        <v>3</v>
      </c>
      <c r="H286" s="280" t="str">
        <f t="shared" si="293"/>
        <v/>
      </c>
      <c r="I286" s="280" t="str">
        <f t="shared" si="294"/>
        <v/>
      </c>
      <c r="J286" s="280" t="str">
        <f t="shared" si="295"/>
        <v/>
      </c>
      <c r="K286" s="280" t="str">
        <f t="shared" si="296"/>
        <v/>
      </c>
      <c r="L286" s="280" t="str">
        <f t="shared" si="297"/>
        <v/>
      </c>
      <c r="M286" s="280" t="str">
        <f t="shared" si="298"/>
        <v/>
      </c>
      <c r="N286" s="280" t="str">
        <f t="shared" si="299"/>
        <v/>
      </c>
      <c r="O286" s="280" t="str">
        <f t="shared" si="300"/>
        <v/>
      </c>
    </row>
    <row r="287" spans="1:15" ht="14.25" customHeight="1" x14ac:dyDescent="0.15">
      <c r="A287" s="309">
        <f>Results!D123</f>
        <v>0</v>
      </c>
      <c r="B287" s="306">
        <v>7</v>
      </c>
      <c r="C287" s="289" t="str">
        <f t="shared" si="291"/>
        <v/>
      </c>
      <c r="D287" s="289" t="str">
        <f t="shared" si="292"/>
        <v/>
      </c>
      <c r="E287" s="307">
        <f>Results!E123</f>
        <v>0</v>
      </c>
      <c r="F287" s="308">
        <v>2</v>
      </c>
      <c r="H287" s="280" t="str">
        <f t="shared" si="293"/>
        <v/>
      </c>
      <c r="I287" s="280" t="str">
        <f t="shared" si="294"/>
        <v/>
      </c>
      <c r="J287" s="280" t="str">
        <f t="shared" si="295"/>
        <v/>
      </c>
      <c r="K287" s="280" t="str">
        <f t="shared" si="296"/>
        <v/>
      </c>
      <c r="L287" s="280" t="str">
        <f t="shared" si="297"/>
        <v/>
      </c>
      <c r="M287" s="280" t="str">
        <f t="shared" si="298"/>
        <v/>
      </c>
      <c r="N287" s="280" t="str">
        <f t="shared" si="299"/>
        <v/>
      </c>
      <c r="O287" s="280" t="str">
        <f t="shared" si="300"/>
        <v/>
      </c>
    </row>
    <row r="288" spans="1:15" ht="14.25" customHeight="1" x14ac:dyDescent="0.15">
      <c r="A288" s="309">
        <f>Results!D124</f>
        <v>0</v>
      </c>
      <c r="B288" s="306">
        <v>8</v>
      </c>
      <c r="C288" s="289" t="str">
        <f t="shared" si="291"/>
        <v/>
      </c>
      <c r="D288" s="289" t="str">
        <f t="shared" si="292"/>
        <v/>
      </c>
      <c r="E288" s="307">
        <f>Results!E124</f>
        <v>0</v>
      </c>
      <c r="F288" s="308">
        <v>1</v>
      </c>
      <c r="H288" s="280" t="str">
        <f t="shared" si="293"/>
        <v/>
      </c>
      <c r="I288" s="280" t="str">
        <f t="shared" si="294"/>
        <v/>
      </c>
      <c r="J288" s="280" t="str">
        <f t="shared" si="295"/>
        <v/>
      </c>
      <c r="K288" s="280" t="str">
        <f t="shared" si="296"/>
        <v/>
      </c>
      <c r="L288" s="280" t="str">
        <f t="shared" si="297"/>
        <v/>
      </c>
      <c r="M288" s="280" t="str">
        <f t="shared" si="298"/>
        <v/>
      </c>
      <c r="N288" s="280" t="str">
        <f t="shared" si="299"/>
        <v/>
      </c>
      <c r="O288" s="280" t="str">
        <f t="shared" si="300"/>
        <v/>
      </c>
    </row>
    <row r="289" spans="1:15" ht="14.25" customHeight="1" x14ac:dyDescent="0.15">
      <c r="A289" s="293" t="str">
        <f>Results!B134</f>
        <v>Shot Putt</v>
      </c>
      <c r="C289" s="286" t="str">
        <f>CONCATENATE("Womens ",A289," ",Results!C125)</f>
        <v>Womens Shot Putt 35+</v>
      </c>
      <c r="E289" s="107">
        <f>Results!E226</f>
        <v>0</v>
      </c>
    </row>
    <row r="290" spans="1:15" ht="14.25" customHeight="1" x14ac:dyDescent="0.15">
      <c r="A290" s="309" t="str">
        <f>Results!D126</f>
        <v>T</v>
      </c>
      <c r="B290" s="306">
        <v>1</v>
      </c>
      <c r="C290" s="289" t="str">
        <f t="shared" ref="C290:C297" si="301">IF(A290=0,"",INDEX(Womens_team_declarations,MATCH(A$289,Events_women,0),MATCH(A290,women_short_codes,0)))</f>
        <v>Jayne Baldock</v>
      </c>
      <c r="D290" s="289" t="str">
        <f t="shared" ref="D290:D297" si="302">IF(A290=0,"",INDEX(Club_names,MATCH(A290,women_short_codes,0)))</f>
        <v>Hastings AC</v>
      </c>
      <c r="E290" s="307">
        <f>Results!E126</f>
        <v>7.59</v>
      </c>
      <c r="F290" s="308">
        <v>8</v>
      </c>
      <c r="H290" s="278" t="str">
        <f t="shared" ref="H290:H297" si="303">IF($A290="","",IF(LEFT($A290,1)=H$12,$F290,""))</f>
        <v/>
      </c>
      <c r="I290" s="278" t="str">
        <f t="shared" ref="I290:I297" si="304">IF($A290="","",IF(LEFT($A290,1)=I$12,$F290,""))</f>
        <v/>
      </c>
      <c r="J290" s="278" t="str">
        <f t="shared" ref="J290:J297" si="305">IF($A290="","",IF(LEFT($A290,1)=J$12,$F290,""))</f>
        <v/>
      </c>
      <c r="K290" s="278" t="str">
        <f t="shared" ref="K290:K297" si="306">IF($A290="","",IF(LEFT($A290,1)=K$12,$F290,""))</f>
        <v/>
      </c>
      <c r="L290" s="280">
        <f t="shared" ref="L290:L297" si="307">IF($A290="","",IF(LEFT($A290,1)=L$12,$F290,""))</f>
        <v>8</v>
      </c>
      <c r="M290" s="278" t="str">
        <f t="shared" ref="M290:M297" si="308">IF($A290="","",IF(LEFT($A290,1)=M$12,$F290,""))</f>
        <v/>
      </c>
      <c r="N290" s="278" t="str">
        <f t="shared" ref="N290:N297" si="309">IF($A290="","",IF(LEFT($A290,1)=N$12,$F290,""))</f>
        <v/>
      </c>
      <c r="O290" s="278" t="str">
        <f t="shared" ref="O290:O297" si="310">IF($A290="","",IF(LEFT($A290,1)=O$12,$F290,""))</f>
        <v/>
      </c>
    </row>
    <row r="291" spans="1:15" ht="14.25" customHeight="1" x14ac:dyDescent="0.15">
      <c r="A291" s="309" t="str">
        <f>Results!D127</f>
        <v>D</v>
      </c>
      <c r="B291" s="306">
        <v>2</v>
      </c>
      <c r="C291" s="289" t="str">
        <f t="shared" si="301"/>
        <v>Cara Maker</v>
      </c>
      <c r="D291" s="289" t="str">
        <f t="shared" si="302"/>
        <v>Eastbourne Rovers AC</v>
      </c>
      <c r="E291" s="307">
        <f>Results!E127</f>
        <v>7.02</v>
      </c>
      <c r="F291" s="308">
        <v>7</v>
      </c>
      <c r="H291" s="278" t="str">
        <f t="shared" si="303"/>
        <v/>
      </c>
      <c r="I291" s="280" t="str">
        <f t="shared" si="304"/>
        <v/>
      </c>
      <c r="J291" s="278">
        <f t="shared" si="305"/>
        <v>7</v>
      </c>
      <c r="K291" s="278" t="str">
        <f t="shared" si="306"/>
        <v/>
      </c>
      <c r="L291" s="278" t="str">
        <f t="shared" si="307"/>
        <v/>
      </c>
      <c r="M291" s="278" t="str">
        <f t="shared" si="308"/>
        <v/>
      </c>
      <c r="N291" s="278" t="str">
        <f t="shared" si="309"/>
        <v/>
      </c>
      <c r="O291" s="278" t="str">
        <f t="shared" si="310"/>
        <v/>
      </c>
    </row>
    <row r="292" spans="1:15" ht="14.25" customHeight="1" x14ac:dyDescent="0.15">
      <c r="A292" s="309" t="str">
        <f>Results!D128</f>
        <v>C</v>
      </c>
      <c r="B292" s="306">
        <v>3</v>
      </c>
      <c r="C292" s="289" t="str">
        <f t="shared" si="301"/>
        <v>Jo Wilding</v>
      </c>
      <c r="D292" s="289" t="str">
        <f t="shared" si="302"/>
        <v>Brighton &amp; Hove AC</v>
      </c>
      <c r="E292" s="307">
        <f>Results!E128</f>
        <v>6.72</v>
      </c>
      <c r="F292" s="308">
        <v>6</v>
      </c>
      <c r="H292" s="278" t="str">
        <f t="shared" si="303"/>
        <v/>
      </c>
      <c r="I292" s="278">
        <f t="shared" si="304"/>
        <v>6</v>
      </c>
      <c r="J292" s="278" t="str">
        <f t="shared" si="305"/>
        <v/>
      </c>
      <c r="K292" s="278" t="str">
        <f t="shared" si="306"/>
        <v/>
      </c>
      <c r="L292" s="278" t="str">
        <f t="shared" si="307"/>
        <v/>
      </c>
      <c r="M292" s="278" t="str">
        <f t="shared" si="308"/>
        <v/>
      </c>
      <c r="N292" s="280" t="str">
        <f t="shared" si="309"/>
        <v/>
      </c>
      <c r="O292" s="278" t="str">
        <f t="shared" si="310"/>
        <v/>
      </c>
    </row>
    <row r="293" spans="1:15" ht="14.25" customHeight="1" x14ac:dyDescent="0.15">
      <c r="A293" s="309" t="str">
        <f>Results!D129</f>
        <v>S</v>
      </c>
      <c r="B293" s="306">
        <v>4</v>
      </c>
      <c r="C293" s="289" t="str">
        <f t="shared" si="301"/>
        <v>Hannah Deubert-Chapman</v>
      </c>
      <c r="D293" s="289" t="str">
        <f t="shared" si="302"/>
        <v>Hailsham</v>
      </c>
      <c r="E293" s="307">
        <f>Results!E129</f>
        <v>5.95</v>
      </c>
      <c r="F293" s="308">
        <v>5</v>
      </c>
      <c r="H293" s="278" t="str">
        <f t="shared" si="303"/>
        <v/>
      </c>
      <c r="I293" s="278" t="str">
        <f t="shared" si="304"/>
        <v/>
      </c>
      <c r="J293" s="278" t="str">
        <f t="shared" si="305"/>
        <v/>
      </c>
      <c r="K293" s="280">
        <f t="shared" si="306"/>
        <v>5</v>
      </c>
      <c r="L293" s="278" t="str">
        <f t="shared" si="307"/>
        <v/>
      </c>
      <c r="M293" s="278" t="str">
        <f t="shared" si="308"/>
        <v/>
      </c>
      <c r="N293" s="278" t="str">
        <f t="shared" si="309"/>
        <v/>
      </c>
      <c r="O293" s="280" t="str">
        <f t="shared" si="310"/>
        <v/>
      </c>
    </row>
    <row r="294" spans="1:15" ht="14.25" customHeight="1" x14ac:dyDescent="0.15">
      <c r="A294" s="309" t="str">
        <f>Results!D130</f>
        <v>K</v>
      </c>
      <c r="B294" s="306">
        <v>5</v>
      </c>
      <c r="C294" s="289" t="str">
        <f t="shared" si="301"/>
        <v>Helen Diack</v>
      </c>
      <c r="D294" s="289" t="str">
        <f t="shared" si="302"/>
        <v>Haywards Heath &amp; Lewes</v>
      </c>
      <c r="E294" s="307">
        <f>Results!E130</f>
        <v>5.17</v>
      </c>
      <c r="F294" s="308">
        <v>4</v>
      </c>
      <c r="H294" s="278" t="str">
        <f t="shared" si="303"/>
        <v/>
      </c>
      <c r="I294" s="278" t="str">
        <f t="shared" si="304"/>
        <v/>
      </c>
      <c r="J294" s="280" t="str">
        <f t="shared" si="305"/>
        <v/>
      </c>
      <c r="K294" s="280" t="str">
        <f t="shared" si="306"/>
        <v/>
      </c>
      <c r="L294" s="278" t="str">
        <f t="shared" si="307"/>
        <v/>
      </c>
      <c r="M294" s="278">
        <f t="shared" si="308"/>
        <v>4</v>
      </c>
      <c r="N294" s="278" t="str">
        <f t="shared" si="309"/>
        <v/>
      </c>
      <c r="O294" s="278" t="str">
        <f t="shared" si="310"/>
        <v/>
      </c>
    </row>
    <row r="295" spans="1:15" ht="14.25" customHeight="1" x14ac:dyDescent="0.15">
      <c r="A295" s="309" t="str">
        <f>Results!D131</f>
        <v>N</v>
      </c>
      <c r="B295" s="306">
        <v>6</v>
      </c>
      <c r="C295" s="289" t="str">
        <f t="shared" si="301"/>
        <v>Michelle Harrod</v>
      </c>
      <c r="D295" s="289" t="str">
        <f t="shared" si="302"/>
        <v>HY</v>
      </c>
      <c r="E295" s="307">
        <f>Results!E131</f>
        <v>5.0199999999999996</v>
      </c>
      <c r="F295" s="308">
        <v>3</v>
      </c>
      <c r="H295" s="278" t="str">
        <f t="shared" si="303"/>
        <v/>
      </c>
      <c r="I295" s="278" t="str">
        <f t="shared" si="304"/>
        <v/>
      </c>
      <c r="J295" s="278" t="str">
        <f t="shared" si="305"/>
        <v/>
      </c>
      <c r="K295" s="278" t="str">
        <f t="shared" si="306"/>
        <v/>
      </c>
      <c r="L295" s="278" t="str">
        <f t="shared" si="307"/>
        <v/>
      </c>
      <c r="M295" s="280" t="str">
        <f t="shared" si="308"/>
        <v/>
      </c>
      <c r="N295" s="278">
        <f t="shared" si="309"/>
        <v>3</v>
      </c>
      <c r="O295" s="278" t="str">
        <f t="shared" si="310"/>
        <v/>
      </c>
    </row>
    <row r="296" spans="1:15" ht="14.25" customHeight="1" x14ac:dyDescent="0.15">
      <c r="A296" s="309">
        <f>Results!D132</f>
        <v>0</v>
      </c>
      <c r="B296" s="306">
        <v>7</v>
      </c>
      <c r="C296" s="289" t="str">
        <f t="shared" si="301"/>
        <v/>
      </c>
      <c r="D296" s="289" t="str">
        <f t="shared" si="302"/>
        <v/>
      </c>
      <c r="E296" s="307">
        <f>Results!E132</f>
        <v>0</v>
      </c>
      <c r="F296" s="308">
        <v>2</v>
      </c>
      <c r="H296" s="278" t="str">
        <f t="shared" si="303"/>
        <v/>
      </c>
      <c r="I296" s="278" t="str">
        <f t="shared" si="304"/>
        <v/>
      </c>
      <c r="J296" s="278" t="str">
        <f t="shared" si="305"/>
        <v/>
      </c>
      <c r="K296" s="278" t="str">
        <f t="shared" si="306"/>
        <v/>
      </c>
      <c r="L296" s="278" t="str">
        <f t="shared" si="307"/>
        <v/>
      </c>
      <c r="M296" s="278" t="str">
        <f t="shared" si="308"/>
        <v/>
      </c>
      <c r="N296" s="278" t="str">
        <f t="shared" si="309"/>
        <v/>
      </c>
      <c r="O296" s="278" t="str">
        <f t="shared" si="310"/>
        <v/>
      </c>
    </row>
    <row r="297" spans="1:15" ht="14.25" customHeight="1" x14ac:dyDescent="0.15">
      <c r="A297" s="309">
        <f>Results!D133</f>
        <v>0</v>
      </c>
      <c r="B297" s="306">
        <v>8</v>
      </c>
      <c r="C297" s="289" t="str">
        <f t="shared" si="301"/>
        <v/>
      </c>
      <c r="D297" s="289" t="str">
        <f t="shared" si="302"/>
        <v/>
      </c>
      <c r="E297" s="307">
        <f>Results!E133</f>
        <v>0</v>
      </c>
      <c r="F297" s="308">
        <v>1</v>
      </c>
      <c r="H297" s="278" t="str">
        <f t="shared" si="303"/>
        <v/>
      </c>
      <c r="I297" s="278" t="str">
        <f t="shared" si="304"/>
        <v/>
      </c>
      <c r="J297" s="278" t="str">
        <f t="shared" si="305"/>
        <v/>
      </c>
      <c r="K297" s="278" t="str">
        <f t="shared" si="306"/>
        <v/>
      </c>
      <c r="L297" s="278" t="str">
        <f t="shared" si="307"/>
        <v/>
      </c>
      <c r="M297" s="278" t="str">
        <f t="shared" si="308"/>
        <v/>
      </c>
      <c r="N297" s="278" t="str">
        <f t="shared" si="309"/>
        <v/>
      </c>
      <c r="O297" s="278" t="str">
        <f t="shared" si="310"/>
        <v/>
      </c>
    </row>
    <row r="298" spans="1:15" ht="14.25" customHeight="1" x14ac:dyDescent="0.15">
      <c r="A298" s="293" t="str">
        <f>Results!B134</f>
        <v>Shot Putt</v>
      </c>
      <c r="C298" s="286" t="str">
        <f>CONCATENATE("Womens ",A298," ",Results!C134)</f>
        <v>Womens Shot Putt 50+</v>
      </c>
      <c r="E298" s="107">
        <f>Results!E233</f>
        <v>0</v>
      </c>
    </row>
    <row r="299" spans="1:15" ht="14.25" customHeight="1" x14ac:dyDescent="0.15">
      <c r="A299" s="309">
        <f>Results!D135</f>
        <v>21</v>
      </c>
      <c r="B299" s="306">
        <v>1</v>
      </c>
      <c r="C299" s="289" t="str">
        <f t="shared" ref="C299:C306" si="311">IF(A299=0,"",INDEX(Womens_team_declarations,MATCH(A$298,Events_women,0),MATCH(A299,women_short_codes,0)))</f>
        <v>Julia Machin</v>
      </c>
      <c r="D299" s="289" t="str">
        <f t="shared" ref="D299:D304" si="312">IF(A299=0,"",INDEX(Club_names,MATCH(A299,women_short_codes,0)))</f>
        <v>Brighton &amp; Hove AC</v>
      </c>
      <c r="E299" s="307">
        <f>Results!E135</f>
        <v>10.76</v>
      </c>
      <c r="F299" s="308">
        <v>8</v>
      </c>
      <c r="H299" s="278" t="str">
        <f t="shared" ref="H299:H306" si="313">IF($A299="","",IF($A299=H$15,$F299,""))</f>
        <v/>
      </c>
      <c r="I299" s="280">
        <f t="shared" ref="I299:I306" si="314">IF($A299="","",IF($A299=I$15,$F299,""))</f>
        <v>8</v>
      </c>
      <c r="J299" s="278" t="str">
        <f t="shared" ref="J299:J306" si="315">IF($A299="","",IF($A299=J$15,$F299,""))</f>
        <v/>
      </c>
      <c r="K299" s="278" t="str">
        <f t="shared" ref="K299:K306" si="316">IF($A299="","",IF($A299=K$15,$F299,""))</f>
        <v/>
      </c>
      <c r="L299" s="278" t="str">
        <f t="shared" ref="L299:L306" si="317">IF($A299="","",IF($A299=L$15,$F299,""))</f>
        <v/>
      </c>
      <c r="M299" s="278" t="str">
        <f t="shared" ref="M299:M306" si="318">IF($A299="","",IF($A299=M$15,$F299,""))</f>
        <v/>
      </c>
      <c r="N299" s="278" t="str">
        <f t="shared" ref="N299:N306" si="319">IF($A299="","",IF($A299=N$15,$F299,""))</f>
        <v/>
      </c>
      <c r="O299" s="278" t="str">
        <f t="shared" ref="O299:O306" si="320">IF($A299="","",IF($A299=O$15,$F299,""))</f>
        <v/>
      </c>
    </row>
    <row r="300" spans="1:15" ht="14.25" customHeight="1" x14ac:dyDescent="0.15">
      <c r="A300" s="309">
        <f>Results!D136</f>
        <v>26</v>
      </c>
      <c r="B300" s="306">
        <v>2</v>
      </c>
      <c r="C300" s="289" t="str">
        <f t="shared" si="311"/>
        <v>Jo Body</v>
      </c>
      <c r="D300" s="289" t="str">
        <f t="shared" si="312"/>
        <v>Hastings AC</v>
      </c>
      <c r="E300" s="307">
        <f>Results!E136</f>
        <v>6.09</v>
      </c>
      <c r="F300" s="308">
        <v>7</v>
      </c>
      <c r="H300" s="278" t="str">
        <f t="shared" si="313"/>
        <v/>
      </c>
      <c r="I300" s="278" t="str">
        <f t="shared" si="314"/>
        <v/>
      </c>
      <c r="J300" s="280" t="str">
        <f t="shared" si="315"/>
        <v/>
      </c>
      <c r="K300" s="278" t="str">
        <f t="shared" si="316"/>
        <v/>
      </c>
      <c r="L300" s="278">
        <f t="shared" si="317"/>
        <v>7</v>
      </c>
      <c r="M300" s="278" t="str">
        <f t="shared" si="318"/>
        <v/>
      </c>
      <c r="N300" s="278" t="str">
        <f t="shared" si="319"/>
        <v/>
      </c>
      <c r="O300" s="280" t="str">
        <f t="shared" si="320"/>
        <v/>
      </c>
    </row>
    <row r="301" spans="1:15" ht="14.25" customHeight="1" x14ac:dyDescent="0.15">
      <c r="A301" s="309">
        <f>Results!D137</f>
        <v>24</v>
      </c>
      <c r="B301" s="306">
        <v>3</v>
      </c>
      <c r="C301" s="289" t="str">
        <f t="shared" si="311"/>
        <v>Liz Brandon</v>
      </c>
      <c r="D301" s="289" t="str">
        <f t="shared" si="312"/>
        <v>Eastbourne Rovers AC</v>
      </c>
      <c r="E301" s="307">
        <f>Results!E137</f>
        <v>4.84</v>
      </c>
      <c r="F301" s="308">
        <v>6</v>
      </c>
      <c r="H301" s="278" t="str">
        <f t="shared" si="313"/>
        <v/>
      </c>
      <c r="I301" s="278" t="str">
        <f t="shared" si="314"/>
        <v/>
      </c>
      <c r="J301" s="278">
        <f t="shared" si="315"/>
        <v>6</v>
      </c>
      <c r="K301" s="278" t="str">
        <f t="shared" si="316"/>
        <v/>
      </c>
      <c r="L301" s="280" t="str">
        <f t="shared" si="317"/>
        <v/>
      </c>
      <c r="M301" s="278" t="str">
        <f t="shared" si="318"/>
        <v/>
      </c>
      <c r="N301" s="278" t="str">
        <f t="shared" si="319"/>
        <v/>
      </c>
      <c r="O301" s="278" t="str">
        <f t="shared" si="320"/>
        <v/>
      </c>
    </row>
    <row r="302" spans="1:15" ht="14.25" customHeight="1" x14ac:dyDescent="0.15">
      <c r="A302" s="309">
        <f>Results!D138</f>
        <v>27</v>
      </c>
      <c r="B302" s="306">
        <v>4</v>
      </c>
      <c r="C302" s="289" t="str">
        <f t="shared" si="311"/>
        <v>Jaqueline Barnes</v>
      </c>
      <c r="D302" s="289" t="str">
        <f t="shared" si="312"/>
        <v>Haywards Heath &amp; Lewes</v>
      </c>
      <c r="E302" s="307">
        <f>Results!E138</f>
        <v>4.3099999999999996</v>
      </c>
      <c r="F302" s="308">
        <v>5</v>
      </c>
      <c r="H302" s="278" t="str">
        <f t="shared" si="313"/>
        <v/>
      </c>
      <c r="I302" s="278" t="str">
        <f t="shared" si="314"/>
        <v/>
      </c>
      <c r="J302" s="278" t="str">
        <f t="shared" si="315"/>
        <v/>
      </c>
      <c r="K302" s="280" t="str">
        <f t="shared" si="316"/>
        <v/>
      </c>
      <c r="L302" s="278" t="str">
        <f t="shared" si="317"/>
        <v/>
      </c>
      <c r="M302" s="278">
        <f t="shared" si="318"/>
        <v>5</v>
      </c>
      <c r="N302" s="278" t="str">
        <f t="shared" si="319"/>
        <v/>
      </c>
      <c r="O302" s="278" t="str">
        <f t="shared" si="320"/>
        <v/>
      </c>
    </row>
    <row r="303" spans="1:15" ht="14.25" customHeight="1" x14ac:dyDescent="0.15">
      <c r="A303" s="309">
        <f>Results!D139</f>
        <v>25</v>
      </c>
      <c r="B303" s="306">
        <v>5</v>
      </c>
      <c r="C303" s="289" t="str">
        <f t="shared" si="311"/>
        <v>Julie Chicken</v>
      </c>
      <c r="D303" s="289" t="str">
        <f t="shared" si="312"/>
        <v>Hailsham</v>
      </c>
      <c r="E303" s="307">
        <f>Results!E139</f>
        <v>3.99</v>
      </c>
      <c r="F303" s="308">
        <v>4</v>
      </c>
      <c r="H303" s="278" t="str">
        <f t="shared" si="313"/>
        <v/>
      </c>
      <c r="I303" s="278" t="str">
        <f t="shared" si="314"/>
        <v/>
      </c>
      <c r="J303" s="278" t="str">
        <f t="shared" si="315"/>
        <v/>
      </c>
      <c r="K303" s="278">
        <f t="shared" si="316"/>
        <v>4</v>
      </c>
      <c r="L303" s="278" t="str">
        <f t="shared" si="317"/>
        <v/>
      </c>
      <c r="M303" s="280" t="str">
        <f t="shared" si="318"/>
        <v/>
      </c>
      <c r="N303" s="278" t="str">
        <f t="shared" si="319"/>
        <v/>
      </c>
      <c r="O303" s="278" t="str">
        <f t="shared" si="320"/>
        <v/>
      </c>
    </row>
    <row r="304" spans="1:15" ht="14.25" customHeight="1" x14ac:dyDescent="0.15">
      <c r="A304" s="309">
        <f>Results!D140</f>
        <v>0</v>
      </c>
      <c r="B304" s="306">
        <v>6</v>
      </c>
      <c r="C304" s="289" t="str">
        <f t="shared" si="311"/>
        <v/>
      </c>
      <c r="D304" s="289" t="str">
        <f t="shared" si="312"/>
        <v/>
      </c>
      <c r="E304" s="307">
        <f>Results!E140</f>
        <v>0</v>
      </c>
      <c r="F304" s="308">
        <v>3</v>
      </c>
      <c r="H304" s="278" t="str">
        <f t="shared" si="313"/>
        <v/>
      </c>
      <c r="I304" s="278" t="str">
        <f t="shared" si="314"/>
        <v/>
      </c>
      <c r="J304" s="278" t="str">
        <f t="shared" si="315"/>
        <v/>
      </c>
      <c r="K304" s="278" t="str">
        <f t="shared" si="316"/>
        <v/>
      </c>
      <c r="L304" s="278" t="str">
        <f t="shared" si="317"/>
        <v/>
      </c>
      <c r="M304" s="278" t="str">
        <f t="shared" si="318"/>
        <v/>
      </c>
      <c r="N304" s="278" t="str">
        <f t="shared" si="319"/>
        <v/>
      </c>
      <c r="O304" s="278" t="str">
        <f t="shared" si="320"/>
        <v/>
      </c>
    </row>
    <row r="305" spans="1:15" ht="14.25" customHeight="1" x14ac:dyDescent="0.15">
      <c r="A305" s="309">
        <f>Results!D141</f>
        <v>0</v>
      </c>
      <c r="B305" s="306">
        <v>7</v>
      </c>
      <c r="C305" s="289" t="str">
        <f t="shared" si="311"/>
        <v/>
      </c>
      <c r="D305" s="289"/>
      <c r="E305" s="307">
        <f>Results!E141</f>
        <v>0</v>
      </c>
      <c r="F305" s="308">
        <v>2</v>
      </c>
      <c r="H305" s="278" t="str">
        <f t="shared" si="313"/>
        <v/>
      </c>
      <c r="I305" s="278" t="str">
        <f t="shared" si="314"/>
        <v/>
      </c>
      <c r="J305" s="278" t="str">
        <f t="shared" si="315"/>
        <v/>
      </c>
      <c r="K305" s="278" t="str">
        <f t="shared" si="316"/>
        <v/>
      </c>
      <c r="L305" s="278" t="str">
        <f t="shared" si="317"/>
        <v/>
      </c>
      <c r="M305" s="278" t="str">
        <f t="shared" si="318"/>
        <v/>
      </c>
      <c r="N305" s="278" t="str">
        <f t="shared" si="319"/>
        <v/>
      </c>
      <c r="O305" s="278" t="str">
        <f t="shared" si="320"/>
        <v/>
      </c>
    </row>
    <row r="306" spans="1:15" ht="14.25" customHeight="1" x14ac:dyDescent="0.15">
      <c r="A306" s="309">
        <f>Results!D142</f>
        <v>0</v>
      </c>
      <c r="B306" s="306">
        <v>8</v>
      </c>
      <c r="C306" s="289" t="str">
        <f t="shared" si="311"/>
        <v/>
      </c>
      <c r="D306" s="289"/>
      <c r="E306" s="307">
        <f>Results!E142</f>
        <v>0</v>
      </c>
      <c r="F306" s="308">
        <v>1</v>
      </c>
      <c r="H306" s="278" t="str">
        <f t="shared" si="313"/>
        <v/>
      </c>
      <c r="I306" s="278" t="str">
        <f t="shared" si="314"/>
        <v/>
      </c>
      <c r="J306" s="278" t="str">
        <f t="shared" si="315"/>
        <v/>
      </c>
      <c r="K306" s="278" t="str">
        <f t="shared" si="316"/>
        <v/>
      </c>
      <c r="L306" s="278" t="str">
        <f t="shared" si="317"/>
        <v/>
      </c>
      <c r="M306" s="278" t="str">
        <f t="shared" si="318"/>
        <v/>
      </c>
      <c r="N306" s="278" t="str">
        <f t="shared" si="319"/>
        <v/>
      </c>
      <c r="O306" s="278" t="str">
        <f t="shared" si="320"/>
        <v/>
      </c>
    </row>
    <row r="307" spans="1:15" ht="14.25" customHeight="1" x14ac:dyDescent="0.15">
      <c r="A307" s="293" t="str">
        <f>Results!B143</f>
        <v>Pole Vault</v>
      </c>
      <c r="C307" s="286" t="str">
        <f>CONCATENATE("Womens ",A307," ",Results!C143)</f>
        <v>Womens Pole Vault 35+</v>
      </c>
    </row>
    <row r="308" spans="1:15" ht="14.25" customHeight="1" x14ac:dyDescent="0.15">
      <c r="A308" s="309" t="str">
        <f>Results!D144</f>
        <v>T</v>
      </c>
      <c r="B308" s="306">
        <v>1</v>
      </c>
      <c r="C308" s="289" t="str">
        <f t="shared" ref="C308:C315" si="321">IF(A308=0,"",INDEX(Womens_team_declarations,MATCH(A$307,Events_women,0),MATCH(A308,women_short_codes,0)))</f>
        <v>Jayne Baldock</v>
      </c>
      <c r="D308" s="289" t="str">
        <f t="shared" ref="D308:D313" si="322">IF(A308=0,"",INDEX(Club_names,MATCH(A308,women_short_codes,0)))</f>
        <v>Hastings AC</v>
      </c>
      <c r="E308" s="307">
        <f>Results!E144</f>
        <v>1.9</v>
      </c>
      <c r="F308" s="308">
        <v>8</v>
      </c>
      <c r="H308" s="278" t="str">
        <f t="shared" ref="H308:H315" si="323">IF($A308="","",IF(LEFT($A308,1)=H$12,$F308,""))</f>
        <v/>
      </c>
      <c r="I308" s="278" t="str">
        <f t="shared" ref="I308:I315" si="324">IF($A308="","",IF(LEFT($A308,1)=I$12,$F308,""))</f>
        <v/>
      </c>
      <c r="J308" s="278" t="str">
        <f t="shared" ref="J308:J315" si="325">IF($A308="","",IF(LEFT($A308,1)=J$12,$F308,""))</f>
        <v/>
      </c>
      <c r="K308" s="278" t="str">
        <f t="shared" ref="K308:K315" si="326">IF($A308="","",IF(LEFT($A308,1)=K$12,$F308,""))</f>
        <v/>
      </c>
      <c r="L308" s="280">
        <f t="shared" ref="L308:L315" si="327">IF($A308="","",IF(LEFT($A308,1)=L$12,$F308,""))</f>
        <v>8</v>
      </c>
      <c r="M308" s="278" t="str">
        <f t="shared" ref="M308:M315" si="328">IF($A308="","",IF(LEFT($A308,1)=M$12,$F308,""))</f>
        <v/>
      </c>
      <c r="N308" s="278" t="str">
        <f t="shared" ref="N308:N315" si="329">IF($A308="","",IF(LEFT($A308,1)=N$12,$F308,""))</f>
        <v/>
      </c>
      <c r="O308" s="278" t="str">
        <f t="shared" ref="O308:O315" si="330">IF($A308="","",IF(LEFT($A308,1)=O$12,$F308,""))</f>
        <v/>
      </c>
    </row>
    <row r="309" spans="1:15" ht="14.25" customHeight="1" x14ac:dyDescent="0.15">
      <c r="A309" s="309">
        <f>Results!D145</f>
        <v>0</v>
      </c>
      <c r="B309" s="306">
        <v>2</v>
      </c>
      <c r="C309" s="289" t="str">
        <f t="shared" si="321"/>
        <v/>
      </c>
      <c r="D309" s="289" t="str">
        <f t="shared" si="322"/>
        <v/>
      </c>
      <c r="E309" s="307">
        <f>Results!E145</f>
        <v>0</v>
      </c>
      <c r="F309" s="308">
        <v>7</v>
      </c>
      <c r="H309" s="278" t="str">
        <f t="shared" si="323"/>
        <v/>
      </c>
      <c r="I309" s="278" t="str">
        <f t="shared" si="324"/>
        <v/>
      </c>
      <c r="J309" s="278" t="str">
        <f t="shared" si="325"/>
        <v/>
      </c>
      <c r="K309" s="278" t="str">
        <f t="shared" si="326"/>
        <v/>
      </c>
      <c r="L309" s="278" t="str">
        <f t="shared" si="327"/>
        <v/>
      </c>
      <c r="M309" s="278" t="str">
        <f t="shared" si="328"/>
        <v/>
      </c>
      <c r="N309" s="280" t="str">
        <f t="shared" si="329"/>
        <v/>
      </c>
      <c r="O309" s="278" t="str">
        <f t="shared" si="330"/>
        <v/>
      </c>
    </row>
    <row r="310" spans="1:15" ht="14.25" customHeight="1" x14ac:dyDescent="0.15">
      <c r="A310" s="309">
        <f>Results!D146</f>
        <v>0</v>
      </c>
      <c r="B310" s="306">
        <v>3</v>
      </c>
      <c r="C310" s="289" t="str">
        <f t="shared" si="321"/>
        <v/>
      </c>
      <c r="D310" s="289" t="str">
        <f t="shared" si="322"/>
        <v/>
      </c>
      <c r="E310" s="307">
        <f>Results!E146</f>
        <v>0</v>
      </c>
      <c r="F310" s="308">
        <v>6</v>
      </c>
      <c r="H310" s="278" t="str">
        <f t="shared" si="323"/>
        <v/>
      </c>
      <c r="I310" s="278" t="str">
        <f t="shared" si="324"/>
        <v/>
      </c>
      <c r="J310" s="278" t="str">
        <f t="shared" si="325"/>
        <v/>
      </c>
      <c r="K310" s="280" t="str">
        <f t="shared" si="326"/>
        <v/>
      </c>
      <c r="L310" s="278" t="str">
        <f t="shared" si="327"/>
        <v/>
      </c>
      <c r="M310" s="278" t="str">
        <f t="shared" si="328"/>
        <v/>
      </c>
      <c r="N310" s="278" t="str">
        <f t="shared" si="329"/>
        <v/>
      </c>
      <c r="O310" s="278" t="str">
        <f t="shared" si="330"/>
        <v/>
      </c>
    </row>
    <row r="311" spans="1:15" ht="14.25" customHeight="1" x14ac:dyDescent="0.15">
      <c r="A311" s="309">
        <f>Results!D147</f>
        <v>0</v>
      </c>
      <c r="B311" s="306">
        <v>4</v>
      </c>
      <c r="C311" s="289" t="str">
        <f t="shared" si="321"/>
        <v/>
      </c>
      <c r="D311" s="289" t="str">
        <f t="shared" si="322"/>
        <v/>
      </c>
      <c r="E311" s="307">
        <f>Results!E147</f>
        <v>0</v>
      </c>
      <c r="F311" s="308">
        <v>5</v>
      </c>
      <c r="H311" s="278" t="str">
        <f t="shared" si="323"/>
        <v/>
      </c>
      <c r="I311" s="280" t="str">
        <f t="shared" si="324"/>
        <v/>
      </c>
      <c r="J311" s="278" t="str">
        <f t="shared" si="325"/>
        <v/>
      </c>
      <c r="K311" s="278" t="str">
        <f t="shared" si="326"/>
        <v/>
      </c>
      <c r="L311" s="278" t="str">
        <f t="shared" si="327"/>
        <v/>
      </c>
      <c r="M311" s="278" t="str">
        <f t="shared" si="328"/>
        <v/>
      </c>
      <c r="N311" s="278" t="str">
        <f t="shared" si="329"/>
        <v/>
      </c>
      <c r="O311" s="280" t="str">
        <f t="shared" si="330"/>
        <v/>
      </c>
    </row>
    <row r="312" spans="1:15" ht="14.25" customHeight="1" x14ac:dyDescent="0.15">
      <c r="A312" s="309">
        <f>Results!D148</f>
        <v>0</v>
      </c>
      <c r="B312" s="306">
        <v>5</v>
      </c>
      <c r="C312" s="289" t="str">
        <f t="shared" si="321"/>
        <v/>
      </c>
      <c r="D312" s="289" t="str">
        <f t="shared" si="322"/>
        <v/>
      </c>
      <c r="E312" s="307">
        <f>Results!E148</f>
        <v>0</v>
      </c>
      <c r="F312" s="308">
        <v>4</v>
      </c>
      <c r="H312" s="278" t="str">
        <f t="shared" si="323"/>
        <v/>
      </c>
      <c r="I312" s="278" t="str">
        <f t="shared" si="324"/>
        <v/>
      </c>
      <c r="J312" s="278" t="str">
        <f t="shared" si="325"/>
        <v/>
      </c>
      <c r="K312" s="280" t="str">
        <f t="shared" si="326"/>
        <v/>
      </c>
      <c r="L312" s="278" t="str">
        <f t="shared" si="327"/>
        <v/>
      </c>
      <c r="M312" s="278" t="str">
        <f t="shared" si="328"/>
        <v/>
      </c>
      <c r="N312" s="278" t="str">
        <f t="shared" si="329"/>
        <v/>
      </c>
      <c r="O312" s="278" t="str">
        <f t="shared" si="330"/>
        <v/>
      </c>
    </row>
    <row r="313" spans="1:15" ht="14.25" customHeight="1" x14ac:dyDescent="0.15">
      <c r="A313" s="309">
        <f>Results!D149</f>
        <v>0</v>
      </c>
      <c r="B313" s="306">
        <v>6</v>
      </c>
      <c r="C313" s="289" t="str">
        <f t="shared" si="321"/>
        <v/>
      </c>
      <c r="D313" s="289" t="str">
        <f t="shared" si="322"/>
        <v/>
      </c>
      <c r="E313" s="307">
        <f>Results!E149</f>
        <v>0</v>
      </c>
      <c r="F313" s="308">
        <v>3</v>
      </c>
      <c r="H313" s="278" t="str">
        <f t="shared" si="323"/>
        <v/>
      </c>
      <c r="I313" s="278" t="str">
        <f t="shared" si="324"/>
        <v/>
      </c>
      <c r="J313" s="278" t="str">
        <f t="shared" si="325"/>
        <v/>
      </c>
      <c r="K313" s="278" t="str">
        <f t="shared" si="326"/>
        <v/>
      </c>
      <c r="L313" s="278" t="str">
        <f t="shared" si="327"/>
        <v/>
      </c>
      <c r="M313" s="278" t="str">
        <f t="shared" si="328"/>
        <v/>
      </c>
      <c r="N313" s="278" t="str">
        <f t="shared" si="329"/>
        <v/>
      </c>
      <c r="O313" s="278" t="str">
        <f t="shared" si="330"/>
        <v/>
      </c>
    </row>
    <row r="314" spans="1:15" ht="14.25" customHeight="1" x14ac:dyDescent="0.15">
      <c r="A314" s="309">
        <f>Results!D150</f>
        <v>0</v>
      </c>
      <c r="B314" s="306">
        <v>7</v>
      </c>
      <c r="C314" s="289" t="str">
        <f t="shared" si="321"/>
        <v/>
      </c>
      <c r="D314" s="289"/>
      <c r="E314" s="307">
        <f>Results!E150</f>
        <v>0</v>
      </c>
      <c r="F314" s="308">
        <v>2</v>
      </c>
      <c r="H314" s="278" t="str">
        <f t="shared" si="323"/>
        <v/>
      </c>
      <c r="I314" s="278" t="str">
        <f t="shared" si="324"/>
        <v/>
      </c>
      <c r="J314" s="278" t="str">
        <f t="shared" si="325"/>
        <v/>
      </c>
      <c r="K314" s="278" t="str">
        <f t="shared" si="326"/>
        <v/>
      </c>
      <c r="L314" s="278" t="str">
        <f t="shared" si="327"/>
        <v/>
      </c>
      <c r="M314" s="278" t="str">
        <f t="shared" si="328"/>
        <v/>
      </c>
      <c r="N314" s="278" t="str">
        <f t="shared" si="329"/>
        <v/>
      </c>
      <c r="O314" s="278" t="str">
        <f t="shared" si="330"/>
        <v/>
      </c>
    </row>
    <row r="315" spans="1:15" ht="14.25" customHeight="1" x14ac:dyDescent="0.15">
      <c r="A315" s="309">
        <f>Results!D151</f>
        <v>0</v>
      </c>
      <c r="B315" s="306">
        <v>8</v>
      </c>
      <c r="C315" s="289" t="str">
        <f t="shared" si="321"/>
        <v/>
      </c>
      <c r="D315" s="289"/>
      <c r="E315" s="307">
        <f>Results!E151</f>
        <v>0</v>
      </c>
      <c r="F315" s="308">
        <v>1</v>
      </c>
      <c r="H315" s="278" t="str">
        <f t="shared" si="323"/>
        <v/>
      </c>
      <c r="I315" s="278" t="str">
        <f t="shared" si="324"/>
        <v/>
      </c>
      <c r="J315" s="278" t="str">
        <f t="shared" si="325"/>
        <v/>
      </c>
      <c r="K315" s="278" t="str">
        <f t="shared" si="326"/>
        <v/>
      </c>
      <c r="L315" s="278" t="str">
        <f t="shared" si="327"/>
        <v/>
      </c>
      <c r="M315" s="278" t="str">
        <f t="shared" si="328"/>
        <v/>
      </c>
      <c r="N315" s="278" t="str">
        <f t="shared" si="329"/>
        <v/>
      </c>
      <c r="O315" s="278" t="str">
        <f t="shared" si="330"/>
        <v/>
      </c>
    </row>
    <row r="316" spans="1:15" ht="14.25" customHeight="1" x14ac:dyDescent="0.15">
      <c r="A316" s="293" t="str">
        <f>Results!B152</f>
        <v>Pole Vault</v>
      </c>
      <c r="C316" s="286" t="str">
        <f>CONCATENATE("Womens ",A316," ",Results!C152)</f>
        <v>Womens Pole Vault 50+</v>
      </c>
    </row>
    <row r="317" spans="1:15" ht="14.25" customHeight="1" x14ac:dyDescent="0.15">
      <c r="A317" s="309">
        <f>Results!D153</f>
        <v>21</v>
      </c>
      <c r="B317" s="306">
        <v>1</v>
      </c>
      <c r="C317" s="289" t="str">
        <f>IF(A317=0,"",INDEX(Womens_team_declarations,MATCH(A$316,Events_women,0),MATCH(A317,women_short_codes,0)))</f>
        <v>Stefanie Dornbusch</v>
      </c>
      <c r="D317" s="289" t="str">
        <f t="shared" ref="D317:D322" si="331">IF(A317=0,"",INDEX(Club_names,MATCH(A317,women_short_codes,0)))</f>
        <v>Brighton &amp; Hove AC</v>
      </c>
      <c r="E317" s="307">
        <f>Results!E153</f>
        <v>2.1</v>
      </c>
      <c r="F317" s="308">
        <v>8</v>
      </c>
      <c r="H317" s="278" t="str">
        <f t="shared" ref="H317:H324" si="332">IF($A317="","",IF($A317=H$15,$F317,""))</f>
        <v/>
      </c>
      <c r="I317" s="280">
        <f t="shared" ref="I317:I324" si="333">IF($A317="","",IF($A317=I$15,$F317,""))</f>
        <v>8</v>
      </c>
      <c r="J317" s="278" t="str">
        <f t="shared" ref="J317:J324" si="334">IF($A317="","",IF($A317=J$15,$F317,""))</f>
        <v/>
      </c>
      <c r="K317" s="278" t="str">
        <f t="shared" ref="K317:K324" si="335">IF($A317="","",IF($A317=K$15,$F317,""))</f>
        <v/>
      </c>
      <c r="L317" s="278" t="str">
        <f t="shared" ref="L317:L324" si="336">IF($A317="","",IF($A317=L$15,$F317,""))</f>
        <v/>
      </c>
      <c r="M317" s="278" t="str">
        <f t="shared" ref="M317:M324" si="337">IF($A317="","",IF($A317=M$15,$F317,""))</f>
        <v/>
      </c>
      <c r="N317" s="278" t="str">
        <f t="shared" ref="N317:N324" si="338">IF($A317="","",IF($A317=N$15,$F317,""))</f>
        <v/>
      </c>
      <c r="O317" s="278" t="str">
        <f t="shared" ref="O317:O324" si="339">IF($A317="","",IF($A317=O$15,$F317,""))</f>
        <v/>
      </c>
    </row>
    <row r="318" spans="1:15" ht="14.25" customHeight="1" x14ac:dyDescent="0.15">
      <c r="A318" s="309">
        <f>Results!D154</f>
        <v>0</v>
      </c>
      <c r="B318" s="306">
        <v>2</v>
      </c>
      <c r="C318" s="289" t="str">
        <f t="shared" ref="C318:C322" si="340">IF(A318=0,"",INDEX(Womens_team_declarations,MATCH(A$298,Events_women,0),MATCH(A318,women_short_codes,0)))</f>
        <v/>
      </c>
      <c r="D318" s="289" t="str">
        <f t="shared" si="331"/>
        <v/>
      </c>
      <c r="E318" s="307">
        <f>Results!E154</f>
        <v>0</v>
      </c>
      <c r="F318" s="308">
        <v>7</v>
      </c>
      <c r="H318" s="278" t="str">
        <f t="shared" si="332"/>
        <v/>
      </c>
      <c r="I318" s="278" t="str">
        <f t="shared" si="333"/>
        <v/>
      </c>
      <c r="J318" s="278" t="str">
        <f t="shared" si="334"/>
        <v/>
      </c>
      <c r="K318" s="280" t="str">
        <f t="shared" si="335"/>
        <v/>
      </c>
      <c r="L318" s="278" t="str">
        <f t="shared" si="336"/>
        <v/>
      </c>
      <c r="M318" s="278" t="str">
        <f t="shared" si="337"/>
        <v/>
      </c>
      <c r="N318" s="278" t="str">
        <f t="shared" si="338"/>
        <v/>
      </c>
      <c r="O318" s="280" t="str">
        <f t="shared" si="339"/>
        <v/>
      </c>
    </row>
    <row r="319" spans="1:15" ht="14.25" customHeight="1" x14ac:dyDescent="0.15">
      <c r="A319" s="309">
        <f>Results!D155</f>
        <v>0</v>
      </c>
      <c r="B319" s="306">
        <v>3</v>
      </c>
      <c r="C319" s="289" t="str">
        <f t="shared" si="340"/>
        <v/>
      </c>
      <c r="D319" s="289" t="str">
        <f t="shared" si="331"/>
        <v/>
      </c>
      <c r="E319" s="307">
        <f>Results!E155</f>
        <v>0</v>
      </c>
      <c r="F319" s="308">
        <v>6</v>
      </c>
      <c r="H319" s="278" t="str">
        <f t="shared" si="332"/>
        <v/>
      </c>
      <c r="I319" s="278" t="str">
        <f t="shared" si="333"/>
        <v/>
      </c>
      <c r="J319" s="278" t="str">
        <f t="shared" si="334"/>
        <v/>
      </c>
      <c r="K319" s="278" t="str">
        <f t="shared" si="335"/>
        <v/>
      </c>
      <c r="L319" s="278" t="str">
        <f t="shared" si="336"/>
        <v/>
      </c>
      <c r="M319" s="278" t="str">
        <f t="shared" si="337"/>
        <v/>
      </c>
      <c r="N319" s="278" t="str">
        <f t="shared" si="338"/>
        <v/>
      </c>
      <c r="O319" s="278" t="str">
        <f t="shared" si="339"/>
        <v/>
      </c>
    </row>
    <row r="320" spans="1:15" ht="14.25" customHeight="1" x14ac:dyDescent="0.15">
      <c r="A320" s="309">
        <f>Results!D156</f>
        <v>0</v>
      </c>
      <c r="B320" s="306">
        <v>4</v>
      </c>
      <c r="C320" s="289" t="str">
        <f t="shared" si="340"/>
        <v/>
      </c>
      <c r="D320" s="289" t="str">
        <f t="shared" si="331"/>
        <v/>
      </c>
      <c r="E320" s="307">
        <f>Results!E156</f>
        <v>0</v>
      </c>
      <c r="F320" s="308">
        <v>5</v>
      </c>
      <c r="H320" s="278" t="str">
        <f t="shared" si="332"/>
        <v/>
      </c>
      <c r="I320" s="278" t="str">
        <f t="shared" si="333"/>
        <v/>
      </c>
      <c r="J320" s="278" t="str">
        <f t="shared" si="334"/>
        <v/>
      </c>
      <c r="K320" s="280" t="str">
        <f t="shared" si="335"/>
        <v/>
      </c>
      <c r="L320" s="278" t="str">
        <f t="shared" si="336"/>
        <v/>
      </c>
      <c r="M320" s="278" t="str">
        <f t="shared" si="337"/>
        <v/>
      </c>
      <c r="N320" s="278" t="str">
        <f t="shared" si="338"/>
        <v/>
      </c>
      <c r="O320" s="278" t="str">
        <f t="shared" si="339"/>
        <v/>
      </c>
    </row>
    <row r="321" spans="1:15" ht="14.25" customHeight="1" x14ac:dyDescent="0.15">
      <c r="A321" s="309">
        <f>Results!D157</f>
        <v>0</v>
      </c>
      <c r="B321" s="306">
        <v>5</v>
      </c>
      <c r="C321" s="289" t="str">
        <f t="shared" si="340"/>
        <v/>
      </c>
      <c r="D321" s="289" t="str">
        <f t="shared" si="331"/>
        <v/>
      </c>
      <c r="E321" s="307">
        <f>Results!E157</f>
        <v>0</v>
      </c>
      <c r="F321" s="308">
        <v>4</v>
      </c>
      <c r="H321" s="278" t="str">
        <f t="shared" si="332"/>
        <v/>
      </c>
      <c r="I321" s="278" t="str">
        <f t="shared" si="333"/>
        <v/>
      </c>
      <c r="J321" s="278" t="str">
        <f t="shared" si="334"/>
        <v/>
      </c>
      <c r="K321" s="278" t="str">
        <f t="shared" si="335"/>
        <v/>
      </c>
      <c r="L321" s="278" t="str">
        <f t="shared" si="336"/>
        <v/>
      </c>
      <c r="M321" s="278" t="str">
        <f t="shared" si="337"/>
        <v/>
      </c>
      <c r="N321" s="278" t="str">
        <f t="shared" si="338"/>
        <v/>
      </c>
      <c r="O321" s="278" t="str">
        <f t="shared" si="339"/>
        <v/>
      </c>
    </row>
    <row r="322" spans="1:15" ht="14.25" customHeight="1" x14ac:dyDescent="0.15">
      <c r="A322" s="309">
        <f>Results!D158</f>
        <v>0</v>
      </c>
      <c r="B322" s="306">
        <v>6</v>
      </c>
      <c r="C322" s="289" t="str">
        <f t="shared" si="340"/>
        <v/>
      </c>
      <c r="D322" s="289" t="str">
        <f t="shared" si="331"/>
        <v/>
      </c>
      <c r="E322" s="307">
        <f>Results!E158</f>
        <v>0</v>
      </c>
      <c r="F322" s="308">
        <v>3</v>
      </c>
      <c r="H322" s="278" t="str">
        <f t="shared" si="332"/>
        <v/>
      </c>
      <c r="I322" s="278" t="str">
        <f t="shared" si="333"/>
        <v/>
      </c>
      <c r="J322" s="278" t="str">
        <f t="shared" si="334"/>
        <v/>
      </c>
      <c r="K322" s="278" t="str">
        <f t="shared" si="335"/>
        <v/>
      </c>
      <c r="L322" s="278" t="str">
        <f t="shared" si="336"/>
        <v/>
      </c>
      <c r="M322" s="278" t="str">
        <f t="shared" si="337"/>
        <v/>
      </c>
      <c r="N322" s="278" t="str">
        <f t="shared" si="338"/>
        <v/>
      </c>
      <c r="O322" s="278" t="str">
        <f t="shared" si="339"/>
        <v/>
      </c>
    </row>
    <row r="323" spans="1:15" ht="14.25" customHeight="1" x14ac:dyDescent="0.15">
      <c r="A323" s="309">
        <f>Results!D159</f>
        <v>0</v>
      </c>
      <c r="B323" s="306">
        <v>7</v>
      </c>
      <c r="C323" s="289"/>
      <c r="D323" s="289"/>
      <c r="E323" s="307">
        <f>Results!E159</f>
        <v>0</v>
      </c>
      <c r="F323" s="308">
        <v>2</v>
      </c>
      <c r="H323" s="278" t="str">
        <f t="shared" si="332"/>
        <v/>
      </c>
      <c r="I323" s="278" t="str">
        <f t="shared" si="333"/>
        <v/>
      </c>
      <c r="J323" s="278" t="str">
        <f t="shared" si="334"/>
        <v/>
      </c>
      <c r="K323" s="278" t="str">
        <f t="shared" si="335"/>
        <v/>
      </c>
      <c r="L323" s="278" t="str">
        <f t="shared" si="336"/>
        <v/>
      </c>
      <c r="M323" s="278" t="str">
        <f t="shared" si="337"/>
        <v/>
      </c>
      <c r="N323" s="278" t="str">
        <f t="shared" si="338"/>
        <v/>
      </c>
      <c r="O323" s="278" t="str">
        <f t="shared" si="339"/>
        <v/>
      </c>
    </row>
    <row r="324" spans="1:15" ht="14.25" customHeight="1" x14ac:dyDescent="0.15">
      <c r="A324" s="309">
        <f>Results!D160</f>
        <v>0</v>
      </c>
      <c r="B324" s="306">
        <v>8</v>
      </c>
      <c r="C324" s="289"/>
      <c r="D324" s="289"/>
      <c r="E324" s="307">
        <f>Results!E160</f>
        <v>0</v>
      </c>
      <c r="F324" s="308">
        <v>1</v>
      </c>
      <c r="H324" s="278" t="str">
        <f t="shared" si="332"/>
        <v/>
      </c>
      <c r="I324" s="278" t="str">
        <f t="shared" si="333"/>
        <v/>
      </c>
      <c r="J324" s="278" t="str">
        <f t="shared" si="334"/>
        <v/>
      </c>
      <c r="K324" s="278" t="str">
        <f t="shared" si="335"/>
        <v/>
      </c>
      <c r="L324" s="278" t="str">
        <f t="shared" si="336"/>
        <v/>
      </c>
      <c r="M324" s="278" t="str">
        <f t="shared" si="337"/>
        <v/>
      </c>
      <c r="N324" s="278" t="str">
        <f t="shared" si="338"/>
        <v/>
      </c>
      <c r="O324" s="278" t="str">
        <f t="shared" si="339"/>
        <v/>
      </c>
    </row>
    <row r="325" spans="1:15" ht="14.25" customHeight="1" x14ac:dyDescent="0.15">
      <c r="A325" s="293" t="str">
        <f>Results!B161</f>
        <v>Triple Jump</v>
      </c>
      <c r="C325" s="286" t="str">
        <f>CONCATENATE("Womens ",A325," ",Results!C161)</f>
        <v>Womens Triple Jump 35+</v>
      </c>
    </row>
    <row r="326" spans="1:15" ht="14.25" customHeight="1" x14ac:dyDescent="0.15">
      <c r="A326" s="309" t="str">
        <f>Results!D162</f>
        <v>K</v>
      </c>
      <c r="B326" s="306">
        <v>1</v>
      </c>
      <c r="C326" s="289" t="str">
        <f t="shared" ref="C326:C331" si="341">IF(A326=0,"",INDEX(Womens_team_declarations,MATCH(A$325,Events_women,0),MATCH(A326,women_short_codes,0)))</f>
        <v>Lucie Venables</v>
      </c>
      <c r="D326" s="289" t="str">
        <f t="shared" ref="D326:D331" si="342">IF(A326=0,"",INDEX(Club_names,MATCH(A326,women_short_codes,0)))</f>
        <v>Haywards Heath &amp; Lewes</v>
      </c>
      <c r="E326" s="307">
        <f>Results!E162</f>
        <v>7.87</v>
      </c>
      <c r="F326" s="308">
        <v>8</v>
      </c>
      <c r="H326" s="278" t="str">
        <f t="shared" ref="H326:H333" si="343">IF($A326="","",IF(LEFT($A326,1)=H$12,$F326,""))</f>
        <v/>
      </c>
      <c r="I326" s="278" t="str">
        <f t="shared" ref="I326:I333" si="344">IF($A326="","",IF(LEFT($A326,1)=I$12,$F326,""))</f>
        <v/>
      </c>
      <c r="J326" s="278" t="str">
        <f t="shared" ref="J326:J333" si="345">IF($A326="","",IF(LEFT($A326,1)=J$12,$F326,""))</f>
        <v/>
      </c>
      <c r="K326" s="278" t="str">
        <f t="shared" ref="K326:K333" si="346">IF($A326="","",IF(LEFT($A326,1)=K$12,$F326,""))</f>
        <v/>
      </c>
      <c r="L326" s="280" t="str">
        <f t="shared" ref="L326:L333" si="347">IF($A326="","",IF(LEFT($A326,1)=L$12,$F326,""))</f>
        <v/>
      </c>
      <c r="M326" s="278">
        <f t="shared" ref="M326:M333" si="348">IF($A326="","",IF(LEFT($A326,1)=M$12,$F326,""))</f>
        <v>8</v>
      </c>
      <c r="N326" s="278" t="str">
        <f t="shared" ref="N326:N333" si="349">IF($A326="","",IF(LEFT($A326,1)=N$12,$F326,""))</f>
        <v/>
      </c>
      <c r="O326" s="278" t="str">
        <f t="shared" ref="O326:O333" si="350">IF($A326="","",IF(LEFT($A326,1)=O$12,$F326,""))</f>
        <v/>
      </c>
    </row>
    <row r="327" spans="1:15" ht="14.25" customHeight="1" x14ac:dyDescent="0.15">
      <c r="A327" s="309" t="str">
        <f>Results!D163</f>
        <v>C</v>
      </c>
      <c r="B327" s="306">
        <v>2</v>
      </c>
      <c r="C327" s="289" t="str">
        <f t="shared" si="341"/>
        <v>Jo Wilding</v>
      </c>
      <c r="D327" s="289" t="str">
        <f t="shared" si="342"/>
        <v>Brighton &amp; Hove AC</v>
      </c>
      <c r="E327" s="307">
        <f>Results!E163</f>
        <v>7.06</v>
      </c>
      <c r="F327" s="308">
        <v>7</v>
      </c>
      <c r="H327" s="278" t="str">
        <f t="shared" si="343"/>
        <v/>
      </c>
      <c r="I327" s="278">
        <f t="shared" si="344"/>
        <v>7</v>
      </c>
      <c r="J327" s="278" t="str">
        <f t="shared" si="345"/>
        <v/>
      </c>
      <c r="K327" s="278" t="str">
        <f t="shared" si="346"/>
        <v/>
      </c>
      <c r="L327" s="278" t="str">
        <f t="shared" si="347"/>
        <v/>
      </c>
      <c r="M327" s="278" t="str">
        <f t="shared" si="348"/>
        <v/>
      </c>
      <c r="N327" s="280" t="str">
        <f t="shared" si="349"/>
        <v/>
      </c>
      <c r="O327" s="278" t="str">
        <f t="shared" si="350"/>
        <v/>
      </c>
    </row>
    <row r="328" spans="1:15" ht="14.25" customHeight="1" x14ac:dyDescent="0.15">
      <c r="A328" s="309" t="str">
        <f>Results!D164</f>
        <v>N</v>
      </c>
      <c r="B328" s="306">
        <v>3</v>
      </c>
      <c r="C328" s="289" t="str">
        <f t="shared" si="341"/>
        <v>Jenna Harmer</v>
      </c>
      <c r="D328" s="289" t="str">
        <f t="shared" si="342"/>
        <v>HY</v>
      </c>
      <c r="E328" s="307">
        <f>Results!E164</f>
        <v>6.47</v>
      </c>
      <c r="F328" s="308">
        <v>6</v>
      </c>
      <c r="H328" s="278" t="str">
        <f t="shared" si="343"/>
        <v/>
      </c>
      <c r="I328" s="278" t="str">
        <f t="shared" si="344"/>
        <v/>
      </c>
      <c r="J328" s="278" t="str">
        <f t="shared" si="345"/>
        <v/>
      </c>
      <c r="K328" s="280" t="str">
        <f t="shared" si="346"/>
        <v/>
      </c>
      <c r="L328" s="278" t="str">
        <f t="shared" si="347"/>
        <v/>
      </c>
      <c r="M328" s="278" t="str">
        <f t="shared" si="348"/>
        <v/>
      </c>
      <c r="N328" s="278">
        <f t="shared" si="349"/>
        <v>6</v>
      </c>
      <c r="O328" s="278" t="str">
        <f t="shared" si="350"/>
        <v/>
      </c>
    </row>
    <row r="329" spans="1:15" ht="14.25" customHeight="1" x14ac:dyDescent="0.15">
      <c r="A329" s="309" t="str">
        <f>Results!D165</f>
        <v>T</v>
      </c>
      <c r="B329" s="306">
        <v>4</v>
      </c>
      <c r="C329" s="289" t="str">
        <f t="shared" si="341"/>
        <v>Lorna Watts</v>
      </c>
      <c r="D329" s="289" t="str">
        <f t="shared" si="342"/>
        <v>Hastings AC</v>
      </c>
      <c r="E329" s="307">
        <f>Results!E165</f>
        <v>5.59</v>
      </c>
      <c r="F329" s="308">
        <v>5</v>
      </c>
      <c r="H329" s="278" t="str">
        <f t="shared" si="343"/>
        <v/>
      </c>
      <c r="I329" s="280" t="str">
        <f t="shared" si="344"/>
        <v/>
      </c>
      <c r="J329" s="278" t="str">
        <f t="shared" si="345"/>
        <v/>
      </c>
      <c r="K329" s="278" t="str">
        <f t="shared" si="346"/>
        <v/>
      </c>
      <c r="L329" s="278">
        <f t="shared" si="347"/>
        <v>5</v>
      </c>
      <c r="M329" s="278" t="str">
        <f t="shared" si="348"/>
        <v/>
      </c>
      <c r="N329" s="278" t="str">
        <f t="shared" si="349"/>
        <v/>
      </c>
      <c r="O329" s="280" t="str">
        <f t="shared" si="350"/>
        <v/>
      </c>
    </row>
    <row r="330" spans="1:15" ht="14.25" customHeight="1" x14ac:dyDescent="0.15">
      <c r="A330" s="309">
        <f>Results!D166</f>
        <v>0</v>
      </c>
      <c r="B330" s="306">
        <v>5</v>
      </c>
      <c r="C330" s="289" t="str">
        <f t="shared" si="341"/>
        <v/>
      </c>
      <c r="D330" s="289" t="str">
        <f t="shared" si="342"/>
        <v/>
      </c>
      <c r="E330" s="307">
        <f>Results!E166</f>
        <v>0</v>
      </c>
      <c r="F330" s="308">
        <v>4</v>
      </c>
      <c r="H330" s="278" t="str">
        <f t="shared" si="343"/>
        <v/>
      </c>
      <c r="I330" s="278" t="str">
        <f t="shared" si="344"/>
        <v/>
      </c>
      <c r="J330" s="278" t="str">
        <f t="shared" si="345"/>
        <v/>
      </c>
      <c r="K330" s="280" t="str">
        <f t="shared" si="346"/>
        <v/>
      </c>
      <c r="L330" s="278" t="str">
        <f t="shared" si="347"/>
        <v/>
      </c>
      <c r="M330" s="278" t="str">
        <f t="shared" si="348"/>
        <v/>
      </c>
      <c r="N330" s="278" t="str">
        <f t="shared" si="349"/>
        <v/>
      </c>
      <c r="O330" s="278" t="str">
        <f t="shared" si="350"/>
        <v/>
      </c>
    </row>
    <row r="331" spans="1:15" ht="14.25" customHeight="1" x14ac:dyDescent="0.15">
      <c r="A331" s="309">
        <f>Results!D167</f>
        <v>0</v>
      </c>
      <c r="B331" s="306">
        <v>6</v>
      </c>
      <c r="C331" s="289" t="str">
        <f t="shared" si="341"/>
        <v/>
      </c>
      <c r="D331" s="289" t="str">
        <f t="shared" si="342"/>
        <v/>
      </c>
      <c r="E331" s="307">
        <f>Results!E167</f>
        <v>0</v>
      </c>
      <c r="F331" s="308">
        <v>3</v>
      </c>
      <c r="H331" s="278" t="str">
        <f t="shared" si="343"/>
        <v/>
      </c>
      <c r="I331" s="278" t="str">
        <f t="shared" si="344"/>
        <v/>
      </c>
      <c r="J331" s="278" t="str">
        <f t="shared" si="345"/>
        <v/>
      </c>
      <c r="K331" s="278" t="str">
        <f t="shared" si="346"/>
        <v/>
      </c>
      <c r="L331" s="278" t="str">
        <f t="shared" si="347"/>
        <v/>
      </c>
      <c r="M331" s="278" t="str">
        <f t="shared" si="348"/>
        <v/>
      </c>
      <c r="N331" s="278" t="str">
        <f t="shared" si="349"/>
        <v/>
      </c>
      <c r="O331" s="278" t="str">
        <f t="shared" si="350"/>
        <v/>
      </c>
    </row>
    <row r="332" spans="1:15" ht="14.25" customHeight="1" x14ac:dyDescent="0.15">
      <c r="A332" s="309">
        <f>Results!D168</f>
        <v>0</v>
      </c>
      <c r="B332" s="306">
        <v>7</v>
      </c>
      <c r="C332" s="289"/>
      <c r="D332" s="289"/>
      <c r="E332" s="307">
        <f>Results!E168</f>
        <v>0</v>
      </c>
      <c r="F332" s="308">
        <v>2</v>
      </c>
      <c r="H332" s="278" t="str">
        <f t="shared" si="343"/>
        <v/>
      </c>
      <c r="I332" s="278" t="str">
        <f t="shared" si="344"/>
        <v/>
      </c>
      <c r="J332" s="278" t="str">
        <f t="shared" si="345"/>
        <v/>
      </c>
      <c r="K332" s="278" t="str">
        <f t="shared" si="346"/>
        <v/>
      </c>
      <c r="L332" s="278" t="str">
        <f t="shared" si="347"/>
        <v/>
      </c>
      <c r="M332" s="278" t="str">
        <f t="shared" si="348"/>
        <v/>
      </c>
      <c r="N332" s="278" t="str">
        <f t="shared" si="349"/>
        <v/>
      </c>
      <c r="O332" s="278" t="str">
        <f t="shared" si="350"/>
        <v/>
      </c>
    </row>
    <row r="333" spans="1:15" ht="14.25" customHeight="1" x14ac:dyDescent="0.15">
      <c r="A333" s="309">
        <f>Results!D169</f>
        <v>0</v>
      </c>
      <c r="B333" s="306">
        <v>8</v>
      </c>
      <c r="C333" s="289"/>
      <c r="D333" s="289"/>
      <c r="E333" s="307">
        <f>Results!E169</f>
        <v>0</v>
      </c>
      <c r="F333" s="308">
        <v>1</v>
      </c>
      <c r="H333" s="278" t="str">
        <f t="shared" si="343"/>
        <v/>
      </c>
      <c r="I333" s="278" t="str">
        <f t="shared" si="344"/>
        <v/>
      </c>
      <c r="J333" s="278" t="str">
        <f t="shared" si="345"/>
        <v/>
      </c>
      <c r="K333" s="278" t="str">
        <f t="shared" si="346"/>
        <v/>
      </c>
      <c r="L333" s="278" t="str">
        <f t="shared" si="347"/>
        <v/>
      </c>
      <c r="M333" s="278" t="str">
        <f t="shared" si="348"/>
        <v/>
      </c>
      <c r="N333" s="278" t="str">
        <f t="shared" si="349"/>
        <v/>
      </c>
      <c r="O333" s="278" t="str">
        <f t="shared" si="350"/>
        <v/>
      </c>
    </row>
    <row r="334" spans="1:15" ht="14.25" customHeight="1" x14ac:dyDescent="0.15">
      <c r="A334" s="293" t="str">
        <f>Results!B170</f>
        <v>Triple Jump</v>
      </c>
      <c r="C334" s="286" t="str">
        <f>CONCATENATE("Womens ",A334," ",Results!C170)</f>
        <v>Womens Triple Jump 50+</v>
      </c>
    </row>
    <row r="335" spans="1:15" ht="14.25" customHeight="1" x14ac:dyDescent="0.15">
      <c r="A335" s="309">
        <f>Results!D171</f>
        <v>21</v>
      </c>
      <c r="B335" s="306">
        <v>1</v>
      </c>
      <c r="C335" s="289" t="str">
        <f t="shared" ref="C335:C340" si="351">IF(A335=0,"",INDEX(Womens_team_declarations,MATCH(A$334,Events_women,0),MATCH(A335,women_short_codes,0)))</f>
        <v>Julia Machin</v>
      </c>
      <c r="D335" s="289" t="str">
        <f t="shared" ref="D335:D340" si="352">IF(A335=0,"",INDEX(Club_names,MATCH(A335,women_short_codes,0)))</f>
        <v>Brighton &amp; Hove AC</v>
      </c>
      <c r="E335" s="307">
        <f>Results!E171</f>
        <v>10.09</v>
      </c>
      <c r="F335" s="308">
        <v>8</v>
      </c>
      <c r="H335" s="278" t="str">
        <f t="shared" ref="H335:H342" si="353">IF($A335="","",IF($A335=H$15,$F335,""))</f>
        <v/>
      </c>
      <c r="I335" s="280">
        <f t="shared" ref="I335:I342" si="354">IF($A335="","",IF($A335=I$15,$F335,""))</f>
        <v>8</v>
      </c>
      <c r="J335" s="278" t="str">
        <f t="shared" ref="J335:J342" si="355">IF($A335="","",IF($A335=J$15,$F335,""))</f>
        <v/>
      </c>
      <c r="K335" s="278" t="str">
        <f t="shared" ref="K335:K342" si="356">IF($A335="","",IF($A335=K$15,$F335,""))</f>
        <v/>
      </c>
      <c r="L335" s="278" t="str">
        <f t="shared" ref="L335:L342" si="357">IF($A335="","",IF($A335=L$15,$F335,""))</f>
        <v/>
      </c>
      <c r="M335" s="278" t="str">
        <f t="shared" ref="M335:M342" si="358">IF($A335="","",IF($A335=M$15,$F335,""))</f>
        <v/>
      </c>
      <c r="N335" s="278" t="str">
        <f t="shared" ref="N335:N342" si="359">IF($A335="","",IF($A335=N$15,$F335,""))</f>
        <v/>
      </c>
      <c r="O335" s="278" t="str">
        <f t="shared" ref="O335:O342" si="360">IF($A335="","",IF($A335=O$15,$F335,""))</f>
        <v/>
      </c>
    </row>
    <row r="336" spans="1:15" ht="14.25" customHeight="1" x14ac:dyDescent="0.15">
      <c r="A336" s="309">
        <f>Results!D172</f>
        <v>26</v>
      </c>
      <c r="B336" s="306">
        <v>2</v>
      </c>
      <c r="C336" s="289" t="str">
        <f t="shared" si="351"/>
        <v>Jo Body</v>
      </c>
      <c r="D336" s="289" t="str">
        <f t="shared" si="352"/>
        <v>Hastings AC</v>
      </c>
      <c r="E336" s="307">
        <f>Results!E172</f>
        <v>6.09</v>
      </c>
      <c r="F336" s="308">
        <v>7</v>
      </c>
      <c r="H336" s="278" t="str">
        <f t="shared" si="353"/>
        <v/>
      </c>
      <c r="I336" s="278" t="str">
        <f t="shared" si="354"/>
        <v/>
      </c>
      <c r="J336" s="280" t="str">
        <f t="shared" si="355"/>
        <v/>
      </c>
      <c r="K336" s="278" t="str">
        <f t="shared" si="356"/>
        <v/>
      </c>
      <c r="L336" s="278">
        <f t="shared" si="357"/>
        <v>7</v>
      </c>
      <c r="M336" s="278" t="str">
        <f t="shared" si="358"/>
        <v/>
      </c>
      <c r="N336" s="278" t="str">
        <f t="shared" si="359"/>
        <v/>
      </c>
      <c r="O336" s="280" t="str">
        <f t="shared" si="360"/>
        <v/>
      </c>
    </row>
    <row r="337" spans="1:15" ht="14.25" customHeight="1" x14ac:dyDescent="0.15">
      <c r="A337" s="309">
        <f>Results!D173</f>
        <v>0</v>
      </c>
      <c r="B337" s="306">
        <v>3</v>
      </c>
      <c r="C337" s="289" t="str">
        <f t="shared" si="351"/>
        <v/>
      </c>
      <c r="D337" s="289" t="str">
        <f t="shared" si="352"/>
        <v/>
      </c>
      <c r="E337" s="307">
        <f>Results!E173</f>
        <v>0</v>
      </c>
      <c r="F337" s="308">
        <v>6</v>
      </c>
      <c r="H337" s="278" t="str">
        <f t="shared" si="353"/>
        <v/>
      </c>
      <c r="I337" s="278" t="str">
        <f t="shared" si="354"/>
        <v/>
      </c>
      <c r="J337" s="278" t="str">
        <f t="shared" si="355"/>
        <v/>
      </c>
      <c r="K337" s="278" t="str">
        <f t="shared" si="356"/>
        <v/>
      </c>
      <c r="L337" s="280" t="str">
        <f t="shared" si="357"/>
        <v/>
      </c>
      <c r="M337" s="278" t="str">
        <f t="shared" si="358"/>
        <v/>
      </c>
      <c r="N337" s="278" t="str">
        <f t="shared" si="359"/>
        <v/>
      </c>
      <c r="O337" s="278" t="str">
        <f t="shared" si="360"/>
        <v/>
      </c>
    </row>
    <row r="338" spans="1:15" ht="14.25" customHeight="1" x14ac:dyDescent="0.15">
      <c r="A338" s="309">
        <f>Results!D174</f>
        <v>0</v>
      </c>
      <c r="B338" s="306">
        <v>4</v>
      </c>
      <c r="C338" s="289" t="str">
        <f t="shared" si="351"/>
        <v/>
      </c>
      <c r="D338" s="289" t="str">
        <f t="shared" si="352"/>
        <v/>
      </c>
      <c r="E338" s="307">
        <f>Results!E174</f>
        <v>0</v>
      </c>
      <c r="F338" s="308">
        <v>5</v>
      </c>
      <c r="H338" s="278" t="str">
        <f t="shared" si="353"/>
        <v/>
      </c>
      <c r="I338" s="278" t="str">
        <f t="shared" si="354"/>
        <v/>
      </c>
      <c r="J338" s="278" t="str">
        <f t="shared" si="355"/>
        <v/>
      </c>
      <c r="K338" s="280" t="str">
        <f t="shared" si="356"/>
        <v/>
      </c>
      <c r="L338" s="278" t="str">
        <f t="shared" si="357"/>
        <v/>
      </c>
      <c r="M338" s="278" t="str">
        <f t="shared" si="358"/>
        <v/>
      </c>
      <c r="N338" s="278" t="str">
        <f t="shared" si="359"/>
        <v/>
      </c>
      <c r="O338" s="278" t="str">
        <f t="shared" si="360"/>
        <v/>
      </c>
    </row>
    <row r="339" spans="1:15" ht="14.25" customHeight="1" x14ac:dyDescent="0.15">
      <c r="A339" s="309">
        <f>Results!D175</f>
        <v>0</v>
      </c>
      <c r="B339" s="306">
        <v>5</v>
      </c>
      <c r="C339" s="289" t="str">
        <f t="shared" si="351"/>
        <v/>
      </c>
      <c r="D339" s="289" t="str">
        <f t="shared" si="352"/>
        <v/>
      </c>
      <c r="E339" s="307">
        <f>Results!E175</f>
        <v>0</v>
      </c>
      <c r="F339" s="308">
        <v>4</v>
      </c>
      <c r="H339" s="278" t="str">
        <f t="shared" si="353"/>
        <v/>
      </c>
      <c r="I339" s="278" t="str">
        <f t="shared" si="354"/>
        <v/>
      </c>
      <c r="J339" s="278" t="str">
        <f t="shared" si="355"/>
        <v/>
      </c>
      <c r="K339" s="278" t="str">
        <f t="shared" si="356"/>
        <v/>
      </c>
      <c r="L339" s="278" t="str">
        <f t="shared" si="357"/>
        <v/>
      </c>
      <c r="M339" s="280" t="str">
        <f t="shared" si="358"/>
        <v/>
      </c>
      <c r="N339" s="278" t="str">
        <f t="shared" si="359"/>
        <v/>
      </c>
      <c r="O339" s="278" t="str">
        <f t="shared" si="360"/>
        <v/>
      </c>
    </row>
    <row r="340" spans="1:15" ht="14.25" customHeight="1" x14ac:dyDescent="0.15">
      <c r="A340" s="309">
        <f>Results!D176</f>
        <v>0</v>
      </c>
      <c r="B340" s="306">
        <v>6</v>
      </c>
      <c r="C340" s="289" t="str">
        <f t="shared" si="351"/>
        <v/>
      </c>
      <c r="D340" s="289" t="str">
        <f t="shared" si="352"/>
        <v/>
      </c>
      <c r="E340" s="307">
        <f>Results!E176</f>
        <v>0</v>
      </c>
      <c r="F340" s="308">
        <v>3</v>
      </c>
      <c r="H340" s="278" t="str">
        <f t="shared" si="353"/>
        <v/>
      </c>
      <c r="I340" s="278" t="str">
        <f t="shared" si="354"/>
        <v/>
      </c>
      <c r="J340" s="278" t="str">
        <f t="shared" si="355"/>
        <v/>
      </c>
      <c r="K340" s="278" t="str">
        <f t="shared" si="356"/>
        <v/>
      </c>
      <c r="L340" s="278" t="str">
        <f t="shared" si="357"/>
        <v/>
      </c>
      <c r="M340" s="278" t="str">
        <f t="shared" si="358"/>
        <v/>
      </c>
      <c r="N340" s="278" t="str">
        <f t="shared" si="359"/>
        <v/>
      </c>
      <c r="O340" s="278" t="str">
        <f t="shared" si="360"/>
        <v/>
      </c>
    </row>
    <row r="341" spans="1:15" ht="14.25" customHeight="1" x14ac:dyDescent="0.15">
      <c r="A341" s="309">
        <f>Results!D177</f>
        <v>0</v>
      </c>
      <c r="B341" s="306">
        <v>7</v>
      </c>
      <c r="C341" s="289"/>
      <c r="D341" s="289"/>
      <c r="E341" s="307">
        <f>Results!E177</f>
        <v>0</v>
      </c>
      <c r="F341" s="308">
        <v>2</v>
      </c>
      <c r="H341" s="278" t="str">
        <f t="shared" si="353"/>
        <v/>
      </c>
      <c r="I341" s="278" t="str">
        <f t="shared" si="354"/>
        <v/>
      </c>
      <c r="J341" s="278" t="str">
        <f t="shared" si="355"/>
        <v/>
      </c>
      <c r="K341" s="278" t="str">
        <f t="shared" si="356"/>
        <v/>
      </c>
      <c r="L341" s="278" t="str">
        <f t="shared" si="357"/>
        <v/>
      </c>
      <c r="M341" s="278" t="str">
        <f t="shared" si="358"/>
        <v/>
      </c>
      <c r="N341" s="278" t="str">
        <f t="shared" si="359"/>
        <v/>
      </c>
      <c r="O341" s="278" t="str">
        <f t="shared" si="360"/>
        <v/>
      </c>
    </row>
    <row r="342" spans="1:15" ht="14.25" customHeight="1" x14ac:dyDescent="0.15">
      <c r="A342" s="309">
        <f>Results!D178</f>
        <v>0</v>
      </c>
      <c r="B342" s="306">
        <v>8</v>
      </c>
      <c r="C342" s="289"/>
      <c r="D342" s="289"/>
      <c r="E342" s="307">
        <f>Results!E178</f>
        <v>0</v>
      </c>
      <c r="F342" s="308">
        <v>1</v>
      </c>
      <c r="H342" s="278" t="str">
        <f t="shared" si="353"/>
        <v/>
      </c>
      <c r="I342" s="278" t="str">
        <f t="shared" si="354"/>
        <v/>
      </c>
      <c r="J342" s="278" t="str">
        <f t="shared" si="355"/>
        <v/>
      </c>
      <c r="K342" s="278" t="str">
        <f t="shared" si="356"/>
        <v/>
      </c>
      <c r="L342" s="278" t="str">
        <f t="shared" si="357"/>
        <v/>
      </c>
      <c r="M342" s="278" t="str">
        <f t="shared" si="358"/>
        <v/>
      </c>
      <c r="N342" s="278" t="str">
        <f t="shared" si="359"/>
        <v/>
      </c>
      <c r="O342" s="278" t="str">
        <f t="shared" si="360"/>
        <v/>
      </c>
    </row>
    <row r="343" spans="1:15" ht="14.25" customHeight="1" x14ac:dyDescent="0.15">
      <c r="A343" s="293" t="str">
        <f>Results!J98</f>
        <v>200m</v>
      </c>
      <c r="C343" s="286" t="str">
        <f>CONCATENATE("Womens ",A343," ",Results!K98)</f>
        <v>Womens 200m A</v>
      </c>
    </row>
    <row r="344" spans="1:15" ht="14.25" customHeight="1" x14ac:dyDescent="0.15">
      <c r="A344" s="226" t="str">
        <f>Results!L99</f>
        <v>C</v>
      </c>
      <c r="B344" s="306">
        <v>1</v>
      </c>
      <c r="C344" s="289" t="str">
        <f t="shared" ref="C344:C349" si="361">IF(A344=0,"",INDEX(Womens_team_declarations,MATCH(A$343,Events_women,0),MATCH(A344,women_short_codes,0)))</f>
        <v>Julia Machin</v>
      </c>
      <c r="D344" s="289" t="str">
        <f t="shared" ref="D344:D351" si="362">IF(A344=0,"",INDEX(Club_names,MATCH(A344,women_short_codes,0)))</f>
        <v>Brighton &amp; Hove AC</v>
      </c>
      <c r="E344" s="310">
        <f>Results!M99</f>
        <v>29.9</v>
      </c>
      <c r="F344" s="308">
        <v>8</v>
      </c>
      <c r="H344" s="278" t="str">
        <f t="shared" ref="H344:H351" si="363">IF($A344="","",IF(LEFT($A344,1)=H$12,$F344,""))</f>
        <v/>
      </c>
      <c r="I344" s="278">
        <f t="shared" ref="I344:I351" si="364">IF($A344="","",IF(LEFT($A344,1)=I$12,$F344,""))</f>
        <v>8</v>
      </c>
      <c r="J344" s="278" t="str">
        <f t="shared" ref="J344:J351" si="365">IF($A344="","",IF(LEFT($A344,1)=J$12,$F344,""))</f>
        <v/>
      </c>
      <c r="K344" s="278" t="str">
        <f t="shared" ref="K344:K351" si="366">IF($A344="","",IF(LEFT($A344,1)=K$12,$F344,""))</f>
        <v/>
      </c>
      <c r="L344" s="280" t="str">
        <f t="shared" ref="L344:L351" si="367">IF($A344="","",IF(LEFT($A344,1)=L$12,$F344,""))</f>
        <v/>
      </c>
      <c r="M344" s="278" t="str">
        <f t="shared" ref="M344:M351" si="368">IF($A344="","",IF(LEFT($A344,1)=M$12,$F344,""))</f>
        <v/>
      </c>
      <c r="N344" s="278" t="str">
        <f t="shared" ref="N344:N351" si="369">IF($A344="","",IF(LEFT($A344,1)=N$12,$F344,""))</f>
        <v/>
      </c>
      <c r="O344" s="278" t="str">
        <f t="shared" ref="O344:O351" si="370">IF($A344="","",IF(LEFT($A344,1)=O$12,$F344,""))</f>
        <v/>
      </c>
    </row>
    <row r="345" spans="1:15" ht="14.25" customHeight="1" x14ac:dyDescent="0.15">
      <c r="A345" s="226" t="str">
        <f>Results!L100</f>
        <v>D</v>
      </c>
      <c r="B345" s="306">
        <v>2</v>
      </c>
      <c r="C345" s="289" t="str">
        <f t="shared" si="361"/>
        <v>Cara Maker</v>
      </c>
      <c r="D345" s="289" t="str">
        <f t="shared" si="362"/>
        <v>Eastbourne Rovers AC</v>
      </c>
      <c r="E345" s="310">
        <f>Results!M100</f>
        <v>30.1</v>
      </c>
      <c r="F345" s="308">
        <v>7</v>
      </c>
      <c r="H345" s="278" t="str">
        <f t="shared" si="363"/>
        <v/>
      </c>
      <c r="I345" s="278" t="str">
        <f t="shared" si="364"/>
        <v/>
      </c>
      <c r="J345" s="278">
        <f t="shared" si="365"/>
        <v>7</v>
      </c>
      <c r="K345" s="278" t="str">
        <f t="shared" si="366"/>
        <v/>
      </c>
      <c r="L345" s="278" t="str">
        <f t="shared" si="367"/>
        <v/>
      </c>
      <c r="M345" s="278" t="str">
        <f t="shared" si="368"/>
        <v/>
      </c>
      <c r="N345" s="280" t="str">
        <f t="shared" si="369"/>
        <v/>
      </c>
      <c r="O345" s="278" t="str">
        <f t="shared" si="370"/>
        <v/>
      </c>
    </row>
    <row r="346" spans="1:15" ht="14.25" customHeight="1" x14ac:dyDescent="0.15">
      <c r="A346" s="226" t="str">
        <f>Results!L101</f>
        <v>K</v>
      </c>
      <c r="B346" s="306">
        <v>3</v>
      </c>
      <c r="C346" s="289" t="str">
        <f t="shared" si="361"/>
        <v>Lucie Venables</v>
      </c>
      <c r="D346" s="289" t="str">
        <f t="shared" si="362"/>
        <v>Haywards Heath &amp; Lewes</v>
      </c>
      <c r="E346" s="310">
        <f>Results!M101</f>
        <v>31.8</v>
      </c>
      <c r="F346" s="308">
        <v>6</v>
      </c>
      <c r="H346" s="278" t="str">
        <f t="shared" si="363"/>
        <v/>
      </c>
      <c r="I346" s="278" t="str">
        <f t="shared" si="364"/>
        <v/>
      </c>
      <c r="J346" s="278" t="str">
        <f t="shared" si="365"/>
        <v/>
      </c>
      <c r="K346" s="280" t="str">
        <f t="shared" si="366"/>
        <v/>
      </c>
      <c r="L346" s="278" t="str">
        <f t="shared" si="367"/>
        <v/>
      </c>
      <c r="M346" s="278">
        <f t="shared" si="368"/>
        <v>6</v>
      </c>
      <c r="N346" s="278" t="str">
        <f t="shared" si="369"/>
        <v/>
      </c>
      <c r="O346" s="278" t="str">
        <f t="shared" si="370"/>
        <v/>
      </c>
    </row>
    <row r="347" spans="1:15" ht="14.25" customHeight="1" x14ac:dyDescent="0.15">
      <c r="A347" s="226" t="str">
        <f>Results!L102</f>
        <v>T</v>
      </c>
      <c r="B347" s="306">
        <v>4</v>
      </c>
      <c r="C347" s="289" t="str">
        <f t="shared" si="361"/>
        <v>Louise Simkiss</v>
      </c>
      <c r="D347" s="289" t="str">
        <f t="shared" si="362"/>
        <v>Hastings AC</v>
      </c>
      <c r="E347" s="310">
        <f>Results!M102</f>
        <v>31.9</v>
      </c>
      <c r="F347" s="308">
        <v>5</v>
      </c>
      <c r="H347" s="278" t="str">
        <f t="shared" si="363"/>
        <v/>
      </c>
      <c r="I347" s="280" t="str">
        <f t="shared" si="364"/>
        <v/>
      </c>
      <c r="J347" s="278" t="str">
        <f t="shared" si="365"/>
        <v/>
      </c>
      <c r="K347" s="278" t="str">
        <f t="shared" si="366"/>
        <v/>
      </c>
      <c r="L347" s="278">
        <f t="shared" si="367"/>
        <v>5</v>
      </c>
      <c r="M347" s="278" t="str">
        <f t="shared" si="368"/>
        <v/>
      </c>
      <c r="N347" s="278" t="str">
        <f t="shared" si="369"/>
        <v/>
      </c>
      <c r="O347" s="280" t="str">
        <f t="shared" si="370"/>
        <v/>
      </c>
    </row>
    <row r="348" spans="1:15" ht="14.25" customHeight="1" x14ac:dyDescent="0.15">
      <c r="A348" s="226" t="str">
        <f>Results!L103</f>
        <v>N</v>
      </c>
      <c r="B348" s="306">
        <v>5</v>
      </c>
      <c r="C348" s="289" t="str">
        <f t="shared" si="361"/>
        <v>Carly Hopkins</v>
      </c>
      <c r="D348" s="289" t="str">
        <f t="shared" si="362"/>
        <v>HY</v>
      </c>
      <c r="E348" s="310">
        <f>Results!M103</f>
        <v>36</v>
      </c>
      <c r="F348" s="308">
        <v>4</v>
      </c>
      <c r="H348" s="278" t="str">
        <f t="shared" si="363"/>
        <v/>
      </c>
      <c r="I348" s="278" t="str">
        <f t="shared" si="364"/>
        <v/>
      </c>
      <c r="J348" s="278" t="str">
        <f t="shared" si="365"/>
        <v/>
      </c>
      <c r="K348" s="280" t="str">
        <f t="shared" si="366"/>
        <v/>
      </c>
      <c r="L348" s="278" t="str">
        <f t="shared" si="367"/>
        <v/>
      </c>
      <c r="M348" s="278" t="str">
        <f t="shared" si="368"/>
        <v/>
      </c>
      <c r="N348" s="278">
        <f t="shared" si="369"/>
        <v>4</v>
      </c>
      <c r="O348" s="278" t="str">
        <f t="shared" si="370"/>
        <v/>
      </c>
    </row>
    <row r="349" spans="1:15" ht="14.25" customHeight="1" x14ac:dyDescent="0.15">
      <c r="A349" s="226" t="str">
        <f>Results!L104</f>
        <v>S</v>
      </c>
      <c r="B349" s="306">
        <v>6</v>
      </c>
      <c r="C349" s="289" t="str">
        <f t="shared" si="361"/>
        <v>Katy Reed</v>
      </c>
      <c r="D349" s="289" t="str">
        <f t="shared" si="362"/>
        <v>Hailsham</v>
      </c>
      <c r="E349" s="310">
        <f>Results!M104</f>
        <v>37.4</v>
      </c>
      <c r="F349" s="308">
        <v>3</v>
      </c>
      <c r="H349" s="278" t="str">
        <f t="shared" si="363"/>
        <v/>
      </c>
      <c r="I349" s="278" t="str">
        <f t="shared" si="364"/>
        <v/>
      </c>
      <c r="J349" s="278" t="str">
        <f t="shared" si="365"/>
        <v/>
      </c>
      <c r="K349" s="278">
        <f t="shared" si="366"/>
        <v>3</v>
      </c>
      <c r="L349" s="278" t="str">
        <f t="shared" si="367"/>
        <v/>
      </c>
      <c r="M349" s="278" t="str">
        <f t="shared" si="368"/>
        <v/>
      </c>
      <c r="N349" s="278" t="str">
        <f t="shared" si="369"/>
        <v/>
      </c>
      <c r="O349" s="278" t="str">
        <f t="shared" si="370"/>
        <v/>
      </c>
    </row>
    <row r="350" spans="1:15" ht="14.25" customHeight="1" x14ac:dyDescent="0.15">
      <c r="A350" s="226">
        <f>Results!L105</f>
        <v>0</v>
      </c>
      <c r="B350" s="306">
        <v>7</v>
      </c>
      <c r="C350" s="289"/>
      <c r="D350" s="289" t="str">
        <f t="shared" si="362"/>
        <v/>
      </c>
      <c r="E350" s="310">
        <f>Results!M105</f>
        <v>0</v>
      </c>
      <c r="F350" s="308">
        <v>2</v>
      </c>
      <c r="H350" s="278" t="str">
        <f t="shared" si="363"/>
        <v/>
      </c>
      <c r="I350" s="278" t="str">
        <f t="shared" si="364"/>
        <v/>
      </c>
      <c r="J350" s="278" t="str">
        <f t="shared" si="365"/>
        <v/>
      </c>
      <c r="K350" s="278" t="str">
        <f t="shared" si="366"/>
        <v/>
      </c>
      <c r="L350" s="278" t="str">
        <f t="shared" si="367"/>
        <v/>
      </c>
      <c r="M350" s="278" t="str">
        <f t="shared" si="368"/>
        <v/>
      </c>
      <c r="N350" s="278" t="str">
        <f t="shared" si="369"/>
        <v/>
      </c>
      <c r="O350" s="278" t="str">
        <f t="shared" si="370"/>
        <v/>
      </c>
    </row>
    <row r="351" spans="1:15" ht="14.25" customHeight="1" x14ac:dyDescent="0.15">
      <c r="A351" s="226">
        <f>Results!L106</f>
        <v>0</v>
      </c>
      <c r="B351" s="306">
        <v>8</v>
      </c>
      <c r="C351" s="289"/>
      <c r="D351" s="289" t="str">
        <f t="shared" si="362"/>
        <v/>
      </c>
      <c r="E351" s="310">
        <f>Results!M106</f>
        <v>0</v>
      </c>
      <c r="F351" s="308">
        <v>1</v>
      </c>
      <c r="H351" s="278" t="str">
        <f t="shared" si="363"/>
        <v/>
      </c>
      <c r="I351" s="278" t="str">
        <f t="shared" si="364"/>
        <v/>
      </c>
      <c r="J351" s="278" t="str">
        <f t="shared" si="365"/>
        <v/>
      </c>
      <c r="K351" s="278" t="str">
        <f t="shared" si="366"/>
        <v/>
      </c>
      <c r="L351" s="278" t="str">
        <f t="shared" si="367"/>
        <v/>
      </c>
      <c r="M351" s="278" t="str">
        <f t="shared" si="368"/>
        <v/>
      </c>
      <c r="N351" s="278" t="str">
        <f t="shared" si="369"/>
        <v/>
      </c>
      <c r="O351" s="278" t="str">
        <f t="shared" si="370"/>
        <v/>
      </c>
    </row>
    <row r="352" spans="1:15" ht="14.25" customHeight="1" x14ac:dyDescent="0.15">
      <c r="A352" s="293" t="str">
        <f>Results!J107</f>
        <v>200m</v>
      </c>
      <c r="C352" s="286" t="str">
        <f>CONCATENATE("Womens ",A352," ",Results!K107)</f>
        <v>Womens 200m B</v>
      </c>
    </row>
    <row r="353" spans="1:15" ht="14.25" customHeight="1" x14ac:dyDescent="0.15">
      <c r="A353" s="226" t="str">
        <f>Results!L108</f>
        <v>CC</v>
      </c>
      <c r="B353" s="306">
        <v>1</v>
      </c>
      <c r="C353" s="289" t="str">
        <f t="shared" ref="C353:C360" si="371">IF(A353=0,"",INDEX(Womens_team_declarations,MATCH(A$352,Events_women,0),MATCH(A353,women_short_codes,0)))</f>
        <v>Jo Wilding</v>
      </c>
      <c r="D353" s="289" t="str">
        <f t="shared" ref="D353:D360" si="372">IF(A353=0,"",INDEX(Club_names,MATCH(A353,women_short_codes,0)))</f>
        <v>Brighton &amp; Hove AC</v>
      </c>
      <c r="E353" s="310">
        <f>Results!M108</f>
        <v>31.4</v>
      </c>
      <c r="F353" s="308">
        <v>8</v>
      </c>
      <c r="H353" s="278" t="str">
        <f t="shared" ref="H353:H360" si="373">IF($A353="","",IF(LEFT($A353,1)=H$12,$F353,""))</f>
        <v/>
      </c>
      <c r="I353" s="278">
        <f t="shared" ref="I353:I360" si="374">IF($A353="","",IF(LEFT($A353,1)=I$12,$F353,""))</f>
        <v>8</v>
      </c>
      <c r="J353" s="278" t="str">
        <f t="shared" ref="J353:J360" si="375">IF($A353="","",IF(LEFT($A353,1)=J$12,$F353,""))</f>
        <v/>
      </c>
      <c r="K353" s="278" t="str">
        <f t="shared" ref="K353:K360" si="376">IF($A353="","",IF(LEFT($A353,1)=K$12,$F353,""))</f>
        <v/>
      </c>
      <c r="L353" s="278" t="str">
        <f t="shared" ref="L353:L360" si="377">IF($A353="","",IF(LEFT($A353,1)=L$12,$F353,""))</f>
        <v/>
      </c>
      <c r="M353" s="280" t="str">
        <f t="shared" ref="M353:M360" si="378">IF($A353="","",IF(LEFT($A353,1)=M$12,$F353,""))</f>
        <v/>
      </c>
      <c r="N353" s="278" t="str">
        <f t="shared" ref="N353:N360" si="379">IF($A353="","",IF(LEFT($A353,1)=N$12,$F353,""))</f>
        <v/>
      </c>
      <c r="O353" s="278" t="str">
        <f t="shared" ref="O353:O360" si="380">IF($A353="","",IF(LEFT($A353,1)=O$12,$F353,""))</f>
        <v/>
      </c>
    </row>
    <row r="354" spans="1:15" ht="14.25" customHeight="1" x14ac:dyDescent="0.15">
      <c r="A354" s="226" t="str">
        <f>Results!L109</f>
        <v>TT</v>
      </c>
      <c r="B354" s="306">
        <v>2</v>
      </c>
      <c r="C354" s="289" t="str">
        <f t="shared" si="371"/>
        <v xml:space="preserve">Tamsin West </v>
      </c>
      <c r="D354" s="289" t="str">
        <f t="shared" si="372"/>
        <v>Hastings AC</v>
      </c>
      <c r="E354" s="310">
        <f>Results!M109</f>
        <v>36.299999999999997</v>
      </c>
      <c r="F354" s="308">
        <v>7</v>
      </c>
      <c r="H354" s="278" t="str">
        <f t="shared" si="373"/>
        <v/>
      </c>
      <c r="I354" s="280" t="str">
        <f t="shared" si="374"/>
        <v/>
      </c>
      <c r="J354" s="278" t="str">
        <f t="shared" si="375"/>
        <v/>
      </c>
      <c r="K354" s="278" t="str">
        <f t="shared" si="376"/>
        <v/>
      </c>
      <c r="L354" s="278">
        <f t="shared" si="377"/>
        <v>7</v>
      </c>
      <c r="M354" s="278" t="str">
        <f t="shared" si="378"/>
        <v/>
      </c>
      <c r="N354" s="278" t="str">
        <f t="shared" si="379"/>
        <v/>
      </c>
      <c r="O354" s="278" t="str">
        <f t="shared" si="380"/>
        <v/>
      </c>
    </row>
    <row r="355" spans="1:15" ht="14.25" customHeight="1" x14ac:dyDescent="0.15">
      <c r="A355" s="226" t="str">
        <f>Results!L110</f>
        <v>SS</v>
      </c>
      <c r="B355" s="306">
        <v>3</v>
      </c>
      <c r="C355" s="289" t="str">
        <f t="shared" si="371"/>
        <v>Hannah Deubert-Chapman</v>
      </c>
      <c r="D355" s="289" t="str">
        <f t="shared" si="372"/>
        <v>Hailsham</v>
      </c>
      <c r="E355" s="310">
        <f>Results!M110</f>
        <v>36.9</v>
      </c>
      <c r="F355" s="308">
        <v>6</v>
      </c>
      <c r="H355" s="278" t="str">
        <f t="shared" si="373"/>
        <v/>
      </c>
      <c r="I355" s="278" t="str">
        <f t="shared" si="374"/>
        <v/>
      </c>
      <c r="J355" s="278" t="str">
        <f t="shared" si="375"/>
        <v/>
      </c>
      <c r="K355" s="278">
        <f t="shared" si="376"/>
        <v>6</v>
      </c>
      <c r="L355" s="280" t="str">
        <f t="shared" si="377"/>
        <v/>
      </c>
      <c r="M355" s="278" t="str">
        <f t="shared" si="378"/>
        <v/>
      </c>
      <c r="N355" s="278" t="str">
        <f t="shared" si="379"/>
        <v/>
      </c>
      <c r="O355" s="278" t="str">
        <f t="shared" si="380"/>
        <v/>
      </c>
    </row>
    <row r="356" spans="1:15" ht="14.25" customHeight="1" x14ac:dyDescent="0.15">
      <c r="A356" s="226" t="str">
        <f>Results!L111</f>
        <v>L</v>
      </c>
      <c r="B356" s="306">
        <v>4</v>
      </c>
      <c r="C356" s="289" t="str">
        <f t="shared" si="371"/>
        <v>Aska Asakura</v>
      </c>
      <c r="D356" s="289" t="str">
        <f t="shared" si="372"/>
        <v xml:space="preserve"> </v>
      </c>
      <c r="E356" s="310">
        <f>Results!M111</f>
        <v>37.700000000000003</v>
      </c>
      <c r="F356" s="308">
        <v>5</v>
      </c>
      <c r="H356" s="278">
        <f t="shared" si="373"/>
        <v>5</v>
      </c>
      <c r="I356" s="278" t="str">
        <f t="shared" si="374"/>
        <v/>
      </c>
      <c r="J356" s="278" t="str">
        <f t="shared" si="375"/>
        <v/>
      </c>
      <c r="K356" s="278" t="str">
        <f t="shared" si="376"/>
        <v/>
      </c>
      <c r="L356" s="278" t="str">
        <f t="shared" si="377"/>
        <v/>
      </c>
      <c r="M356" s="278" t="str">
        <f t="shared" si="378"/>
        <v/>
      </c>
      <c r="N356" s="280" t="str">
        <f t="shared" si="379"/>
        <v/>
      </c>
      <c r="O356" s="280" t="str">
        <f t="shared" si="380"/>
        <v/>
      </c>
    </row>
    <row r="357" spans="1:15" ht="14.25" customHeight="1" x14ac:dyDescent="0.15">
      <c r="A357" s="226">
        <f>Results!L112</f>
        <v>0</v>
      </c>
      <c r="B357" s="306">
        <v>5</v>
      </c>
      <c r="C357" s="289" t="str">
        <f t="shared" si="371"/>
        <v/>
      </c>
      <c r="D357" s="289" t="str">
        <f t="shared" si="372"/>
        <v/>
      </c>
      <c r="E357" s="310">
        <f>Results!M112</f>
        <v>0</v>
      </c>
      <c r="F357" s="308">
        <v>4</v>
      </c>
      <c r="H357" s="278" t="str">
        <f t="shared" si="373"/>
        <v/>
      </c>
      <c r="I357" s="278" t="str">
        <f t="shared" si="374"/>
        <v/>
      </c>
      <c r="J357" s="280" t="str">
        <f t="shared" si="375"/>
        <v/>
      </c>
      <c r="K357" s="280" t="str">
        <f t="shared" si="376"/>
        <v/>
      </c>
      <c r="L357" s="278" t="str">
        <f t="shared" si="377"/>
        <v/>
      </c>
      <c r="M357" s="278" t="str">
        <f t="shared" si="378"/>
        <v/>
      </c>
      <c r="N357" s="278" t="str">
        <f t="shared" si="379"/>
        <v/>
      </c>
      <c r="O357" s="278" t="str">
        <f t="shared" si="380"/>
        <v/>
      </c>
    </row>
    <row r="358" spans="1:15" ht="14.25" customHeight="1" x14ac:dyDescent="0.15">
      <c r="A358" s="226">
        <f>Results!L113</f>
        <v>0</v>
      </c>
      <c r="B358" s="306">
        <v>6</v>
      </c>
      <c r="C358" s="289" t="str">
        <f t="shared" si="371"/>
        <v/>
      </c>
      <c r="D358" s="289" t="str">
        <f t="shared" si="372"/>
        <v/>
      </c>
      <c r="E358" s="310">
        <f>Results!M113</f>
        <v>0</v>
      </c>
      <c r="F358" s="308">
        <v>3</v>
      </c>
      <c r="H358" s="278" t="str">
        <f t="shared" si="373"/>
        <v/>
      </c>
      <c r="I358" s="278" t="str">
        <f t="shared" si="374"/>
        <v/>
      </c>
      <c r="J358" s="278" t="str">
        <f t="shared" si="375"/>
        <v/>
      </c>
      <c r="K358" s="280" t="str">
        <f t="shared" si="376"/>
        <v/>
      </c>
      <c r="L358" s="278" t="str">
        <f t="shared" si="377"/>
        <v/>
      </c>
      <c r="M358" s="278" t="str">
        <f t="shared" si="378"/>
        <v/>
      </c>
      <c r="N358" s="278" t="str">
        <f t="shared" si="379"/>
        <v/>
      </c>
      <c r="O358" s="278" t="str">
        <f t="shared" si="380"/>
        <v/>
      </c>
    </row>
    <row r="359" spans="1:15" ht="14.25" customHeight="1" x14ac:dyDescent="0.15">
      <c r="A359" s="226">
        <f>Results!L114</f>
        <v>0</v>
      </c>
      <c r="B359" s="306">
        <v>7</v>
      </c>
      <c r="C359" s="289" t="str">
        <f t="shared" si="371"/>
        <v/>
      </c>
      <c r="D359" s="289" t="str">
        <f t="shared" si="372"/>
        <v/>
      </c>
      <c r="E359" s="310">
        <f>Results!M114</f>
        <v>0</v>
      </c>
      <c r="F359" s="308">
        <v>2</v>
      </c>
      <c r="H359" s="280" t="str">
        <f t="shared" si="373"/>
        <v/>
      </c>
      <c r="I359" s="278" t="str">
        <f t="shared" si="374"/>
        <v/>
      </c>
      <c r="J359" s="278" t="str">
        <f t="shared" si="375"/>
        <v/>
      </c>
      <c r="K359" s="278" t="str">
        <f t="shared" si="376"/>
        <v/>
      </c>
      <c r="L359" s="278" t="str">
        <f t="shared" si="377"/>
        <v/>
      </c>
      <c r="M359" s="278" t="str">
        <f t="shared" si="378"/>
        <v/>
      </c>
      <c r="N359" s="278" t="str">
        <f t="shared" si="379"/>
        <v/>
      </c>
      <c r="O359" s="278" t="str">
        <f t="shared" si="380"/>
        <v/>
      </c>
    </row>
    <row r="360" spans="1:15" ht="14.25" customHeight="1" x14ac:dyDescent="0.15">
      <c r="A360" s="226">
        <f>Results!L115</f>
        <v>0</v>
      </c>
      <c r="B360" s="306">
        <v>8</v>
      </c>
      <c r="C360" s="289" t="str">
        <f t="shared" si="371"/>
        <v/>
      </c>
      <c r="D360" s="289" t="str">
        <f t="shared" si="372"/>
        <v/>
      </c>
      <c r="E360" s="310">
        <f>Results!M115</f>
        <v>0</v>
      </c>
      <c r="F360" s="308">
        <v>1</v>
      </c>
      <c r="H360" s="278" t="str">
        <f t="shared" si="373"/>
        <v/>
      </c>
      <c r="I360" s="278" t="str">
        <f t="shared" si="374"/>
        <v/>
      </c>
      <c r="J360" s="278" t="str">
        <f t="shared" si="375"/>
        <v/>
      </c>
      <c r="K360" s="278" t="str">
        <f t="shared" si="376"/>
        <v/>
      </c>
      <c r="L360" s="278" t="str">
        <f t="shared" si="377"/>
        <v/>
      </c>
      <c r="M360" s="278" t="str">
        <f t="shared" si="378"/>
        <v/>
      </c>
      <c r="N360" s="278" t="str">
        <f t="shared" si="379"/>
        <v/>
      </c>
      <c r="O360" s="278" t="str">
        <f t="shared" si="380"/>
        <v/>
      </c>
    </row>
    <row r="361" spans="1:15" ht="14.25" customHeight="1" x14ac:dyDescent="0.15">
      <c r="A361" s="293" t="str">
        <f>Results!J116</f>
        <v>200m</v>
      </c>
      <c r="C361" s="286" t="str">
        <f>CONCATENATE("Womens ",A361," ",Results!K116)</f>
        <v>Womens 200m 50+</v>
      </c>
    </row>
    <row r="362" spans="1:15" ht="14.25" customHeight="1" x14ac:dyDescent="0.15">
      <c r="A362" s="226">
        <f>Results!L117</f>
        <v>21</v>
      </c>
      <c r="B362" s="306">
        <v>1</v>
      </c>
      <c r="C362" s="289" t="str">
        <f t="shared" ref="C362:C369" si="381">IF(A362=0,"",INDEX(Womens_team_declarations,MATCH(A$361,Events_women,0),MATCH(A362,women_short_codes,0)))</f>
        <v>Stefanie Dornbusch</v>
      </c>
      <c r="D362" s="289" t="str">
        <f t="shared" ref="D362:D367" si="382">IF(A362=0,"",INDEX(Club_names,MATCH(A362,women_short_codes,0)))</f>
        <v>Brighton &amp; Hove AC</v>
      </c>
      <c r="E362" s="310">
        <f>Results!M117</f>
        <v>31.6</v>
      </c>
      <c r="F362" s="308">
        <v>8</v>
      </c>
      <c r="H362" s="278" t="str">
        <f t="shared" ref="H362:H369" si="383">IF($A362="","",IF($A362=H$15,$F362,""))</f>
        <v/>
      </c>
      <c r="I362" s="280">
        <f t="shared" ref="I362:I369" si="384">IF($A362="","",IF($A362=I$15,$F362,""))</f>
        <v>8</v>
      </c>
      <c r="J362" s="278" t="str">
        <f t="shared" ref="J362:J369" si="385">IF($A362="","",IF($A362=J$15,$F362,""))</f>
        <v/>
      </c>
      <c r="K362" s="278" t="str">
        <f t="shared" ref="K362:K369" si="386">IF($A362="","",IF($A362=K$15,$F362,""))</f>
        <v/>
      </c>
      <c r="L362" s="278" t="str">
        <f t="shared" ref="L362:L369" si="387">IF($A362="","",IF($A362=L$15,$F362,""))</f>
        <v/>
      </c>
      <c r="M362" s="278" t="str">
        <f t="shared" ref="M362:M369" si="388">IF($A362="","",IF($A362=M$15,$F362,""))</f>
        <v/>
      </c>
      <c r="N362" s="278" t="str">
        <f t="shared" ref="N362:N369" si="389">IF($A362="","",IF($A362=N$15,$F362,""))</f>
        <v/>
      </c>
      <c r="O362" s="278" t="str">
        <f t="shared" ref="O362:O369" si="390">IF($A362="","",IF($A362=O$15,$F362,""))</f>
        <v/>
      </c>
    </row>
    <row r="363" spans="1:15" ht="14.25" customHeight="1" x14ac:dyDescent="0.15">
      <c r="A363" s="226">
        <f>Results!L118</f>
        <v>24</v>
      </c>
      <c r="B363" s="306">
        <v>2</v>
      </c>
      <c r="C363" s="289" t="str">
        <f t="shared" si="381"/>
        <v>Anna Chaplin</v>
      </c>
      <c r="D363" s="289" t="str">
        <f t="shared" si="382"/>
        <v>Eastbourne Rovers AC</v>
      </c>
      <c r="E363" s="310">
        <f>Results!M118</f>
        <v>32.5</v>
      </c>
      <c r="F363" s="308">
        <v>7</v>
      </c>
      <c r="H363" s="278" t="str">
        <f t="shared" si="383"/>
        <v/>
      </c>
      <c r="I363" s="278" t="str">
        <f t="shared" si="384"/>
        <v/>
      </c>
      <c r="J363" s="278">
        <f t="shared" si="385"/>
        <v>7</v>
      </c>
      <c r="K363" s="280" t="str">
        <f t="shared" si="386"/>
        <v/>
      </c>
      <c r="L363" s="278" t="str">
        <f t="shared" si="387"/>
        <v/>
      </c>
      <c r="M363" s="278" t="str">
        <f t="shared" si="388"/>
        <v/>
      </c>
      <c r="N363" s="278" t="str">
        <f t="shared" si="389"/>
        <v/>
      </c>
      <c r="O363" s="280" t="str">
        <f t="shared" si="390"/>
        <v/>
      </c>
    </row>
    <row r="364" spans="1:15" ht="14.25" customHeight="1" x14ac:dyDescent="0.15">
      <c r="A364" s="226">
        <f>Results!L119</f>
        <v>26</v>
      </c>
      <c r="B364" s="306">
        <v>3</v>
      </c>
      <c r="C364" s="289" t="str">
        <f t="shared" si="381"/>
        <v>Jo Body</v>
      </c>
      <c r="D364" s="289" t="str">
        <f t="shared" si="382"/>
        <v>Hastings AC</v>
      </c>
      <c r="E364" s="310">
        <f>Results!M119</f>
        <v>33.1</v>
      </c>
      <c r="F364" s="308">
        <v>6</v>
      </c>
      <c r="H364" s="278" t="str">
        <f t="shared" si="383"/>
        <v/>
      </c>
      <c r="I364" s="278" t="str">
        <f t="shared" si="384"/>
        <v/>
      </c>
      <c r="J364" s="278" t="str">
        <f t="shared" si="385"/>
        <v/>
      </c>
      <c r="K364" s="278" t="str">
        <f t="shared" si="386"/>
        <v/>
      </c>
      <c r="L364" s="278">
        <f t="shared" si="387"/>
        <v>6</v>
      </c>
      <c r="M364" s="278" t="str">
        <f t="shared" si="388"/>
        <v/>
      </c>
      <c r="N364" s="278" t="str">
        <f t="shared" si="389"/>
        <v/>
      </c>
      <c r="O364" s="278" t="str">
        <f t="shared" si="390"/>
        <v/>
      </c>
    </row>
    <row r="365" spans="1:15" ht="14.25" customHeight="1" x14ac:dyDescent="0.15">
      <c r="A365" s="226">
        <f>Results!L120</f>
        <v>22</v>
      </c>
      <c r="B365" s="306">
        <v>4</v>
      </c>
      <c r="C365" s="289" t="str">
        <f t="shared" si="381"/>
        <v>Janice Lockyer</v>
      </c>
      <c r="D365" s="289" t="str">
        <f t="shared" si="382"/>
        <v>Worthing &amp; District</v>
      </c>
      <c r="E365" s="310">
        <f>Results!M120</f>
        <v>34.799999999999997</v>
      </c>
      <c r="F365" s="308">
        <v>5</v>
      </c>
      <c r="H365" s="278" t="str">
        <f t="shared" si="383"/>
        <v/>
      </c>
      <c r="I365" s="278" t="str">
        <f t="shared" si="384"/>
        <v/>
      </c>
      <c r="J365" s="278" t="str">
        <f t="shared" si="385"/>
        <v/>
      </c>
      <c r="K365" s="280" t="str">
        <f t="shared" si="386"/>
        <v/>
      </c>
      <c r="L365" s="278" t="str">
        <f t="shared" si="387"/>
        <v/>
      </c>
      <c r="M365" s="278" t="str">
        <f t="shared" si="388"/>
        <v/>
      </c>
      <c r="N365" s="278" t="str">
        <f t="shared" si="389"/>
        <v/>
      </c>
      <c r="O365" s="278">
        <f t="shared" si="390"/>
        <v>5</v>
      </c>
    </row>
    <row r="366" spans="1:15" ht="14.25" customHeight="1" x14ac:dyDescent="0.15">
      <c r="A366" s="226">
        <f>Results!L121</f>
        <v>23</v>
      </c>
      <c r="B366" s="306">
        <v>5</v>
      </c>
      <c r="C366" s="289" t="str">
        <f t="shared" si="381"/>
        <v>Melanie Irwin</v>
      </c>
      <c r="D366" s="289" t="str">
        <f t="shared" si="382"/>
        <v>HY</v>
      </c>
      <c r="E366" s="310">
        <f>Results!M121</f>
        <v>38.700000000000003</v>
      </c>
      <c r="F366" s="308">
        <v>4</v>
      </c>
      <c r="H366" s="278" t="str">
        <f t="shared" si="383"/>
        <v/>
      </c>
      <c r="I366" s="278" t="str">
        <f t="shared" si="384"/>
        <v/>
      </c>
      <c r="J366" s="278" t="str">
        <f t="shared" si="385"/>
        <v/>
      </c>
      <c r="K366" s="278" t="str">
        <f t="shared" si="386"/>
        <v/>
      </c>
      <c r="L366" s="278" t="str">
        <f t="shared" si="387"/>
        <v/>
      </c>
      <c r="M366" s="278" t="str">
        <f t="shared" si="388"/>
        <v/>
      </c>
      <c r="N366" s="278">
        <f t="shared" si="389"/>
        <v>4</v>
      </c>
      <c r="O366" s="278" t="str">
        <f t="shared" si="390"/>
        <v/>
      </c>
    </row>
    <row r="367" spans="1:15" ht="14.25" customHeight="1" x14ac:dyDescent="0.15">
      <c r="A367" s="226">
        <f>Results!L122</f>
        <v>25</v>
      </c>
      <c r="B367" s="306">
        <v>6</v>
      </c>
      <c r="C367" s="289" t="str">
        <f t="shared" si="381"/>
        <v>Julie Deakin</v>
      </c>
      <c r="D367" s="289" t="str">
        <f t="shared" si="382"/>
        <v>Hailsham</v>
      </c>
      <c r="E367" s="310">
        <f>Results!M122</f>
        <v>42.2</v>
      </c>
      <c r="F367" s="308">
        <v>3</v>
      </c>
      <c r="H367" s="278" t="str">
        <f t="shared" si="383"/>
        <v/>
      </c>
      <c r="I367" s="278" t="str">
        <f t="shared" si="384"/>
        <v/>
      </c>
      <c r="J367" s="278" t="str">
        <f t="shared" si="385"/>
        <v/>
      </c>
      <c r="K367" s="278">
        <f t="shared" si="386"/>
        <v>3</v>
      </c>
      <c r="L367" s="278" t="str">
        <f t="shared" si="387"/>
        <v/>
      </c>
      <c r="M367" s="278" t="str">
        <f t="shared" si="388"/>
        <v/>
      </c>
      <c r="N367" s="278" t="str">
        <f t="shared" si="389"/>
        <v/>
      </c>
      <c r="O367" s="278" t="str">
        <f t="shared" si="390"/>
        <v/>
      </c>
    </row>
    <row r="368" spans="1:15" ht="14.25" customHeight="1" x14ac:dyDescent="0.15">
      <c r="A368" s="226">
        <f>Results!L123</f>
        <v>0</v>
      </c>
      <c r="B368" s="306">
        <v>7</v>
      </c>
      <c r="C368" s="289" t="str">
        <f t="shared" si="381"/>
        <v/>
      </c>
      <c r="D368" s="289"/>
      <c r="E368" s="310">
        <f>Results!M123</f>
        <v>0</v>
      </c>
      <c r="F368" s="308">
        <v>2</v>
      </c>
      <c r="H368" s="278" t="str">
        <f t="shared" si="383"/>
        <v/>
      </c>
      <c r="I368" s="278" t="str">
        <f t="shared" si="384"/>
        <v/>
      </c>
      <c r="J368" s="278" t="str">
        <f t="shared" si="385"/>
        <v/>
      </c>
      <c r="K368" s="278" t="str">
        <f t="shared" si="386"/>
        <v/>
      </c>
      <c r="L368" s="278" t="str">
        <f t="shared" si="387"/>
        <v/>
      </c>
      <c r="M368" s="278" t="str">
        <f t="shared" si="388"/>
        <v/>
      </c>
      <c r="N368" s="278" t="str">
        <f t="shared" si="389"/>
        <v/>
      </c>
      <c r="O368" s="278" t="str">
        <f t="shared" si="390"/>
        <v/>
      </c>
    </row>
    <row r="369" spans="1:15" ht="14.25" customHeight="1" x14ac:dyDescent="0.15">
      <c r="A369" s="226">
        <f>Results!L124</f>
        <v>0</v>
      </c>
      <c r="B369" s="306">
        <v>8</v>
      </c>
      <c r="C369" s="289" t="str">
        <f t="shared" si="381"/>
        <v/>
      </c>
      <c r="D369" s="289"/>
      <c r="E369" s="310">
        <f>Results!M124</f>
        <v>0</v>
      </c>
      <c r="F369" s="308">
        <v>1</v>
      </c>
      <c r="H369" s="278" t="str">
        <f t="shared" si="383"/>
        <v/>
      </c>
      <c r="I369" s="278" t="str">
        <f t="shared" si="384"/>
        <v/>
      </c>
      <c r="J369" s="278" t="str">
        <f t="shared" si="385"/>
        <v/>
      </c>
      <c r="K369" s="278" t="str">
        <f t="shared" si="386"/>
        <v/>
      </c>
      <c r="L369" s="278" t="str">
        <f t="shared" si="387"/>
        <v/>
      </c>
      <c r="M369" s="278" t="str">
        <f t="shared" si="388"/>
        <v/>
      </c>
      <c r="N369" s="278" t="str">
        <f t="shared" si="389"/>
        <v/>
      </c>
      <c r="O369" s="278" t="str">
        <f t="shared" si="390"/>
        <v/>
      </c>
    </row>
    <row r="370" spans="1:15" ht="14.25" customHeight="1" x14ac:dyDescent="0.15">
      <c r="A370" s="293" t="str">
        <f>Results!J125</f>
        <v>200m</v>
      </c>
      <c r="C370" s="286" t="str">
        <f>CONCATENATE("Womens ",A370," ",Results!K125)</f>
        <v>Womens 200m 60+</v>
      </c>
    </row>
    <row r="371" spans="1:15" ht="14.25" customHeight="1" x14ac:dyDescent="0.15">
      <c r="A371" s="309">
        <f>Results!L126</f>
        <v>30</v>
      </c>
      <c r="B371" s="306">
        <v>1</v>
      </c>
      <c r="C371" s="289" t="str">
        <f t="shared" ref="C371:C378" si="391">IF(A371=0,"",INDEX(Womens_team_declarations,MATCH(A$370,Events_women,0),MATCH(A371,women_short_codes,0)))</f>
        <v>Yvonne Patrick</v>
      </c>
      <c r="D371" s="289" t="str">
        <f t="shared" ref="D371:D376" si="392">IF(A371=0,"",INDEX(Club_names,MATCH(A371,women_short_codes,0)))</f>
        <v>Arena 80</v>
      </c>
      <c r="E371" s="310">
        <f>Results!M126</f>
        <v>36.200000000000003</v>
      </c>
      <c r="F371" s="308">
        <v>8</v>
      </c>
      <c r="H371" s="280">
        <f t="shared" ref="H371:H378" si="393">IF($A371="","",IF($A371=H$16,$F371,""))</f>
        <v>8</v>
      </c>
      <c r="I371" s="280" t="str">
        <f t="shared" ref="I371:I378" si="394">IF($A371="","",IF($A371=I$16,$F371,""))</f>
        <v/>
      </c>
      <c r="J371" s="280" t="str">
        <f t="shared" ref="J371:J378" si="395">IF($A371="","",IF($A371=J$16,$F371,""))</f>
        <v/>
      </c>
      <c r="K371" s="280" t="str">
        <f t="shared" ref="K371:K378" si="396">IF($A371="","",IF($A371=K$16,$F371,""))</f>
        <v/>
      </c>
      <c r="L371" s="280" t="str">
        <f t="shared" ref="L371:L378" si="397">IF($A371="","",IF($A371=L$16,$F371,""))</f>
        <v/>
      </c>
      <c r="M371" s="280" t="str">
        <f t="shared" ref="M371:M378" si="398">IF($A371="","",IF($A371=M$16,$F371,""))</f>
        <v/>
      </c>
      <c r="N371" s="280" t="str">
        <f t="shared" ref="N371:N378" si="399">IF($A371="","",IF($A371=N$16,$F371,""))</f>
        <v/>
      </c>
      <c r="O371" s="280" t="str">
        <f t="shared" ref="O371:O378" si="400">IF($A371="","",IF($A371=O$16,$F371,""))</f>
        <v/>
      </c>
    </row>
    <row r="372" spans="1:15" ht="14.25" customHeight="1" x14ac:dyDescent="0.15">
      <c r="A372" s="309">
        <f>Results!L127</f>
        <v>36</v>
      </c>
      <c r="B372" s="306">
        <v>2</v>
      </c>
      <c r="C372" s="289" t="str">
        <f t="shared" si="391"/>
        <v>Susan Rae</v>
      </c>
      <c r="D372" s="289" t="str">
        <f t="shared" si="392"/>
        <v>Hastings AC</v>
      </c>
      <c r="E372" s="310">
        <f>Results!M127</f>
        <v>36.299999999999997</v>
      </c>
      <c r="F372" s="308">
        <v>7</v>
      </c>
      <c r="H372" s="280" t="str">
        <f t="shared" si="393"/>
        <v/>
      </c>
      <c r="I372" s="280" t="str">
        <f t="shared" si="394"/>
        <v/>
      </c>
      <c r="J372" s="280" t="str">
        <f t="shared" si="395"/>
        <v/>
      </c>
      <c r="K372" s="280" t="str">
        <f t="shared" si="396"/>
        <v/>
      </c>
      <c r="L372" s="280">
        <f t="shared" si="397"/>
        <v>7</v>
      </c>
      <c r="M372" s="280" t="str">
        <f t="shared" si="398"/>
        <v/>
      </c>
      <c r="N372" s="280" t="str">
        <f t="shared" si="399"/>
        <v/>
      </c>
      <c r="O372" s="280" t="str">
        <f t="shared" si="400"/>
        <v/>
      </c>
    </row>
    <row r="373" spans="1:15" ht="14.25" customHeight="1" x14ac:dyDescent="0.15">
      <c r="A373" s="309">
        <f>Results!L128</f>
        <v>34</v>
      </c>
      <c r="B373" s="306">
        <v>3</v>
      </c>
      <c r="C373" s="289" t="str">
        <f t="shared" si="391"/>
        <v>Sue Keen</v>
      </c>
      <c r="D373" s="289" t="str">
        <f t="shared" si="392"/>
        <v>Eastbourne Rovers AC</v>
      </c>
      <c r="E373" s="310">
        <f>Results!M128</f>
        <v>40.799999999999997</v>
      </c>
      <c r="F373" s="308">
        <v>6</v>
      </c>
      <c r="H373" s="280" t="str">
        <f t="shared" si="393"/>
        <v/>
      </c>
      <c r="I373" s="280" t="str">
        <f t="shared" si="394"/>
        <v/>
      </c>
      <c r="J373" s="280">
        <f t="shared" si="395"/>
        <v>6</v>
      </c>
      <c r="K373" s="280" t="str">
        <f t="shared" si="396"/>
        <v/>
      </c>
      <c r="L373" s="280" t="str">
        <f t="shared" si="397"/>
        <v/>
      </c>
      <c r="M373" s="280" t="str">
        <f t="shared" si="398"/>
        <v/>
      </c>
      <c r="N373" s="280" t="str">
        <f t="shared" si="399"/>
        <v/>
      </c>
      <c r="O373" s="280" t="str">
        <f t="shared" si="400"/>
        <v/>
      </c>
    </row>
    <row r="374" spans="1:15" ht="14.25" customHeight="1" x14ac:dyDescent="0.15">
      <c r="A374" s="309">
        <f>Results!L129</f>
        <v>31</v>
      </c>
      <c r="B374" s="306">
        <v>4</v>
      </c>
      <c r="C374" s="289" t="str">
        <f t="shared" si="391"/>
        <v>Judith Carder</v>
      </c>
      <c r="D374" s="289" t="str">
        <f t="shared" si="392"/>
        <v>Brighton &amp; Hove AC</v>
      </c>
      <c r="E374" s="310">
        <f>Results!M129</f>
        <v>43.8</v>
      </c>
      <c r="F374" s="308">
        <v>5</v>
      </c>
      <c r="H374" s="280" t="str">
        <f t="shared" si="393"/>
        <v/>
      </c>
      <c r="I374" s="280">
        <f t="shared" si="394"/>
        <v>5</v>
      </c>
      <c r="J374" s="280" t="str">
        <f t="shared" si="395"/>
        <v/>
      </c>
      <c r="K374" s="280" t="str">
        <f t="shared" si="396"/>
        <v/>
      </c>
      <c r="L374" s="280" t="str">
        <f t="shared" si="397"/>
        <v/>
      </c>
      <c r="M374" s="280" t="str">
        <f t="shared" si="398"/>
        <v/>
      </c>
      <c r="N374" s="280" t="str">
        <f t="shared" si="399"/>
        <v/>
      </c>
      <c r="O374" s="280" t="str">
        <f t="shared" si="400"/>
        <v/>
      </c>
    </row>
    <row r="375" spans="1:15" ht="14.25" customHeight="1" x14ac:dyDescent="0.15">
      <c r="A375" s="309">
        <f>Results!L130</f>
        <v>35</v>
      </c>
      <c r="B375" s="306">
        <v>5</v>
      </c>
      <c r="C375" s="289" t="str">
        <f t="shared" si="391"/>
        <v>Maria Stawford</v>
      </c>
      <c r="D375" s="289" t="str">
        <f t="shared" si="392"/>
        <v>Hailsham</v>
      </c>
      <c r="E375" s="310">
        <f>Results!M130</f>
        <v>50.2</v>
      </c>
      <c r="F375" s="308">
        <v>4</v>
      </c>
      <c r="H375" s="280" t="str">
        <f t="shared" si="393"/>
        <v/>
      </c>
      <c r="I375" s="280" t="str">
        <f t="shared" si="394"/>
        <v/>
      </c>
      <c r="J375" s="280" t="str">
        <f t="shared" si="395"/>
        <v/>
      </c>
      <c r="K375" s="280">
        <f t="shared" si="396"/>
        <v>4</v>
      </c>
      <c r="L375" s="280" t="str">
        <f t="shared" si="397"/>
        <v/>
      </c>
      <c r="M375" s="280" t="str">
        <f t="shared" si="398"/>
        <v/>
      </c>
      <c r="N375" s="280" t="str">
        <f t="shared" si="399"/>
        <v/>
      </c>
      <c r="O375" s="280" t="str">
        <f t="shared" si="400"/>
        <v/>
      </c>
    </row>
    <row r="376" spans="1:15" ht="14.25" customHeight="1" x14ac:dyDescent="0.15">
      <c r="A376" s="309">
        <f>Results!L131</f>
        <v>0</v>
      </c>
      <c r="B376" s="306">
        <v>6</v>
      </c>
      <c r="C376" s="289" t="str">
        <f t="shared" si="391"/>
        <v/>
      </c>
      <c r="D376" s="289" t="str">
        <f t="shared" si="392"/>
        <v/>
      </c>
      <c r="E376" s="310">
        <f>Results!M131</f>
        <v>0</v>
      </c>
      <c r="F376" s="308">
        <v>3</v>
      </c>
      <c r="H376" s="280" t="str">
        <f t="shared" si="393"/>
        <v/>
      </c>
      <c r="I376" s="280" t="str">
        <f t="shared" si="394"/>
        <v/>
      </c>
      <c r="J376" s="280" t="str">
        <f t="shared" si="395"/>
        <v/>
      </c>
      <c r="K376" s="280" t="str">
        <f t="shared" si="396"/>
        <v/>
      </c>
      <c r="L376" s="280" t="str">
        <f t="shared" si="397"/>
        <v/>
      </c>
      <c r="M376" s="280" t="str">
        <f t="shared" si="398"/>
        <v/>
      </c>
      <c r="N376" s="280" t="str">
        <f t="shared" si="399"/>
        <v/>
      </c>
      <c r="O376" s="280" t="str">
        <f t="shared" si="400"/>
        <v/>
      </c>
    </row>
    <row r="377" spans="1:15" ht="14.25" customHeight="1" x14ac:dyDescent="0.15">
      <c r="A377" s="309">
        <f>Results!L132</f>
        <v>0</v>
      </c>
      <c r="B377" s="306">
        <v>7</v>
      </c>
      <c r="C377" s="289" t="str">
        <f t="shared" si="391"/>
        <v/>
      </c>
      <c r="D377" s="289"/>
      <c r="E377" s="310">
        <f>Results!M132</f>
        <v>0</v>
      </c>
      <c r="F377" s="308">
        <v>2</v>
      </c>
      <c r="H377" s="280" t="str">
        <f t="shared" si="393"/>
        <v/>
      </c>
      <c r="I377" s="280" t="str">
        <f t="shared" si="394"/>
        <v/>
      </c>
      <c r="J377" s="280" t="str">
        <f t="shared" si="395"/>
        <v/>
      </c>
      <c r="K377" s="280" t="str">
        <f t="shared" si="396"/>
        <v/>
      </c>
      <c r="L377" s="280" t="str">
        <f t="shared" si="397"/>
        <v/>
      </c>
      <c r="M377" s="280" t="str">
        <f t="shared" si="398"/>
        <v/>
      </c>
      <c r="N377" s="280" t="str">
        <f t="shared" si="399"/>
        <v/>
      </c>
      <c r="O377" s="280" t="str">
        <f t="shared" si="400"/>
        <v/>
      </c>
    </row>
    <row r="378" spans="1:15" ht="14.25" customHeight="1" x14ac:dyDescent="0.15">
      <c r="A378" s="309">
        <f>Results!L133</f>
        <v>0</v>
      </c>
      <c r="B378" s="306">
        <v>8</v>
      </c>
      <c r="C378" s="289" t="str">
        <f t="shared" si="391"/>
        <v/>
      </c>
      <c r="D378" s="289"/>
      <c r="E378" s="310">
        <f>Results!M133</f>
        <v>0</v>
      </c>
      <c r="F378" s="308">
        <v>1</v>
      </c>
      <c r="H378" s="280" t="str">
        <f t="shared" si="393"/>
        <v/>
      </c>
      <c r="I378" s="280" t="str">
        <f t="shared" si="394"/>
        <v/>
      </c>
      <c r="J378" s="280" t="str">
        <f t="shared" si="395"/>
        <v/>
      </c>
      <c r="K378" s="280" t="str">
        <f t="shared" si="396"/>
        <v/>
      </c>
      <c r="L378" s="280" t="str">
        <f t="shared" si="397"/>
        <v/>
      </c>
      <c r="M378" s="280" t="str">
        <f t="shared" si="398"/>
        <v/>
      </c>
      <c r="N378" s="280" t="str">
        <f t="shared" si="399"/>
        <v/>
      </c>
      <c r="O378" s="280" t="str">
        <f t="shared" si="400"/>
        <v/>
      </c>
    </row>
    <row r="379" spans="1:15" ht="14.25" customHeight="1" x14ac:dyDescent="0.15">
      <c r="A379" s="293" t="str">
        <f>Results!J134</f>
        <v>800m</v>
      </c>
      <c r="C379" s="286" t="str">
        <f>CONCATENATE("Womens ",A379," ",Results!K134)</f>
        <v>Womens 800m A</v>
      </c>
      <c r="E379" s="107">
        <f>Results!E260</f>
        <v>0</v>
      </c>
    </row>
    <row r="380" spans="1:15" ht="14.25" customHeight="1" x14ac:dyDescent="0.15">
      <c r="A380" s="309" t="str">
        <f>Results!L135</f>
        <v>C</v>
      </c>
      <c r="B380" s="306">
        <v>1</v>
      </c>
      <c r="C380" s="289" t="str">
        <f t="shared" ref="C380:C387" si="401">IF(A380=0,"",INDEX(Womens_team_declarations,MATCH(A$379,Events_women,0),MATCH(A380,women_short_codes,0)))</f>
        <v>Paula Blackledge</v>
      </c>
      <c r="D380" s="289" t="str">
        <f t="shared" ref="D380:D385" si="402">IF(A380=0,"",INDEX(Club_names,MATCH(A380,women_short_codes,0)))</f>
        <v>Brighton &amp; Hove AC</v>
      </c>
      <c r="E380" s="311">
        <f>Results!M135</f>
        <v>1.8506944444444445E-3</v>
      </c>
      <c r="F380" s="308">
        <v>8</v>
      </c>
      <c r="H380" s="278" t="str">
        <f t="shared" ref="H380:H387" si="403">IF($A380="","",IF(LEFT($A380,1)=H$12,$F380,""))</f>
        <v/>
      </c>
      <c r="I380" s="278">
        <f t="shared" ref="I380:I387" si="404">IF($A380="","",IF(LEFT($A380,1)=I$12,$F380,""))</f>
        <v>8</v>
      </c>
      <c r="J380" s="278" t="str">
        <f t="shared" ref="J380:J387" si="405">IF($A380="","",IF(LEFT($A380,1)=J$12,$F380,""))</f>
        <v/>
      </c>
      <c r="K380" s="278" t="str">
        <f t="shared" ref="K380:K387" si="406">IF($A380="","",IF(LEFT($A380,1)=K$12,$F380,""))</f>
        <v/>
      </c>
      <c r="L380" s="280" t="str">
        <f t="shared" ref="L380:L387" si="407">IF($A380="","",IF(LEFT($A380,1)=L$12,$F380,""))</f>
        <v/>
      </c>
      <c r="M380" s="278" t="str">
        <f t="shared" ref="M380:M387" si="408">IF($A380="","",IF(LEFT($A380,1)=M$12,$F380,""))</f>
        <v/>
      </c>
      <c r="N380" s="278" t="str">
        <f t="shared" ref="N380:N387" si="409">IF($A380="","",IF(LEFT($A380,1)=N$12,$F380,""))</f>
        <v/>
      </c>
      <c r="O380" s="278" t="str">
        <f t="shared" ref="O380:O387" si="410">IF($A380="","",IF(LEFT($A380,1)=O$12,$F380,""))</f>
        <v/>
      </c>
    </row>
    <row r="381" spans="1:15" ht="14.25" customHeight="1" x14ac:dyDescent="0.15">
      <c r="A381" s="309" t="str">
        <f>Results!L136</f>
        <v>K</v>
      </c>
      <c r="B381" s="306">
        <v>2</v>
      </c>
      <c r="C381" s="289" t="str">
        <f t="shared" si="401"/>
        <v>Jenna French</v>
      </c>
      <c r="D381" s="289" t="str">
        <f t="shared" si="402"/>
        <v>Haywards Heath &amp; Lewes</v>
      </c>
      <c r="E381" s="311">
        <f>Results!M136</f>
        <v>1.8749999999999999E-3</v>
      </c>
      <c r="F381" s="308">
        <v>7</v>
      </c>
      <c r="H381" s="278" t="str">
        <f t="shared" si="403"/>
        <v/>
      </c>
      <c r="I381" s="278" t="str">
        <f t="shared" si="404"/>
        <v/>
      </c>
      <c r="J381" s="278" t="str">
        <f t="shared" si="405"/>
        <v/>
      </c>
      <c r="K381" s="278" t="str">
        <f t="shared" si="406"/>
        <v/>
      </c>
      <c r="L381" s="278" t="str">
        <f t="shared" si="407"/>
        <v/>
      </c>
      <c r="M381" s="278">
        <f t="shared" si="408"/>
        <v>7</v>
      </c>
      <c r="N381" s="280" t="str">
        <f t="shared" si="409"/>
        <v/>
      </c>
      <c r="O381" s="278" t="str">
        <f t="shared" si="410"/>
        <v/>
      </c>
    </row>
    <row r="382" spans="1:15" ht="14.25" customHeight="1" x14ac:dyDescent="0.15">
      <c r="A382" s="309" t="str">
        <f>Results!L137</f>
        <v>D</v>
      </c>
      <c r="B382" s="306">
        <v>3</v>
      </c>
      <c r="C382" s="289" t="str">
        <f t="shared" si="401"/>
        <v>Heather Jenner</v>
      </c>
      <c r="D382" s="289" t="str">
        <f t="shared" si="402"/>
        <v>Eastbourne Rovers AC</v>
      </c>
      <c r="E382" s="311">
        <f>Results!M137</f>
        <v>1.9409722222222222E-3</v>
      </c>
      <c r="F382" s="308">
        <v>6</v>
      </c>
      <c r="H382" s="278" t="str">
        <f t="shared" si="403"/>
        <v/>
      </c>
      <c r="I382" s="278" t="str">
        <f t="shared" si="404"/>
        <v/>
      </c>
      <c r="J382" s="278">
        <f t="shared" si="405"/>
        <v>6</v>
      </c>
      <c r="K382" s="280" t="str">
        <f t="shared" si="406"/>
        <v/>
      </c>
      <c r="L382" s="278" t="str">
        <f t="shared" si="407"/>
        <v/>
      </c>
      <c r="M382" s="278" t="str">
        <f t="shared" si="408"/>
        <v/>
      </c>
      <c r="N382" s="278" t="str">
        <f t="shared" si="409"/>
        <v/>
      </c>
      <c r="O382" s="278" t="str">
        <f t="shared" si="410"/>
        <v/>
      </c>
    </row>
    <row r="383" spans="1:15" ht="14.25" customHeight="1" x14ac:dyDescent="0.15">
      <c r="A383" s="309" t="str">
        <f>Results!L138</f>
        <v>T</v>
      </c>
      <c r="B383" s="306">
        <v>4</v>
      </c>
      <c r="C383" s="289" t="str">
        <f t="shared" si="401"/>
        <v>Amy Rodway</v>
      </c>
      <c r="D383" s="289" t="str">
        <f t="shared" si="402"/>
        <v>Hastings AC</v>
      </c>
      <c r="E383" s="311">
        <f>Results!M138</f>
        <v>2.0300925925925929E-3</v>
      </c>
      <c r="F383" s="308">
        <v>5</v>
      </c>
      <c r="H383" s="278" t="str">
        <f t="shared" si="403"/>
        <v/>
      </c>
      <c r="I383" s="280" t="str">
        <f t="shared" si="404"/>
        <v/>
      </c>
      <c r="J383" s="278" t="str">
        <f t="shared" si="405"/>
        <v/>
      </c>
      <c r="K383" s="278" t="str">
        <f t="shared" si="406"/>
        <v/>
      </c>
      <c r="L383" s="278">
        <f t="shared" si="407"/>
        <v>5</v>
      </c>
      <c r="M383" s="278" t="str">
        <f t="shared" si="408"/>
        <v/>
      </c>
      <c r="N383" s="278" t="str">
        <f t="shared" si="409"/>
        <v/>
      </c>
      <c r="O383" s="280" t="str">
        <f t="shared" si="410"/>
        <v/>
      </c>
    </row>
    <row r="384" spans="1:15" ht="14.25" customHeight="1" x14ac:dyDescent="0.15">
      <c r="A384" s="309" t="str">
        <f>Results!L139</f>
        <v>N</v>
      </c>
      <c r="B384" s="306">
        <v>5</v>
      </c>
      <c r="C384" s="289" t="str">
        <f t="shared" si="401"/>
        <v>Sonnii Pine</v>
      </c>
      <c r="D384" s="289" t="str">
        <f t="shared" si="402"/>
        <v>HY</v>
      </c>
      <c r="E384" s="311">
        <f>Results!M139</f>
        <v>2.0995370370370369E-3</v>
      </c>
      <c r="F384" s="308">
        <v>4</v>
      </c>
      <c r="H384" s="278" t="str">
        <f t="shared" si="403"/>
        <v/>
      </c>
      <c r="I384" s="278" t="str">
        <f t="shared" si="404"/>
        <v/>
      </c>
      <c r="J384" s="278" t="str">
        <f t="shared" si="405"/>
        <v/>
      </c>
      <c r="K384" s="280" t="str">
        <f t="shared" si="406"/>
        <v/>
      </c>
      <c r="L384" s="278" t="str">
        <f t="shared" si="407"/>
        <v/>
      </c>
      <c r="M384" s="278" t="str">
        <f t="shared" si="408"/>
        <v/>
      </c>
      <c r="N384" s="278">
        <f t="shared" si="409"/>
        <v>4</v>
      </c>
      <c r="O384" s="278" t="str">
        <f t="shared" si="410"/>
        <v/>
      </c>
    </row>
    <row r="385" spans="1:15" ht="14.25" customHeight="1" x14ac:dyDescent="0.15">
      <c r="A385" s="309">
        <f>Results!L140</f>
        <v>0</v>
      </c>
      <c r="B385" s="306">
        <v>6</v>
      </c>
      <c r="C385" s="289" t="str">
        <f t="shared" si="401"/>
        <v/>
      </c>
      <c r="D385" s="289" t="str">
        <f t="shared" si="402"/>
        <v/>
      </c>
      <c r="E385" s="311">
        <f>Results!M140</f>
        <v>0</v>
      </c>
      <c r="F385" s="308">
        <v>3</v>
      </c>
      <c r="H385" s="278" t="str">
        <f t="shared" si="403"/>
        <v/>
      </c>
      <c r="I385" s="278" t="str">
        <f t="shared" si="404"/>
        <v/>
      </c>
      <c r="J385" s="278" t="str">
        <f t="shared" si="405"/>
        <v/>
      </c>
      <c r="K385" s="278" t="str">
        <f t="shared" si="406"/>
        <v/>
      </c>
      <c r="L385" s="278" t="str">
        <f t="shared" si="407"/>
        <v/>
      </c>
      <c r="M385" s="278" t="str">
        <f t="shared" si="408"/>
        <v/>
      </c>
      <c r="N385" s="278" t="str">
        <f t="shared" si="409"/>
        <v/>
      </c>
      <c r="O385" s="278" t="str">
        <f t="shared" si="410"/>
        <v/>
      </c>
    </row>
    <row r="386" spans="1:15" ht="14.25" customHeight="1" x14ac:dyDescent="0.15">
      <c r="A386" s="309">
        <f>Results!L141</f>
        <v>0</v>
      </c>
      <c r="B386" s="306">
        <v>7</v>
      </c>
      <c r="C386" s="289" t="str">
        <f t="shared" si="401"/>
        <v/>
      </c>
      <c r="D386" s="289"/>
      <c r="E386" s="311">
        <f>Results!M141</f>
        <v>0</v>
      </c>
      <c r="F386" s="308">
        <v>2</v>
      </c>
      <c r="H386" s="278" t="str">
        <f t="shared" si="403"/>
        <v/>
      </c>
      <c r="I386" s="278" t="str">
        <f t="shared" si="404"/>
        <v/>
      </c>
      <c r="J386" s="278" t="str">
        <f t="shared" si="405"/>
        <v/>
      </c>
      <c r="K386" s="278" t="str">
        <f t="shared" si="406"/>
        <v/>
      </c>
      <c r="L386" s="278" t="str">
        <f t="shared" si="407"/>
        <v/>
      </c>
      <c r="M386" s="278" t="str">
        <f t="shared" si="408"/>
        <v/>
      </c>
      <c r="N386" s="278" t="str">
        <f t="shared" si="409"/>
        <v/>
      </c>
      <c r="O386" s="278" t="str">
        <f t="shared" si="410"/>
        <v/>
      </c>
    </row>
    <row r="387" spans="1:15" ht="14.25" customHeight="1" x14ac:dyDescent="0.15">
      <c r="A387" s="309">
        <f>Results!L142</f>
        <v>0</v>
      </c>
      <c r="B387" s="306">
        <v>8</v>
      </c>
      <c r="C387" s="289" t="str">
        <f t="shared" si="401"/>
        <v/>
      </c>
      <c r="D387" s="289"/>
      <c r="E387" s="311">
        <f>Results!M142</f>
        <v>0</v>
      </c>
      <c r="F387" s="308">
        <v>1</v>
      </c>
      <c r="H387" s="278" t="str">
        <f t="shared" si="403"/>
        <v/>
      </c>
      <c r="I387" s="278" t="str">
        <f t="shared" si="404"/>
        <v/>
      </c>
      <c r="J387" s="278" t="str">
        <f t="shared" si="405"/>
        <v/>
      </c>
      <c r="K387" s="278" t="str">
        <f t="shared" si="406"/>
        <v/>
      </c>
      <c r="L387" s="278" t="str">
        <f t="shared" si="407"/>
        <v/>
      </c>
      <c r="M387" s="278" t="str">
        <f t="shared" si="408"/>
        <v/>
      </c>
      <c r="N387" s="278" t="str">
        <f t="shared" si="409"/>
        <v/>
      </c>
      <c r="O387" s="278" t="str">
        <f t="shared" si="410"/>
        <v/>
      </c>
    </row>
    <row r="388" spans="1:15" ht="14.25" customHeight="1" x14ac:dyDescent="0.15">
      <c r="A388" s="293" t="str">
        <f>Results!J143</f>
        <v>800m</v>
      </c>
      <c r="C388" s="286" t="str">
        <f>CONCATENATE("Womens ",A388," ",Results!K143)</f>
        <v>Womens 800m B</v>
      </c>
      <c r="E388" s="107">
        <f>Results!E271</f>
        <v>0</v>
      </c>
    </row>
    <row r="389" spans="1:15" ht="14.25" customHeight="1" x14ac:dyDescent="0.15">
      <c r="A389" s="309" t="str">
        <f>Results!L144</f>
        <v>TT</v>
      </c>
      <c r="B389" s="306">
        <v>1</v>
      </c>
      <c r="C389" s="289" t="str">
        <f t="shared" ref="C389:C395" si="411">IF(A389=0,"",INDEX(Womens_team_declarations,MATCH(A$388,Events_women,0),MATCH(A389,women_short_codes,0)))</f>
        <v xml:space="preserve">Tamsin West </v>
      </c>
      <c r="D389" s="289" t="str">
        <f t="shared" ref="D389:D394" si="412">IF(A389=0,"",INDEX(Club_names,MATCH(A389,women_short_codes,0)))</f>
        <v>Hastings AC</v>
      </c>
      <c r="E389" s="311">
        <f>Results!M144</f>
        <v>2.0844907407407409E-3</v>
      </c>
      <c r="F389" s="308">
        <v>8</v>
      </c>
      <c r="H389" s="278" t="str">
        <f t="shared" ref="H389:H396" si="413">IF($A389="","",IF(LEFT($A389,1)=H$12,$F389,""))</f>
        <v/>
      </c>
      <c r="I389" s="278" t="str">
        <f t="shared" ref="I389:I396" si="414">IF($A389="","",IF(LEFT($A389,1)=I$12,$F389,""))</f>
        <v/>
      </c>
      <c r="J389" s="278" t="str">
        <f t="shared" ref="J389:J396" si="415">IF($A389="","",IF(LEFT($A389,1)=J$12,$F389,""))</f>
        <v/>
      </c>
      <c r="K389" s="278" t="str">
        <f t="shared" ref="K389:K396" si="416">IF($A389="","",IF(LEFT($A389,1)=K$12,$F389,""))</f>
        <v/>
      </c>
      <c r="L389" s="280">
        <f t="shared" ref="L389:L396" si="417">IF($A389="","",IF(LEFT($A389,1)=L$12,$F389,""))</f>
        <v>8</v>
      </c>
      <c r="M389" s="280" t="str">
        <f t="shared" ref="M389:M396" si="418">IF($A389="","",IF(LEFT($A389,1)=M$12,$F389,""))</f>
        <v/>
      </c>
      <c r="N389" s="278" t="str">
        <f t="shared" ref="N389:N396" si="419">IF($A389="","",IF(LEFT($A389,1)=N$12,$F389,""))</f>
        <v/>
      </c>
      <c r="O389" s="278" t="str">
        <f t="shared" ref="O389:O396" si="420">IF($A389="","",IF(LEFT($A389,1)=O$12,$F389,""))</f>
        <v/>
      </c>
    </row>
    <row r="390" spans="1:15" ht="14.25" customHeight="1" x14ac:dyDescent="0.15">
      <c r="A390" s="309" t="str">
        <f>Results!L145</f>
        <v>KK</v>
      </c>
      <c r="B390" s="306">
        <v>2</v>
      </c>
      <c r="C390" s="289" t="str">
        <f t="shared" si="411"/>
        <v>Abigail Redd</v>
      </c>
      <c r="D390" s="289" t="str">
        <f t="shared" si="412"/>
        <v>Haywards Heath &amp; Lewes</v>
      </c>
      <c r="E390" s="311" t="str">
        <f>Results!M145</f>
        <v>03.05.1</v>
      </c>
      <c r="F390" s="308">
        <v>7</v>
      </c>
      <c r="H390" s="278" t="str">
        <f t="shared" si="413"/>
        <v/>
      </c>
      <c r="I390" s="278" t="str">
        <f t="shared" si="414"/>
        <v/>
      </c>
      <c r="J390" s="278" t="str">
        <f t="shared" si="415"/>
        <v/>
      </c>
      <c r="K390" s="278" t="str">
        <f t="shared" si="416"/>
        <v/>
      </c>
      <c r="L390" s="280" t="str">
        <f t="shared" si="417"/>
        <v/>
      </c>
      <c r="M390" s="278">
        <f t="shared" si="418"/>
        <v>7</v>
      </c>
      <c r="N390" s="280" t="str">
        <f t="shared" si="419"/>
        <v/>
      </c>
      <c r="O390" s="278" t="str">
        <f t="shared" si="420"/>
        <v/>
      </c>
    </row>
    <row r="391" spans="1:15" ht="14.25" customHeight="1" x14ac:dyDescent="0.15">
      <c r="A391" s="309" t="str">
        <f>Results!L146</f>
        <v>CC</v>
      </c>
      <c r="B391" s="306">
        <v>3</v>
      </c>
      <c r="C391" s="289" t="str">
        <f t="shared" si="411"/>
        <v>Jo Wilding</v>
      </c>
      <c r="D391" s="289" t="str">
        <f t="shared" si="412"/>
        <v>Brighton &amp; Hove AC</v>
      </c>
      <c r="E391" s="311">
        <f>Results!M146</f>
        <v>2.6134259259259257E-3</v>
      </c>
      <c r="F391" s="308">
        <v>6</v>
      </c>
      <c r="H391" s="278" t="str">
        <f t="shared" si="413"/>
        <v/>
      </c>
      <c r="I391" s="278">
        <f t="shared" si="414"/>
        <v>6</v>
      </c>
      <c r="J391" s="280" t="str">
        <f t="shared" si="415"/>
        <v/>
      </c>
      <c r="K391" s="278" t="str">
        <f t="shared" si="416"/>
        <v/>
      </c>
      <c r="L391" s="278" t="str">
        <f t="shared" si="417"/>
        <v/>
      </c>
      <c r="M391" s="278" t="str">
        <f t="shared" si="418"/>
        <v/>
      </c>
      <c r="N391" s="280" t="str">
        <f t="shared" si="419"/>
        <v/>
      </c>
      <c r="O391" s="278" t="str">
        <f t="shared" si="420"/>
        <v/>
      </c>
    </row>
    <row r="392" spans="1:15" ht="14.25" customHeight="1" x14ac:dyDescent="0.15">
      <c r="A392" s="309">
        <f>Results!L147</f>
        <v>0</v>
      </c>
      <c r="B392" s="306">
        <v>4</v>
      </c>
      <c r="C392" s="289" t="str">
        <f t="shared" si="411"/>
        <v/>
      </c>
      <c r="D392" s="289" t="str">
        <f t="shared" si="412"/>
        <v/>
      </c>
      <c r="E392" s="311">
        <f>Results!M147</f>
        <v>0</v>
      </c>
      <c r="F392" s="308">
        <v>5</v>
      </c>
      <c r="H392" s="278" t="str">
        <f t="shared" si="413"/>
        <v/>
      </c>
      <c r="I392" s="278" t="str">
        <f t="shared" si="414"/>
        <v/>
      </c>
      <c r="J392" s="280" t="str">
        <f t="shared" si="415"/>
        <v/>
      </c>
      <c r="K392" s="278" t="str">
        <f t="shared" si="416"/>
        <v/>
      </c>
      <c r="L392" s="278" t="str">
        <f t="shared" si="417"/>
        <v/>
      </c>
      <c r="M392" s="280" t="str">
        <f t="shared" si="418"/>
        <v/>
      </c>
      <c r="N392" s="278" t="str">
        <f t="shared" si="419"/>
        <v/>
      </c>
      <c r="O392" s="280" t="str">
        <f t="shared" si="420"/>
        <v/>
      </c>
    </row>
    <row r="393" spans="1:15" ht="14.25" customHeight="1" x14ac:dyDescent="0.15">
      <c r="A393" s="309">
        <f>Results!L148</f>
        <v>0</v>
      </c>
      <c r="B393" s="306">
        <v>5</v>
      </c>
      <c r="C393" s="289" t="str">
        <f t="shared" si="411"/>
        <v/>
      </c>
      <c r="D393" s="289" t="str">
        <f t="shared" si="412"/>
        <v/>
      </c>
      <c r="E393" s="311">
        <f>Results!M148</f>
        <v>0</v>
      </c>
      <c r="F393" s="308">
        <v>4</v>
      </c>
      <c r="H393" s="278" t="str">
        <f t="shared" si="413"/>
        <v/>
      </c>
      <c r="I393" s="280" t="str">
        <f t="shared" si="414"/>
        <v/>
      </c>
      <c r="J393" s="278" t="str">
        <f t="shared" si="415"/>
        <v/>
      </c>
      <c r="K393" s="280" t="str">
        <f t="shared" si="416"/>
        <v/>
      </c>
      <c r="L393" s="278" t="str">
        <f t="shared" si="417"/>
        <v/>
      </c>
      <c r="M393" s="278" t="str">
        <f t="shared" si="418"/>
        <v/>
      </c>
      <c r="N393" s="278" t="str">
        <f t="shared" si="419"/>
        <v/>
      </c>
      <c r="O393" s="278" t="str">
        <f t="shared" si="420"/>
        <v/>
      </c>
    </row>
    <row r="394" spans="1:15" ht="14.25" customHeight="1" x14ac:dyDescent="0.15">
      <c r="A394" s="309">
        <f>Results!L149</f>
        <v>0</v>
      </c>
      <c r="B394" s="306">
        <v>6</v>
      </c>
      <c r="C394" s="289" t="str">
        <f t="shared" si="411"/>
        <v/>
      </c>
      <c r="D394" s="289" t="str">
        <f t="shared" si="412"/>
        <v/>
      </c>
      <c r="E394" s="311">
        <f>Results!M149</f>
        <v>0</v>
      </c>
      <c r="F394" s="308">
        <v>3</v>
      </c>
      <c r="H394" s="280" t="str">
        <f t="shared" si="413"/>
        <v/>
      </c>
      <c r="I394" s="278" t="str">
        <f t="shared" si="414"/>
        <v/>
      </c>
      <c r="J394" s="278" t="str">
        <f t="shared" si="415"/>
        <v/>
      </c>
      <c r="K394" s="278" t="str">
        <f t="shared" si="416"/>
        <v/>
      </c>
      <c r="L394" s="278" t="str">
        <f t="shared" si="417"/>
        <v/>
      </c>
      <c r="M394" s="278" t="str">
        <f t="shared" si="418"/>
        <v/>
      </c>
      <c r="N394" s="278" t="str">
        <f t="shared" si="419"/>
        <v/>
      </c>
      <c r="O394" s="278" t="str">
        <f t="shared" si="420"/>
        <v/>
      </c>
    </row>
    <row r="395" spans="1:15" ht="14.25" customHeight="1" x14ac:dyDescent="0.15">
      <c r="A395" s="309">
        <f>Results!L150</f>
        <v>0</v>
      </c>
      <c r="B395" s="306">
        <v>7</v>
      </c>
      <c r="C395" s="289" t="str">
        <f t="shared" si="411"/>
        <v/>
      </c>
      <c r="D395" s="289"/>
      <c r="E395" s="311">
        <f>Results!M150</f>
        <v>0</v>
      </c>
      <c r="F395" s="308">
        <v>2</v>
      </c>
      <c r="H395" s="278" t="str">
        <f t="shared" si="413"/>
        <v/>
      </c>
      <c r="I395" s="278" t="str">
        <f t="shared" si="414"/>
        <v/>
      </c>
      <c r="J395" s="278" t="str">
        <f t="shared" si="415"/>
        <v/>
      </c>
      <c r="K395" s="280" t="str">
        <f t="shared" si="416"/>
        <v/>
      </c>
      <c r="L395" s="278" t="str">
        <f t="shared" si="417"/>
        <v/>
      </c>
      <c r="M395" s="278" t="str">
        <f t="shared" si="418"/>
        <v/>
      </c>
      <c r="N395" s="278" t="str">
        <f t="shared" si="419"/>
        <v/>
      </c>
      <c r="O395" s="278" t="str">
        <f t="shared" si="420"/>
        <v/>
      </c>
    </row>
    <row r="396" spans="1:15" ht="14.25" customHeight="1" x14ac:dyDescent="0.15">
      <c r="A396" s="309">
        <f>Results!L151</f>
        <v>0</v>
      </c>
      <c r="B396" s="306">
        <v>8</v>
      </c>
      <c r="C396" s="289" t="str">
        <f>IF(A396=0,"",INDEX(Womens_team_declarations,MATCH(A$361,Events_women,0),MATCH(A396,women_short_codes,0)))</f>
        <v/>
      </c>
      <c r="D396" s="289"/>
      <c r="E396" s="311">
        <f>Results!M151</f>
        <v>0</v>
      </c>
      <c r="F396" s="308">
        <v>1</v>
      </c>
      <c r="H396" s="278" t="str">
        <f t="shared" si="413"/>
        <v/>
      </c>
      <c r="I396" s="278" t="str">
        <f t="shared" si="414"/>
        <v/>
      </c>
      <c r="J396" s="278" t="str">
        <f t="shared" si="415"/>
        <v/>
      </c>
      <c r="K396" s="278" t="str">
        <f t="shared" si="416"/>
        <v/>
      </c>
      <c r="L396" s="278" t="str">
        <f t="shared" si="417"/>
        <v/>
      </c>
      <c r="M396" s="278" t="str">
        <f t="shared" si="418"/>
        <v/>
      </c>
      <c r="N396" s="278" t="str">
        <f t="shared" si="419"/>
        <v/>
      </c>
      <c r="O396" s="278" t="str">
        <f t="shared" si="420"/>
        <v/>
      </c>
    </row>
    <row r="397" spans="1:15" ht="14.25" customHeight="1" x14ac:dyDescent="0.15">
      <c r="A397" s="293" t="str">
        <f>Results!J152</f>
        <v>800m</v>
      </c>
      <c r="C397" s="286" t="str">
        <f>CONCATENATE("Womens ",A397," ",Results!K152)</f>
        <v>Womens 800m 50+</v>
      </c>
      <c r="E397" s="107">
        <f>Results!E282</f>
        <v>0</v>
      </c>
    </row>
    <row r="398" spans="1:15" ht="14.25" customHeight="1" x14ac:dyDescent="0.15">
      <c r="A398" s="309">
        <f>Results!L153</f>
        <v>24</v>
      </c>
      <c r="B398" s="306">
        <v>1</v>
      </c>
      <c r="C398" s="289" t="str">
        <f t="shared" ref="C398:C405" si="421">IF(A398=0,"",INDEX(Womens_team_declarations,MATCH(A$397,Events_women,0),MATCH(A398,women_short_codes,0)))</f>
        <v>Anna Chaplin</v>
      </c>
      <c r="D398" s="289" t="str">
        <f t="shared" ref="D398:D405" si="422">IF(A398=0,"",INDEX(Club_names,MATCH(A398,women_short_codes,0)))</f>
        <v>Eastbourne Rovers AC</v>
      </c>
      <c r="E398" s="311">
        <f>Results!M153</f>
        <v>1.9803240740740745E-3</v>
      </c>
      <c r="F398" s="308">
        <v>8</v>
      </c>
      <c r="H398" s="278" t="str">
        <f t="shared" ref="H398:H405" si="423">IF($A398="","",IF($A398=H$15,$F398,""))</f>
        <v/>
      </c>
      <c r="I398" s="280" t="str">
        <f t="shared" ref="I398:I405" si="424">IF($A398="","",IF($A398=I$15,$F398,""))</f>
        <v/>
      </c>
      <c r="J398" s="278">
        <f t="shared" ref="J398:J405" si="425">IF($A398="","",IF($A398=J$15,$F398,""))</f>
        <v>8</v>
      </c>
      <c r="K398" s="278" t="str">
        <f t="shared" ref="K398:K405" si="426">IF($A398="","",IF($A398=K$15,$F398,""))</f>
        <v/>
      </c>
      <c r="L398" s="278" t="str">
        <f t="shared" ref="L398:L405" si="427">IF($A398="","",IF($A398=L$15,$F398,""))</f>
        <v/>
      </c>
      <c r="M398" s="278" t="str">
        <f t="shared" ref="M398:M405" si="428">IF($A398="","",IF($A398=M$15,$F398,""))</f>
        <v/>
      </c>
      <c r="N398" s="278" t="str">
        <f t="shared" ref="N398:N405" si="429">IF($A398="","",IF($A398=N$15,$F398,""))</f>
        <v/>
      </c>
      <c r="O398" s="278" t="str">
        <f t="shared" ref="O398:O405" si="430">IF($A398="","",IF($A398=O$15,$F398,""))</f>
        <v/>
      </c>
    </row>
    <row r="399" spans="1:15" ht="14.25" customHeight="1" x14ac:dyDescent="0.15">
      <c r="A399" s="309">
        <f>Results!L154</f>
        <v>26</v>
      </c>
      <c r="B399" s="306">
        <v>2</v>
      </c>
      <c r="C399" s="289" t="str">
        <f t="shared" si="421"/>
        <v>Mary Sanderson</v>
      </c>
      <c r="D399" s="289" t="str">
        <f t="shared" si="422"/>
        <v>Hastings AC</v>
      </c>
      <c r="E399" s="311">
        <f>Results!M154</f>
        <v>2.0428240740740741E-3</v>
      </c>
      <c r="F399" s="308">
        <v>7</v>
      </c>
      <c r="H399" s="278" t="str">
        <f t="shared" si="423"/>
        <v/>
      </c>
      <c r="I399" s="278" t="str">
        <f t="shared" si="424"/>
        <v/>
      </c>
      <c r="J399" s="278" t="str">
        <f t="shared" si="425"/>
        <v/>
      </c>
      <c r="K399" s="280" t="str">
        <f t="shared" si="426"/>
        <v/>
      </c>
      <c r="L399" s="278">
        <f t="shared" si="427"/>
        <v>7</v>
      </c>
      <c r="M399" s="278" t="str">
        <f t="shared" si="428"/>
        <v/>
      </c>
      <c r="N399" s="278" t="str">
        <f t="shared" si="429"/>
        <v/>
      </c>
      <c r="O399" s="280" t="str">
        <f t="shared" si="430"/>
        <v/>
      </c>
    </row>
    <row r="400" spans="1:15" ht="14.25" customHeight="1" x14ac:dyDescent="0.15">
      <c r="A400" s="309">
        <f>Results!L155</f>
        <v>25</v>
      </c>
      <c r="B400" s="306">
        <v>3</v>
      </c>
      <c r="C400" s="289" t="str">
        <f t="shared" si="421"/>
        <v>Tina Macenhill</v>
      </c>
      <c r="D400" s="289" t="str">
        <f t="shared" si="422"/>
        <v>Hailsham</v>
      </c>
      <c r="E400" s="311" t="str">
        <f>Results!M155</f>
        <v>03.09.3</v>
      </c>
      <c r="F400" s="308">
        <v>6</v>
      </c>
      <c r="H400" s="278" t="str">
        <f t="shared" si="423"/>
        <v/>
      </c>
      <c r="I400" s="278" t="str">
        <f t="shared" si="424"/>
        <v/>
      </c>
      <c r="J400" s="278" t="str">
        <f t="shared" si="425"/>
        <v/>
      </c>
      <c r="K400" s="278">
        <f t="shared" si="426"/>
        <v>6</v>
      </c>
      <c r="L400" s="278" t="str">
        <f t="shared" si="427"/>
        <v/>
      </c>
      <c r="M400" s="278" t="str">
        <f t="shared" si="428"/>
        <v/>
      </c>
      <c r="N400" s="278" t="str">
        <f t="shared" si="429"/>
        <v/>
      </c>
      <c r="O400" s="278" t="str">
        <f t="shared" si="430"/>
        <v/>
      </c>
    </row>
    <row r="401" spans="1:15" ht="14.25" customHeight="1" x14ac:dyDescent="0.15">
      <c r="A401" s="309">
        <f>Results!L156</f>
        <v>27</v>
      </c>
      <c r="B401" s="306">
        <v>4</v>
      </c>
      <c r="C401" s="289" t="str">
        <f t="shared" si="421"/>
        <v>Jaqueline Barnes</v>
      </c>
      <c r="D401" s="289" t="str">
        <f t="shared" si="422"/>
        <v>Haywards Heath &amp; Lewes</v>
      </c>
      <c r="E401" s="311">
        <f>Results!M156</f>
        <v>2.2465277777777778E-3</v>
      </c>
      <c r="F401" s="308">
        <v>5</v>
      </c>
      <c r="H401" s="278" t="str">
        <f t="shared" si="423"/>
        <v/>
      </c>
      <c r="I401" s="278" t="str">
        <f t="shared" si="424"/>
        <v/>
      </c>
      <c r="J401" s="278" t="str">
        <f t="shared" si="425"/>
        <v/>
      </c>
      <c r="K401" s="280" t="str">
        <f t="shared" si="426"/>
        <v/>
      </c>
      <c r="L401" s="278" t="str">
        <f t="shared" si="427"/>
        <v/>
      </c>
      <c r="M401" s="278">
        <f t="shared" si="428"/>
        <v>5</v>
      </c>
      <c r="N401" s="278" t="str">
        <f t="shared" si="429"/>
        <v/>
      </c>
      <c r="O401" s="278" t="str">
        <f t="shared" si="430"/>
        <v/>
      </c>
    </row>
    <row r="402" spans="1:15" ht="14.25" customHeight="1" x14ac:dyDescent="0.15">
      <c r="A402" s="309">
        <f>Results!L157</f>
        <v>22</v>
      </c>
      <c r="B402" s="306">
        <v>5</v>
      </c>
      <c r="C402" s="289" t="str">
        <f t="shared" si="421"/>
        <v>Janice Lockyer</v>
      </c>
      <c r="D402" s="289" t="str">
        <f t="shared" si="422"/>
        <v>Worthing &amp; District</v>
      </c>
      <c r="E402" s="311">
        <f>Results!M157</f>
        <v>2.2847222222222223E-3</v>
      </c>
      <c r="F402" s="308">
        <v>4</v>
      </c>
      <c r="H402" s="278" t="str">
        <f t="shared" si="423"/>
        <v/>
      </c>
      <c r="I402" s="278" t="str">
        <f t="shared" si="424"/>
        <v/>
      </c>
      <c r="J402" s="278" t="str">
        <f t="shared" si="425"/>
        <v/>
      </c>
      <c r="K402" s="278" t="str">
        <f t="shared" si="426"/>
        <v/>
      </c>
      <c r="L402" s="278" t="str">
        <f t="shared" si="427"/>
        <v/>
      </c>
      <c r="M402" s="278" t="str">
        <f t="shared" si="428"/>
        <v/>
      </c>
      <c r="N402" s="278" t="str">
        <f t="shared" si="429"/>
        <v/>
      </c>
      <c r="O402" s="278">
        <f t="shared" si="430"/>
        <v>4</v>
      </c>
    </row>
    <row r="403" spans="1:15" ht="14.25" customHeight="1" x14ac:dyDescent="0.15">
      <c r="A403" s="309">
        <f>Results!L158</f>
        <v>23</v>
      </c>
      <c r="B403" s="306">
        <v>6</v>
      </c>
      <c r="C403" s="289" t="str">
        <f t="shared" si="421"/>
        <v>Fiona Patten</v>
      </c>
      <c r="D403" s="289" t="str">
        <f t="shared" si="422"/>
        <v>HY</v>
      </c>
      <c r="E403" s="311">
        <f>Results!M158</f>
        <v>2.422453703703704E-3</v>
      </c>
      <c r="F403" s="308">
        <v>3</v>
      </c>
      <c r="H403" s="278" t="str">
        <f t="shared" si="423"/>
        <v/>
      </c>
      <c r="I403" s="278" t="str">
        <f t="shared" si="424"/>
        <v/>
      </c>
      <c r="J403" s="278" t="str">
        <f t="shared" si="425"/>
        <v/>
      </c>
      <c r="K403" s="278" t="str">
        <f t="shared" si="426"/>
        <v/>
      </c>
      <c r="L403" s="278" t="str">
        <f t="shared" si="427"/>
        <v/>
      </c>
      <c r="M403" s="278" t="str">
        <f t="shared" si="428"/>
        <v/>
      </c>
      <c r="N403" s="278">
        <f t="shared" si="429"/>
        <v>3</v>
      </c>
      <c r="O403" s="278" t="str">
        <f t="shared" si="430"/>
        <v/>
      </c>
    </row>
    <row r="404" spans="1:15" ht="14.25" customHeight="1" x14ac:dyDescent="0.15">
      <c r="A404" s="309">
        <f>Results!L159</f>
        <v>0</v>
      </c>
      <c r="B404" s="306">
        <v>7</v>
      </c>
      <c r="C404" s="289" t="str">
        <f t="shared" si="421"/>
        <v/>
      </c>
      <c r="D404" s="289" t="str">
        <f t="shared" si="422"/>
        <v/>
      </c>
      <c r="E404" s="311">
        <f>Results!M159</f>
        <v>0</v>
      </c>
      <c r="F404" s="308">
        <v>2</v>
      </c>
      <c r="H404" s="278" t="str">
        <f t="shared" si="423"/>
        <v/>
      </c>
      <c r="I404" s="278" t="str">
        <f t="shared" si="424"/>
        <v/>
      </c>
      <c r="J404" s="278" t="str">
        <f t="shared" si="425"/>
        <v/>
      </c>
      <c r="K404" s="278" t="str">
        <f t="shared" si="426"/>
        <v/>
      </c>
      <c r="L404" s="278" t="str">
        <f t="shared" si="427"/>
        <v/>
      </c>
      <c r="M404" s="278" t="str">
        <f t="shared" si="428"/>
        <v/>
      </c>
      <c r="N404" s="278" t="str">
        <f t="shared" si="429"/>
        <v/>
      </c>
      <c r="O404" s="278" t="str">
        <f t="shared" si="430"/>
        <v/>
      </c>
    </row>
    <row r="405" spans="1:15" ht="14.25" customHeight="1" x14ac:dyDescent="0.15">
      <c r="A405" s="309">
        <f>Results!L160</f>
        <v>0</v>
      </c>
      <c r="B405" s="306">
        <v>8</v>
      </c>
      <c r="C405" s="289" t="str">
        <f t="shared" si="421"/>
        <v/>
      </c>
      <c r="D405" s="289" t="str">
        <f t="shared" si="422"/>
        <v/>
      </c>
      <c r="E405" s="311">
        <f>Results!M160</f>
        <v>0</v>
      </c>
      <c r="F405" s="308">
        <v>1</v>
      </c>
      <c r="H405" s="278" t="str">
        <f t="shared" si="423"/>
        <v/>
      </c>
      <c r="I405" s="278" t="str">
        <f t="shared" si="424"/>
        <v/>
      </c>
      <c r="J405" s="278" t="str">
        <f t="shared" si="425"/>
        <v/>
      </c>
      <c r="K405" s="278" t="str">
        <f t="shared" si="426"/>
        <v/>
      </c>
      <c r="L405" s="278" t="str">
        <f t="shared" si="427"/>
        <v/>
      </c>
      <c r="M405" s="278" t="str">
        <f t="shared" si="428"/>
        <v/>
      </c>
      <c r="N405" s="278" t="str">
        <f t="shared" si="429"/>
        <v/>
      </c>
      <c r="O405" s="278" t="str">
        <f t="shared" si="430"/>
        <v/>
      </c>
    </row>
    <row r="406" spans="1:15" ht="14.25" customHeight="1" x14ac:dyDescent="0.15">
      <c r="A406" s="293" t="str">
        <f>Results!J161</f>
        <v>800m</v>
      </c>
      <c r="C406" s="286" t="str">
        <f>CONCATENATE("Womens ",A406," ",Results!K161)</f>
        <v>Womens 800m 60+</v>
      </c>
      <c r="E406" s="107">
        <f>Results!E293</f>
        <v>0</v>
      </c>
    </row>
    <row r="407" spans="1:15" ht="14.25" customHeight="1" x14ac:dyDescent="0.15">
      <c r="A407" s="312">
        <f>Results!L162</f>
        <v>31</v>
      </c>
      <c r="B407" s="306">
        <v>1</v>
      </c>
      <c r="C407" s="289" t="str">
        <f t="shared" ref="C407:C414" si="431">IF(A407=0,"",INDEX(Womens_team_declarations,MATCH(A$406,Events_women,0),MATCH(A407,women_short_codes,0)))</f>
        <v>Judith Carder</v>
      </c>
      <c r="D407" s="289" t="str">
        <f t="shared" ref="D407:D414" si="432">IF(A407=0,"",INDEX(Club_names,MATCH(A407,women_short_codes,0)))</f>
        <v>Brighton &amp; Hove AC</v>
      </c>
      <c r="E407" s="311">
        <f>Results!M162</f>
        <v>2.4305555555555556E-3</v>
      </c>
      <c r="F407" s="308">
        <v>8</v>
      </c>
      <c r="H407" s="280" t="str">
        <f t="shared" ref="H407:H414" si="433">IF($A407="","",IF($A407=H$16,$F407,""))</f>
        <v/>
      </c>
      <c r="I407" s="280">
        <f t="shared" ref="I407:I414" si="434">IF($A407="","",IF($A407=I$16,$F407,""))</f>
        <v>8</v>
      </c>
      <c r="J407" s="280" t="str">
        <f t="shared" ref="J407:J414" si="435">IF($A407="","",IF($A407=J$16,$F407,""))</f>
        <v/>
      </c>
      <c r="K407" s="280" t="str">
        <f t="shared" ref="K407:K414" si="436">IF($A407="","",IF($A407=K$16,$F407,""))</f>
        <v/>
      </c>
      <c r="L407" s="280" t="str">
        <f t="shared" ref="L407:L414" si="437">IF($A407="","",IF($A407=L$16,$F407,""))</f>
        <v/>
      </c>
      <c r="M407" s="280" t="str">
        <f t="shared" ref="M407:M414" si="438">IF($A407="","",IF($A407=M$16,$F407,""))</f>
        <v/>
      </c>
      <c r="N407" s="280" t="str">
        <f t="shared" ref="N407:N414" si="439">IF($A407="","",IF($A407=N$16,$F407,""))</f>
        <v/>
      </c>
      <c r="O407" s="280" t="str">
        <f t="shared" ref="O407:O414" si="440">IF($A407="","",IF($A407=O$16,$F407,""))</f>
        <v/>
      </c>
    </row>
    <row r="408" spans="1:15" ht="14.25" customHeight="1" x14ac:dyDescent="0.15">
      <c r="A408" s="312">
        <f>Results!L163</f>
        <v>35</v>
      </c>
      <c r="B408" s="306">
        <v>2</v>
      </c>
      <c r="C408" s="289" t="str">
        <f t="shared" si="431"/>
        <v>Julie Chicken</v>
      </c>
      <c r="D408" s="289" t="str">
        <f t="shared" si="432"/>
        <v>Hailsham</v>
      </c>
      <c r="E408" s="311">
        <f>Results!M163</f>
        <v>2.7280092592592594E-3</v>
      </c>
      <c r="F408" s="308">
        <v>7</v>
      </c>
      <c r="H408" s="280" t="str">
        <f t="shared" si="433"/>
        <v/>
      </c>
      <c r="I408" s="280" t="str">
        <f t="shared" si="434"/>
        <v/>
      </c>
      <c r="J408" s="280" t="str">
        <f t="shared" si="435"/>
        <v/>
      </c>
      <c r="K408" s="280">
        <f t="shared" si="436"/>
        <v>7</v>
      </c>
      <c r="L408" s="280" t="str">
        <f t="shared" si="437"/>
        <v/>
      </c>
      <c r="M408" s="280" t="str">
        <f t="shared" si="438"/>
        <v/>
      </c>
      <c r="N408" s="280" t="str">
        <f t="shared" si="439"/>
        <v/>
      </c>
      <c r="O408" s="280" t="str">
        <f t="shared" si="440"/>
        <v/>
      </c>
    </row>
    <row r="409" spans="1:15" ht="14.25" customHeight="1" x14ac:dyDescent="0.15">
      <c r="A409" s="312">
        <f>Results!L164</f>
        <v>36</v>
      </c>
      <c r="B409" s="306">
        <v>3</v>
      </c>
      <c r="C409" s="289" t="str">
        <f t="shared" si="431"/>
        <v>Frances Burnham</v>
      </c>
      <c r="D409" s="289" t="str">
        <f t="shared" si="432"/>
        <v>Hastings AC</v>
      </c>
      <c r="E409" s="311">
        <f>Results!M164</f>
        <v>2.7569444444444442E-3</v>
      </c>
      <c r="F409" s="308">
        <v>6</v>
      </c>
      <c r="H409" s="280" t="str">
        <f t="shared" si="433"/>
        <v/>
      </c>
      <c r="I409" s="280" t="str">
        <f t="shared" si="434"/>
        <v/>
      </c>
      <c r="J409" s="280" t="str">
        <f t="shared" si="435"/>
        <v/>
      </c>
      <c r="K409" s="280" t="str">
        <f t="shared" si="436"/>
        <v/>
      </c>
      <c r="L409" s="280">
        <f t="shared" si="437"/>
        <v>6</v>
      </c>
      <c r="M409" s="280" t="str">
        <f t="shared" si="438"/>
        <v/>
      </c>
      <c r="N409" s="280" t="str">
        <f t="shared" si="439"/>
        <v/>
      </c>
      <c r="O409" s="280" t="str">
        <f t="shared" si="440"/>
        <v/>
      </c>
    </row>
    <row r="410" spans="1:15" ht="14.25" customHeight="1" x14ac:dyDescent="0.15">
      <c r="A410" s="312">
        <f>Results!L165</f>
        <v>0</v>
      </c>
      <c r="B410" s="306">
        <v>4</v>
      </c>
      <c r="C410" s="289" t="str">
        <f t="shared" si="431"/>
        <v/>
      </c>
      <c r="D410" s="289" t="str">
        <f t="shared" si="432"/>
        <v/>
      </c>
      <c r="E410" s="311">
        <f>Results!M165</f>
        <v>0</v>
      </c>
      <c r="F410" s="308">
        <v>5</v>
      </c>
      <c r="H410" s="280" t="str">
        <f t="shared" si="433"/>
        <v/>
      </c>
      <c r="I410" s="280" t="str">
        <f t="shared" si="434"/>
        <v/>
      </c>
      <c r="J410" s="280" t="str">
        <f t="shared" si="435"/>
        <v/>
      </c>
      <c r="K410" s="280" t="str">
        <f t="shared" si="436"/>
        <v/>
      </c>
      <c r="L410" s="280" t="str">
        <f t="shared" si="437"/>
        <v/>
      </c>
      <c r="M410" s="280" t="str">
        <f t="shared" si="438"/>
        <v/>
      </c>
      <c r="N410" s="280" t="str">
        <f t="shared" si="439"/>
        <v/>
      </c>
      <c r="O410" s="280" t="str">
        <f t="shared" si="440"/>
        <v/>
      </c>
    </row>
    <row r="411" spans="1:15" ht="14.25" customHeight="1" x14ac:dyDescent="0.15">
      <c r="A411" s="312">
        <f>Results!L166</f>
        <v>0</v>
      </c>
      <c r="B411" s="306">
        <v>5</v>
      </c>
      <c r="C411" s="289" t="str">
        <f t="shared" si="431"/>
        <v/>
      </c>
      <c r="D411" s="289" t="str">
        <f t="shared" si="432"/>
        <v/>
      </c>
      <c r="E411" s="311">
        <f>Results!M166</f>
        <v>0</v>
      </c>
      <c r="F411" s="308">
        <v>4</v>
      </c>
      <c r="H411" s="280" t="str">
        <f t="shared" si="433"/>
        <v/>
      </c>
      <c r="I411" s="280" t="str">
        <f t="shared" si="434"/>
        <v/>
      </c>
      <c r="J411" s="280" t="str">
        <f t="shared" si="435"/>
        <v/>
      </c>
      <c r="K411" s="280" t="str">
        <f t="shared" si="436"/>
        <v/>
      </c>
      <c r="L411" s="280" t="str">
        <f t="shared" si="437"/>
        <v/>
      </c>
      <c r="M411" s="280" t="str">
        <f t="shared" si="438"/>
        <v/>
      </c>
      <c r="N411" s="280" t="str">
        <f t="shared" si="439"/>
        <v/>
      </c>
      <c r="O411" s="280" t="str">
        <f t="shared" si="440"/>
        <v/>
      </c>
    </row>
    <row r="412" spans="1:15" ht="14.25" customHeight="1" x14ac:dyDescent="0.15">
      <c r="A412" s="312">
        <f>Results!L167</f>
        <v>0</v>
      </c>
      <c r="B412" s="306">
        <v>6</v>
      </c>
      <c r="C412" s="289" t="str">
        <f t="shared" si="431"/>
        <v/>
      </c>
      <c r="D412" s="289" t="str">
        <f t="shared" si="432"/>
        <v/>
      </c>
      <c r="E412" s="311">
        <f>Results!M167</f>
        <v>0</v>
      </c>
      <c r="F412" s="308">
        <v>3</v>
      </c>
      <c r="H412" s="280" t="str">
        <f t="shared" si="433"/>
        <v/>
      </c>
      <c r="I412" s="280" t="str">
        <f t="shared" si="434"/>
        <v/>
      </c>
      <c r="J412" s="280" t="str">
        <f t="shared" si="435"/>
        <v/>
      </c>
      <c r="K412" s="280" t="str">
        <f t="shared" si="436"/>
        <v/>
      </c>
      <c r="L412" s="280" t="str">
        <f t="shared" si="437"/>
        <v/>
      </c>
      <c r="M412" s="280" t="str">
        <f t="shared" si="438"/>
        <v/>
      </c>
      <c r="N412" s="280" t="str">
        <f t="shared" si="439"/>
        <v/>
      </c>
      <c r="O412" s="280" t="str">
        <f t="shared" si="440"/>
        <v/>
      </c>
    </row>
    <row r="413" spans="1:15" ht="14.25" customHeight="1" x14ac:dyDescent="0.15">
      <c r="A413" s="312">
        <f>Results!L168</f>
        <v>0</v>
      </c>
      <c r="B413" s="306">
        <v>7</v>
      </c>
      <c r="C413" s="289" t="str">
        <f t="shared" si="431"/>
        <v/>
      </c>
      <c r="D413" s="289" t="str">
        <f t="shared" si="432"/>
        <v/>
      </c>
      <c r="E413" s="311">
        <f>Results!M168</f>
        <v>0</v>
      </c>
      <c r="F413" s="308">
        <v>2</v>
      </c>
      <c r="H413" s="280" t="str">
        <f t="shared" si="433"/>
        <v/>
      </c>
      <c r="I413" s="280" t="str">
        <f t="shared" si="434"/>
        <v/>
      </c>
      <c r="J413" s="280" t="str">
        <f t="shared" si="435"/>
        <v/>
      </c>
      <c r="K413" s="280" t="str">
        <f t="shared" si="436"/>
        <v/>
      </c>
      <c r="L413" s="280" t="str">
        <f t="shared" si="437"/>
        <v/>
      </c>
      <c r="M413" s="280" t="str">
        <f t="shared" si="438"/>
        <v/>
      </c>
      <c r="N413" s="280" t="str">
        <f t="shared" si="439"/>
        <v/>
      </c>
      <c r="O413" s="280" t="str">
        <f t="shared" si="440"/>
        <v/>
      </c>
    </row>
    <row r="414" spans="1:15" ht="14.25" customHeight="1" x14ac:dyDescent="0.15">
      <c r="A414" s="312">
        <f>Results!L169</f>
        <v>0</v>
      </c>
      <c r="B414" s="306">
        <v>8</v>
      </c>
      <c r="C414" s="289" t="str">
        <f t="shared" si="431"/>
        <v/>
      </c>
      <c r="D414" s="289" t="str">
        <f t="shared" si="432"/>
        <v/>
      </c>
      <c r="E414" s="311">
        <f>Results!M169</f>
        <v>0</v>
      </c>
      <c r="F414" s="308">
        <v>1</v>
      </c>
      <c r="H414" s="280" t="str">
        <f t="shared" si="433"/>
        <v/>
      </c>
      <c r="I414" s="280" t="str">
        <f t="shared" si="434"/>
        <v/>
      </c>
      <c r="J414" s="280" t="str">
        <f t="shared" si="435"/>
        <v/>
      </c>
      <c r="K414" s="280" t="str">
        <f t="shared" si="436"/>
        <v/>
      </c>
      <c r="L414" s="280" t="str">
        <f t="shared" si="437"/>
        <v/>
      </c>
      <c r="M414" s="280" t="str">
        <f t="shared" si="438"/>
        <v/>
      </c>
      <c r="N414" s="280" t="str">
        <f t="shared" si="439"/>
        <v/>
      </c>
      <c r="O414" s="280" t="str">
        <f t="shared" si="440"/>
        <v/>
      </c>
    </row>
    <row r="415" spans="1:15" ht="14.25" customHeight="1" x14ac:dyDescent="0.15">
      <c r="A415" s="293">
        <f>Results!J170</f>
        <v>0</v>
      </c>
      <c r="C415" s="286"/>
      <c r="E415" s="107">
        <f>Results!E304</f>
        <v>0</v>
      </c>
    </row>
    <row r="416" spans="1:15" ht="14.25" customHeight="1" x14ac:dyDescent="0.15">
      <c r="A416" s="312">
        <f>Results!L171</f>
        <v>0</v>
      </c>
      <c r="B416" s="306">
        <v>1</v>
      </c>
      <c r="C416" s="289" t="str">
        <f t="shared" ref="C416:C423" si="441">IF(A416=0,"",INDEX(Womens_team_declarations,MATCH(A$415,Events_women,0),MATCH(A416,women_short_codes,0)))</f>
        <v/>
      </c>
      <c r="D416" s="289" t="str">
        <f t="shared" ref="D416:D423" si="442">IF(A416=0,"",INDEX(Club_names,MATCH(A416,women_short_codes,0)))</f>
        <v/>
      </c>
      <c r="E416" s="311">
        <f>Results!M171</f>
        <v>0</v>
      </c>
      <c r="F416" s="308">
        <v>8</v>
      </c>
      <c r="H416" s="280" t="str">
        <f t="shared" ref="H416:H423" si="443">IF($A416="","",IF($A416=H$16,$F416,""))</f>
        <v/>
      </c>
      <c r="I416" s="280" t="str">
        <f t="shared" ref="I416:I423" si="444">IF($A416="","",IF($A416=I$16,$F416,""))</f>
        <v/>
      </c>
      <c r="J416" s="280" t="str">
        <f t="shared" ref="J416:J423" si="445">IF($A416="","",IF($A416=J$16,$F416,""))</f>
        <v/>
      </c>
      <c r="K416" s="280" t="str">
        <f t="shared" ref="K416:K423" si="446">IF($A416="","",IF($A416=K$16,$F416,""))</f>
        <v/>
      </c>
      <c r="L416" s="280" t="str">
        <f t="shared" ref="L416:L423" si="447">IF($A416="","",IF($A416=L$16,$F416,""))</f>
        <v/>
      </c>
      <c r="M416" s="280" t="str">
        <f t="shared" ref="M416:M423" si="448">IF($A416="","",IF($A416=M$16,$F416,""))</f>
        <v/>
      </c>
      <c r="N416" s="280" t="str">
        <f t="shared" ref="N416:N423" si="449">IF($A416="","",IF($A416=N$16,$F416,""))</f>
        <v/>
      </c>
      <c r="O416" s="280" t="str">
        <f t="shared" ref="O416:O423" si="450">IF($A416="","",IF($A416=O$16,$F416,""))</f>
        <v/>
      </c>
    </row>
    <row r="417" spans="1:15" ht="14.25" customHeight="1" x14ac:dyDescent="0.15">
      <c r="A417" s="312">
        <f>Results!L172</f>
        <v>0</v>
      </c>
      <c r="B417" s="306">
        <v>2</v>
      </c>
      <c r="C417" s="289" t="str">
        <f t="shared" si="441"/>
        <v/>
      </c>
      <c r="D417" s="289" t="str">
        <f t="shared" si="442"/>
        <v/>
      </c>
      <c r="E417" s="311">
        <f>Results!M172</f>
        <v>0</v>
      </c>
      <c r="F417" s="308">
        <v>7</v>
      </c>
      <c r="H417" s="280" t="str">
        <f t="shared" si="443"/>
        <v/>
      </c>
      <c r="I417" s="280" t="str">
        <f t="shared" si="444"/>
        <v/>
      </c>
      <c r="J417" s="280" t="str">
        <f t="shared" si="445"/>
        <v/>
      </c>
      <c r="K417" s="280" t="str">
        <f t="shared" si="446"/>
        <v/>
      </c>
      <c r="L417" s="280" t="str">
        <f t="shared" si="447"/>
        <v/>
      </c>
      <c r="M417" s="280" t="str">
        <f t="shared" si="448"/>
        <v/>
      </c>
      <c r="N417" s="280" t="str">
        <f t="shared" si="449"/>
        <v/>
      </c>
      <c r="O417" s="280" t="str">
        <f t="shared" si="450"/>
        <v/>
      </c>
    </row>
    <row r="418" spans="1:15" ht="14.25" customHeight="1" x14ac:dyDescent="0.15">
      <c r="A418" s="312">
        <f>Results!L173</f>
        <v>0</v>
      </c>
      <c r="B418" s="306">
        <v>3</v>
      </c>
      <c r="C418" s="289" t="str">
        <f t="shared" si="441"/>
        <v/>
      </c>
      <c r="D418" s="289" t="str">
        <f t="shared" si="442"/>
        <v/>
      </c>
      <c r="E418" s="311">
        <f>Results!M173</f>
        <v>0</v>
      </c>
      <c r="F418" s="308">
        <v>6</v>
      </c>
      <c r="H418" s="280" t="str">
        <f t="shared" si="443"/>
        <v/>
      </c>
      <c r="I418" s="280" t="str">
        <f t="shared" si="444"/>
        <v/>
      </c>
      <c r="J418" s="280" t="str">
        <f t="shared" si="445"/>
        <v/>
      </c>
      <c r="K418" s="280" t="str">
        <f t="shared" si="446"/>
        <v/>
      </c>
      <c r="L418" s="280" t="str">
        <f t="shared" si="447"/>
        <v/>
      </c>
      <c r="M418" s="280" t="str">
        <f t="shared" si="448"/>
        <v/>
      </c>
      <c r="N418" s="280" t="str">
        <f t="shared" si="449"/>
        <v/>
      </c>
      <c r="O418" s="280" t="str">
        <f t="shared" si="450"/>
        <v/>
      </c>
    </row>
    <row r="419" spans="1:15" ht="14.25" customHeight="1" x14ac:dyDescent="0.15">
      <c r="A419" s="312">
        <f>Results!L174</f>
        <v>0</v>
      </c>
      <c r="B419" s="306">
        <v>4</v>
      </c>
      <c r="C419" s="289" t="str">
        <f t="shared" si="441"/>
        <v/>
      </c>
      <c r="D419" s="289" t="str">
        <f t="shared" si="442"/>
        <v/>
      </c>
      <c r="E419" s="311" t="str">
        <f>Results!M174</f>
        <v xml:space="preserve"> </v>
      </c>
      <c r="F419" s="308">
        <v>5</v>
      </c>
      <c r="H419" s="280" t="str">
        <f t="shared" si="443"/>
        <v/>
      </c>
      <c r="I419" s="280" t="str">
        <f t="shared" si="444"/>
        <v/>
      </c>
      <c r="J419" s="280" t="str">
        <f t="shared" si="445"/>
        <v/>
      </c>
      <c r="K419" s="280" t="str">
        <f t="shared" si="446"/>
        <v/>
      </c>
      <c r="L419" s="280" t="str">
        <f t="shared" si="447"/>
        <v/>
      </c>
      <c r="M419" s="280" t="str">
        <f t="shared" si="448"/>
        <v/>
      </c>
      <c r="N419" s="280" t="str">
        <f t="shared" si="449"/>
        <v/>
      </c>
      <c r="O419" s="280" t="str">
        <f t="shared" si="450"/>
        <v/>
      </c>
    </row>
    <row r="420" spans="1:15" ht="14.25" customHeight="1" x14ac:dyDescent="0.15">
      <c r="A420" s="312">
        <f>Results!L175</f>
        <v>0</v>
      </c>
      <c r="B420" s="306">
        <v>5</v>
      </c>
      <c r="C420" s="289" t="str">
        <f t="shared" si="441"/>
        <v/>
      </c>
      <c r="D420" s="289" t="str">
        <f t="shared" si="442"/>
        <v/>
      </c>
      <c r="E420" s="311">
        <f>Results!M175</f>
        <v>0</v>
      </c>
      <c r="F420" s="308">
        <v>4</v>
      </c>
      <c r="H420" s="280" t="str">
        <f t="shared" si="443"/>
        <v/>
      </c>
      <c r="I420" s="280" t="str">
        <f t="shared" si="444"/>
        <v/>
      </c>
      <c r="J420" s="280" t="str">
        <f t="shared" si="445"/>
        <v/>
      </c>
      <c r="K420" s="280" t="str">
        <f t="shared" si="446"/>
        <v/>
      </c>
      <c r="L420" s="280" t="str">
        <f t="shared" si="447"/>
        <v/>
      </c>
      <c r="M420" s="280" t="str">
        <f t="shared" si="448"/>
        <v/>
      </c>
      <c r="N420" s="280" t="str">
        <f t="shared" si="449"/>
        <v/>
      </c>
      <c r="O420" s="280" t="str">
        <f t="shared" si="450"/>
        <v/>
      </c>
    </row>
    <row r="421" spans="1:15" ht="14.25" customHeight="1" x14ac:dyDescent="0.15">
      <c r="A421" s="312">
        <f>Results!L176</f>
        <v>0</v>
      </c>
      <c r="B421" s="306">
        <v>6</v>
      </c>
      <c r="C421" s="289" t="str">
        <f t="shared" si="441"/>
        <v/>
      </c>
      <c r="D421" s="289" t="str">
        <f t="shared" si="442"/>
        <v/>
      </c>
      <c r="E421" s="311">
        <f>Results!M176</f>
        <v>0</v>
      </c>
      <c r="F421" s="308">
        <v>3</v>
      </c>
      <c r="H421" s="280" t="str">
        <f t="shared" si="443"/>
        <v/>
      </c>
      <c r="I421" s="280" t="str">
        <f t="shared" si="444"/>
        <v/>
      </c>
      <c r="J421" s="280" t="str">
        <f t="shared" si="445"/>
        <v/>
      </c>
      <c r="K421" s="280" t="str">
        <f t="shared" si="446"/>
        <v/>
      </c>
      <c r="L421" s="280" t="str">
        <f t="shared" si="447"/>
        <v/>
      </c>
      <c r="M421" s="280" t="str">
        <f t="shared" si="448"/>
        <v/>
      </c>
      <c r="N421" s="280" t="str">
        <f t="shared" si="449"/>
        <v/>
      </c>
      <c r="O421" s="280" t="str">
        <f t="shared" si="450"/>
        <v/>
      </c>
    </row>
    <row r="422" spans="1:15" ht="14.25" customHeight="1" x14ac:dyDescent="0.15">
      <c r="A422" s="312">
        <f>Results!L177</f>
        <v>0</v>
      </c>
      <c r="B422" s="306">
        <v>7</v>
      </c>
      <c r="C422" s="289" t="str">
        <f t="shared" si="441"/>
        <v/>
      </c>
      <c r="D422" s="289" t="str">
        <f t="shared" si="442"/>
        <v/>
      </c>
      <c r="E422" s="311">
        <f>Results!M177</f>
        <v>0</v>
      </c>
      <c r="F422" s="308">
        <v>2</v>
      </c>
      <c r="H422" s="280" t="str">
        <f t="shared" si="443"/>
        <v/>
      </c>
      <c r="I422" s="280" t="str">
        <f t="shared" si="444"/>
        <v/>
      </c>
      <c r="J422" s="280" t="str">
        <f t="shared" si="445"/>
        <v/>
      </c>
      <c r="K422" s="280" t="str">
        <f t="shared" si="446"/>
        <v/>
      </c>
      <c r="L422" s="280" t="str">
        <f t="shared" si="447"/>
        <v/>
      </c>
      <c r="M422" s="280" t="str">
        <f t="shared" si="448"/>
        <v/>
      </c>
      <c r="N422" s="280" t="str">
        <f t="shared" si="449"/>
        <v/>
      </c>
      <c r="O422" s="280" t="str">
        <f t="shared" si="450"/>
        <v/>
      </c>
    </row>
    <row r="423" spans="1:15" ht="14.25" customHeight="1" x14ac:dyDescent="0.15">
      <c r="A423" s="312">
        <f>Results!L178</f>
        <v>0</v>
      </c>
      <c r="B423" s="306">
        <v>8</v>
      </c>
      <c r="C423" s="289" t="str">
        <f t="shared" si="441"/>
        <v/>
      </c>
      <c r="D423" s="289" t="str">
        <f t="shared" si="442"/>
        <v/>
      </c>
      <c r="E423" s="311">
        <f>Results!M178</f>
        <v>0</v>
      </c>
      <c r="F423" s="308">
        <v>1</v>
      </c>
      <c r="H423" s="280" t="str">
        <f t="shared" si="443"/>
        <v/>
      </c>
      <c r="I423" s="280" t="str">
        <f t="shared" si="444"/>
        <v/>
      </c>
      <c r="J423" s="280" t="str">
        <f t="shared" si="445"/>
        <v/>
      </c>
      <c r="K423" s="280" t="str">
        <f t="shared" si="446"/>
        <v/>
      </c>
      <c r="L423" s="280" t="str">
        <f t="shared" si="447"/>
        <v/>
      </c>
      <c r="M423" s="280" t="str">
        <f t="shared" si="448"/>
        <v/>
      </c>
      <c r="N423" s="280" t="str">
        <f t="shared" si="449"/>
        <v/>
      </c>
      <c r="O423" s="280" t="str">
        <f t="shared" si="450"/>
        <v/>
      </c>
    </row>
    <row r="424" spans="1:15" ht="14.25" customHeight="1" x14ac:dyDescent="0.15">
      <c r="A424" s="293" t="str">
        <f>Results!Q98</f>
        <v>5000m</v>
      </c>
      <c r="C424" s="286" t="str">
        <f>CONCATENATE("Womens ",A424," ",Results!R98)</f>
        <v>Womens 5000m A</v>
      </c>
      <c r="E424" s="107">
        <f>Results!E315</f>
        <v>0</v>
      </c>
    </row>
    <row r="425" spans="1:15" ht="14.25" customHeight="1" x14ac:dyDescent="0.15">
      <c r="A425" s="309" t="str">
        <f>Results!S99</f>
        <v>K</v>
      </c>
      <c r="B425" s="306">
        <v>1</v>
      </c>
      <c r="C425" s="289" t="str">
        <f t="shared" ref="C425:C432" si="451">IF(A425=0,"",INDEX(Womens_team_declarations,MATCH(A$424,Events_women,0),MATCH(A425,women_short_codes,0)))</f>
        <v>Jenna French</v>
      </c>
      <c r="D425" s="289" t="str">
        <f t="shared" ref="D425:D432" si="452">IF(A425=0,"",INDEX(Club_names,MATCH(A425,women_short_codes,0)))</f>
        <v>Haywards Heath &amp; Lewes</v>
      </c>
      <c r="E425" s="311">
        <f>Results!T99</f>
        <v>1.3540509259259259E-2</v>
      </c>
      <c r="F425" s="308">
        <v>8</v>
      </c>
      <c r="H425" s="278" t="str">
        <f t="shared" ref="H425:H432" si="453">IF($A425="","",IF(LEFT($A425,1)=H$12,$F425,""))</f>
        <v/>
      </c>
      <c r="I425" s="278" t="str">
        <f t="shared" ref="I425:I432" si="454">IF($A425="","",IF(LEFT($A425,1)=I$12,$F425,""))</f>
        <v/>
      </c>
      <c r="J425" s="278" t="str">
        <f t="shared" ref="J425:J432" si="455">IF($A425="","",IF(LEFT($A425,1)=J$12,$F425,""))</f>
        <v/>
      </c>
      <c r="K425" s="278" t="str">
        <f t="shared" ref="K425:K432" si="456">IF($A425="","",IF(LEFT($A425,1)=K$12,$F425,""))</f>
        <v/>
      </c>
      <c r="L425" s="278" t="str">
        <f t="shared" ref="L425:L432" si="457">IF($A425="","",IF(LEFT($A425,1)=L$12,$F425,""))</f>
        <v/>
      </c>
      <c r="M425" s="280">
        <f t="shared" ref="M425:M432" si="458">IF($A425="","",IF(LEFT($A425,1)=M$12,$F425,""))</f>
        <v>8</v>
      </c>
      <c r="N425" s="278" t="str">
        <f t="shared" ref="N425:N432" si="459">IF($A425="","",IF(LEFT($A425,1)=N$12,$F425,""))</f>
        <v/>
      </c>
      <c r="O425" s="278" t="str">
        <f t="shared" ref="O425:O432" si="460">IF($A425="","",IF(LEFT($A425,1)=O$12,$F425,""))</f>
        <v/>
      </c>
    </row>
    <row r="426" spans="1:15" ht="14.25" customHeight="1" x14ac:dyDescent="0.15">
      <c r="A426" s="309" t="str">
        <f>Results!S100</f>
        <v>C</v>
      </c>
      <c r="B426" s="306">
        <v>2</v>
      </c>
      <c r="C426" s="289" t="str">
        <f t="shared" si="451"/>
        <v>Paula Blackledge</v>
      </c>
      <c r="D426" s="289" t="str">
        <f t="shared" si="452"/>
        <v>Brighton &amp; Hove AC</v>
      </c>
      <c r="E426" s="311">
        <f>Results!T100</f>
        <v>1.3686342592592592E-2</v>
      </c>
      <c r="F426" s="308">
        <v>7</v>
      </c>
      <c r="H426" s="278" t="str">
        <f t="shared" si="453"/>
        <v/>
      </c>
      <c r="I426" s="278">
        <f t="shared" si="454"/>
        <v>7</v>
      </c>
      <c r="J426" s="280" t="str">
        <f t="shared" si="455"/>
        <v/>
      </c>
      <c r="K426" s="278" t="str">
        <f t="shared" si="456"/>
        <v/>
      </c>
      <c r="L426" s="278" t="str">
        <f t="shared" si="457"/>
        <v/>
      </c>
      <c r="M426" s="278" t="str">
        <f t="shared" si="458"/>
        <v/>
      </c>
      <c r="N426" s="278" t="str">
        <f t="shared" si="459"/>
        <v/>
      </c>
      <c r="O426" s="278" t="str">
        <f t="shared" si="460"/>
        <v/>
      </c>
    </row>
    <row r="427" spans="1:15" ht="14.25" customHeight="1" x14ac:dyDescent="0.15">
      <c r="A427" s="309" t="str">
        <f>Results!S101</f>
        <v>L</v>
      </c>
      <c r="B427" s="306">
        <v>3</v>
      </c>
      <c r="C427" s="289" t="str">
        <f t="shared" si="451"/>
        <v>Katie Wright</v>
      </c>
      <c r="D427" s="289" t="str">
        <f t="shared" si="452"/>
        <v xml:space="preserve"> </v>
      </c>
      <c r="E427" s="311">
        <f>Results!T101</f>
        <v>1.3921296296296296E-2</v>
      </c>
      <c r="F427" s="308">
        <v>6</v>
      </c>
      <c r="H427" s="278">
        <f t="shared" si="453"/>
        <v>6</v>
      </c>
      <c r="I427" s="278" t="str">
        <f t="shared" si="454"/>
        <v/>
      </c>
      <c r="J427" s="278" t="str">
        <f t="shared" si="455"/>
        <v/>
      </c>
      <c r="K427" s="278" t="str">
        <f t="shared" si="456"/>
        <v/>
      </c>
      <c r="L427" s="280" t="str">
        <f t="shared" si="457"/>
        <v/>
      </c>
      <c r="M427" s="278" t="str">
        <f t="shared" si="458"/>
        <v/>
      </c>
      <c r="N427" s="278" t="str">
        <f t="shared" si="459"/>
        <v/>
      </c>
      <c r="O427" s="278" t="str">
        <f t="shared" si="460"/>
        <v/>
      </c>
    </row>
    <row r="428" spans="1:15" ht="14.25" customHeight="1" x14ac:dyDescent="0.15">
      <c r="A428" s="309" t="str">
        <f>Results!S102</f>
        <v>T</v>
      </c>
      <c r="B428" s="306">
        <v>4</v>
      </c>
      <c r="C428" s="289" t="str">
        <f t="shared" si="451"/>
        <v>Laura Gill</v>
      </c>
      <c r="D428" s="289" t="str">
        <f t="shared" si="452"/>
        <v>Hastings AC</v>
      </c>
      <c r="E428" s="311">
        <f>Results!T102</f>
        <v>1.4368055555555556E-2</v>
      </c>
      <c r="F428" s="308">
        <v>5</v>
      </c>
      <c r="H428" s="278" t="str">
        <f t="shared" si="453"/>
        <v/>
      </c>
      <c r="I428" s="278" t="str">
        <f t="shared" si="454"/>
        <v/>
      </c>
      <c r="J428" s="278" t="str">
        <f t="shared" si="455"/>
        <v/>
      </c>
      <c r="K428" s="280" t="str">
        <f t="shared" si="456"/>
        <v/>
      </c>
      <c r="L428" s="278">
        <f t="shared" si="457"/>
        <v>5</v>
      </c>
      <c r="M428" s="278" t="str">
        <f t="shared" si="458"/>
        <v/>
      </c>
      <c r="N428" s="278" t="str">
        <f t="shared" si="459"/>
        <v/>
      </c>
      <c r="O428" s="280" t="str">
        <f t="shared" si="460"/>
        <v/>
      </c>
    </row>
    <row r="429" spans="1:15" ht="14.25" customHeight="1" x14ac:dyDescent="0.15">
      <c r="A429" s="309" t="str">
        <f>Results!S103</f>
        <v>D</v>
      </c>
      <c r="B429" s="306">
        <v>5</v>
      </c>
      <c r="C429" s="289" t="str">
        <f t="shared" si="451"/>
        <v>Heather Jenner</v>
      </c>
      <c r="D429" s="289" t="str">
        <f t="shared" si="452"/>
        <v>Eastbourne Rovers AC</v>
      </c>
      <c r="E429" s="311">
        <f>Results!T103</f>
        <v>1.4874999999999999E-2</v>
      </c>
      <c r="F429" s="308">
        <v>4</v>
      </c>
      <c r="H429" s="278" t="str">
        <f t="shared" si="453"/>
        <v/>
      </c>
      <c r="I429" s="278" t="str">
        <f t="shared" si="454"/>
        <v/>
      </c>
      <c r="J429" s="278">
        <f t="shared" si="455"/>
        <v>4</v>
      </c>
      <c r="K429" s="280" t="str">
        <f t="shared" si="456"/>
        <v/>
      </c>
      <c r="L429" s="278" t="str">
        <f t="shared" si="457"/>
        <v/>
      </c>
      <c r="M429" s="278" t="str">
        <f t="shared" si="458"/>
        <v/>
      </c>
      <c r="N429" s="280" t="str">
        <f t="shared" si="459"/>
        <v/>
      </c>
      <c r="O429" s="278" t="str">
        <f t="shared" si="460"/>
        <v/>
      </c>
    </row>
    <row r="430" spans="1:15" ht="14.25" customHeight="1" x14ac:dyDescent="0.15">
      <c r="A430" s="309" t="str">
        <f>Results!S104</f>
        <v>N</v>
      </c>
      <c r="B430" s="306">
        <v>6</v>
      </c>
      <c r="C430" s="289" t="str">
        <f t="shared" si="451"/>
        <v>Carly Hopkins</v>
      </c>
      <c r="D430" s="289" t="str">
        <f t="shared" si="452"/>
        <v>HY</v>
      </c>
      <c r="E430" s="311">
        <f>Results!T104</f>
        <v>1.4893518518518519E-2</v>
      </c>
      <c r="F430" s="308">
        <v>3</v>
      </c>
      <c r="H430" s="278" t="str">
        <f t="shared" si="453"/>
        <v/>
      </c>
      <c r="I430" s="280" t="str">
        <f t="shared" si="454"/>
        <v/>
      </c>
      <c r="J430" s="278" t="str">
        <f t="shared" si="455"/>
        <v/>
      </c>
      <c r="K430" s="278" t="str">
        <f t="shared" si="456"/>
        <v/>
      </c>
      <c r="L430" s="278" t="str">
        <f t="shared" si="457"/>
        <v/>
      </c>
      <c r="M430" s="278" t="str">
        <f t="shared" si="458"/>
        <v/>
      </c>
      <c r="N430" s="278">
        <f t="shared" si="459"/>
        <v>3</v>
      </c>
      <c r="O430" s="278" t="str">
        <f t="shared" si="460"/>
        <v/>
      </c>
    </row>
    <row r="431" spans="1:15" ht="14.25" customHeight="1" x14ac:dyDescent="0.15">
      <c r="A431" s="309" t="str">
        <f>Results!S105</f>
        <v>S</v>
      </c>
      <c r="B431" s="306">
        <v>7</v>
      </c>
      <c r="C431" s="289" t="str">
        <f t="shared" si="451"/>
        <v>Katy Reed</v>
      </c>
      <c r="D431" s="289" t="str">
        <f t="shared" si="452"/>
        <v>Hailsham</v>
      </c>
      <c r="E431" s="311">
        <f>Results!T105</f>
        <v>1.6542824074074071E-2</v>
      </c>
      <c r="F431" s="308">
        <v>2</v>
      </c>
      <c r="H431" s="278" t="str">
        <f t="shared" si="453"/>
        <v/>
      </c>
      <c r="I431" s="278" t="str">
        <f t="shared" si="454"/>
        <v/>
      </c>
      <c r="J431" s="278" t="str">
        <f t="shared" si="455"/>
        <v/>
      </c>
      <c r="K431" s="278">
        <f t="shared" si="456"/>
        <v>2</v>
      </c>
      <c r="L431" s="278" t="str">
        <f t="shared" si="457"/>
        <v/>
      </c>
      <c r="M431" s="278" t="str">
        <f t="shared" si="458"/>
        <v/>
      </c>
      <c r="N431" s="278" t="str">
        <f t="shared" si="459"/>
        <v/>
      </c>
      <c r="O431" s="278" t="str">
        <f t="shared" si="460"/>
        <v/>
      </c>
    </row>
    <row r="432" spans="1:15" ht="14.25" customHeight="1" x14ac:dyDescent="0.15">
      <c r="A432" s="309">
        <f>Results!S106</f>
        <v>0</v>
      </c>
      <c r="B432" s="306">
        <v>8</v>
      </c>
      <c r="C432" s="289" t="str">
        <f t="shared" si="451"/>
        <v/>
      </c>
      <c r="D432" s="289" t="str">
        <f t="shared" si="452"/>
        <v/>
      </c>
      <c r="E432" s="311">
        <f>Results!T106</f>
        <v>0</v>
      </c>
      <c r="F432" s="308">
        <v>1</v>
      </c>
      <c r="H432" s="278" t="str">
        <f t="shared" si="453"/>
        <v/>
      </c>
      <c r="I432" s="278" t="str">
        <f t="shared" si="454"/>
        <v/>
      </c>
      <c r="J432" s="278" t="str">
        <f t="shared" si="455"/>
        <v/>
      </c>
      <c r="K432" s="278" t="str">
        <f t="shared" si="456"/>
        <v/>
      </c>
      <c r="L432" s="278" t="str">
        <f t="shared" si="457"/>
        <v/>
      </c>
      <c r="M432" s="278" t="str">
        <f t="shared" si="458"/>
        <v/>
      </c>
      <c r="N432" s="278" t="str">
        <f t="shared" si="459"/>
        <v/>
      </c>
      <c r="O432" s="278" t="str">
        <f t="shared" si="460"/>
        <v/>
      </c>
    </row>
    <row r="433" spans="1:15" ht="14.25" customHeight="1" x14ac:dyDescent="0.15">
      <c r="A433" s="293" t="str">
        <f>Results!Q107</f>
        <v>5000m</v>
      </c>
      <c r="C433" s="286" t="str">
        <f>CONCATENATE("Womens ",A433," ",Results!R107)</f>
        <v>Womens 5000m B</v>
      </c>
      <c r="E433" s="107">
        <f>Results!E326</f>
        <v>0</v>
      </c>
    </row>
    <row r="434" spans="1:15" ht="14.25" customHeight="1" x14ac:dyDescent="0.15">
      <c r="A434" s="309" t="str">
        <f>Results!S108</f>
        <v>TT</v>
      </c>
      <c r="B434" s="306">
        <v>1</v>
      </c>
      <c r="C434" s="289" t="str">
        <f t="shared" ref="C434:C441" si="461">IF(A434=0,"",INDEX(Womens_team_declarations,MATCH(A$433,Events_women,0),MATCH(A434,women_short_codes,0)))</f>
        <v>Amy Rodway</v>
      </c>
      <c r="D434" s="289" t="str">
        <f t="shared" ref="D434:D441" si="462">IF(A434=0,"",INDEX(Club_names,MATCH(A434,women_short_codes,0)))</f>
        <v>Hastings AC</v>
      </c>
      <c r="E434" s="311">
        <f>Results!T108</f>
        <v>1.4944444444444444E-2</v>
      </c>
      <c r="F434" s="308">
        <v>8</v>
      </c>
      <c r="H434" s="278" t="str">
        <f t="shared" ref="H434:H441" si="463">IF($A434="","",IF(LEFT($A434,1)=H$12,$F434,""))</f>
        <v/>
      </c>
      <c r="I434" s="278" t="str">
        <f t="shared" ref="I434:I441" si="464">IF($A434="","",IF(LEFT($A434,1)=I$12,$F434,""))</f>
        <v/>
      </c>
      <c r="J434" s="278" t="str">
        <f t="shared" ref="J434:J441" si="465">IF($A434="","",IF(LEFT($A434,1)=J$12,$F434,""))</f>
        <v/>
      </c>
      <c r="K434" s="278" t="str">
        <f t="shared" ref="K434:K441" si="466">IF($A434="","",IF(LEFT($A434,1)=K$12,$F434,""))</f>
        <v/>
      </c>
      <c r="L434" s="278">
        <f t="shared" ref="L434:L441" si="467">IF($A434="","",IF(LEFT($A434,1)=L$12,$F434,""))</f>
        <v>8</v>
      </c>
      <c r="M434" s="280" t="str">
        <f t="shared" ref="M434:M441" si="468">IF($A434="","",IF(LEFT($A434,1)=M$12,$F434,""))</f>
        <v/>
      </c>
      <c r="N434" s="278" t="str">
        <f t="shared" ref="N434:N441" si="469">IF($A434="","",IF(LEFT($A434,1)=N$12,$F434,""))</f>
        <v/>
      </c>
      <c r="O434" s="278" t="str">
        <f t="shared" ref="O434:O441" si="470">IF($A434="","",IF(LEFT($A434,1)=O$12,$F434,""))</f>
        <v/>
      </c>
    </row>
    <row r="435" spans="1:15" ht="14.25" customHeight="1" x14ac:dyDescent="0.15">
      <c r="A435" s="309" t="str">
        <f>Results!S109</f>
        <v>LL</v>
      </c>
      <c r="B435" s="306">
        <v>2</v>
      </c>
      <c r="C435" s="289" t="str">
        <f t="shared" si="461"/>
        <v>Aska Asakura</v>
      </c>
      <c r="D435" s="289" t="str">
        <f t="shared" si="462"/>
        <v>Arena 80</v>
      </c>
      <c r="E435" s="311">
        <f>Results!T109</f>
        <v>1.6252314814814813E-2</v>
      </c>
      <c r="F435" s="308">
        <v>7</v>
      </c>
      <c r="H435" s="278">
        <f t="shared" si="463"/>
        <v>7</v>
      </c>
      <c r="I435" s="278" t="str">
        <f t="shared" si="464"/>
        <v/>
      </c>
      <c r="J435" s="280" t="str">
        <f t="shared" si="465"/>
        <v/>
      </c>
      <c r="K435" s="278" t="str">
        <f t="shared" si="466"/>
        <v/>
      </c>
      <c r="L435" s="280" t="str">
        <f t="shared" si="467"/>
        <v/>
      </c>
      <c r="M435" s="278" t="str">
        <f t="shared" si="468"/>
        <v/>
      </c>
      <c r="N435" s="278" t="str">
        <f t="shared" si="469"/>
        <v/>
      </c>
      <c r="O435" s="278" t="str">
        <f t="shared" si="470"/>
        <v/>
      </c>
    </row>
    <row r="436" spans="1:15" ht="14.25" customHeight="1" x14ac:dyDescent="0.15">
      <c r="A436" s="309" t="str">
        <f>Results!S110</f>
        <v>KK</v>
      </c>
      <c r="B436" s="306">
        <v>3</v>
      </c>
      <c r="C436" s="289" t="str">
        <f t="shared" si="461"/>
        <v>Abigail Redd</v>
      </c>
      <c r="D436" s="289" t="str">
        <f t="shared" si="462"/>
        <v>Haywards Heath &amp; Lewes</v>
      </c>
      <c r="E436" s="311">
        <f>Results!T110</f>
        <v>1.7137731481481483E-2</v>
      </c>
      <c r="F436" s="308">
        <v>6</v>
      </c>
      <c r="H436" s="278" t="str">
        <f t="shared" si="463"/>
        <v/>
      </c>
      <c r="I436" s="278" t="str">
        <f t="shared" si="464"/>
        <v/>
      </c>
      <c r="J436" s="280" t="str">
        <f t="shared" si="465"/>
        <v/>
      </c>
      <c r="K436" s="278" t="str">
        <f t="shared" si="466"/>
        <v/>
      </c>
      <c r="L436" s="280" t="str">
        <f t="shared" si="467"/>
        <v/>
      </c>
      <c r="M436" s="278">
        <f t="shared" si="468"/>
        <v>6</v>
      </c>
      <c r="N436" s="278" t="str">
        <f t="shared" si="469"/>
        <v/>
      </c>
      <c r="O436" s="278" t="str">
        <f t="shared" si="470"/>
        <v/>
      </c>
    </row>
    <row r="437" spans="1:15" ht="14.25" customHeight="1" x14ac:dyDescent="0.15">
      <c r="A437" s="309" t="str">
        <f>Results!S111</f>
        <v>SS</v>
      </c>
      <c r="B437" s="306">
        <v>4</v>
      </c>
      <c r="C437" s="289" t="str">
        <f t="shared" si="461"/>
        <v>Katie Manley</v>
      </c>
      <c r="D437" s="289" t="str">
        <f t="shared" si="462"/>
        <v>Hailsham</v>
      </c>
      <c r="E437" s="311">
        <f>Results!T111</f>
        <v>1.7616898148148149E-2</v>
      </c>
      <c r="F437" s="308">
        <v>5</v>
      </c>
      <c r="H437" s="278" t="str">
        <f t="shared" si="463"/>
        <v/>
      </c>
      <c r="I437" s="278" t="str">
        <f t="shared" si="464"/>
        <v/>
      </c>
      <c r="J437" s="278" t="str">
        <f t="shared" si="465"/>
        <v/>
      </c>
      <c r="K437" s="280">
        <f t="shared" si="466"/>
        <v>5</v>
      </c>
      <c r="L437" s="278" t="str">
        <f t="shared" si="467"/>
        <v/>
      </c>
      <c r="M437" s="278" t="str">
        <f t="shared" si="468"/>
        <v/>
      </c>
      <c r="N437" s="278" t="str">
        <f t="shared" si="469"/>
        <v/>
      </c>
      <c r="O437" s="280" t="str">
        <f t="shared" si="470"/>
        <v/>
      </c>
    </row>
    <row r="438" spans="1:15" ht="14.25" customHeight="1" x14ac:dyDescent="0.15">
      <c r="A438" s="309">
        <f>Results!S112</f>
        <v>0</v>
      </c>
      <c r="B438" s="306">
        <v>5</v>
      </c>
      <c r="C438" s="289" t="str">
        <f t="shared" si="461"/>
        <v/>
      </c>
      <c r="D438" s="289" t="str">
        <f t="shared" si="462"/>
        <v/>
      </c>
      <c r="E438" s="311">
        <f>Results!T112</f>
        <v>0</v>
      </c>
      <c r="F438" s="308">
        <v>4</v>
      </c>
      <c r="H438" s="278" t="str">
        <f t="shared" si="463"/>
        <v/>
      </c>
      <c r="I438" s="278" t="str">
        <f t="shared" si="464"/>
        <v/>
      </c>
      <c r="J438" s="278" t="str">
        <f t="shared" si="465"/>
        <v/>
      </c>
      <c r="K438" s="280" t="str">
        <f t="shared" si="466"/>
        <v/>
      </c>
      <c r="L438" s="278" t="str">
        <f t="shared" si="467"/>
        <v/>
      </c>
      <c r="M438" s="278" t="str">
        <f t="shared" si="468"/>
        <v/>
      </c>
      <c r="N438" s="280" t="str">
        <f t="shared" si="469"/>
        <v/>
      </c>
      <c r="O438" s="278" t="str">
        <f t="shared" si="470"/>
        <v/>
      </c>
    </row>
    <row r="439" spans="1:15" ht="14.25" customHeight="1" x14ac:dyDescent="0.15">
      <c r="A439" s="309">
        <f>Results!S113</f>
        <v>0</v>
      </c>
      <c r="B439" s="306">
        <v>6</v>
      </c>
      <c r="C439" s="289" t="str">
        <f t="shared" si="461"/>
        <v/>
      </c>
      <c r="D439" s="289" t="str">
        <f t="shared" si="462"/>
        <v/>
      </c>
      <c r="E439" s="311">
        <f>Results!T113</f>
        <v>0</v>
      </c>
      <c r="F439" s="308">
        <v>3</v>
      </c>
      <c r="H439" s="278" t="str">
        <f t="shared" si="463"/>
        <v/>
      </c>
      <c r="I439" s="280" t="str">
        <f t="shared" si="464"/>
        <v/>
      </c>
      <c r="J439" s="278" t="str">
        <f t="shared" si="465"/>
        <v/>
      </c>
      <c r="K439" s="278" t="str">
        <f t="shared" si="466"/>
        <v/>
      </c>
      <c r="L439" s="278" t="str">
        <f t="shared" si="467"/>
        <v/>
      </c>
      <c r="M439" s="278" t="str">
        <f t="shared" si="468"/>
        <v/>
      </c>
      <c r="N439" s="278" t="str">
        <f t="shared" si="469"/>
        <v/>
      </c>
      <c r="O439" s="278" t="str">
        <f t="shared" si="470"/>
        <v/>
      </c>
    </row>
    <row r="440" spans="1:15" ht="14.25" customHeight="1" x14ac:dyDescent="0.15">
      <c r="A440" s="309">
        <f>Results!S114</f>
        <v>0</v>
      </c>
      <c r="B440" s="306">
        <v>7</v>
      </c>
      <c r="C440" s="289" t="str">
        <f t="shared" si="461"/>
        <v/>
      </c>
      <c r="D440" s="289" t="str">
        <f t="shared" si="462"/>
        <v/>
      </c>
      <c r="E440" s="311">
        <f>Results!T114</f>
        <v>0</v>
      </c>
      <c r="F440" s="308">
        <v>2</v>
      </c>
      <c r="H440" s="278" t="str">
        <f t="shared" si="463"/>
        <v/>
      </c>
      <c r="I440" s="278" t="str">
        <f t="shared" si="464"/>
        <v/>
      </c>
      <c r="J440" s="278" t="str">
        <f t="shared" si="465"/>
        <v/>
      </c>
      <c r="K440" s="278" t="str">
        <f t="shared" si="466"/>
        <v/>
      </c>
      <c r="L440" s="278" t="str">
        <f t="shared" si="467"/>
        <v/>
      </c>
      <c r="M440" s="278" t="str">
        <f t="shared" si="468"/>
        <v/>
      </c>
      <c r="N440" s="278" t="str">
        <f t="shared" si="469"/>
        <v/>
      </c>
      <c r="O440" s="278" t="str">
        <f t="shared" si="470"/>
        <v/>
      </c>
    </row>
    <row r="441" spans="1:15" ht="14.25" customHeight="1" x14ac:dyDescent="0.15">
      <c r="A441" s="309">
        <f>Results!S115</f>
        <v>0</v>
      </c>
      <c r="B441" s="306">
        <v>8</v>
      </c>
      <c r="C441" s="289" t="str">
        <f t="shared" si="461"/>
        <v/>
      </c>
      <c r="D441" s="289" t="str">
        <f t="shared" si="462"/>
        <v/>
      </c>
      <c r="E441" s="311">
        <f>Results!T115</f>
        <v>0</v>
      </c>
      <c r="F441" s="308">
        <v>1</v>
      </c>
      <c r="H441" s="278" t="str">
        <f t="shared" si="463"/>
        <v/>
      </c>
      <c r="I441" s="278" t="str">
        <f t="shared" si="464"/>
        <v/>
      </c>
      <c r="J441" s="278" t="str">
        <f t="shared" si="465"/>
        <v/>
      </c>
      <c r="K441" s="278" t="str">
        <f t="shared" si="466"/>
        <v/>
      </c>
      <c r="L441" s="278" t="str">
        <f t="shared" si="467"/>
        <v/>
      </c>
      <c r="M441" s="278" t="str">
        <f t="shared" si="468"/>
        <v/>
      </c>
      <c r="N441" s="278" t="str">
        <f t="shared" si="469"/>
        <v/>
      </c>
      <c r="O441" s="278" t="str">
        <f t="shared" si="470"/>
        <v/>
      </c>
    </row>
    <row r="442" spans="1:15" ht="14.25" customHeight="1" x14ac:dyDescent="0.15">
      <c r="A442" s="293" t="str">
        <f>Results!Q116</f>
        <v>5000m</v>
      </c>
      <c r="C442" s="286" t="str">
        <f>CONCATENATE("Womens ",A442," ",Results!R116)</f>
        <v>Womens 5000m 50+</v>
      </c>
      <c r="E442" s="107">
        <f>Results!E329</f>
        <v>0</v>
      </c>
    </row>
    <row r="443" spans="1:15" ht="14.25" customHeight="1" x14ac:dyDescent="0.15">
      <c r="A443" s="309">
        <f>Results!S117</f>
        <v>21</v>
      </c>
      <c r="B443" s="306">
        <v>1</v>
      </c>
      <c r="C443" s="289" t="str">
        <f t="shared" ref="C443:C450" si="471">IF(A443=0,"",INDEX(Womens_team_declarations,MATCH(A$442,Events_women,0),MATCH(A443,women_short_codes,0)))</f>
        <v>Jeanette Keneally</v>
      </c>
      <c r="D443" s="289" t="str">
        <f t="shared" ref="D443:D448" si="472">IF(A443=0,"",INDEX(Club_names,MATCH(A443,women_short_codes,0)))</f>
        <v>Brighton &amp; Hove AC</v>
      </c>
      <c r="E443" s="311">
        <f>Results!T117</f>
        <v>1.5024305555555556E-2</v>
      </c>
      <c r="F443" s="308">
        <v>8</v>
      </c>
      <c r="H443" s="278" t="str">
        <f t="shared" ref="H443:H450" si="473">IF($A443="","",IF($A443=H$15,$F443,""))</f>
        <v/>
      </c>
      <c r="I443" s="278">
        <f t="shared" ref="I443:I450" si="474">IF($A443="","",IF($A443=I$15,$F443,""))</f>
        <v>8</v>
      </c>
      <c r="J443" s="280" t="str">
        <f t="shared" ref="J443:J450" si="475">IF($A443="","",IF($A443=J$15,$F443,""))</f>
        <v/>
      </c>
      <c r="K443" s="278" t="str">
        <f t="shared" ref="K443:K450" si="476">IF($A443="","",IF($A443=K$15,$F443,""))</f>
        <v/>
      </c>
      <c r="L443" s="278" t="str">
        <f t="shared" ref="L443:L450" si="477">IF($A443="","",IF($A443=L$15,$F443,""))</f>
        <v/>
      </c>
      <c r="M443" s="278" t="str">
        <f t="shared" ref="M443:M450" si="478">IF($A443="","",IF($A443=M$15,$F443,""))</f>
        <v/>
      </c>
      <c r="N443" s="278" t="str">
        <f t="shared" ref="N443:N450" si="479">IF($A443="","",IF($A443=N$15,$F443,""))</f>
        <v/>
      </c>
      <c r="O443" s="278" t="str">
        <f t="shared" ref="O443:O450" si="480">IF($A443="","",IF($A443=O$15,$F443,""))</f>
        <v/>
      </c>
    </row>
    <row r="444" spans="1:15" ht="14.25" customHeight="1" x14ac:dyDescent="0.15">
      <c r="A444" s="309">
        <f>Results!S118</f>
        <v>25</v>
      </c>
      <c r="B444" s="306">
        <v>2</v>
      </c>
      <c r="C444" s="289" t="str">
        <f t="shared" si="471"/>
        <v>Tina Macenhill</v>
      </c>
      <c r="D444" s="289" t="str">
        <f t="shared" si="472"/>
        <v>Hailsham</v>
      </c>
      <c r="E444" s="311">
        <f>Results!T118</f>
        <v>1.5185185185185185E-2</v>
      </c>
      <c r="F444" s="308">
        <v>7</v>
      </c>
      <c r="H444" s="278" t="str">
        <f t="shared" si="473"/>
        <v/>
      </c>
      <c r="I444" s="278" t="str">
        <f t="shared" si="474"/>
        <v/>
      </c>
      <c r="J444" s="278" t="str">
        <f t="shared" si="475"/>
        <v/>
      </c>
      <c r="K444" s="278">
        <f t="shared" si="476"/>
        <v>7</v>
      </c>
      <c r="L444" s="278" t="str">
        <f t="shared" si="477"/>
        <v/>
      </c>
      <c r="M444" s="280" t="str">
        <f t="shared" si="478"/>
        <v/>
      </c>
      <c r="N444" s="278" t="str">
        <f t="shared" si="479"/>
        <v/>
      </c>
      <c r="O444" s="280" t="str">
        <f t="shared" si="480"/>
        <v/>
      </c>
    </row>
    <row r="445" spans="1:15" ht="14.25" customHeight="1" x14ac:dyDescent="0.15">
      <c r="A445" s="309">
        <f>Results!S119</f>
        <v>27</v>
      </c>
      <c r="B445" s="306">
        <v>3</v>
      </c>
      <c r="C445" s="289" t="str">
        <f t="shared" si="471"/>
        <v>Jaqueline Barnes</v>
      </c>
      <c r="D445" s="289" t="str">
        <f t="shared" si="472"/>
        <v>Haywards Heath &amp; Lewes</v>
      </c>
      <c r="E445" s="311">
        <f>Results!T119</f>
        <v>1.7472222222222222E-2</v>
      </c>
      <c r="F445" s="308">
        <v>6</v>
      </c>
      <c r="H445" s="278" t="str">
        <f t="shared" si="473"/>
        <v/>
      </c>
      <c r="I445" s="280" t="str">
        <f t="shared" si="474"/>
        <v/>
      </c>
      <c r="J445" s="278" t="str">
        <f t="shared" si="475"/>
        <v/>
      </c>
      <c r="K445" s="278" t="str">
        <f t="shared" si="476"/>
        <v/>
      </c>
      <c r="L445" s="278" t="str">
        <f t="shared" si="477"/>
        <v/>
      </c>
      <c r="M445" s="278">
        <f t="shared" si="478"/>
        <v>6</v>
      </c>
      <c r="N445" s="278" t="str">
        <f t="shared" si="479"/>
        <v/>
      </c>
      <c r="O445" s="278" t="str">
        <f t="shared" si="480"/>
        <v/>
      </c>
    </row>
    <row r="446" spans="1:15" ht="14.25" customHeight="1" x14ac:dyDescent="0.15">
      <c r="A446" s="309">
        <f>Results!S120</f>
        <v>0</v>
      </c>
      <c r="B446" s="306">
        <v>4</v>
      </c>
      <c r="C446" s="289" t="str">
        <f t="shared" si="471"/>
        <v/>
      </c>
      <c r="D446" s="289" t="str">
        <f t="shared" si="472"/>
        <v/>
      </c>
      <c r="E446" s="311">
        <f>Results!T120</f>
        <v>0</v>
      </c>
      <c r="F446" s="308">
        <v>5</v>
      </c>
      <c r="H446" s="278" t="str">
        <f t="shared" si="473"/>
        <v/>
      </c>
      <c r="I446" s="278" t="str">
        <f t="shared" si="474"/>
        <v/>
      </c>
      <c r="J446" s="278" t="str">
        <f t="shared" si="475"/>
        <v/>
      </c>
      <c r="K446" s="280" t="str">
        <f t="shared" si="476"/>
        <v/>
      </c>
      <c r="L446" s="278" t="str">
        <f t="shared" si="477"/>
        <v/>
      </c>
      <c r="M446" s="278" t="str">
        <f t="shared" si="478"/>
        <v/>
      </c>
      <c r="N446" s="278" t="str">
        <f t="shared" si="479"/>
        <v/>
      </c>
      <c r="O446" s="278" t="str">
        <f t="shared" si="480"/>
        <v/>
      </c>
    </row>
    <row r="447" spans="1:15" ht="14.25" customHeight="1" x14ac:dyDescent="0.15">
      <c r="A447" s="309">
        <f>Results!S121</f>
        <v>0</v>
      </c>
      <c r="B447" s="306">
        <v>5</v>
      </c>
      <c r="C447" s="289" t="str">
        <f t="shared" si="471"/>
        <v/>
      </c>
      <c r="D447" s="289" t="str">
        <f t="shared" si="472"/>
        <v/>
      </c>
      <c r="E447" s="311">
        <f>Results!T121</f>
        <v>0</v>
      </c>
      <c r="F447" s="308">
        <v>4</v>
      </c>
      <c r="H447" s="278" t="str">
        <f t="shared" si="473"/>
        <v/>
      </c>
      <c r="I447" s="278" t="str">
        <f t="shared" si="474"/>
        <v/>
      </c>
      <c r="J447" s="278" t="str">
        <f t="shared" si="475"/>
        <v/>
      </c>
      <c r="K447" s="278" t="str">
        <f t="shared" si="476"/>
        <v/>
      </c>
      <c r="L447" s="280" t="str">
        <f t="shared" si="477"/>
        <v/>
      </c>
      <c r="M447" s="278" t="str">
        <f t="shared" si="478"/>
        <v/>
      </c>
      <c r="N447" s="278" t="str">
        <f t="shared" si="479"/>
        <v/>
      </c>
      <c r="O447" s="278" t="str">
        <f t="shared" si="480"/>
        <v/>
      </c>
    </row>
    <row r="448" spans="1:15" ht="14.25" customHeight="1" x14ac:dyDescent="0.15">
      <c r="A448" s="309">
        <f>Results!S122</f>
        <v>0</v>
      </c>
      <c r="B448" s="306">
        <v>6</v>
      </c>
      <c r="C448" s="289" t="str">
        <f t="shared" si="471"/>
        <v/>
      </c>
      <c r="D448" s="289" t="str">
        <f t="shared" si="472"/>
        <v/>
      </c>
      <c r="E448" s="311">
        <f>Results!T122</f>
        <v>0</v>
      </c>
      <c r="F448" s="308">
        <v>3</v>
      </c>
      <c r="H448" s="278" t="str">
        <f t="shared" si="473"/>
        <v/>
      </c>
      <c r="I448" s="278" t="str">
        <f t="shared" si="474"/>
        <v/>
      </c>
      <c r="J448" s="278" t="str">
        <f t="shared" si="475"/>
        <v/>
      </c>
      <c r="K448" s="278" t="str">
        <f t="shared" si="476"/>
        <v/>
      </c>
      <c r="L448" s="278" t="str">
        <f t="shared" si="477"/>
        <v/>
      </c>
      <c r="M448" s="278" t="str">
        <f t="shared" si="478"/>
        <v/>
      </c>
      <c r="N448" s="278" t="str">
        <f t="shared" si="479"/>
        <v/>
      </c>
      <c r="O448" s="278" t="str">
        <f t="shared" si="480"/>
        <v/>
      </c>
    </row>
    <row r="449" spans="1:15" ht="14.25" customHeight="1" x14ac:dyDescent="0.15">
      <c r="A449" s="309">
        <f>Results!S123</f>
        <v>0</v>
      </c>
      <c r="B449" s="306">
        <v>7</v>
      </c>
      <c r="C449" s="289" t="str">
        <f t="shared" si="471"/>
        <v/>
      </c>
      <c r="D449" s="289"/>
      <c r="E449" s="311">
        <f>Results!T123</f>
        <v>0</v>
      </c>
      <c r="F449" s="308">
        <v>2</v>
      </c>
      <c r="H449" s="278" t="str">
        <f t="shared" si="473"/>
        <v/>
      </c>
      <c r="I449" s="278" t="str">
        <f t="shared" si="474"/>
        <v/>
      </c>
      <c r="J449" s="278" t="str">
        <f t="shared" si="475"/>
        <v/>
      </c>
      <c r="K449" s="278" t="str">
        <f t="shared" si="476"/>
        <v/>
      </c>
      <c r="L449" s="278" t="str">
        <f t="shared" si="477"/>
        <v/>
      </c>
      <c r="M449" s="278" t="str">
        <f t="shared" si="478"/>
        <v/>
      </c>
      <c r="N449" s="278" t="str">
        <f t="shared" si="479"/>
        <v/>
      </c>
      <c r="O449" s="278" t="str">
        <f t="shared" si="480"/>
        <v/>
      </c>
    </row>
    <row r="450" spans="1:15" ht="14.25" customHeight="1" x14ac:dyDescent="0.15">
      <c r="A450" s="309">
        <f>Results!S124</f>
        <v>0</v>
      </c>
      <c r="B450" s="306">
        <v>8</v>
      </c>
      <c r="C450" s="289" t="str">
        <f t="shared" si="471"/>
        <v/>
      </c>
      <c r="D450" s="289"/>
      <c r="E450" s="311">
        <f>Results!T124</f>
        <v>0</v>
      </c>
      <c r="F450" s="308">
        <v>1</v>
      </c>
      <c r="H450" s="278" t="str">
        <f t="shared" si="473"/>
        <v/>
      </c>
      <c r="I450" s="278" t="str">
        <f t="shared" si="474"/>
        <v/>
      </c>
      <c r="J450" s="278" t="str">
        <f t="shared" si="475"/>
        <v/>
      </c>
      <c r="K450" s="278" t="str">
        <f t="shared" si="476"/>
        <v/>
      </c>
      <c r="L450" s="278" t="str">
        <f t="shared" si="477"/>
        <v/>
      </c>
      <c r="M450" s="278" t="str">
        <f t="shared" si="478"/>
        <v/>
      </c>
      <c r="N450" s="278" t="str">
        <f t="shared" si="479"/>
        <v/>
      </c>
      <c r="O450" s="278" t="str">
        <f t="shared" si="480"/>
        <v/>
      </c>
    </row>
    <row r="451" spans="1:15" ht="14.25" customHeight="1" x14ac:dyDescent="0.15">
      <c r="A451" s="293" t="str">
        <f>Results!Q125</f>
        <v>5000m</v>
      </c>
      <c r="C451" s="286" t="str">
        <f>CONCATENATE("Womens ",A451," ",Results!R125)</f>
        <v>Womens 5000m 60+</v>
      </c>
      <c r="E451" s="107">
        <f>Results!E340</f>
        <v>0</v>
      </c>
    </row>
    <row r="452" spans="1:15" ht="14.25" customHeight="1" x14ac:dyDescent="0.15">
      <c r="A452" s="309">
        <f>Results!S126</f>
        <v>30</v>
      </c>
      <c r="B452" s="306">
        <v>1</v>
      </c>
      <c r="C452" s="289" t="str">
        <f t="shared" ref="C452:C459" si="481">IF(A452=0,"",INDEX(Womens_team_declarations,MATCH(A$451,Events_women,0),MATCH(A452,women_short_codes,0)))</f>
        <v>Caroline Wood</v>
      </c>
      <c r="D452" s="289" t="str">
        <f t="shared" ref="D452:D457" si="482">IF(A452=0,"",INDEX(Club_names,MATCH(A452,women_short_codes,0)))</f>
        <v>Arena 80</v>
      </c>
      <c r="E452" s="311">
        <f>Results!T126</f>
        <v>1.4740740740740742E-2</v>
      </c>
      <c r="F452" s="308">
        <v>8</v>
      </c>
      <c r="H452" s="280">
        <f t="shared" ref="H452:H459" si="483">IF($A452="","",IF($A452=H$16,$F452,""))</f>
        <v>8</v>
      </c>
      <c r="I452" s="280" t="str">
        <f t="shared" ref="I452:I459" si="484">IF($A452="","",IF($A452=I$16,$F452,""))</f>
        <v/>
      </c>
      <c r="J452" s="280" t="str">
        <f t="shared" ref="J452:J459" si="485">IF($A452="","",IF($A452=J$16,$F452,""))</f>
        <v/>
      </c>
      <c r="K452" s="280" t="str">
        <f t="shared" ref="K452:K459" si="486">IF($A452="","",IF($A452=K$16,$F452,""))</f>
        <v/>
      </c>
      <c r="L452" s="280" t="str">
        <f t="shared" ref="L452:L459" si="487">IF($A452="","",IF($A452=L$16,$F452,""))</f>
        <v/>
      </c>
      <c r="M452" s="280" t="str">
        <f t="shared" ref="M452:M459" si="488">IF($A452="","",IF($A452=M$16,$F452,""))</f>
        <v/>
      </c>
      <c r="N452" s="280" t="str">
        <f t="shared" ref="N452:N459" si="489">IF($A452="","",IF($A452=N$16,$F452,""))</f>
        <v/>
      </c>
      <c r="O452" s="280" t="str">
        <f t="shared" ref="O452:O459" si="490">IF($A452="","",IF($A452=O$16,$F452,""))</f>
        <v/>
      </c>
    </row>
    <row r="453" spans="1:15" ht="14.25" customHeight="1" x14ac:dyDescent="0.15">
      <c r="A453" s="309">
        <f>Results!S127</f>
        <v>31</v>
      </c>
      <c r="B453" s="306">
        <v>2</v>
      </c>
      <c r="C453" s="289" t="str">
        <f t="shared" si="481"/>
        <v>Judith Carder</v>
      </c>
      <c r="D453" s="289" t="str">
        <f t="shared" si="482"/>
        <v>Brighton &amp; Hove AC</v>
      </c>
      <c r="E453" s="311">
        <f>Results!T127</f>
        <v>1.7041666666666667E-2</v>
      </c>
      <c r="F453" s="308">
        <v>7</v>
      </c>
      <c r="H453" s="280" t="str">
        <f t="shared" si="483"/>
        <v/>
      </c>
      <c r="I453" s="280">
        <f t="shared" si="484"/>
        <v>7</v>
      </c>
      <c r="J453" s="280" t="str">
        <f t="shared" si="485"/>
        <v/>
      </c>
      <c r="K453" s="280" t="str">
        <f t="shared" si="486"/>
        <v/>
      </c>
      <c r="L453" s="280" t="str">
        <f t="shared" si="487"/>
        <v/>
      </c>
      <c r="M453" s="280" t="str">
        <f t="shared" si="488"/>
        <v/>
      </c>
      <c r="N453" s="280" t="str">
        <f t="shared" si="489"/>
        <v/>
      </c>
      <c r="O453" s="280" t="str">
        <f t="shared" si="490"/>
        <v/>
      </c>
    </row>
    <row r="454" spans="1:15" ht="14.25" customHeight="1" x14ac:dyDescent="0.15">
      <c r="A454" s="309">
        <f>Results!S128</f>
        <v>35</v>
      </c>
      <c r="B454" s="306">
        <v>3</v>
      </c>
      <c r="C454" s="289" t="str">
        <f t="shared" si="481"/>
        <v>Frances Delves</v>
      </c>
      <c r="D454" s="289" t="str">
        <f t="shared" si="482"/>
        <v>Hailsham</v>
      </c>
      <c r="E454" s="311">
        <f>Results!T128</f>
        <v>2.0640046296296295E-2</v>
      </c>
      <c r="F454" s="308">
        <v>6</v>
      </c>
      <c r="H454" s="280" t="str">
        <f t="shared" si="483"/>
        <v/>
      </c>
      <c r="I454" s="280" t="str">
        <f t="shared" si="484"/>
        <v/>
      </c>
      <c r="J454" s="280" t="str">
        <f t="shared" si="485"/>
        <v/>
      </c>
      <c r="K454" s="280">
        <f t="shared" si="486"/>
        <v>6</v>
      </c>
      <c r="L454" s="280" t="str">
        <f t="shared" si="487"/>
        <v/>
      </c>
      <c r="M454" s="280" t="str">
        <f t="shared" si="488"/>
        <v/>
      </c>
      <c r="N454" s="280" t="str">
        <f t="shared" si="489"/>
        <v/>
      </c>
      <c r="O454" s="280" t="str">
        <f t="shared" si="490"/>
        <v/>
      </c>
    </row>
    <row r="455" spans="1:15" ht="14.25" customHeight="1" x14ac:dyDescent="0.15">
      <c r="A455" s="309">
        <f>Results!S129</f>
        <v>0</v>
      </c>
      <c r="B455" s="306">
        <v>4</v>
      </c>
      <c r="C455" s="289" t="str">
        <f t="shared" si="481"/>
        <v/>
      </c>
      <c r="D455" s="289" t="str">
        <f t="shared" si="482"/>
        <v/>
      </c>
      <c r="E455" s="311">
        <f>Results!T129</f>
        <v>0</v>
      </c>
      <c r="F455" s="308">
        <v>5</v>
      </c>
      <c r="H455" s="280" t="str">
        <f t="shared" si="483"/>
        <v/>
      </c>
      <c r="I455" s="280" t="str">
        <f t="shared" si="484"/>
        <v/>
      </c>
      <c r="J455" s="280" t="str">
        <f t="shared" si="485"/>
        <v/>
      </c>
      <c r="K455" s="280" t="str">
        <f t="shared" si="486"/>
        <v/>
      </c>
      <c r="L455" s="280" t="str">
        <f t="shared" si="487"/>
        <v/>
      </c>
      <c r="M455" s="280" t="str">
        <f t="shared" si="488"/>
        <v/>
      </c>
      <c r="N455" s="280" t="str">
        <f t="shared" si="489"/>
        <v/>
      </c>
      <c r="O455" s="280" t="str">
        <f t="shared" si="490"/>
        <v/>
      </c>
    </row>
    <row r="456" spans="1:15" ht="14.25" customHeight="1" x14ac:dyDescent="0.15">
      <c r="A456" s="309">
        <f>Results!S130</f>
        <v>0</v>
      </c>
      <c r="B456" s="306">
        <v>5</v>
      </c>
      <c r="C456" s="289" t="str">
        <f t="shared" si="481"/>
        <v/>
      </c>
      <c r="D456" s="289" t="str">
        <f t="shared" si="482"/>
        <v/>
      </c>
      <c r="E456" s="311">
        <f>Results!T130</f>
        <v>0</v>
      </c>
      <c r="F456" s="308">
        <v>4</v>
      </c>
      <c r="H456" s="280" t="str">
        <f t="shared" si="483"/>
        <v/>
      </c>
      <c r="I456" s="280" t="str">
        <f t="shared" si="484"/>
        <v/>
      </c>
      <c r="J456" s="280" t="str">
        <f t="shared" si="485"/>
        <v/>
      </c>
      <c r="K456" s="280" t="str">
        <f t="shared" si="486"/>
        <v/>
      </c>
      <c r="L456" s="280" t="str">
        <f t="shared" si="487"/>
        <v/>
      </c>
      <c r="M456" s="280" t="str">
        <f t="shared" si="488"/>
        <v/>
      </c>
      <c r="N456" s="280" t="str">
        <f t="shared" si="489"/>
        <v/>
      </c>
      <c r="O456" s="280" t="str">
        <f t="shared" si="490"/>
        <v/>
      </c>
    </row>
    <row r="457" spans="1:15" ht="14.25" customHeight="1" x14ac:dyDescent="0.15">
      <c r="A457" s="309">
        <f>Results!S131</f>
        <v>0</v>
      </c>
      <c r="B457" s="306">
        <v>6</v>
      </c>
      <c r="C457" s="289" t="str">
        <f t="shared" si="481"/>
        <v/>
      </c>
      <c r="D457" s="289" t="str">
        <f t="shared" si="482"/>
        <v/>
      </c>
      <c r="E457" s="311">
        <f>Results!T131</f>
        <v>0</v>
      </c>
      <c r="F457" s="308">
        <v>3</v>
      </c>
      <c r="H457" s="280" t="str">
        <f t="shared" si="483"/>
        <v/>
      </c>
      <c r="I457" s="280" t="str">
        <f t="shared" si="484"/>
        <v/>
      </c>
      <c r="J457" s="280" t="str">
        <f t="shared" si="485"/>
        <v/>
      </c>
      <c r="K457" s="280" t="str">
        <f t="shared" si="486"/>
        <v/>
      </c>
      <c r="L457" s="280" t="str">
        <f t="shared" si="487"/>
        <v/>
      </c>
      <c r="M457" s="280" t="str">
        <f t="shared" si="488"/>
        <v/>
      </c>
      <c r="N457" s="280" t="str">
        <f t="shared" si="489"/>
        <v/>
      </c>
      <c r="O457" s="280" t="str">
        <f t="shared" si="490"/>
        <v/>
      </c>
    </row>
    <row r="458" spans="1:15" ht="14.25" customHeight="1" x14ac:dyDescent="0.15">
      <c r="A458" s="309">
        <f>Results!S132</f>
        <v>0</v>
      </c>
      <c r="B458" s="306">
        <v>7</v>
      </c>
      <c r="C458" s="289" t="str">
        <f t="shared" si="481"/>
        <v/>
      </c>
      <c r="D458" s="289"/>
      <c r="E458" s="311">
        <f>Results!T132</f>
        <v>0</v>
      </c>
      <c r="F458" s="308">
        <v>2</v>
      </c>
      <c r="H458" s="280" t="str">
        <f t="shared" si="483"/>
        <v/>
      </c>
      <c r="I458" s="280" t="str">
        <f t="shared" si="484"/>
        <v/>
      </c>
      <c r="J458" s="280" t="str">
        <f t="shared" si="485"/>
        <v/>
      </c>
      <c r="K458" s="280" t="str">
        <f t="shared" si="486"/>
        <v/>
      </c>
      <c r="L458" s="280" t="str">
        <f t="shared" si="487"/>
        <v/>
      </c>
      <c r="M458" s="280" t="str">
        <f t="shared" si="488"/>
        <v/>
      </c>
      <c r="N458" s="280" t="str">
        <f t="shared" si="489"/>
        <v/>
      </c>
      <c r="O458" s="280" t="str">
        <f t="shared" si="490"/>
        <v/>
      </c>
    </row>
    <row r="459" spans="1:15" ht="14.25" customHeight="1" x14ac:dyDescent="0.15">
      <c r="A459" s="309">
        <f>Results!S133</f>
        <v>0</v>
      </c>
      <c r="B459" s="306">
        <v>8</v>
      </c>
      <c r="C459" s="289" t="str">
        <f t="shared" si="481"/>
        <v/>
      </c>
      <c r="D459" s="289"/>
      <c r="E459" s="311">
        <f>Results!T133</f>
        <v>0</v>
      </c>
      <c r="F459" s="308">
        <v>1</v>
      </c>
      <c r="H459" s="280" t="str">
        <f t="shared" si="483"/>
        <v/>
      </c>
      <c r="I459" s="280" t="str">
        <f t="shared" si="484"/>
        <v/>
      </c>
      <c r="J459" s="280" t="str">
        <f t="shared" si="485"/>
        <v/>
      </c>
      <c r="K459" s="280" t="str">
        <f t="shared" si="486"/>
        <v/>
      </c>
      <c r="L459" s="280" t="str">
        <f t="shared" si="487"/>
        <v/>
      </c>
      <c r="M459" s="280" t="str">
        <f t="shared" si="488"/>
        <v/>
      </c>
      <c r="N459" s="280" t="str">
        <f t="shared" si="489"/>
        <v/>
      </c>
      <c r="O459" s="280" t="str">
        <f t="shared" si="490"/>
        <v/>
      </c>
    </row>
    <row r="460" spans="1:15" ht="14.25" customHeight="1" x14ac:dyDescent="0.15">
      <c r="A460" s="293" t="str">
        <f>Results!Q134</f>
        <v>2000m walk</v>
      </c>
      <c r="C460" s="286" t="str">
        <f>CONCATENATE("Womens ",A460," ",Results!R134)</f>
        <v>Womens 2000m walk A</v>
      </c>
      <c r="D460" s="289"/>
      <c r="E460" s="311"/>
      <c r="F460" s="308"/>
    </row>
    <row r="461" spans="1:15" ht="14.25" customHeight="1" x14ac:dyDescent="0.15">
      <c r="A461" s="309" t="str">
        <f>Results!S135</f>
        <v>K</v>
      </c>
      <c r="B461" s="306">
        <v>1</v>
      </c>
      <c r="C461" s="289" t="str">
        <f t="shared" ref="C461:C468" si="491">IF(A461=0,"",INDEX(Womens_team_declarations,MATCH(A$460,Events_women,0),MATCH(A461,women_short_codes,0)))</f>
        <v>Abigail Redd</v>
      </c>
      <c r="D461" s="289" t="str">
        <f t="shared" ref="D461:D466" si="492">IF(A461=0,"",INDEX(Club_names,MATCH(A461,women_short_codes,0)))</f>
        <v>Haywards Heath &amp; Lewes</v>
      </c>
      <c r="E461" s="311" t="str">
        <f>Results!T135</f>
        <v>11;29.1</v>
      </c>
      <c r="F461" s="308">
        <v>8</v>
      </c>
      <c r="H461" s="278" t="str">
        <f t="shared" ref="H461:H468" si="493">IF($A461="","",IF(LEFT($A461,1)=H$12,$F461,""))</f>
        <v/>
      </c>
      <c r="I461" s="278" t="str">
        <f t="shared" ref="I461:I468" si="494">IF($A461="","",IF(LEFT($A461,1)=I$12,$F461,""))</f>
        <v/>
      </c>
      <c r="J461" s="278" t="str">
        <f t="shared" ref="J461:J468" si="495">IF($A461="","",IF(LEFT($A461,1)=J$12,$F461,""))</f>
        <v/>
      </c>
      <c r="K461" s="278" t="str">
        <f t="shared" ref="K461:K468" si="496">IF($A461="","",IF(LEFT($A461,1)=K$12,$F461,""))</f>
        <v/>
      </c>
      <c r="L461" s="278" t="str">
        <f t="shared" ref="L461:L468" si="497">IF($A461="","",IF(LEFT($A461,1)=L$12,$F461,""))</f>
        <v/>
      </c>
      <c r="M461" s="280">
        <f t="shared" ref="M461:M468" si="498">IF($A461="","",IF(LEFT($A461,1)=M$12,$F461,""))</f>
        <v>8</v>
      </c>
      <c r="N461" s="278" t="str">
        <f t="shared" ref="N461:N468" si="499">IF($A461="","",IF(LEFT($A461,1)=N$12,$F461,""))</f>
        <v/>
      </c>
      <c r="O461" s="278" t="str">
        <f t="shared" ref="O461:O468" si="500">IF($A461="","",IF(LEFT($A461,1)=O$12,$F461,""))</f>
        <v/>
      </c>
    </row>
    <row r="462" spans="1:15" ht="14.25" customHeight="1" x14ac:dyDescent="0.15">
      <c r="A462" s="309" t="str">
        <f>Results!S136</f>
        <v>N</v>
      </c>
      <c r="B462" s="306">
        <v>2</v>
      </c>
      <c r="C462" s="289" t="str">
        <f t="shared" si="491"/>
        <v>Fiona Patten</v>
      </c>
      <c r="D462" s="289" t="str">
        <f t="shared" si="492"/>
        <v>HY</v>
      </c>
      <c r="E462" s="311">
        <f>Results!T136</f>
        <v>8.9328703703703705E-3</v>
      </c>
      <c r="F462" s="308">
        <v>7</v>
      </c>
      <c r="H462" s="278" t="str">
        <f t="shared" si="493"/>
        <v/>
      </c>
      <c r="I462" s="278" t="str">
        <f t="shared" si="494"/>
        <v/>
      </c>
      <c r="J462" s="278" t="str">
        <f t="shared" si="495"/>
        <v/>
      </c>
      <c r="K462" s="278" t="str">
        <f t="shared" si="496"/>
        <v/>
      </c>
      <c r="L462" s="278" t="str">
        <f t="shared" si="497"/>
        <v/>
      </c>
      <c r="M462" s="278" t="str">
        <f t="shared" si="498"/>
        <v/>
      </c>
      <c r="N462" s="280">
        <f t="shared" si="499"/>
        <v>7</v>
      </c>
      <c r="O462" s="278" t="str">
        <f t="shared" si="500"/>
        <v/>
      </c>
    </row>
    <row r="463" spans="1:15" ht="14.25" customHeight="1" x14ac:dyDescent="0.15">
      <c r="A463" s="309" t="str">
        <f>Results!S137</f>
        <v>S</v>
      </c>
      <c r="B463" s="306">
        <v>3</v>
      </c>
      <c r="C463" s="289" t="str">
        <f t="shared" si="491"/>
        <v>Julie Deakin</v>
      </c>
      <c r="D463" s="289" t="str">
        <f t="shared" si="492"/>
        <v>Hailsham</v>
      </c>
      <c r="E463" s="311">
        <f>Results!T137</f>
        <v>9.4583333333333325E-3</v>
      </c>
      <c r="F463" s="308">
        <v>6</v>
      </c>
      <c r="H463" s="278" t="str">
        <f t="shared" si="493"/>
        <v/>
      </c>
      <c r="I463" s="278" t="str">
        <f t="shared" si="494"/>
        <v/>
      </c>
      <c r="J463" s="278" t="str">
        <f t="shared" si="495"/>
        <v/>
      </c>
      <c r="K463" s="280">
        <f t="shared" si="496"/>
        <v>6</v>
      </c>
      <c r="L463" s="278" t="str">
        <f t="shared" si="497"/>
        <v/>
      </c>
      <c r="M463" s="278" t="str">
        <f t="shared" si="498"/>
        <v/>
      </c>
      <c r="N463" s="278" t="str">
        <f t="shared" si="499"/>
        <v/>
      </c>
      <c r="O463" s="278" t="str">
        <f t="shared" si="500"/>
        <v/>
      </c>
    </row>
    <row r="464" spans="1:15" ht="14.25" customHeight="1" x14ac:dyDescent="0.15">
      <c r="A464" s="309" t="str">
        <f>Results!S138</f>
        <v>D</v>
      </c>
      <c r="B464" s="306">
        <v>4</v>
      </c>
      <c r="C464" s="289" t="str">
        <f t="shared" si="491"/>
        <v>Heather Jenner</v>
      </c>
      <c r="D464" s="289" t="str">
        <f t="shared" si="492"/>
        <v>Eastbourne Rovers AC</v>
      </c>
      <c r="E464" s="311">
        <f>Results!T138</f>
        <v>9.8020833333333345E-3</v>
      </c>
      <c r="F464" s="308">
        <v>5</v>
      </c>
      <c r="H464" s="278" t="str">
        <f t="shared" si="493"/>
        <v/>
      </c>
      <c r="I464" s="278" t="str">
        <f t="shared" si="494"/>
        <v/>
      </c>
      <c r="J464" s="280">
        <f t="shared" si="495"/>
        <v>5</v>
      </c>
      <c r="K464" s="278" t="str">
        <f t="shared" si="496"/>
        <v/>
      </c>
      <c r="L464" s="278" t="str">
        <f t="shared" si="497"/>
        <v/>
      </c>
      <c r="M464" s="278" t="str">
        <f t="shared" si="498"/>
        <v/>
      </c>
      <c r="N464" s="278" t="str">
        <f t="shared" si="499"/>
        <v/>
      </c>
      <c r="O464" s="280" t="str">
        <f t="shared" si="500"/>
        <v/>
      </c>
    </row>
    <row r="465" spans="1:15" ht="14.25" customHeight="1" x14ac:dyDescent="0.15">
      <c r="A465" s="309" t="str">
        <f>Results!S139</f>
        <v>T</v>
      </c>
      <c r="B465" s="306">
        <v>5</v>
      </c>
      <c r="C465" s="289" t="str">
        <f t="shared" si="491"/>
        <v>Tamsin West</v>
      </c>
      <c r="D465" s="289" t="str">
        <f t="shared" si="492"/>
        <v>Hastings AC</v>
      </c>
      <c r="E465" s="311">
        <f>Results!T139</f>
        <v>9.9699074074074082E-3</v>
      </c>
      <c r="F465" s="308">
        <v>4</v>
      </c>
      <c r="H465" s="278" t="str">
        <f t="shared" si="493"/>
        <v/>
      </c>
      <c r="I465" s="280" t="str">
        <f t="shared" si="494"/>
        <v/>
      </c>
      <c r="J465" s="278" t="str">
        <f t="shared" si="495"/>
        <v/>
      </c>
      <c r="K465" s="280" t="str">
        <f t="shared" si="496"/>
        <v/>
      </c>
      <c r="L465" s="278">
        <f t="shared" si="497"/>
        <v>4</v>
      </c>
      <c r="M465" s="278" t="str">
        <f t="shared" si="498"/>
        <v/>
      </c>
      <c r="N465" s="278" t="str">
        <f t="shared" si="499"/>
        <v/>
      </c>
      <c r="O465" s="278" t="str">
        <f t="shared" si="500"/>
        <v/>
      </c>
    </row>
    <row r="466" spans="1:15" ht="14.25" customHeight="1" x14ac:dyDescent="0.15">
      <c r="A466" s="309" t="str">
        <f>Results!S140</f>
        <v>C</v>
      </c>
      <c r="B466" s="306">
        <v>6</v>
      </c>
      <c r="C466" s="289" t="str">
        <f t="shared" si="491"/>
        <v>Julia Downes</v>
      </c>
      <c r="D466" s="289" t="str">
        <f t="shared" si="492"/>
        <v>Brighton &amp; Hove AC</v>
      </c>
      <c r="E466" s="311">
        <f>Results!T140</f>
        <v>1.0439814814814813E-2</v>
      </c>
      <c r="F466" s="308">
        <v>3</v>
      </c>
      <c r="H466" s="278" t="str">
        <f t="shared" si="493"/>
        <v/>
      </c>
      <c r="I466" s="278">
        <f t="shared" si="494"/>
        <v>3</v>
      </c>
      <c r="J466" s="278" t="str">
        <f t="shared" si="495"/>
        <v/>
      </c>
      <c r="K466" s="278" t="str">
        <f t="shared" si="496"/>
        <v/>
      </c>
      <c r="L466" s="280" t="str">
        <f t="shared" si="497"/>
        <v/>
      </c>
      <c r="M466" s="278" t="str">
        <f t="shared" si="498"/>
        <v/>
      </c>
      <c r="N466" s="278" t="str">
        <f t="shared" si="499"/>
        <v/>
      </c>
      <c r="O466" s="278" t="str">
        <f t="shared" si="500"/>
        <v/>
      </c>
    </row>
    <row r="467" spans="1:15" ht="14.25" customHeight="1" x14ac:dyDescent="0.15">
      <c r="A467" s="309">
        <f>Results!S141</f>
        <v>0</v>
      </c>
      <c r="B467" s="306">
        <v>7</v>
      </c>
      <c r="C467" s="289" t="str">
        <f t="shared" si="491"/>
        <v/>
      </c>
      <c r="D467" s="289"/>
      <c r="E467" s="311">
        <f>Results!T141</f>
        <v>0</v>
      </c>
      <c r="F467" s="308">
        <v>2</v>
      </c>
      <c r="H467" s="278" t="str">
        <f t="shared" si="493"/>
        <v/>
      </c>
      <c r="I467" s="278" t="str">
        <f t="shared" si="494"/>
        <v/>
      </c>
      <c r="J467" s="278" t="str">
        <f t="shared" si="495"/>
        <v/>
      </c>
      <c r="K467" s="278" t="str">
        <f t="shared" si="496"/>
        <v/>
      </c>
      <c r="L467" s="278" t="str">
        <f t="shared" si="497"/>
        <v/>
      </c>
      <c r="M467" s="278" t="str">
        <f t="shared" si="498"/>
        <v/>
      </c>
      <c r="N467" s="278" t="str">
        <f t="shared" si="499"/>
        <v/>
      </c>
      <c r="O467" s="278" t="str">
        <f t="shared" si="500"/>
        <v/>
      </c>
    </row>
    <row r="468" spans="1:15" ht="14.25" customHeight="1" x14ac:dyDescent="0.15">
      <c r="A468" s="309">
        <f>Results!S142</f>
        <v>0</v>
      </c>
      <c r="B468" s="306">
        <v>8</v>
      </c>
      <c r="C468" s="289" t="str">
        <f t="shared" si="491"/>
        <v/>
      </c>
      <c r="D468" s="289"/>
      <c r="E468" s="311">
        <f>Results!T142</f>
        <v>0</v>
      </c>
      <c r="F468" s="308">
        <v>1</v>
      </c>
      <c r="H468" s="278" t="str">
        <f t="shared" si="493"/>
        <v/>
      </c>
      <c r="I468" s="278" t="str">
        <f t="shared" si="494"/>
        <v/>
      </c>
      <c r="J468" s="278" t="str">
        <f t="shared" si="495"/>
        <v/>
      </c>
      <c r="K468" s="278" t="str">
        <f t="shared" si="496"/>
        <v/>
      </c>
      <c r="L468" s="278" t="str">
        <f t="shared" si="497"/>
        <v/>
      </c>
      <c r="M468" s="278" t="str">
        <f t="shared" si="498"/>
        <v/>
      </c>
      <c r="N468" s="278" t="str">
        <f t="shared" si="499"/>
        <v/>
      </c>
      <c r="O468" s="278" t="str">
        <f t="shared" si="500"/>
        <v/>
      </c>
    </row>
    <row r="469" spans="1:15" ht="14.25" customHeight="1" x14ac:dyDescent="0.15">
      <c r="A469" s="293" t="str">
        <f>Results!Q134</f>
        <v>2000m walk</v>
      </c>
      <c r="C469" s="286" t="str">
        <f>CONCATENATE("Womens ",A469," ",Results!R143)</f>
        <v>Womens 2000m walk 50+</v>
      </c>
      <c r="E469" s="107">
        <f>Results!E351</f>
        <v>0</v>
      </c>
    </row>
    <row r="470" spans="1:15" ht="14.25" customHeight="1" x14ac:dyDescent="0.15">
      <c r="A470" s="309">
        <f>Results!S144</f>
        <v>23</v>
      </c>
      <c r="B470" s="306">
        <v>1</v>
      </c>
      <c r="C470" s="289" t="str">
        <f t="shared" ref="C470:C477" si="501">IF(A470=0,"",INDEX(Womens_team_declarations,MATCH(A$469,Events_women,0),MATCH(A470,women_short_codes,0)))</f>
        <v>Melanie Irwin</v>
      </c>
      <c r="D470" s="289" t="str">
        <f t="shared" ref="D470:D475" si="502">IF(A470=0,"",INDEX(Club_names,MATCH(A470,women_short_codes,0)))</f>
        <v>HY</v>
      </c>
      <c r="E470" s="311">
        <f>Results!T144</f>
        <v>8.6377314814814806E-3</v>
      </c>
      <c r="F470" s="308">
        <v>8</v>
      </c>
      <c r="H470" s="278" t="str">
        <f t="shared" ref="H470:H477" si="503">IF($A470="","",IF($A470=H$15,$F470,""))</f>
        <v/>
      </c>
      <c r="I470" s="278" t="str">
        <f t="shared" ref="I470:I477" si="504">IF($A470="","",IF($A470=I$15,$F470,""))</f>
        <v/>
      </c>
      <c r="J470" s="278" t="str">
        <f t="shared" ref="J470:J477" si="505">IF($A470="","",IF($A470=J$15,$F470,""))</f>
        <v/>
      </c>
      <c r="K470" s="280" t="str">
        <f t="shared" ref="K470:K477" si="506">IF($A470="","",IF($A470=K$15,$F470,""))</f>
        <v/>
      </c>
      <c r="L470" s="278" t="str">
        <f t="shared" ref="L470:L477" si="507">IF($A470="","",IF($A470=L$15,$F470,""))</f>
        <v/>
      </c>
      <c r="M470" s="278" t="str">
        <f t="shared" ref="M470:M477" si="508">IF($A470="","",IF($A470=M$15,$F470,""))</f>
        <v/>
      </c>
      <c r="N470" s="278">
        <f t="shared" ref="N470:N477" si="509">IF($A470="","",IF($A470=N$15,$F470,""))</f>
        <v>8</v>
      </c>
      <c r="O470" s="278" t="str">
        <f t="shared" ref="O470:O477" si="510">IF($A470="","",IF($A470=O$15,$F470,""))</f>
        <v/>
      </c>
    </row>
    <row r="471" spans="1:15" ht="14.25" customHeight="1" x14ac:dyDescent="0.15">
      <c r="A471" s="309">
        <f>Results!S145</f>
        <v>27</v>
      </c>
      <c r="B471" s="306">
        <v>2</v>
      </c>
      <c r="C471" s="289" t="str">
        <f t="shared" si="501"/>
        <v>Jaqueline Barnes</v>
      </c>
      <c r="D471" s="289" t="str">
        <f t="shared" si="502"/>
        <v>Haywards Heath &amp; Lewes</v>
      </c>
      <c r="E471" s="311">
        <f>Results!T145</f>
        <v>9.9375000000000002E-3</v>
      </c>
      <c r="F471" s="308">
        <v>7</v>
      </c>
      <c r="H471" s="278" t="str">
        <f t="shared" si="503"/>
        <v/>
      </c>
      <c r="I471" s="278" t="str">
        <f t="shared" si="504"/>
        <v/>
      </c>
      <c r="J471" s="278" t="str">
        <f t="shared" si="505"/>
        <v/>
      </c>
      <c r="K471" s="278" t="str">
        <f t="shared" si="506"/>
        <v/>
      </c>
      <c r="L471" s="278" t="str">
        <f t="shared" si="507"/>
        <v/>
      </c>
      <c r="M471" s="280">
        <f t="shared" si="508"/>
        <v>7</v>
      </c>
      <c r="N471" s="280" t="str">
        <f t="shared" si="509"/>
        <v/>
      </c>
      <c r="O471" s="280" t="str">
        <f t="shared" si="510"/>
        <v/>
      </c>
    </row>
    <row r="472" spans="1:15" ht="14.25" customHeight="1" x14ac:dyDescent="0.15">
      <c r="A472" s="309">
        <f>Results!S146</f>
        <v>25</v>
      </c>
      <c r="B472" s="306">
        <v>3</v>
      </c>
      <c r="C472" s="289" t="str">
        <f t="shared" si="501"/>
        <v>Julie Chicken</v>
      </c>
      <c r="D472" s="289" t="str">
        <f t="shared" si="502"/>
        <v>Hailsham</v>
      </c>
      <c r="E472" s="311">
        <f>Results!T146</f>
        <v>9.959490740740741E-3</v>
      </c>
      <c r="F472" s="308">
        <v>6</v>
      </c>
      <c r="H472" s="278" t="str">
        <f t="shared" si="503"/>
        <v/>
      </c>
      <c r="I472" s="278" t="str">
        <f t="shared" si="504"/>
        <v/>
      </c>
      <c r="J472" s="278" t="str">
        <f t="shared" si="505"/>
        <v/>
      </c>
      <c r="K472" s="278">
        <f t="shared" si="506"/>
        <v>6</v>
      </c>
      <c r="L472" s="280" t="str">
        <f t="shared" si="507"/>
        <v/>
      </c>
      <c r="M472" s="278" t="str">
        <f t="shared" si="508"/>
        <v/>
      </c>
      <c r="N472" s="278" t="str">
        <f t="shared" si="509"/>
        <v/>
      </c>
      <c r="O472" s="278" t="str">
        <f t="shared" si="510"/>
        <v/>
      </c>
    </row>
    <row r="473" spans="1:15" ht="14.25" customHeight="1" x14ac:dyDescent="0.15">
      <c r="A473" s="309">
        <f>Results!S147</f>
        <v>21</v>
      </c>
      <c r="B473" s="306">
        <v>4</v>
      </c>
      <c r="C473" s="289" t="str">
        <f t="shared" si="501"/>
        <v>Judith Carder</v>
      </c>
      <c r="D473" s="289" t="str">
        <f t="shared" si="502"/>
        <v>Brighton &amp; Hove AC</v>
      </c>
      <c r="E473" s="311" t="str">
        <f>Results!T147</f>
        <v>14;28.2</v>
      </c>
      <c r="F473" s="308">
        <v>5</v>
      </c>
      <c r="H473" s="278" t="str">
        <f t="shared" si="503"/>
        <v/>
      </c>
      <c r="I473" s="280">
        <f t="shared" si="504"/>
        <v>5</v>
      </c>
      <c r="J473" s="280" t="str">
        <f t="shared" si="505"/>
        <v/>
      </c>
      <c r="K473" s="280" t="str">
        <f t="shared" si="506"/>
        <v/>
      </c>
      <c r="L473" s="278" t="str">
        <f t="shared" si="507"/>
        <v/>
      </c>
      <c r="M473" s="278" t="str">
        <f t="shared" si="508"/>
        <v/>
      </c>
      <c r="N473" s="278" t="str">
        <f t="shared" si="509"/>
        <v/>
      </c>
      <c r="O473" s="278" t="str">
        <f t="shared" si="510"/>
        <v/>
      </c>
    </row>
    <row r="474" spans="1:15" ht="14.25" customHeight="1" x14ac:dyDescent="0.15">
      <c r="A474" s="309">
        <f>Results!S148</f>
        <v>26</v>
      </c>
      <c r="B474" s="306">
        <v>5</v>
      </c>
      <c r="C474" s="289" t="str">
        <f t="shared" si="501"/>
        <v>Lorna Watts</v>
      </c>
      <c r="D474" s="289" t="str">
        <f t="shared" si="502"/>
        <v>Hastings AC</v>
      </c>
      <c r="E474" s="311">
        <f>Results!T148</f>
        <v>1.0368055555555556E-2</v>
      </c>
      <c r="F474" s="308">
        <v>4</v>
      </c>
      <c r="H474" s="278" t="str">
        <f t="shared" si="503"/>
        <v/>
      </c>
      <c r="I474" s="278" t="str">
        <f t="shared" si="504"/>
        <v/>
      </c>
      <c r="J474" s="278" t="str">
        <f t="shared" si="505"/>
        <v/>
      </c>
      <c r="K474" s="278" t="str">
        <f t="shared" si="506"/>
        <v/>
      </c>
      <c r="L474" s="278">
        <f t="shared" si="507"/>
        <v>4</v>
      </c>
      <c r="M474" s="278" t="str">
        <f t="shared" si="508"/>
        <v/>
      </c>
      <c r="N474" s="278" t="str">
        <f t="shared" si="509"/>
        <v/>
      </c>
      <c r="O474" s="278" t="str">
        <f t="shared" si="510"/>
        <v/>
      </c>
    </row>
    <row r="475" spans="1:15" ht="14.25" customHeight="1" x14ac:dyDescent="0.15">
      <c r="A475" s="309">
        <f>Results!S149</f>
        <v>0</v>
      </c>
      <c r="B475" s="306">
        <v>6</v>
      </c>
      <c r="C475" s="289" t="str">
        <f t="shared" si="501"/>
        <v/>
      </c>
      <c r="D475" s="289" t="str">
        <f t="shared" si="502"/>
        <v/>
      </c>
      <c r="E475" s="311">
        <f>Results!T149</f>
        <v>0</v>
      </c>
      <c r="F475" s="308">
        <v>3</v>
      </c>
      <c r="H475" s="278" t="str">
        <f t="shared" si="503"/>
        <v/>
      </c>
      <c r="I475" s="280" t="str">
        <f t="shared" si="504"/>
        <v/>
      </c>
      <c r="J475" s="278" t="str">
        <f t="shared" si="505"/>
        <v/>
      </c>
      <c r="K475" s="278" t="str">
        <f t="shared" si="506"/>
        <v/>
      </c>
      <c r="L475" s="278" t="str">
        <f t="shared" si="507"/>
        <v/>
      </c>
      <c r="M475" s="278" t="str">
        <f t="shared" si="508"/>
        <v/>
      </c>
      <c r="N475" s="278" t="str">
        <f t="shared" si="509"/>
        <v/>
      </c>
      <c r="O475" s="278" t="str">
        <f t="shared" si="510"/>
        <v/>
      </c>
    </row>
    <row r="476" spans="1:15" ht="14.25" customHeight="1" x14ac:dyDescent="0.15">
      <c r="A476" s="309">
        <f>Results!S150</f>
        <v>0</v>
      </c>
      <c r="B476" s="306">
        <v>7</v>
      </c>
      <c r="C476" s="289" t="str">
        <f t="shared" si="501"/>
        <v/>
      </c>
      <c r="D476" s="289"/>
      <c r="E476" s="311">
        <f>Results!T150</f>
        <v>0</v>
      </c>
      <c r="F476" s="308">
        <v>2</v>
      </c>
      <c r="H476" s="278" t="str">
        <f t="shared" si="503"/>
        <v/>
      </c>
      <c r="I476" s="278" t="str">
        <f t="shared" si="504"/>
        <v/>
      </c>
      <c r="J476" s="278" t="str">
        <f t="shared" si="505"/>
        <v/>
      </c>
      <c r="K476" s="278" t="str">
        <f t="shared" si="506"/>
        <v/>
      </c>
      <c r="L476" s="278" t="str">
        <f t="shared" si="507"/>
        <v/>
      </c>
      <c r="M476" s="278" t="str">
        <f t="shared" si="508"/>
        <v/>
      </c>
      <c r="N476" s="278" t="str">
        <f t="shared" si="509"/>
        <v/>
      </c>
      <c r="O476" s="278" t="str">
        <f t="shared" si="510"/>
        <v/>
      </c>
    </row>
    <row r="477" spans="1:15" ht="14.25" customHeight="1" x14ac:dyDescent="0.15">
      <c r="A477" s="309">
        <f>Results!S151</f>
        <v>0</v>
      </c>
      <c r="B477" s="306">
        <v>8</v>
      </c>
      <c r="C477" s="289" t="str">
        <f t="shared" si="501"/>
        <v/>
      </c>
      <c r="D477" s="289"/>
      <c r="E477" s="311">
        <f>Results!T151</f>
        <v>0</v>
      </c>
      <c r="F477" s="308">
        <v>1</v>
      </c>
      <c r="H477" s="278" t="str">
        <f t="shared" si="503"/>
        <v/>
      </c>
      <c r="I477" s="278" t="str">
        <f t="shared" si="504"/>
        <v/>
      </c>
      <c r="J477" s="278" t="str">
        <f t="shared" si="505"/>
        <v/>
      </c>
      <c r="K477" s="278" t="str">
        <f t="shared" si="506"/>
        <v/>
      </c>
      <c r="L477" s="278" t="str">
        <f t="shared" si="507"/>
        <v/>
      </c>
      <c r="M477" s="278" t="str">
        <f t="shared" si="508"/>
        <v/>
      </c>
      <c r="N477" s="278" t="str">
        <f t="shared" si="509"/>
        <v/>
      </c>
      <c r="O477" s="278" t="str">
        <f t="shared" si="510"/>
        <v/>
      </c>
    </row>
    <row r="478" spans="1:15" ht="14.25" customHeight="1" x14ac:dyDescent="0.15">
      <c r="A478" s="293" t="str">
        <f>Results!Q152</f>
        <v>4 x 200 relay</v>
      </c>
      <c r="C478" s="286" t="str">
        <f>CONCATENATE("Womens ",A478)</f>
        <v>Womens 4 x 200 relay</v>
      </c>
      <c r="E478" s="107">
        <f>Results!E370</f>
        <v>0</v>
      </c>
    </row>
    <row r="479" spans="1:15" ht="24.75" customHeight="1" x14ac:dyDescent="0.15">
      <c r="A479" s="313" t="str">
        <f>Results!S153</f>
        <v>C</v>
      </c>
      <c r="B479" s="314">
        <v>1</v>
      </c>
      <c r="C479" s="302" t="str">
        <f t="shared" ref="C479:C486" si="511">IF(A479=0,"",INDEX(Womens_team_declarations,MATCH(A$478,Events_women,0)+3,MATCH(A479,women_short_codes,0)+2))</f>
        <v>Jo Wilding, Gerry Lustig, Julia Machin &amp; Paul Howard</v>
      </c>
      <c r="D479" s="289" t="str">
        <f>IF(A479=0,"",INDEX(Club_names,MATCH(A479,women_short_codes,0)))</f>
        <v>Brighton &amp; Hove AC</v>
      </c>
      <c r="E479" s="313" t="str">
        <f>Results!T153</f>
        <v>2:03.4</v>
      </c>
      <c r="F479" s="308">
        <v>8</v>
      </c>
      <c r="H479" s="278" t="str">
        <f t="shared" ref="H479:H486" si="512">IF($A479="","",IF(LEFT($A479,1)=H$12,$F479,""))</f>
        <v/>
      </c>
      <c r="I479" s="278">
        <f t="shared" ref="I479:I486" si="513">IF($A479="","",IF(LEFT($A479,1)=I$12,$F479,""))</f>
        <v>8</v>
      </c>
      <c r="J479" s="278" t="str">
        <f t="shared" ref="J479:J486" si="514">IF($A479="","",IF(LEFT($A479,1)=J$12,$F479,""))</f>
        <v/>
      </c>
      <c r="K479" s="278" t="str">
        <f t="shared" ref="K479:K486" si="515">IF($A479="","",IF(LEFT($A479,1)=K$12,$F479,""))</f>
        <v/>
      </c>
      <c r="L479" s="280" t="str">
        <f t="shared" ref="L479:L486" si="516">IF($A479="","",IF(LEFT($A479,1)=L$12,$F479,""))</f>
        <v/>
      </c>
      <c r="M479" s="278" t="str">
        <f t="shared" ref="M479:M486" si="517">IF($A479="","",IF(LEFT($A479,1)=M$12,$F479,""))</f>
        <v/>
      </c>
      <c r="N479" s="278" t="str">
        <f t="shared" ref="N479:N486" si="518">IF($A479="","",IF(LEFT($A479,1)=N$12,$F479,""))</f>
        <v/>
      </c>
      <c r="O479" s="278" t="str">
        <f t="shared" ref="O479:O486" si="519">IF($A479="","",IF(LEFT($A479,1)=O$12,$F479,""))</f>
        <v/>
      </c>
    </row>
    <row r="480" spans="1:15" ht="26.25" customHeight="1" x14ac:dyDescent="0.15">
      <c r="A480" s="313" t="str">
        <f>Results!S156</f>
        <v>T</v>
      </c>
      <c r="B480" s="314">
        <v>2</v>
      </c>
      <c r="C480" s="302" t="str">
        <f t="shared" si="511"/>
        <v>Tamsin West, Steve Baldock, Laura Gill &amp; Simon Basey</v>
      </c>
      <c r="D480" s="303" t="str">
        <f>IF(A480=0,"",INDEX('Team Declaration'!$C$20:$BQ$35,1,MATCH(LEFT(A480,1),'Team Declaration'!$C$21:$BQ$21,0)))</f>
        <v>Hastings AC</v>
      </c>
      <c r="E480" s="313" t="str">
        <f>Results!T156</f>
        <v>2:03.4</v>
      </c>
      <c r="F480" s="308">
        <v>7</v>
      </c>
      <c r="H480" s="278" t="str">
        <f t="shared" si="512"/>
        <v/>
      </c>
      <c r="I480" s="280" t="str">
        <f t="shared" si="513"/>
        <v/>
      </c>
      <c r="J480" s="278" t="str">
        <f t="shared" si="514"/>
        <v/>
      </c>
      <c r="K480" s="278" t="str">
        <f t="shared" si="515"/>
        <v/>
      </c>
      <c r="L480" s="278">
        <f t="shared" si="516"/>
        <v>7</v>
      </c>
      <c r="M480" s="278" t="str">
        <f t="shared" si="517"/>
        <v/>
      </c>
      <c r="N480" s="278" t="str">
        <f t="shared" si="518"/>
        <v/>
      </c>
      <c r="O480" s="278" t="str">
        <f t="shared" si="519"/>
        <v/>
      </c>
    </row>
    <row r="481" spans="1:15" ht="26.25" customHeight="1" x14ac:dyDescent="0.15">
      <c r="A481" s="313" t="str">
        <f>Results!S159</f>
        <v>D</v>
      </c>
      <c r="B481" s="314">
        <v>3</v>
      </c>
      <c r="C481" s="302" t="str">
        <f t="shared" si="511"/>
        <v>Cara Maker, Anna Chaplin, Heather Jenner &amp; Sue Keen</v>
      </c>
      <c r="D481" s="303" t="str">
        <f>IF(A481=0,"",INDEX('Team Declaration'!$C$20:$BQ$35,1,MATCH(LEFT(A481,1),'Team Declaration'!$C$21:$BQ$21,0)))</f>
        <v>Eastbourne Rovers AC</v>
      </c>
      <c r="E481" s="313" t="str">
        <f>Results!T159</f>
        <v>2:10.1</v>
      </c>
      <c r="F481" s="308">
        <v>6</v>
      </c>
      <c r="H481" s="278" t="str">
        <f t="shared" si="512"/>
        <v/>
      </c>
      <c r="I481" s="278" t="str">
        <f t="shared" si="513"/>
        <v/>
      </c>
      <c r="J481" s="280">
        <f t="shared" si="514"/>
        <v>6</v>
      </c>
      <c r="K481" s="278" t="str">
        <f t="shared" si="515"/>
        <v/>
      </c>
      <c r="L481" s="278" t="str">
        <f t="shared" si="516"/>
        <v/>
      </c>
      <c r="M481" s="278" t="str">
        <f t="shared" si="517"/>
        <v/>
      </c>
      <c r="N481" s="278" t="str">
        <f t="shared" si="518"/>
        <v/>
      </c>
      <c r="O481" s="278" t="str">
        <f t="shared" si="519"/>
        <v/>
      </c>
    </row>
    <row r="482" spans="1:15" ht="26.25" customHeight="1" x14ac:dyDescent="0.15">
      <c r="A482" s="313" t="str">
        <f>Results!S162</f>
        <v>L</v>
      </c>
      <c r="B482" s="314">
        <v>4</v>
      </c>
      <c r="C482" s="302" t="str">
        <f t="shared" si="511"/>
        <v xml:space="preserve">Aska Asakura, Kevin Lowe, Yvonne Patrick &amp; Shawn Buck </v>
      </c>
      <c r="D482" s="303" t="str">
        <f>IF(A482=0,"",INDEX('Team Declaration'!$C$20:$BQ$35,1,MATCH(LEFT(A482,1),'Team Declaration'!$C$21:$BQ$21,0)))</f>
        <v>Arena 80</v>
      </c>
      <c r="E482" s="313" t="str">
        <f>Results!T162</f>
        <v>2:14.4</v>
      </c>
      <c r="F482" s="308">
        <v>5</v>
      </c>
      <c r="H482" s="278">
        <f t="shared" si="512"/>
        <v>5</v>
      </c>
      <c r="I482" s="278" t="str">
        <f t="shared" si="513"/>
        <v/>
      </c>
      <c r="J482" s="278" t="str">
        <f t="shared" si="514"/>
        <v/>
      </c>
      <c r="K482" s="280" t="str">
        <f t="shared" si="515"/>
        <v/>
      </c>
      <c r="L482" s="278" t="str">
        <f t="shared" si="516"/>
        <v/>
      </c>
      <c r="M482" s="280" t="str">
        <f t="shared" si="517"/>
        <v/>
      </c>
      <c r="N482" s="278" t="str">
        <f t="shared" si="518"/>
        <v/>
      </c>
      <c r="O482" s="280" t="str">
        <f t="shared" si="519"/>
        <v/>
      </c>
    </row>
    <row r="483" spans="1:15" ht="26.25" customHeight="1" x14ac:dyDescent="0.15">
      <c r="A483" s="313">
        <f>Results!S165</f>
        <v>0</v>
      </c>
      <c r="B483" s="314">
        <v>5</v>
      </c>
      <c r="C483" s="302" t="str">
        <f t="shared" si="511"/>
        <v/>
      </c>
      <c r="D483" s="303" t="str">
        <f>IF(A483=0,"",INDEX('Team Declaration'!$C$20:$BQ$35,1,MATCH(LEFT(A483,1),'Team Declaration'!$C$21:$BQ$21,0)))</f>
        <v/>
      </c>
      <c r="E483" s="313">
        <f>Results!T165</f>
        <v>0</v>
      </c>
      <c r="F483" s="308">
        <v>4</v>
      </c>
      <c r="H483" s="278" t="str">
        <f t="shared" si="512"/>
        <v/>
      </c>
      <c r="I483" s="278" t="str">
        <f t="shared" si="513"/>
        <v/>
      </c>
      <c r="J483" s="278" t="str">
        <f t="shared" si="514"/>
        <v/>
      </c>
      <c r="K483" s="280" t="str">
        <f t="shared" si="515"/>
        <v/>
      </c>
      <c r="L483" s="278" t="str">
        <f t="shared" si="516"/>
        <v/>
      </c>
      <c r="M483" s="280" t="str">
        <f t="shared" si="517"/>
        <v/>
      </c>
      <c r="N483" s="280" t="str">
        <f t="shared" si="518"/>
        <v/>
      </c>
      <c r="O483" s="278" t="str">
        <f t="shared" si="519"/>
        <v/>
      </c>
    </row>
    <row r="484" spans="1:15" ht="26.25" customHeight="1" x14ac:dyDescent="0.15">
      <c r="A484" s="313">
        <f>Results!S168</f>
        <v>0</v>
      </c>
      <c r="B484" s="314">
        <v>6</v>
      </c>
      <c r="C484" s="302" t="str">
        <f t="shared" si="511"/>
        <v/>
      </c>
      <c r="D484" s="303" t="str">
        <f>IF(A484=0,"",INDEX('Team Declaration'!$C$20:$BQ$35,1,MATCH(LEFT(A484,1),'Team Declaration'!$C$21:$BQ$21,0)))</f>
        <v/>
      </c>
      <c r="E484" s="313">
        <f>Results!T168</f>
        <v>0</v>
      </c>
      <c r="F484" s="308">
        <v>3</v>
      </c>
      <c r="H484" s="278" t="str">
        <f t="shared" si="512"/>
        <v/>
      </c>
      <c r="I484" s="278" t="str">
        <f t="shared" si="513"/>
        <v/>
      </c>
      <c r="J484" s="278" t="str">
        <f t="shared" si="514"/>
        <v/>
      </c>
      <c r="K484" s="280" t="str">
        <f t="shared" si="515"/>
        <v/>
      </c>
      <c r="L484" s="278" t="str">
        <f t="shared" si="516"/>
        <v/>
      </c>
      <c r="M484" s="278" t="str">
        <f t="shared" si="517"/>
        <v/>
      </c>
      <c r="N484" s="280" t="str">
        <f t="shared" si="518"/>
        <v/>
      </c>
      <c r="O484" s="278" t="str">
        <f t="shared" si="519"/>
        <v/>
      </c>
    </row>
    <row r="485" spans="1:15" ht="26.25" customHeight="1" x14ac:dyDescent="0.15">
      <c r="A485" s="313">
        <f>Results!S171</f>
        <v>0</v>
      </c>
      <c r="B485" s="314">
        <v>7</v>
      </c>
      <c r="C485" s="302" t="str">
        <f t="shared" si="511"/>
        <v/>
      </c>
      <c r="D485" s="303" t="str">
        <f>IF(A485=0,"",INDEX('Team Declaration'!$C$20:$BQ$35,1,MATCH(LEFT(A485,1),'Team Declaration'!$C$21:$BQ$21,0)))</f>
        <v/>
      </c>
      <c r="E485" s="313">
        <f>Results!T171</f>
        <v>0</v>
      </c>
      <c r="F485" s="308">
        <v>2</v>
      </c>
      <c r="H485" s="278" t="str">
        <f t="shared" si="512"/>
        <v/>
      </c>
      <c r="I485" s="278" t="str">
        <f t="shared" si="513"/>
        <v/>
      </c>
      <c r="J485" s="278" t="str">
        <f t="shared" si="514"/>
        <v/>
      </c>
      <c r="K485" s="278" t="str">
        <f t="shared" si="515"/>
        <v/>
      </c>
      <c r="L485" s="278" t="str">
        <f t="shared" si="516"/>
        <v/>
      </c>
      <c r="M485" s="278" t="str">
        <f t="shared" si="517"/>
        <v/>
      </c>
      <c r="N485" s="278" t="str">
        <f t="shared" si="518"/>
        <v/>
      </c>
      <c r="O485" s="278" t="str">
        <f t="shared" si="519"/>
        <v/>
      </c>
    </row>
    <row r="486" spans="1:15" ht="26.25" customHeight="1" x14ac:dyDescent="0.15">
      <c r="A486" s="313">
        <f>Results!S174</f>
        <v>0</v>
      </c>
      <c r="B486" s="314">
        <v>8</v>
      </c>
      <c r="C486" s="302" t="str">
        <f t="shared" si="511"/>
        <v/>
      </c>
      <c r="D486" s="303" t="str">
        <f>IF(A486=0,"",INDEX('Team Declaration'!$C$20:$BQ$35,1,MATCH(LEFT(A486,1),'Team Declaration'!$C$21:$BQ$21,0)))</f>
        <v/>
      </c>
      <c r="E486" s="313">
        <f>Results!T174</f>
        <v>0</v>
      </c>
      <c r="F486" s="308">
        <v>1</v>
      </c>
      <c r="H486" s="278" t="str">
        <f t="shared" si="512"/>
        <v/>
      </c>
      <c r="I486" s="278" t="str">
        <f t="shared" si="513"/>
        <v/>
      </c>
      <c r="J486" s="278" t="str">
        <f t="shared" si="514"/>
        <v/>
      </c>
      <c r="K486" s="278" t="str">
        <f t="shared" si="515"/>
        <v/>
      </c>
      <c r="L486" s="278" t="str">
        <f t="shared" si="516"/>
        <v/>
      </c>
      <c r="M486" s="278" t="str">
        <f t="shared" si="517"/>
        <v/>
      </c>
      <c r="N486" s="278" t="str">
        <f t="shared" si="518"/>
        <v/>
      </c>
      <c r="O486" s="278" t="str">
        <f t="shared" si="519"/>
        <v/>
      </c>
    </row>
    <row r="487" spans="1:15" ht="14.25" customHeight="1" x14ac:dyDescent="0.15">
      <c r="F487" s="116"/>
      <c r="G487" s="106"/>
      <c r="H487" s="106">
        <f t="shared" ref="H487:O487" si="520">SUM(H20:H486)</f>
        <v>94</v>
      </c>
      <c r="I487" s="106">
        <f t="shared" si="520"/>
        <v>249</v>
      </c>
      <c r="J487" s="106">
        <f t="shared" si="520"/>
        <v>199</v>
      </c>
      <c r="K487" s="106">
        <f t="shared" si="520"/>
        <v>168</v>
      </c>
      <c r="L487" s="106">
        <f t="shared" si="520"/>
        <v>269</v>
      </c>
      <c r="M487" s="106">
        <f t="shared" si="520"/>
        <v>222</v>
      </c>
      <c r="N487" s="106">
        <f t="shared" si="520"/>
        <v>74</v>
      </c>
      <c r="O487" s="106">
        <f t="shared" si="520"/>
        <v>54</v>
      </c>
    </row>
    <row r="489" spans="1:15" ht="13" customHeight="1" x14ac:dyDescent="0.15">
      <c r="H489" s="106">
        <f t="shared" ref="H489:O489" si="521">SUM(H263:H486)</f>
        <v>39</v>
      </c>
      <c r="I489" s="106">
        <f t="shared" si="521"/>
        <v>143</v>
      </c>
      <c r="J489" s="106">
        <f t="shared" si="521"/>
        <v>69</v>
      </c>
      <c r="K489" s="106">
        <f t="shared" si="521"/>
        <v>88</v>
      </c>
      <c r="L489" s="106">
        <f t="shared" si="521"/>
        <v>136</v>
      </c>
      <c r="M489" s="106">
        <f t="shared" si="521"/>
        <v>87</v>
      </c>
      <c r="N489" s="106">
        <f t="shared" si="521"/>
        <v>48</v>
      </c>
      <c r="O489" s="106">
        <f t="shared" si="521"/>
        <v>9</v>
      </c>
    </row>
  </sheetData>
  <sheetProtection selectLockedCells="1"/>
  <autoFilter ref="H1:O1" xr:uid="{00000000-0009-0000-0000-000006000000}"/>
  <mergeCells count="1">
    <mergeCell ref="P1:P8"/>
  </mergeCells>
  <printOptions horizontalCentered="1"/>
  <pageMargins left="0.70833333333333337" right="0.70833333333333337" top="0.74791666666666667" bottom="0.35416666666666669" header="0.51181102362204722" footer="0.51181102362204722"/>
  <pageSetup paperSize="9" firstPageNumber="0" fitToHeight="6" orientation="portrait" horizontalDpi="300" verticalDpi="300"/>
  <headerFooter alignWithMargins="0"/>
  <rowBreaks count="1" manualBreakCount="1">
    <brk id="2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sussex masters league results template</Template>
  <TotalTime>310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24</vt:i4>
      </vt:variant>
    </vt:vector>
  </HeadingPairs>
  <TitlesOfParts>
    <vt:vector size="31" baseType="lpstr">
      <vt:lpstr>Team Declaration</vt:lpstr>
      <vt:lpstr>Results</vt:lpstr>
      <vt:lpstr>Events Men</vt:lpstr>
      <vt:lpstr>Events Women</vt:lpstr>
      <vt:lpstr>Non-Scorers</vt:lpstr>
      <vt:lpstr>N-S Results</vt:lpstr>
      <vt:lpstr>Onward Results</vt:lpstr>
      <vt:lpstr>'Onward Results'!_FilterDatabase_0</vt:lpstr>
      <vt:lpstr>'Onward Results'!_Melanie</vt:lpstr>
      <vt:lpstr>abbr_names</vt:lpstr>
      <vt:lpstr>Club_names</vt:lpstr>
      <vt:lpstr>Events_men</vt:lpstr>
      <vt:lpstr>Events_women</vt:lpstr>
      <vt:lpstr>'Onward Results'!Excel_BuiltIn__FilterDatabase</vt:lpstr>
      <vt:lpstr>'Events Men'!Excel_BuiltIn_Print_Area</vt:lpstr>
      <vt:lpstr>'Events Women'!Excel_BuiltIn_Print_Area</vt:lpstr>
      <vt:lpstr>'Onward Results'!Excel_BuiltIn_Print_Area</vt:lpstr>
      <vt:lpstr>Results!Excel_BuiltIn_Print_Area</vt:lpstr>
      <vt:lpstr>'Events Men'!Lewes_2023_July</vt:lpstr>
      <vt:lpstr>'Events Women'!Melanie</vt:lpstr>
      <vt:lpstr>men_short_codes</vt:lpstr>
      <vt:lpstr>Mens_team_declarations</vt:lpstr>
      <vt:lpstr>'Events Men'!Print_Area</vt:lpstr>
      <vt:lpstr>'Events Women'!Print_Area</vt:lpstr>
      <vt:lpstr>'Onward Results'!Print_Area</vt:lpstr>
      <vt:lpstr>Results!Print_Area</vt:lpstr>
      <vt:lpstr>Results!Results</vt:lpstr>
      <vt:lpstr>Team_declaration_all_results</vt:lpstr>
      <vt:lpstr>Team_declaration_total_scores</vt:lpstr>
      <vt:lpstr>women_short_codes</vt:lpstr>
      <vt:lpstr>Womens_team_declarations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sussex masters league results template</dc:title>
  <dc:creator>Richard Moore</dc:creator>
  <cp:lastModifiedBy>Melanie Anning</cp:lastModifiedBy>
  <cp:revision>24</cp:revision>
  <cp:lastPrinted>1601-01-01T00:00:00Z</cp:lastPrinted>
  <dcterms:created xsi:type="dcterms:W3CDTF">2023-06-23T17:46:52Z</dcterms:created>
  <dcterms:modified xsi:type="dcterms:W3CDTF">2023-08-04T14:51:03Z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