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alphaplusgroupco-my.sharepoint.com/personal/james_kidd_dld_org/Documents/Personal/SSAA items/2023 items/CE stuff/"/>
    </mc:Choice>
  </mc:AlternateContent>
  <xr:revisionPtr revIDLastSave="0" documentId="8_{51376E78-AF1D-4BDC-97AF-7DB1F0055776}" xr6:coauthVersionLast="47" xr6:coauthVersionMax="47" xr10:uidLastSave="{00000000-0000-0000-0000-000000000000}"/>
  <bookViews>
    <workbookView xWindow="28680" yWindow="-120" windowWidth="29040" windowHeight="15840" activeTab="1" xr2:uid="{7A9185F1-D130-469E-AA9C-D8A7110FCBEA}"/>
  </bookViews>
  <sheets>
    <sheet name="U17 Boys" sheetId="1" r:id="rId1"/>
    <sheet name="U15 Boys" sheetId="2" r:id="rId2"/>
    <sheet name="U13 Boys" sheetId="5" r:id="rId3"/>
    <sheet name="U17 Girls" sheetId="6" r:id="rId4"/>
    <sheet name="U15 Girls" sheetId="7" r:id="rId5"/>
    <sheet name="U13 Girls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M5" i="1"/>
  <c r="M12" i="1"/>
  <c r="M7" i="1"/>
  <c r="M10" i="1"/>
  <c r="M13" i="1"/>
  <c r="M11" i="1"/>
  <c r="M14" i="1"/>
  <c r="I14" i="7"/>
  <c r="I9" i="7"/>
  <c r="I11" i="7"/>
  <c r="I10" i="7"/>
  <c r="I5" i="7"/>
  <c r="I6" i="7"/>
  <c r="I7" i="7"/>
  <c r="I12" i="7"/>
  <c r="I8" i="7"/>
  <c r="G14" i="7"/>
  <c r="G9" i="7"/>
  <c r="G11" i="7"/>
  <c r="G10" i="7"/>
  <c r="G5" i="7"/>
  <c r="G6" i="7"/>
  <c r="G7" i="7"/>
  <c r="G12" i="7"/>
  <c r="G8" i="7"/>
  <c r="E16" i="6"/>
  <c r="E14" i="6"/>
  <c r="E15" i="6"/>
  <c r="E13" i="6"/>
  <c r="E9" i="6"/>
  <c r="E7" i="6"/>
  <c r="E6" i="6"/>
  <c r="E10" i="6"/>
  <c r="E5" i="6"/>
  <c r="E17" i="6"/>
  <c r="E12" i="6"/>
  <c r="E4" i="6"/>
  <c r="E11" i="6"/>
  <c r="E8" i="6"/>
  <c r="E18" i="6"/>
  <c r="K16" i="6"/>
  <c r="K14" i="6"/>
  <c r="K15" i="6"/>
  <c r="K13" i="6"/>
  <c r="K9" i="6"/>
  <c r="K7" i="6"/>
  <c r="K6" i="6"/>
  <c r="K10" i="6"/>
  <c r="K5" i="6"/>
  <c r="K17" i="6"/>
  <c r="K12" i="6"/>
  <c r="K4" i="6"/>
  <c r="K11" i="6"/>
  <c r="K8" i="6"/>
  <c r="K18" i="6"/>
  <c r="M16" i="6"/>
  <c r="M14" i="6"/>
  <c r="M15" i="6"/>
  <c r="M13" i="6"/>
  <c r="M9" i="6"/>
  <c r="M7" i="6"/>
  <c r="M6" i="6"/>
  <c r="M10" i="6"/>
  <c r="M5" i="6"/>
  <c r="N5" i="6" s="1"/>
  <c r="M17" i="6"/>
  <c r="M12" i="6"/>
  <c r="M4" i="6"/>
  <c r="M11" i="6"/>
  <c r="M8" i="6"/>
  <c r="M18" i="6"/>
  <c r="K6" i="5"/>
  <c r="K14" i="5"/>
  <c r="K5" i="5"/>
  <c r="K7" i="5"/>
  <c r="K13" i="5"/>
  <c r="K8" i="5"/>
  <c r="K12" i="5"/>
  <c r="M16" i="2"/>
  <c r="M8" i="2"/>
  <c r="M20" i="2"/>
  <c r="M5" i="2"/>
  <c r="M11" i="2"/>
  <c r="M12" i="2"/>
  <c r="M9" i="2"/>
  <c r="M7" i="2"/>
  <c r="M14" i="2"/>
  <c r="M10" i="2"/>
  <c r="M17" i="2"/>
  <c r="M18" i="2"/>
  <c r="M19" i="2"/>
  <c r="I16" i="2"/>
  <c r="I8" i="2"/>
  <c r="I13" i="2"/>
  <c r="I20" i="2"/>
  <c r="I5" i="2"/>
  <c r="I11" i="2"/>
  <c r="I12" i="2"/>
  <c r="I9" i="2"/>
  <c r="I15" i="2"/>
  <c r="I7" i="2"/>
  <c r="I14" i="2"/>
  <c r="I10" i="2"/>
  <c r="I17" i="2"/>
  <c r="I18" i="2"/>
  <c r="I19" i="2"/>
  <c r="E16" i="2"/>
  <c r="E8" i="2"/>
  <c r="E13" i="2"/>
  <c r="E20" i="2"/>
  <c r="E5" i="2"/>
  <c r="E11" i="2"/>
  <c r="E12" i="2"/>
  <c r="E9" i="2"/>
  <c r="E15" i="2"/>
  <c r="E7" i="2"/>
  <c r="E14" i="2"/>
  <c r="E10" i="2"/>
  <c r="E17" i="2"/>
  <c r="E18" i="2"/>
  <c r="E19" i="2"/>
  <c r="G13" i="7"/>
  <c r="I13" i="7"/>
  <c r="I6" i="5"/>
  <c r="I14" i="5"/>
  <c r="I5" i="5"/>
  <c r="I11" i="5"/>
  <c r="I7" i="5"/>
  <c r="I13" i="5"/>
  <c r="I8" i="5"/>
  <c r="I10" i="5"/>
  <c r="I12" i="5"/>
  <c r="I11" i="1"/>
  <c r="I9" i="1"/>
  <c r="I13" i="1"/>
  <c r="I10" i="1"/>
  <c r="I7" i="1"/>
  <c r="I12" i="1"/>
  <c r="I5" i="1"/>
  <c r="I6" i="1"/>
  <c r="I8" i="1"/>
  <c r="I9" i="5"/>
  <c r="K9" i="5"/>
  <c r="I6" i="2"/>
  <c r="E6" i="2"/>
  <c r="M6" i="2"/>
  <c r="I14" i="1"/>
  <c r="N6" i="1" l="1"/>
  <c r="N11" i="1"/>
  <c r="N10" i="1"/>
  <c r="N7" i="1"/>
  <c r="N8" i="1"/>
  <c r="N5" i="2"/>
  <c r="L6" i="5"/>
  <c r="N14" i="1"/>
  <c r="N5" i="1"/>
  <c r="N13" i="1"/>
  <c r="N12" i="1"/>
  <c r="N9" i="1"/>
  <c r="N10" i="2"/>
  <c r="N9" i="2"/>
  <c r="N19" i="2"/>
  <c r="N7" i="2"/>
  <c r="N11" i="2"/>
  <c r="N8" i="2"/>
  <c r="N18" i="2"/>
  <c r="N6" i="7"/>
  <c r="N12" i="7"/>
  <c r="N9" i="7"/>
  <c r="N14" i="7"/>
  <c r="N5" i="7"/>
  <c r="N10" i="7"/>
  <c r="N8" i="7"/>
  <c r="N11" i="7"/>
  <c r="N7" i="7"/>
  <c r="L13" i="5"/>
  <c r="L10" i="5"/>
  <c r="L14" i="5"/>
  <c r="L8" i="5"/>
  <c r="L11" i="5"/>
  <c r="L8" i="8"/>
  <c r="L9" i="8"/>
  <c r="L14" i="8"/>
  <c r="L6" i="8"/>
  <c r="L13" i="8"/>
  <c r="L7" i="8"/>
  <c r="L5" i="8"/>
  <c r="L11" i="8"/>
  <c r="L12" i="8"/>
  <c r="L10" i="8"/>
  <c r="L12" i="5"/>
  <c r="L5" i="5"/>
  <c r="L7" i="5"/>
  <c r="N16" i="2"/>
  <c r="N13" i="7"/>
  <c r="N11" i="6"/>
  <c r="N9" i="6"/>
  <c r="N13" i="6"/>
  <c r="N17" i="6"/>
  <c r="N15" i="6"/>
  <c r="N14" i="6"/>
  <c r="N10" i="6"/>
  <c r="N16" i="6"/>
  <c r="N12" i="6"/>
  <c r="N18" i="6"/>
  <c r="N6" i="6"/>
  <c r="N8" i="6"/>
  <c r="N7" i="6"/>
  <c r="N4" i="6"/>
  <c r="N20" i="2"/>
  <c r="N13" i="2"/>
  <c r="N14" i="2"/>
  <c r="N12" i="2"/>
  <c r="N17" i="2"/>
  <c r="N15" i="2"/>
  <c r="L9" i="5"/>
  <c r="O14" i="7" l="1"/>
  <c r="M8" i="5"/>
  <c r="M5" i="8"/>
  <c r="M14" i="8"/>
  <c r="M13" i="8"/>
  <c r="M8" i="8"/>
  <c r="M11" i="8"/>
  <c r="M10" i="8"/>
  <c r="M12" i="8"/>
  <c r="M7" i="8"/>
  <c r="M6" i="8"/>
  <c r="M9" i="8"/>
  <c r="M11" i="5"/>
  <c r="M13" i="5"/>
  <c r="M10" i="5"/>
  <c r="M7" i="5"/>
  <c r="M5" i="5"/>
  <c r="M9" i="5"/>
  <c r="M12" i="5"/>
  <c r="O9" i="7"/>
  <c r="O10" i="7"/>
  <c r="O13" i="7"/>
  <c r="O6" i="7"/>
  <c r="O5" i="7"/>
  <c r="O8" i="7"/>
  <c r="O7" i="7"/>
  <c r="O11" i="7"/>
  <c r="O12" i="7"/>
  <c r="O16" i="6"/>
  <c r="O10" i="6"/>
  <c r="O13" i="6"/>
  <c r="O15" i="6"/>
  <c r="O6" i="6"/>
  <c r="O18" i="6"/>
  <c r="O14" i="6"/>
  <c r="O9" i="6"/>
  <c r="O5" i="6"/>
  <c r="O4" i="6"/>
  <c r="O11" i="6"/>
  <c r="O7" i="6"/>
  <c r="O12" i="6"/>
  <c r="O8" i="6"/>
  <c r="O17" i="6"/>
  <c r="M6" i="5"/>
  <c r="M14" i="5"/>
  <c r="N6" i="2"/>
  <c r="O14" i="2" l="1"/>
  <c r="O12" i="2"/>
  <c r="O13" i="2"/>
  <c r="O16" i="2"/>
  <c r="O20" i="2"/>
  <c r="O7" i="2"/>
  <c r="O8" i="2"/>
  <c r="O9" i="2"/>
  <c r="O10" i="2"/>
  <c r="O18" i="2"/>
  <c r="O5" i="2"/>
  <c r="O6" i="2"/>
  <c r="O15" i="2"/>
  <c r="O19" i="2"/>
  <c r="O11" i="2"/>
  <c r="O17" i="2"/>
  <c r="O14" i="1" l="1"/>
  <c r="O10" i="1"/>
  <c r="O13" i="1"/>
  <c r="O8" i="1"/>
  <c r="O9" i="1"/>
  <c r="O6" i="1"/>
  <c r="O11" i="1"/>
  <c r="O7" i="1"/>
  <c r="O12" i="1"/>
  <c r="O5" i="1"/>
</calcChain>
</file>

<file path=xl/sharedStrings.xml><?xml version="1.0" encoding="utf-8"?>
<sst xmlns="http://schemas.openxmlformats.org/spreadsheetml/2006/main" count="391" uniqueCount="235">
  <si>
    <t>Hurdles</t>
  </si>
  <si>
    <t>800m</t>
  </si>
  <si>
    <t>Long</t>
  </si>
  <si>
    <t>High</t>
  </si>
  <si>
    <t>Shot</t>
  </si>
  <si>
    <t>1500m</t>
  </si>
  <si>
    <t>Javelin</t>
  </si>
  <si>
    <t>Points</t>
  </si>
  <si>
    <t>TOTAL</t>
  </si>
  <si>
    <t>RANK</t>
  </si>
  <si>
    <t>Name</t>
  </si>
  <si>
    <t>County</t>
  </si>
  <si>
    <t>Surrey &amp; Sussex Schools' Combined Events Open 2023</t>
  </si>
  <si>
    <t>U13 Boys Quadrathlon - Manual Timing</t>
  </si>
  <si>
    <r>
      <t xml:space="preserve">U13 Girls Quadrathlon - </t>
    </r>
    <r>
      <rPr>
        <sz val="11"/>
        <color theme="1"/>
        <rFont val="Arial"/>
        <family val="2"/>
      </rPr>
      <t>Manual timing</t>
    </r>
  </si>
  <si>
    <t>Number</t>
  </si>
  <si>
    <t xml:space="preserve">County </t>
  </si>
  <si>
    <t>Aidan Pringle</t>
  </si>
  <si>
    <t>Sussex</t>
  </si>
  <si>
    <t>Axel Ottosson</t>
  </si>
  <si>
    <t>Surrey</t>
  </si>
  <si>
    <t>Charlie Davey</t>
  </si>
  <si>
    <t>George Bone</t>
  </si>
  <si>
    <t>Joshua Webster</t>
  </si>
  <si>
    <t>Leo Georgadze</t>
  </si>
  <si>
    <t>Luke Mills</t>
  </si>
  <si>
    <t>Middlesex</t>
  </si>
  <si>
    <t>Oscar Fermor-McGhie</t>
  </si>
  <si>
    <t>Rupert Wilson</t>
  </si>
  <si>
    <t>Abigail Smith</t>
  </si>
  <si>
    <t>Kent</t>
  </si>
  <si>
    <t>Beth Wilson</t>
  </si>
  <si>
    <t>Emilia Singer</t>
  </si>
  <si>
    <t>Genevieve Tribelhorn</t>
  </si>
  <si>
    <t>Heidi Ely</t>
  </si>
  <si>
    <t>Jasmine Nkoso</t>
  </si>
  <si>
    <t>Keira Oxley</t>
  </si>
  <si>
    <t>Leila Newth</t>
  </si>
  <si>
    <t>Miranda Nolan</t>
  </si>
  <si>
    <t>Sophia McCart</t>
  </si>
  <si>
    <t>Alex Giles</t>
  </si>
  <si>
    <t>Dima Strilchuk</t>
  </si>
  <si>
    <t>Edward Pike</t>
  </si>
  <si>
    <t>Ethan Monk</t>
  </si>
  <si>
    <t>Gabri Manez Jimenez</t>
  </si>
  <si>
    <t>Harry Wickers</t>
  </si>
  <si>
    <t>Jack Staples</t>
  </si>
  <si>
    <t>Joe Denslow</t>
  </si>
  <si>
    <t>Joe Timba</t>
  </si>
  <si>
    <t>Jude Porter</t>
  </si>
  <si>
    <t>Max Orchard</t>
  </si>
  <si>
    <t>Ollie Kryszak</t>
  </si>
  <si>
    <t>Paul Nixon</t>
  </si>
  <si>
    <t>Simon Shaker</t>
  </si>
  <si>
    <t>Thomas Gillen</t>
  </si>
  <si>
    <t>Yahya bin Mansoor</t>
  </si>
  <si>
    <t>Bethany Shimmen Smith</t>
  </si>
  <si>
    <t>Calla Lazou</t>
  </si>
  <si>
    <t>Carys Leyshon</t>
  </si>
  <si>
    <t>Charlotte Campbell-Rayner</t>
  </si>
  <si>
    <t>Elin Roberts</t>
  </si>
  <si>
    <t>Ella Thomas</t>
  </si>
  <si>
    <t>Estee Norman</t>
  </si>
  <si>
    <t>Hannah St Clare</t>
  </si>
  <si>
    <t>Jessica Howells</t>
  </si>
  <si>
    <t>Liana Cannings</t>
  </si>
  <si>
    <t>Lottie Price</t>
  </si>
  <si>
    <t>Matilda Secker</t>
  </si>
  <si>
    <t>Neve Bachelor</t>
  </si>
  <si>
    <t>Sienna Kidd</t>
  </si>
  <si>
    <t>Violet Jeatt</t>
  </si>
  <si>
    <t>Alex Ballard</t>
  </si>
  <si>
    <t>Dylan Parr</t>
  </si>
  <si>
    <t>Harry Findlay</t>
  </si>
  <si>
    <t>Harry Roberts</t>
  </si>
  <si>
    <t>Hampshire</t>
  </si>
  <si>
    <t>Jayden Oni</t>
  </si>
  <si>
    <t>Maximilian Lorke</t>
  </si>
  <si>
    <t>Ruben Bouwmeester-Reid</t>
  </si>
  <si>
    <t>Tom Hobbs</t>
  </si>
  <si>
    <t>William Alexander</t>
  </si>
  <si>
    <t>Berkshire</t>
  </si>
  <si>
    <t>William Allinson</t>
  </si>
  <si>
    <r>
      <t xml:space="preserve">U15 Girls Pentathlon - </t>
    </r>
    <r>
      <rPr>
        <sz val="11"/>
        <color theme="1"/>
        <rFont val="Arial"/>
        <family val="2"/>
      </rPr>
      <t>Manual timing</t>
    </r>
  </si>
  <si>
    <r>
      <t xml:space="preserve">U17 Girls Pentathlon - </t>
    </r>
    <r>
      <rPr>
        <sz val="11"/>
        <color theme="1"/>
        <rFont val="Arial"/>
        <family val="2"/>
      </rPr>
      <t>Manual timing</t>
    </r>
  </si>
  <si>
    <r>
      <t xml:space="preserve">U15 Boys Pentathlon - </t>
    </r>
    <r>
      <rPr>
        <sz val="11"/>
        <color theme="1"/>
        <rFont val="Arial"/>
        <family val="2"/>
      </rPr>
      <t>Manual timing</t>
    </r>
  </si>
  <si>
    <r>
      <t xml:space="preserve">U17 Boys Pentathlon - </t>
    </r>
    <r>
      <rPr>
        <sz val="11"/>
        <color theme="1"/>
        <rFont val="Arial"/>
        <family val="2"/>
      </rPr>
      <t>Manual timing</t>
    </r>
  </si>
  <si>
    <t>Alexandra Koloutsos</t>
  </si>
  <si>
    <t>Ava Wegorek</t>
  </si>
  <si>
    <t>Florence Tombleson</t>
  </si>
  <si>
    <t>Hattie Dawson</t>
  </si>
  <si>
    <t>Isla Oxley</t>
  </si>
  <si>
    <t>Kitty Morgan</t>
  </si>
  <si>
    <t>Lara Tombleson</t>
  </si>
  <si>
    <t>Matilda Fox</t>
  </si>
  <si>
    <t>Sophia Peachey</t>
  </si>
  <si>
    <t>Kristi Prifti</t>
  </si>
  <si>
    <t>Hugo Van den Putte</t>
  </si>
  <si>
    <t>NM</t>
  </si>
  <si>
    <t>London</t>
  </si>
  <si>
    <t>NH</t>
  </si>
  <si>
    <t>DNF</t>
  </si>
  <si>
    <t>DNS</t>
  </si>
  <si>
    <t>15.00 (0.2)</t>
  </si>
  <si>
    <t>14.4 (+0.2)</t>
  </si>
  <si>
    <t>13.8 (+0.2)</t>
  </si>
  <si>
    <t>14.5 (+0.2)</t>
  </si>
  <si>
    <t>16.1 (+0.2)</t>
  </si>
  <si>
    <t>14.1 (+0.2)</t>
  </si>
  <si>
    <t>16 (+0.2)</t>
  </si>
  <si>
    <t>15.5 (+0.2)</t>
  </si>
  <si>
    <t>16.4 (+0.2)</t>
  </si>
  <si>
    <t>3.68 (+2.1)</t>
  </si>
  <si>
    <t>4.31 (+3.5)</t>
  </si>
  <si>
    <t>3.32 (+3.0)</t>
  </si>
  <si>
    <t>4.48 (+3.6) 4.46 (+0.6)</t>
  </si>
  <si>
    <t>3.43 (+2.7) 3.33 (+1.3)</t>
  </si>
  <si>
    <t>4.17 (+2.2) 4.01 (+1.9)</t>
  </si>
  <si>
    <t>3.76 (+1.4)</t>
  </si>
  <si>
    <t>3.91 (+3.2) 3.83 (+1.0)</t>
  </si>
  <si>
    <t>4.22 (+1.6)</t>
  </si>
  <si>
    <t>4.16 (+2.2) 4.00 (+0.9)</t>
  </si>
  <si>
    <t>12 (+0.2)</t>
  </si>
  <si>
    <t>13.7 (+0.2)</t>
  </si>
  <si>
    <t>12.7 (+0.2)</t>
  </si>
  <si>
    <t>13.2 (+0.2)</t>
  </si>
  <si>
    <t>13 (+0.2)</t>
  </si>
  <si>
    <t>14.9 (+0.2)</t>
  </si>
  <si>
    <t>14.3 (+0.2)</t>
  </si>
  <si>
    <t>18.4 (+0.2)</t>
  </si>
  <si>
    <t>3.46 (+2.1) 3.35 (+1.4)</t>
  </si>
  <si>
    <t>3.54 (+2.8) 3.23 (+0.5)</t>
  </si>
  <si>
    <t>3.45 (+0.6)</t>
  </si>
  <si>
    <t>2.92 (+2.1) 2.90 (+1.2)</t>
  </si>
  <si>
    <t>3.67 (+5.0) 3.61 (+0.8)</t>
  </si>
  <si>
    <t>3.26 (+1.2)</t>
  </si>
  <si>
    <t>3.69 (+1.6)</t>
  </si>
  <si>
    <t>4.29 (+2.1) 3.80 (-0.2)</t>
  </si>
  <si>
    <t>3.47 (+3.1) 3.36 (-1.3)</t>
  </si>
  <si>
    <t>3.61 (+1.3)</t>
  </si>
  <si>
    <t>15.2 (+0.3)</t>
  </si>
  <si>
    <t>16.2 (+0.3)</t>
  </si>
  <si>
    <t>17.9 (+0.3)</t>
  </si>
  <si>
    <t>21.5 (+0.3)</t>
  </si>
  <si>
    <t>19.9 (+0.3)</t>
  </si>
  <si>
    <t>15.4 (+0.2)</t>
  </si>
  <si>
    <t>13.9 (+0.2)</t>
  </si>
  <si>
    <t>16.3 (+0.2)</t>
  </si>
  <si>
    <t>20.7 (+0.2)</t>
  </si>
  <si>
    <t>4.55 (+1.6)</t>
  </si>
  <si>
    <t>5.24 (+2.3)</t>
  </si>
  <si>
    <t>5.48 (+4.5) 5.10 (+1.2)</t>
  </si>
  <si>
    <t>4.77 (+2.3) 4.53 (+1.2)</t>
  </si>
  <si>
    <t>5.01 (+1.3)</t>
  </si>
  <si>
    <t>5.34 (+1.3)</t>
  </si>
  <si>
    <t>4.88 (-1.2)</t>
  </si>
  <si>
    <t>5.92 (+2.4) 5.78 (+0.4)</t>
  </si>
  <si>
    <t>6.21 (+2.1) 5.97 (+1.7)</t>
  </si>
  <si>
    <t>5.40 (+1.6)</t>
  </si>
  <si>
    <t>11.6 (+0.4)</t>
  </si>
  <si>
    <t>12.4 (+0.4)</t>
  </si>
  <si>
    <t>12.9 (+0.4)</t>
  </si>
  <si>
    <t>13.7 (+0.4)</t>
  </si>
  <si>
    <t>13.4 (+0.4)</t>
  </si>
  <si>
    <t>12.3 (+0.2)</t>
  </si>
  <si>
    <t>12.4 (+0.2)</t>
  </si>
  <si>
    <t>19 (+0.2)</t>
  </si>
  <si>
    <t>13.3 (+0.2)</t>
  </si>
  <si>
    <t>12.1 (+1.1)</t>
  </si>
  <si>
    <t>11.7 (+1.1)</t>
  </si>
  <si>
    <t>12.9 (+1.1)</t>
  </si>
  <si>
    <t>13.7 (+1.1)</t>
  </si>
  <si>
    <t>18.2 (+1.1)</t>
  </si>
  <si>
    <t>3.83 (+1.7)</t>
  </si>
  <si>
    <t>5.28 (+4.6) 5.19 (+0.6)</t>
  </si>
  <si>
    <t>4.52 (+3.5) 4.50 (+0.5)</t>
  </si>
  <si>
    <t>5.21 (+2.4) 5.17 (+0.9)</t>
  </si>
  <si>
    <t>4.64 (+1.7)</t>
  </si>
  <si>
    <t>3.97 (+1.6)</t>
  </si>
  <si>
    <t>5.42 (+1.3)</t>
  </si>
  <si>
    <t>4.78 (+0.6)</t>
  </si>
  <si>
    <t>5.04 (+1.4)</t>
  </si>
  <si>
    <t>5.14 (+1.8)</t>
  </si>
  <si>
    <t xml:space="preserve">4.58 (+3.3) 4.31 (+1.0) </t>
  </si>
  <si>
    <t>4.68 (+0.7)</t>
  </si>
  <si>
    <t>4.95 (+3.6)</t>
  </si>
  <si>
    <t>4.37 (-0.6)</t>
  </si>
  <si>
    <t>4.78 (+1.4)</t>
  </si>
  <si>
    <t>12.3 (+0.4)</t>
  </si>
  <si>
    <t>13.00 (+0.4)</t>
  </si>
  <si>
    <t>13.80  (+0.4)</t>
  </si>
  <si>
    <t>15.10  (+0.4)</t>
  </si>
  <si>
    <t>17.20  (+0.4)</t>
  </si>
  <si>
    <t>12.40 (+0.2)</t>
  </si>
  <si>
    <t>12.50  (+0.2)</t>
  </si>
  <si>
    <t>13.20  (+0.2)</t>
  </si>
  <si>
    <t>17.40  (+0.2)</t>
  </si>
  <si>
    <t>3.69 (+1.3)</t>
  </si>
  <si>
    <t>3.25 (+1.6)</t>
  </si>
  <si>
    <t>4.28 (+2.0)</t>
  </si>
  <si>
    <t>4.29 (+1.7)</t>
  </si>
  <si>
    <t>4.61 (+1.0)</t>
  </si>
  <si>
    <t xml:space="preserve">4.62 (+4.0) </t>
  </si>
  <si>
    <t>4.84 (+3.2) 4.62 (-0.8)</t>
  </si>
  <si>
    <t>3.87 (+2.5)</t>
  </si>
  <si>
    <t>4.70 (+4.8) 4.25 (-2.1)</t>
  </si>
  <si>
    <t>13.1 (+0.9)</t>
  </si>
  <si>
    <t>13.2 (+0.9)</t>
  </si>
  <si>
    <t>13.4 (+0.9)</t>
  </si>
  <si>
    <t>15 (+0.9)</t>
  </si>
  <si>
    <t>16.6 (+0.9)</t>
  </si>
  <si>
    <t>18.3 (+0.9)</t>
  </si>
  <si>
    <t>13.1 (+0.2)</t>
  </si>
  <si>
    <t>15.2 (+0.2)</t>
  </si>
  <si>
    <t>17.2 (+0.2)</t>
  </si>
  <si>
    <t>14 (+0.5)</t>
  </si>
  <si>
    <t>16.7 (+0.5)</t>
  </si>
  <si>
    <t>16 (+0.5)</t>
  </si>
  <si>
    <t>17.3 (+0.5)</t>
  </si>
  <si>
    <t>3.9 (+1.0)</t>
  </si>
  <si>
    <t>5.36 (+3.0)</t>
  </si>
  <si>
    <t>5.14 (+2.5)</t>
  </si>
  <si>
    <t>5.32 (+1.3)</t>
  </si>
  <si>
    <t>4.96 (+2.2) 4.75 (-0.5)</t>
  </si>
  <si>
    <t>4.10 (+0.2)</t>
  </si>
  <si>
    <t>3.62 (+1.0)</t>
  </si>
  <si>
    <t>4.59 (+0.5)</t>
  </si>
  <si>
    <t>4.57 (+3.4) 4.41 (+1.4)</t>
  </si>
  <si>
    <t>3.80 (+1.8)</t>
  </si>
  <si>
    <t>3.94 (+0.9)</t>
  </si>
  <si>
    <t>4.85 (+1.7)</t>
  </si>
  <si>
    <t>4.01 (+2.3) 3.39 (+1.6)</t>
  </si>
  <si>
    <t>3.62 (-1.0)</t>
  </si>
  <si>
    <t>3.79 (+0.6)</t>
  </si>
  <si>
    <t>3.00 (+3.2)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</si>
</sst>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47" fontId="2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138112</xdr:rowOff>
    </xdr:from>
    <xdr:to>
      <xdr:col>14</xdr:col>
      <xdr:colOff>76200</xdr:colOff>
      <xdr:row>2</xdr:row>
      <xdr:rowOff>519112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8B28B1-79AA-04DB-0662-25E6EAF9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138112"/>
          <a:ext cx="719137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157163</xdr:colOff>
      <xdr:row>1</xdr:row>
      <xdr:rowOff>9525</xdr:rowOff>
    </xdr:from>
    <xdr:to>
      <xdr:col>5</xdr:col>
      <xdr:colOff>252413</xdr:colOff>
      <xdr:row>2</xdr:row>
      <xdr:rowOff>581025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BF23DA-FF62-B704-1220-4A01A383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3288" y="190500"/>
          <a:ext cx="738188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9523</xdr:colOff>
      <xdr:row>0</xdr:row>
      <xdr:rowOff>147638</xdr:rowOff>
    </xdr:from>
    <xdr:to>
      <xdr:col>13</xdr:col>
      <xdr:colOff>85724</xdr:colOff>
      <xdr:row>2</xdr:row>
      <xdr:rowOff>528638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9420E4-2852-494E-9923-6E807BE6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7711" y="147638"/>
          <a:ext cx="71913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561976</xdr:colOff>
      <xdr:row>0</xdr:row>
      <xdr:rowOff>76200</xdr:rowOff>
    </xdr:from>
    <xdr:to>
      <xdr:col>5</xdr:col>
      <xdr:colOff>57151</xdr:colOff>
      <xdr:row>2</xdr:row>
      <xdr:rowOff>466725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5897B9-8725-C7D3-4F59-4A13685F8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1" y="76200"/>
          <a:ext cx="6953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400051</xdr:colOff>
      <xdr:row>0</xdr:row>
      <xdr:rowOff>0</xdr:rowOff>
    </xdr:from>
    <xdr:to>
      <xdr:col>12</xdr:col>
      <xdr:colOff>476250</xdr:colOff>
      <xdr:row>2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D30FA5-D12A-2504-8030-7B8C0008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1" y="0"/>
          <a:ext cx="719137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0</xdr:row>
      <xdr:rowOff>76200</xdr:rowOff>
    </xdr:from>
    <xdr:to>
      <xdr:col>3</xdr:col>
      <xdr:colOff>66675</xdr:colOff>
      <xdr:row>2</xdr:row>
      <xdr:rowOff>466725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7B3B65-CA33-4B8D-EE5F-8AC9CD70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76200"/>
          <a:ext cx="6953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442913</xdr:colOff>
      <xdr:row>0</xdr:row>
      <xdr:rowOff>0</xdr:rowOff>
    </xdr:from>
    <xdr:to>
      <xdr:col>12</xdr:col>
      <xdr:colOff>519113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0EB11E-A8D2-884E-9162-F52516D8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5788" y="0"/>
          <a:ext cx="7239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242888</xdr:colOff>
      <xdr:row>0</xdr:row>
      <xdr:rowOff>0</xdr:rowOff>
    </xdr:from>
    <xdr:to>
      <xdr:col>5</xdr:col>
      <xdr:colOff>338138</xdr:colOff>
      <xdr:row>2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B66C9E-C336-728E-A429-0D1251A20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0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623888</xdr:colOff>
      <xdr:row>0</xdr:row>
      <xdr:rowOff>33338</xdr:rowOff>
    </xdr:from>
    <xdr:to>
      <xdr:col>13</xdr:col>
      <xdr:colOff>57151</xdr:colOff>
      <xdr:row>1</xdr:row>
      <xdr:rowOff>385762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8ADC97-2E49-C36B-F673-5BF6021A3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8663" y="33338"/>
          <a:ext cx="719138" cy="74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609600</xdr:colOff>
      <xdr:row>0</xdr:row>
      <xdr:rowOff>9525</xdr:rowOff>
    </xdr:from>
    <xdr:to>
      <xdr:col>5</xdr:col>
      <xdr:colOff>38100</xdr:colOff>
      <xdr:row>1</xdr:row>
      <xdr:rowOff>366712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2F5973-8B95-671E-046E-C6BE34ECA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9525"/>
          <a:ext cx="7334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423863</xdr:colOff>
      <xdr:row>0</xdr:row>
      <xdr:rowOff>42863</xdr:rowOff>
    </xdr:from>
    <xdr:to>
      <xdr:col>12</xdr:col>
      <xdr:colOff>500063</xdr:colOff>
      <xdr:row>1</xdr:row>
      <xdr:rowOff>604838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444506-FE32-1510-9790-65E11655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5238" y="42863"/>
          <a:ext cx="67627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171450</xdr:colOff>
      <xdr:row>0</xdr:row>
      <xdr:rowOff>57150</xdr:rowOff>
    </xdr:from>
    <xdr:to>
      <xdr:col>5</xdr:col>
      <xdr:colOff>266700</xdr:colOff>
      <xdr:row>1</xdr:row>
      <xdr:rowOff>628651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7842FB-A848-3350-CF96-305B5FF4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6613" y="57150"/>
          <a:ext cx="738187" cy="752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5FCF-2DA1-416D-A963-B819E2A7EC23}">
  <sheetPr>
    <pageSetUpPr fitToPage="1"/>
  </sheetPr>
  <dimension ref="A1:Y19"/>
  <sheetViews>
    <sheetView workbookViewId="0">
      <selection activeCell="I8" sqref="I8"/>
    </sheetView>
  </sheetViews>
  <sheetFormatPr defaultColWidth="9" defaultRowHeight="14.25" x14ac:dyDescent="0.25"/>
  <cols>
    <col min="1" max="1" width="9" style="3"/>
    <col min="2" max="2" width="17.85546875" style="3" customWidth="1"/>
    <col min="3" max="3" width="10.140625" style="3" customWidth="1"/>
    <col min="4" max="5" width="9" style="3"/>
    <col min="6" max="6" width="11.42578125" style="3" customWidth="1"/>
    <col min="7" max="16384" width="9" style="3"/>
  </cols>
  <sheetData>
    <row r="1" spans="1:25" s="6" customFormat="1" ht="15" x14ac:dyDescent="0.25">
      <c r="A1" s="15"/>
      <c r="B1" s="15"/>
      <c r="C1" s="26" t="s">
        <v>12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s="6" customFormat="1" ht="15" x14ac:dyDescent="0.25">
      <c r="A2" s="15"/>
      <c r="B2" s="15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s="6" customFormat="1" ht="55.5" customHeight="1" x14ac:dyDescent="0.25">
      <c r="A3" s="15"/>
      <c r="B3" s="15"/>
      <c r="C3" s="27" t="s">
        <v>86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15" x14ac:dyDescent="0.25">
      <c r="A4" s="8" t="s">
        <v>15</v>
      </c>
      <c r="B4" s="8" t="s">
        <v>10</v>
      </c>
      <c r="C4" s="8" t="s">
        <v>11</v>
      </c>
      <c r="D4" s="8" t="s">
        <v>0</v>
      </c>
      <c r="E4" s="2" t="s">
        <v>7</v>
      </c>
      <c r="F4" s="8" t="s">
        <v>2</v>
      </c>
      <c r="G4" s="2" t="s">
        <v>7</v>
      </c>
      <c r="H4" s="8" t="s">
        <v>3</v>
      </c>
      <c r="I4" s="2" t="s">
        <v>7</v>
      </c>
      <c r="J4" s="8" t="s">
        <v>6</v>
      </c>
      <c r="K4" s="2" t="s">
        <v>7</v>
      </c>
      <c r="L4" s="8" t="s">
        <v>5</v>
      </c>
      <c r="M4" s="2" t="s">
        <v>7</v>
      </c>
      <c r="N4" s="2" t="s">
        <v>8</v>
      </c>
      <c r="O4" s="2" t="s">
        <v>9</v>
      </c>
      <c r="P4"/>
    </row>
    <row r="5" spans="1:25" ht="28.5" x14ac:dyDescent="0.25">
      <c r="A5" s="18">
        <v>93</v>
      </c>
      <c r="B5" s="18" t="s">
        <v>79</v>
      </c>
      <c r="C5" s="18" t="s">
        <v>30</v>
      </c>
      <c r="D5" s="25" t="s">
        <v>145</v>
      </c>
      <c r="E5" s="10">
        <v>649</v>
      </c>
      <c r="F5" s="25" t="s">
        <v>156</v>
      </c>
      <c r="G5" s="10">
        <v>569</v>
      </c>
      <c r="H5" s="4">
        <v>1.88</v>
      </c>
      <c r="I5" s="10">
        <f t="shared" ref="I5:I14" si="0">IF(H5=0,0,ROUNDDOWN(0.8465*(100*H5-75)^1.42,0))</f>
        <v>696</v>
      </c>
      <c r="J5" s="4">
        <v>38.32</v>
      </c>
      <c r="K5" s="24">
        <v>418</v>
      </c>
      <c r="L5" s="5">
        <v>3.2083333333333334E-3</v>
      </c>
      <c r="M5" s="10">
        <f>IF(L5=0,0,ROUNDDOWN(0.03768*(480-L5*86400)^1.85,0))</f>
        <v>698</v>
      </c>
      <c r="N5" s="9">
        <f t="shared" ref="N5:N14" si="1">SUM(E5,M5,G5,I5,K5)</f>
        <v>3030</v>
      </c>
      <c r="O5" s="2">
        <f t="shared" ref="O5:O14" si="2">RANK($N5,$N$5:$N$14)</f>
        <v>1</v>
      </c>
    </row>
    <row r="6" spans="1:25" ht="28.5" x14ac:dyDescent="0.25">
      <c r="A6" s="18">
        <v>94</v>
      </c>
      <c r="B6" s="18" t="s">
        <v>80</v>
      </c>
      <c r="C6" s="18" t="s">
        <v>81</v>
      </c>
      <c r="D6" s="25" t="s">
        <v>146</v>
      </c>
      <c r="E6" s="10">
        <v>812</v>
      </c>
      <c r="F6" s="25" t="s">
        <v>157</v>
      </c>
      <c r="G6" s="10">
        <v>632</v>
      </c>
      <c r="H6" s="4">
        <v>1.69</v>
      </c>
      <c r="I6" s="10">
        <f t="shared" si="0"/>
        <v>536</v>
      </c>
      <c r="J6" s="4">
        <v>36.700000000000003</v>
      </c>
      <c r="K6" s="24">
        <v>395</v>
      </c>
      <c r="L6" s="5">
        <v>3.6851851851851854E-3</v>
      </c>
      <c r="M6" s="10">
        <f>IF(L6=0,0,ROUNDDOWN(0.03768*(480-L6*86400)^1.85,0))</f>
        <v>458</v>
      </c>
      <c r="N6" s="9">
        <f t="shared" si="1"/>
        <v>2833</v>
      </c>
      <c r="O6" s="2">
        <f t="shared" si="2"/>
        <v>2</v>
      </c>
    </row>
    <row r="7" spans="1:25" ht="28.5" x14ac:dyDescent="0.25">
      <c r="A7" s="18">
        <v>91</v>
      </c>
      <c r="B7" s="18" t="s">
        <v>77</v>
      </c>
      <c r="C7" s="18" t="s">
        <v>20</v>
      </c>
      <c r="D7" s="25" t="s">
        <v>147</v>
      </c>
      <c r="E7" s="10">
        <v>560</v>
      </c>
      <c r="F7" s="25" t="s">
        <v>154</v>
      </c>
      <c r="G7" s="10">
        <v>449</v>
      </c>
      <c r="H7" s="4">
        <v>1.48</v>
      </c>
      <c r="I7" s="10">
        <f t="shared" si="0"/>
        <v>374</v>
      </c>
      <c r="J7" s="4">
        <v>35.6</v>
      </c>
      <c r="K7" s="24">
        <v>379</v>
      </c>
      <c r="L7" s="5">
        <v>3.1423611111111114E-3</v>
      </c>
      <c r="M7" s="10">
        <f>IF(L7=0,0,ROUNDDOWN(0.03768*(480-L7*86400)^1.85,0))</f>
        <v>735</v>
      </c>
      <c r="N7" s="9">
        <f t="shared" si="1"/>
        <v>2497</v>
      </c>
      <c r="O7" s="2">
        <f t="shared" si="2"/>
        <v>3</v>
      </c>
    </row>
    <row r="8" spans="1:25" ht="28.5" x14ac:dyDescent="0.25">
      <c r="A8" s="18">
        <v>95</v>
      </c>
      <c r="B8" s="18" t="s">
        <v>82</v>
      </c>
      <c r="C8" s="18" t="s">
        <v>20</v>
      </c>
      <c r="D8" s="25" t="s">
        <v>128</v>
      </c>
      <c r="E8" s="10">
        <v>767</v>
      </c>
      <c r="F8" s="25" t="s">
        <v>158</v>
      </c>
      <c r="G8" s="10">
        <v>461</v>
      </c>
      <c r="H8" s="4">
        <v>1.72</v>
      </c>
      <c r="I8" s="10">
        <f t="shared" si="0"/>
        <v>560</v>
      </c>
      <c r="J8" s="4">
        <v>38.450000000000003</v>
      </c>
      <c r="K8" s="24">
        <v>420</v>
      </c>
      <c r="L8" s="5" t="s">
        <v>101</v>
      </c>
      <c r="M8" s="10">
        <v>0</v>
      </c>
      <c r="N8" s="9">
        <f t="shared" si="1"/>
        <v>2208</v>
      </c>
      <c r="O8" s="2">
        <f t="shared" si="2"/>
        <v>4</v>
      </c>
    </row>
    <row r="9" spans="1:25" ht="28.5" x14ac:dyDescent="0.25">
      <c r="A9" s="18">
        <v>86</v>
      </c>
      <c r="B9" s="18" t="s">
        <v>73</v>
      </c>
      <c r="C9" s="18" t="s">
        <v>20</v>
      </c>
      <c r="D9" s="25" t="s">
        <v>140</v>
      </c>
      <c r="E9" s="10">
        <v>670</v>
      </c>
      <c r="F9" s="25" t="s">
        <v>151</v>
      </c>
      <c r="G9" s="10">
        <v>477</v>
      </c>
      <c r="H9" s="4">
        <v>1.66</v>
      </c>
      <c r="I9" s="10">
        <f t="shared" si="0"/>
        <v>512</v>
      </c>
      <c r="J9" s="4">
        <v>29.1</v>
      </c>
      <c r="K9" s="24">
        <v>287</v>
      </c>
      <c r="L9" s="5" t="s">
        <v>101</v>
      </c>
      <c r="M9" s="10">
        <v>0</v>
      </c>
      <c r="N9" s="9">
        <f t="shared" si="1"/>
        <v>1946</v>
      </c>
      <c r="O9" s="2">
        <f t="shared" si="2"/>
        <v>5</v>
      </c>
    </row>
    <row r="10" spans="1:25" ht="28.5" x14ac:dyDescent="0.25">
      <c r="A10" s="18">
        <v>90</v>
      </c>
      <c r="B10" s="18" t="s">
        <v>76</v>
      </c>
      <c r="C10" s="18" t="s">
        <v>26</v>
      </c>
      <c r="D10" s="25" t="s">
        <v>141</v>
      </c>
      <c r="E10" s="10">
        <v>570</v>
      </c>
      <c r="F10" s="25" t="s">
        <v>153</v>
      </c>
      <c r="G10" s="10">
        <v>384</v>
      </c>
      <c r="H10" s="4">
        <v>1.57</v>
      </c>
      <c r="I10" s="10">
        <f t="shared" si="0"/>
        <v>441</v>
      </c>
      <c r="J10" s="4">
        <v>13.61</v>
      </c>
      <c r="K10" s="24">
        <v>77</v>
      </c>
      <c r="L10" s="5">
        <v>3.6724537037037038E-3</v>
      </c>
      <c r="M10" s="10">
        <f>IF(L10=0,0,ROUNDDOWN(0.03768*(480-L10*86400)^1.85,0))</f>
        <v>464</v>
      </c>
      <c r="N10" s="9">
        <f t="shared" si="1"/>
        <v>1936</v>
      </c>
      <c r="O10" s="2">
        <f t="shared" si="2"/>
        <v>6</v>
      </c>
    </row>
    <row r="11" spans="1:25" ht="28.5" x14ac:dyDescent="0.25">
      <c r="A11" s="18">
        <v>85</v>
      </c>
      <c r="B11" s="18" t="s">
        <v>72</v>
      </c>
      <c r="C11" s="18" t="s">
        <v>18</v>
      </c>
      <c r="D11" s="25" t="s">
        <v>144</v>
      </c>
      <c r="E11" s="10">
        <v>264</v>
      </c>
      <c r="F11" s="25" t="s">
        <v>150</v>
      </c>
      <c r="G11" s="10">
        <v>429</v>
      </c>
      <c r="H11" s="4">
        <v>1.45</v>
      </c>
      <c r="I11" s="10">
        <f t="shared" si="0"/>
        <v>352</v>
      </c>
      <c r="J11" s="4">
        <v>33.630000000000003</v>
      </c>
      <c r="K11" s="24">
        <v>351</v>
      </c>
      <c r="L11" s="5">
        <v>3.6574074074074074E-3</v>
      </c>
      <c r="M11" s="10">
        <f>IF(L11=0,0,ROUNDDOWN(0.03768*(480-L11*86400)^1.85,0))</f>
        <v>471</v>
      </c>
      <c r="N11" s="9">
        <f t="shared" si="1"/>
        <v>1867</v>
      </c>
      <c r="O11" s="2">
        <f t="shared" si="2"/>
        <v>7</v>
      </c>
    </row>
    <row r="12" spans="1:25" ht="28.5" x14ac:dyDescent="0.25">
      <c r="A12" s="18">
        <v>92</v>
      </c>
      <c r="B12" s="18" t="s">
        <v>78</v>
      </c>
      <c r="C12" s="18" t="s">
        <v>26</v>
      </c>
      <c r="D12" s="25" t="s">
        <v>148</v>
      </c>
      <c r="E12" s="10">
        <v>212</v>
      </c>
      <c r="F12" s="25" t="s">
        <v>155</v>
      </c>
      <c r="G12" s="10">
        <v>360</v>
      </c>
      <c r="H12" s="4">
        <v>1.51</v>
      </c>
      <c r="I12" s="10">
        <f t="shared" si="0"/>
        <v>396</v>
      </c>
      <c r="J12" s="4">
        <v>27.3</v>
      </c>
      <c r="K12" s="24">
        <v>261</v>
      </c>
      <c r="L12" s="5">
        <v>3.3912037037037036E-3</v>
      </c>
      <c r="M12" s="10">
        <f>IF(L12=0,0,ROUNDDOWN(0.03768*(480-L12*86400)^1.85,0))</f>
        <v>601</v>
      </c>
      <c r="N12" s="9">
        <f t="shared" si="1"/>
        <v>1830</v>
      </c>
      <c r="O12" s="2">
        <f t="shared" si="2"/>
        <v>8</v>
      </c>
    </row>
    <row r="13" spans="1:25" ht="28.5" x14ac:dyDescent="0.25">
      <c r="A13" s="18">
        <v>88</v>
      </c>
      <c r="B13" s="18" t="s">
        <v>74</v>
      </c>
      <c r="C13" s="18" t="s">
        <v>75</v>
      </c>
      <c r="D13" s="25" t="s">
        <v>142</v>
      </c>
      <c r="E13" s="10">
        <v>416</v>
      </c>
      <c r="F13" s="25" t="s">
        <v>152</v>
      </c>
      <c r="G13" s="10">
        <v>339</v>
      </c>
      <c r="H13" s="4">
        <v>1.39</v>
      </c>
      <c r="I13" s="10">
        <f t="shared" si="0"/>
        <v>310</v>
      </c>
      <c r="J13" s="4">
        <v>12.1</v>
      </c>
      <c r="K13" s="24">
        <v>58</v>
      </c>
      <c r="L13" s="5">
        <v>3.2916666666666667E-3</v>
      </c>
      <c r="M13" s="10">
        <f>IF(L13=0,0,ROUNDDOWN(0.03768*(480-L13*86400)^1.85,0))</f>
        <v>653</v>
      </c>
      <c r="N13" s="9">
        <f t="shared" si="1"/>
        <v>1776</v>
      </c>
      <c r="O13" s="2">
        <f t="shared" si="2"/>
        <v>9</v>
      </c>
    </row>
    <row r="14" spans="1:25" ht="28.5" x14ac:dyDescent="0.25">
      <c r="A14" s="18">
        <v>84</v>
      </c>
      <c r="B14" s="18" t="s">
        <v>71</v>
      </c>
      <c r="C14" s="18" t="s">
        <v>18</v>
      </c>
      <c r="D14" s="25" t="s">
        <v>143</v>
      </c>
      <c r="E14" s="10">
        <v>165</v>
      </c>
      <c r="F14" s="25" t="s">
        <v>149</v>
      </c>
      <c r="G14" s="10">
        <v>299</v>
      </c>
      <c r="H14" s="4">
        <v>1.36</v>
      </c>
      <c r="I14" s="10">
        <f t="shared" si="0"/>
        <v>290</v>
      </c>
      <c r="J14" s="4">
        <v>25.96</v>
      </c>
      <c r="K14" s="24">
        <v>243</v>
      </c>
      <c r="L14" s="5">
        <v>3.2673611111111111E-3</v>
      </c>
      <c r="M14" s="10">
        <f>IF(L14=0,0,ROUNDDOWN(0.03768*(480-L14*86400)^1.85,0))</f>
        <v>666</v>
      </c>
      <c r="N14" s="9">
        <f t="shared" si="1"/>
        <v>1663</v>
      </c>
      <c r="O14" s="2">
        <f t="shared" si="2"/>
        <v>10</v>
      </c>
    </row>
    <row r="19" spans="7:7" ht="15" x14ac:dyDescent="0.25">
      <c r="G19"/>
    </row>
  </sheetData>
  <sortState xmlns:xlrd2="http://schemas.microsoft.com/office/spreadsheetml/2017/richdata2" ref="A5:O14">
    <sortCondition descending="1" ref="N5:N14"/>
  </sortState>
  <mergeCells count="2">
    <mergeCell ref="C1:O1"/>
    <mergeCell ref="C3:O3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542F6-DE97-41E0-B436-22B8EE7E983A}">
  <sheetPr>
    <pageSetUpPr fitToPage="1"/>
  </sheetPr>
  <dimension ref="A1:Y20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J21" sqref="J21"/>
    </sheetView>
  </sheetViews>
  <sheetFormatPr defaultColWidth="9" defaultRowHeight="14.25" x14ac:dyDescent="0.2"/>
  <cols>
    <col min="1" max="1" width="9" style="6"/>
    <col min="2" max="2" width="18" style="6" customWidth="1"/>
    <col min="3" max="3" width="10" style="6" customWidth="1"/>
    <col min="4" max="9" width="9" style="6"/>
    <col min="10" max="10" width="14.7109375" style="6" customWidth="1"/>
    <col min="11" max="16384" width="9" style="6"/>
  </cols>
  <sheetData>
    <row r="1" spans="1:25" ht="15" x14ac:dyDescent="0.25">
      <c r="A1" s="15"/>
      <c r="B1" s="15"/>
      <c r="C1" s="26" t="s">
        <v>12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15" x14ac:dyDescent="0.25">
      <c r="A2" s="15"/>
      <c r="B2" s="15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52.15" customHeight="1" x14ac:dyDescent="0.25">
      <c r="A3" s="15"/>
      <c r="B3" s="15"/>
      <c r="C3" s="27" t="s">
        <v>85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5.9" customHeight="1" x14ac:dyDescent="0.2">
      <c r="A4" s="8" t="s">
        <v>15</v>
      </c>
      <c r="B4" s="8" t="s">
        <v>10</v>
      </c>
      <c r="C4" s="8" t="s">
        <v>11</v>
      </c>
      <c r="D4" s="8" t="s">
        <v>3</v>
      </c>
      <c r="E4" s="2" t="s">
        <v>7</v>
      </c>
      <c r="F4" s="8" t="s">
        <v>0</v>
      </c>
      <c r="G4" s="2" t="s">
        <v>7</v>
      </c>
      <c r="H4" s="8" t="s">
        <v>4</v>
      </c>
      <c r="I4" s="2" t="s">
        <v>7</v>
      </c>
      <c r="J4" s="8" t="s">
        <v>2</v>
      </c>
      <c r="K4" s="2" t="s">
        <v>7</v>
      </c>
      <c r="L4" s="8" t="s">
        <v>1</v>
      </c>
      <c r="M4" s="2" t="s">
        <v>7</v>
      </c>
      <c r="N4" s="2" t="s">
        <v>8</v>
      </c>
      <c r="O4" s="2" t="s">
        <v>9</v>
      </c>
    </row>
    <row r="5" spans="1:25" ht="28.5" x14ac:dyDescent="0.2">
      <c r="A5" s="18">
        <v>49</v>
      </c>
      <c r="B5" s="18" t="s">
        <v>45</v>
      </c>
      <c r="C5" s="18" t="s">
        <v>30</v>
      </c>
      <c r="D5" s="4">
        <v>1.71</v>
      </c>
      <c r="E5" s="10">
        <f t="shared" ref="E5:E20" si="0">IF(D5=0,0,ROUNDDOWN(0.8465*(100*D5-75)^1.42,0))</f>
        <v>552</v>
      </c>
      <c r="F5" s="25" t="s">
        <v>206</v>
      </c>
      <c r="G5" s="11">
        <v>592</v>
      </c>
      <c r="H5" s="4">
        <v>8.75</v>
      </c>
      <c r="I5" s="10">
        <f t="shared" ref="I5:I20" si="1">IF(H5=0,0,ROUNDDOWN(51.39*(H5-1.5)^1.05,0))</f>
        <v>411</v>
      </c>
      <c r="J5" s="25" t="s">
        <v>221</v>
      </c>
      <c r="K5" s="10">
        <v>409</v>
      </c>
      <c r="L5" s="5">
        <v>1.6157407407407407E-3</v>
      </c>
      <c r="M5" s="11">
        <f t="shared" ref="M5:M12" si="2">IF(L5=0,0,INT(0.232*(200-L5*86400)^1.85))</f>
        <v>457</v>
      </c>
      <c r="N5" s="9">
        <f t="shared" ref="N5:N20" si="3">SUM(G5,M5,K5,E5,I5)</f>
        <v>2421</v>
      </c>
      <c r="O5" s="2">
        <f t="shared" ref="O5:O20" si="4">RANK($N5,$N$5:$N$20)</f>
        <v>1</v>
      </c>
    </row>
    <row r="6" spans="1:25" ht="28.5" x14ac:dyDescent="0.2">
      <c r="A6" s="18">
        <v>39</v>
      </c>
      <c r="B6" s="18" t="s">
        <v>40</v>
      </c>
      <c r="C6" s="18" t="s">
        <v>20</v>
      </c>
      <c r="D6" s="4">
        <v>1.65</v>
      </c>
      <c r="E6" s="10">
        <f t="shared" si="0"/>
        <v>504</v>
      </c>
      <c r="F6" s="25" t="s">
        <v>207</v>
      </c>
      <c r="G6" s="11">
        <v>582</v>
      </c>
      <c r="H6" s="4">
        <v>7.8</v>
      </c>
      <c r="I6" s="10">
        <f t="shared" si="1"/>
        <v>354</v>
      </c>
      <c r="J6" s="25" t="s">
        <v>220</v>
      </c>
      <c r="K6" s="10">
        <v>453</v>
      </c>
      <c r="L6" s="5">
        <v>1.6261574074074075E-3</v>
      </c>
      <c r="M6" s="11">
        <f t="shared" si="2"/>
        <v>444</v>
      </c>
      <c r="N6" s="9">
        <f t="shared" si="3"/>
        <v>2337</v>
      </c>
      <c r="O6" s="2">
        <f t="shared" si="4"/>
        <v>2</v>
      </c>
    </row>
    <row r="7" spans="1:25" ht="28.5" x14ac:dyDescent="0.2">
      <c r="A7" s="18">
        <v>58</v>
      </c>
      <c r="B7" s="18" t="s">
        <v>50</v>
      </c>
      <c r="C7" s="18" t="s">
        <v>20</v>
      </c>
      <c r="D7" s="4">
        <v>1.41</v>
      </c>
      <c r="E7" s="10">
        <f t="shared" si="0"/>
        <v>324</v>
      </c>
      <c r="F7" s="25" t="s">
        <v>164</v>
      </c>
      <c r="G7" s="11">
        <v>674</v>
      </c>
      <c r="H7" s="4">
        <v>7.37</v>
      </c>
      <c r="I7" s="10">
        <f t="shared" si="1"/>
        <v>329</v>
      </c>
      <c r="J7" s="25" t="s">
        <v>222</v>
      </c>
      <c r="K7" s="10">
        <v>445</v>
      </c>
      <c r="L7" s="5">
        <v>1.5717592592592591E-3</v>
      </c>
      <c r="M7" s="11">
        <f t="shared" si="2"/>
        <v>512</v>
      </c>
      <c r="N7" s="9">
        <f t="shared" si="3"/>
        <v>2284</v>
      </c>
      <c r="O7" s="2">
        <f t="shared" si="4"/>
        <v>3</v>
      </c>
    </row>
    <row r="8" spans="1:25" ht="28.5" x14ac:dyDescent="0.2">
      <c r="A8" s="18">
        <v>42</v>
      </c>
      <c r="B8" s="18" t="s">
        <v>42</v>
      </c>
      <c r="C8" s="18" t="s">
        <v>20</v>
      </c>
      <c r="D8" s="4">
        <v>1.5</v>
      </c>
      <c r="E8" s="10">
        <f t="shared" si="0"/>
        <v>389</v>
      </c>
      <c r="F8" s="25" t="s">
        <v>208</v>
      </c>
      <c r="G8" s="11">
        <v>563</v>
      </c>
      <c r="H8" s="4">
        <v>9.18</v>
      </c>
      <c r="I8" s="10">
        <f t="shared" si="1"/>
        <v>437</v>
      </c>
      <c r="J8" s="25" t="s">
        <v>223</v>
      </c>
      <c r="K8" s="10">
        <v>375</v>
      </c>
      <c r="L8" s="5">
        <v>1.6157407407407407E-3</v>
      </c>
      <c r="M8" s="11">
        <f t="shared" si="2"/>
        <v>457</v>
      </c>
      <c r="N8" s="9">
        <f t="shared" si="3"/>
        <v>2221</v>
      </c>
      <c r="O8" s="2">
        <f t="shared" si="4"/>
        <v>4</v>
      </c>
    </row>
    <row r="9" spans="1:25" ht="28.5" x14ac:dyDescent="0.2">
      <c r="A9" s="18">
        <v>53</v>
      </c>
      <c r="B9" s="18" t="s">
        <v>48</v>
      </c>
      <c r="C9" s="18" t="s">
        <v>26</v>
      </c>
      <c r="D9" s="4">
        <v>1.47</v>
      </c>
      <c r="E9" s="10">
        <f t="shared" si="0"/>
        <v>367</v>
      </c>
      <c r="F9" s="25" t="s">
        <v>212</v>
      </c>
      <c r="G9" s="11">
        <v>592</v>
      </c>
      <c r="H9" s="4">
        <v>7.14</v>
      </c>
      <c r="I9" s="10">
        <f t="shared" si="1"/>
        <v>316</v>
      </c>
      <c r="J9" s="25" t="s">
        <v>224</v>
      </c>
      <c r="K9" s="10">
        <v>222</v>
      </c>
      <c r="L9" s="5">
        <v>1.7465277777777781E-3</v>
      </c>
      <c r="M9" s="11">
        <f t="shared" si="2"/>
        <v>311</v>
      </c>
      <c r="N9" s="9">
        <f t="shared" si="3"/>
        <v>1808</v>
      </c>
      <c r="O9" s="2">
        <f t="shared" si="4"/>
        <v>5</v>
      </c>
    </row>
    <row r="10" spans="1:25" ht="28.5" x14ac:dyDescent="0.2">
      <c r="A10" s="18">
        <v>61</v>
      </c>
      <c r="B10" s="18" t="s">
        <v>52</v>
      </c>
      <c r="C10" s="18" t="s">
        <v>18</v>
      </c>
      <c r="D10" s="4">
        <v>1.38</v>
      </c>
      <c r="E10" s="10">
        <f t="shared" si="0"/>
        <v>303</v>
      </c>
      <c r="F10" s="25" t="s">
        <v>215</v>
      </c>
      <c r="G10" s="11">
        <v>506</v>
      </c>
      <c r="H10" s="4">
        <v>6.72</v>
      </c>
      <c r="I10" s="10">
        <f t="shared" si="1"/>
        <v>291</v>
      </c>
      <c r="J10" s="25" t="s">
        <v>225</v>
      </c>
      <c r="K10" s="10">
        <v>147</v>
      </c>
      <c r="L10" s="5">
        <v>1.6851851851851852E-3</v>
      </c>
      <c r="M10" s="11">
        <f t="shared" si="2"/>
        <v>377</v>
      </c>
      <c r="N10" s="9">
        <f t="shared" si="3"/>
        <v>1624</v>
      </c>
      <c r="O10" s="2">
        <f t="shared" si="4"/>
        <v>6</v>
      </c>
    </row>
    <row r="11" spans="1:25" ht="28.5" x14ac:dyDescent="0.2">
      <c r="A11" s="18">
        <v>50</v>
      </c>
      <c r="B11" s="18" t="s">
        <v>46</v>
      </c>
      <c r="C11" s="18" t="s">
        <v>18</v>
      </c>
      <c r="D11" s="4">
        <v>1.35</v>
      </c>
      <c r="E11" s="10">
        <f t="shared" si="0"/>
        <v>283</v>
      </c>
      <c r="F11" s="25" t="s">
        <v>213</v>
      </c>
      <c r="G11" s="11">
        <v>400</v>
      </c>
      <c r="H11" s="4">
        <v>7.89</v>
      </c>
      <c r="I11" s="10">
        <f t="shared" si="1"/>
        <v>360</v>
      </c>
      <c r="J11" s="25" t="s">
        <v>226</v>
      </c>
      <c r="K11" s="10">
        <v>306</v>
      </c>
      <c r="L11" s="5">
        <v>1.939814814814815E-3</v>
      </c>
      <c r="M11" s="11">
        <f t="shared" si="2"/>
        <v>144</v>
      </c>
      <c r="N11" s="9">
        <f t="shared" si="3"/>
        <v>1493</v>
      </c>
      <c r="O11" s="2">
        <f t="shared" si="4"/>
        <v>7</v>
      </c>
    </row>
    <row r="12" spans="1:25" ht="28.5" x14ac:dyDescent="0.2">
      <c r="A12" s="18">
        <v>52</v>
      </c>
      <c r="B12" s="18" t="s">
        <v>47</v>
      </c>
      <c r="C12" s="18" t="s">
        <v>18</v>
      </c>
      <c r="D12" s="4">
        <v>1.32</v>
      </c>
      <c r="E12" s="10">
        <f t="shared" si="0"/>
        <v>263</v>
      </c>
      <c r="F12" s="25" t="s">
        <v>214</v>
      </c>
      <c r="G12" s="11">
        <v>249</v>
      </c>
      <c r="H12" s="4">
        <v>6.46</v>
      </c>
      <c r="I12" s="10">
        <f t="shared" si="1"/>
        <v>276</v>
      </c>
      <c r="J12" s="25" t="s">
        <v>227</v>
      </c>
      <c r="K12" s="10">
        <v>303</v>
      </c>
      <c r="L12" s="5">
        <v>1.71875E-3</v>
      </c>
      <c r="M12" s="11">
        <f t="shared" si="2"/>
        <v>340</v>
      </c>
      <c r="N12" s="9">
        <f t="shared" si="3"/>
        <v>1431</v>
      </c>
      <c r="O12" s="2">
        <f t="shared" si="4"/>
        <v>8</v>
      </c>
    </row>
    <row r="13" spans="1:25" ht="28.5" x14ac:dyDescent="0.25">
      <c r="A13" s="18">
        <v>44</v>
      </c>
      <c r="B13" s="18" t="s">
        <v>43</v>
      </c>
      <c r="C13" s="18" t="s">
        <v>26</v>
      </c>
      <c r="D13" s="4">
        <v>1.41</v>
      </c>
      <c r="E13" s="10">
        <f t="shared" si="0"/>
        <v>324</v>
      </c>
      <c r="F13" s="25" t="s">
        <v>209</v>
      </c>
      <c r="G13" s="11">
        <v>417</v>
      </c>
      <c r="H13" s="4">
        <v>7.21</v>
      </c>
      <c r="I13" s="10">
        <f t="shared" si="1"/>
        <v>320</v>
      </c>
      <c r="J13" s="25" t="s">
        <v>228</v>
      </c>
      <c r="K13" s="10">
        <v>174</v>
      </c>
      <c r="L13" s="5">
        <v>2.4583333333333336E-3</v>
      </c>
      <c r="M13" s="11">
        <v>0</v>
      </c>
      <c r="N13" s="9">
        <f t="shared" si="3"/>
        <v>1235</v>
      </c>
      <c r="O13" s="2">
        <f t="shared" si="4"/>
        <v>9</v>
      </c>
      <c r="R13"/>
    </row>
    <row r="14" spans="1:25" ht="28.5" x14ac:dyDescent="0.2">
      <c r="A14" s="18">
        <v>60</v>
      </c>
      <c r="B14" s="18" t="s">
        <v>51</v>
      </c>
      <c r="C14" s="18" t="s">
        <v>20</v>
      </c>
      <c r="D14" s="4">
        <v>1.2</v>
      </c>
      <c r="E14" s="10">
        <f t="shared" si="0"/>
        <v>188</v>
      </c>
      <c r="F14" s="25" t="s">
        <v>216</v>
      </c>
      <c r="G14" s="11">
        <v>284</v>
      </c>
      <c r="H14" s="4">
        <v>5.66</v>
      </c>
      <c r="I14" s="10">
        <f t="shared" si="1"/>
        <v>229</v>
      </c>
      <c r="J14" s="25" t="s">
        <v>229</v>
      </c>
      <c r="K14" s="10">
        <v>196</v>
      </c>
      <c r="L14" s="5">
        <v>1.8449074074074073E-3</v>
      </c>
      <c r="M14" s="11">
        <f>IF(L14=0,0,INT(0.232*(200-L14*86400)^1.85))</f>
        <v>219</v>
      </c>
      <c r="N14" s="9">
        <f t="shared" si="3"/>
        <v>1116</v>
      </c>
      <c r="O14" s="2">
        <f t="shared" si="4"/>
        <v>10</v>
      </c>
    </row>
    <row r="15" spans="1:25" ht="28.5" x14ac:dyDescent="0.2">
      <c r="A15" s="18">
        <v>55</v>
      </c>
      <c r="B15" s="18" t="s">
        <v>49</v>
      </c>
      <c r="C15" s="18" t="s">
        <v>18</v>
      </c>
      <c r="D15" s="4">
        <v>1.32</v>
      </c>
      <c r="E15" s="10">
        <f t="shared" si="0"/>
        <v>263</v>
      </c>
      <c r="F15" s="25" t="s">
        <v>214</v>
      </c>
      <c r="G15" s="11">
        <v>249</v>
      </c>
      <c r="H15" s="4">
        <v>5.96</v>
      </c>
      <c r="I15" s="10">
        <f t="shared" si="1"/>
        <v>246</v>
      </c>
      <c r="J15" s="25" t="s">
        <v>230</v>
      </c>
      <c r="K15" s="10">
        <v>354</v>
      </c>
      <c r="L15" s="1" t="s">
        <v>101</v>
      </c>
      <c r="M15" s="11">
        <v>0</v>
      </c>
      <c r="N15" s="9">
        <f t="shared" si="3"/>
        <v>1112</v>
      </c>
      <c r="O15" s="2">
        <f t="shared" si="4"/>
        <v>11</v>
      </c>
    </row>
    <row r="16" spans="1:25" ht="28.5" x14ac:dyDescent="0.2">
      <c r="A16" s="18">
        <v>41</v>
      </c>
      <c r="B16" s="18" t="s">
        <v>41</v>
      </c>
      <c r="C16" s="18" t="s">
        <v>20</v>
      </c>
      <c r="D16" s="4">
        <v>1.2</v>
      </c>
      <c r="E16" s="10">
        <f t="shared" si="0"/>
        <v>188</v>
      </c>
      <c r="F16" s="25" t="s">
        <v>210</v>
      </c>
      <c r="G16" s="11">
        <v>291</v>
      </c>
      <c r="H16" s="4">
        <v>8.2100000000000009</v>
      </c>
      <c r="I16" s="10">
        <f t="shared" si="1"/>
        <v>379</v>
      </c>
      <c r="J16" s="25" t="s">
        <v>231</v>
      </c>
      <c r="K16" s="10">
        <v>207</v>
      </c>
      <c r="L16" s="5">
        <v>2.1990740740740742E-3</v>
      </c>
      <c r="M16" s="11">
        <f>IF(L16=0,0,INT(0.232*(200-L16*86400)^1.85))</f>
        <v>16</v>
      </c>
      <c r="N16" s="9">
        <f t="shared" si="3"/>
        <v>1081</v>
      </c>
      <c r="O16" s="2">
        <f t="shared" si="4"/>
        <v>12</v>
      </c>
    </row>
    <row r="17" spans="1:15" ht="28.5" x14ac:dyDescent="0.2">
      <c r="A17" s="18">
        <v>63</v>
      </c>
      <c r="B17" s="18" t="s">
        <v>53</v>
      </c>
      <c r="C17" s="18" t="s">
        <v>20</v>
      </c>
      <c r="D17" s="4">
        <v>1.23</v>
      </c>
      <c r="E17" s="10">
        <f t="shared" si="0"/>
        <v>206</v>
      </c>
      <c r="F17" s="25" t="s">
        <v>217</v>
      </c>
      <c r="G17" s="11">
        <v>336</v>
      </c>
      <c r="H17" s="4">
        <v>6</v>
      </c>
      <c r="I17" s="10">
        <f t="shared" si="1"/>
        <v>249</v>
      </c>
      <c r="J17" s="25" t="s">
        <v>232</v>
      </c>
      <c r="K17" s="10">
        <v>147</v>
      </c>
      <c r="L17" s="5">
        <v>2.1180555555555553E-3</v>
      </c>
      <c r="M17" s="11">
        <f>IF(L17=0,0,INT(0.232*(200-L17*86400)^1.85))</f>
        <v>43</v>
      </c>
      <c r="N17" s="9">
        <f t="shared" si="3"/>
        <v>981</v>
      </c>
      <c r="O17" s="2">
        <f t="shared" si="4"/>
        <v>13</v>
      </c>
    </row>
    <row r="18" spans="1:15" ht="28.5" x14ac:dyDescent="0.2">
      <c r="A18" s="18">
        <v>64</v>
      </c>
      <c r="B18" s="18" t="s">
        <v>54</v>
      </c>
      <c r="C18" s="18" t="s">
        <v>20</v>
      </c>
      <c r="D18" s="4">
        <v>1.23</v>
      </c>
      <c r="E18" s="10">
        <f t="shared" si="0"/>
        <v>206</v>
      </c>
      <c r="F18" s="25" t="s">
        <v>218</v>
      </c>
      <c r="G18" s="11">
        <v>242</v>
      </c>
      <c r="H18" s="4">
        <v>6.35</v>
      </c>
      <c r="I18" s="10">
        <f t="shared" si="1"/>
        <v>269</v>
      </c>
      <c r="J18" s="25" t="s">
        <v>233</v>
      </c>
      <c r="K18" s="10">
        <v>173</v>
      </c>
      <c r="L18" s="5">
        <v>2.0706018518518517E-3</v>
      </c>
      <c r="M18" s="11">
        <f>IF(L18=0,0,INT(0.232*(200-L18*86400)^1.85))</f>
        <v>65</v>
      </c>
      <c r="N18" s="9">
        <f t="shared" si="3"/>
        <v>955</v>
      </c>
      <c r="O18" s="2">
        <f t="shared" si="4"/>
        <v>14</v>
      </c>
    </row>
    <row r="19" spans="1:15" ht="28.5" x14ac:dyDescent="0.2">
      <c r="A19" s="18">
        <v>66</v>
      </c>
      <c r="B19" s="18" t="s">
        <v>55</v>
      </c>
      <c r="C19" s="18" t="s">
        <v>20</v>
      </c>
      <c r="D19" s="4">
        <v>0</v>
      </c>
      <c r="E19" s="10">
        <f t="shared" si="0"/>
        <v>0</v>
      </c>
      <c r="F19" s="25" t="s">
        <v>218</v>
      </c>
      <c r="G19" s="11">
        <v>242</v>
      </c>
      <c r="H19" s="4">
        <v>7.56</v>
      </c>
      <c r="I19" s="10">
        <f t="shared" si="1"/>
        <v>340</v>
      </c>
      <c r="J19" s="25" t="s">
        <v>219</v>
      </c>
      <c r="K19" s="10">
        <v>190</v>
      </c>
      <c r="L19" s="5">
        <v>1.9178240740740742E-3</v>
      </c>
      <c r="M19" s="11">
        <f>IF(L19=0,0,INT(0.232*(200-L19*86400)^1.85))</f>
        <v>160</v>
      </c>
      <c r="N19" s="9">
        <f t="shared" si="3"/>
        <v>932</v>
      </c>
      <c r="O19" s="2">
        <f t="shared" si="4"/>
        <v>15</v>
      </c>
    </row>
    <row r="20" spans="1:15" ht="28.5" x14ac:dyDescent="0.2">
      <c r="A20" s="18">
        <v>46</v>
      </c>
      <c r="B20" s="18" t="s">
        <v>44</v>
      </c>
      <c r="C20" s="18" t="s">
        <v>20</v>
      </c>
      <c r="D20" s="4">
        <v>1.2</v>
      </c>
      <c r="E20" s="10">
        <f t="shared" si="0"/>
        <v>188</v>
      </c>
      <c r="F20" s="25" t="s">
        <v>211</v>
      </c>
      <c r="G20" s="11">
        <v>180</v>
      </c>
      <c r="H20" s="4">
        <v>6.23</v>
      </c>
      <c r="I20" s="10">
        <f t="shared" si="1"/>
        <v>262</v>
      </c>
      <c r="J20" s="25" t="s">
        <v>234</v>
      </c>
      <c r="K20" s="10">
        <v>66</v>
      </c>
      <c r="L20" s="5">
        <v>1.8541666666666665E-3</v>
      </c>
      <c r="M20" s="11">
        <f>IF(L20=0,0,INT(0.232*(200-L20*86400)^1.85))</f>
        <v>211</v>
      </c>
      <c r="N20" s="9">
        <f t="shared" si="3"/>
        <v>907</v>
      </c>
      <c r="O20" s="2">
        <f t="shared" si="4"/>
        <v>16</v>
      </c>
    </row>
  </sheetData>
  <sortState xmlns:xlrd2="http://schemas.microsoft.com/office/spreadsheetml/2017/richdata2" ref="A5:O20">
    <sortCondition descending="1" ref="N5:N20"/>
  </sortState>
  <mergeCells count="2">
    <mergeCell ref="C1:O1"/>
    <mergeCell ref="C3:O3"/>
  </mergeCells>
  <pageMargins left="0.7" right="0.7" top="0.75" bottom="0.75" header="0.3" footer="0.3"/>
  <pageSetup paperSize="9" scale="8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1CAB-D175-4205-A3A2-320B8F9EDA6A}">
  <sheetPr>
    <pageSetUpPr fitToPage="1"/>
  </sheetPr>
  <dimension ref="A1:M26"/>
  <sheetViews>
    <sheetView workbookViewId="0">
      <selection activeCell="F13" sqref="F13"/>
    </sheetView>
  </sheetViews>
  <sheetFormatPr defaultColWidth="9" defaultRowHeight="14.25" x14ac:dyDescent="0.2"/>
  <cols>
    <col min="1" max="1" width="9" style="6"/>
    <col min="2" max="2" width="18" style="6" customWidth="1"/>
    <col min="3" max="3" width="11.140625" style="6" customWidth="1"/>
    <col min="4" max="4" width="8.85546875" style="6" customWidth="1"/>
    <col min="5" max="5" width="9" style="6"/>
    <col min="6" max="6" width="12.28515625" style="6" customWidth="1"/>
    <col min="7" max="16384" width="9" style="6"/>
  </cols>
  <sheetData>
    <row r="1" spans="1:13" ht="15" x14ac:dyDescent="0.25">
      <c r="A1" s="15"/>
      <c r="B1" s="15"/>
      <c r="C1" s="26" t="s">
        <v>12</v>
      </c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5" x14ac:dyDescent="0.25">
      <c r="A2" s="15"/>
      <c r="B2" s="15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51.4" customHeight="1" x14ac:dyDescent="0.25">
      <c r="A3" s="15"/>
      <c r="B3" s="15"/>
      <c r="C3" s="28" t="s">
        <v>13</v>
      </c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41.65" customHeight="1" x14ac:dyDescent="0.2">
      <c r="A4" s="8" t="s">
        <v>15</v>
      </c>
      <c r="B4" s="8" t="s">
        <v>10</v>
      </c>
      <c r="C4" s="17" t="s">
        <v>11</v>
      </c>
      <c r="D4" s="8" t="s">
        <v>0</v>
      </c>
      <c r="E4" s="2" t="s">
        <v>7</v>
      </c>
      <c r="F4" s="8" t="s">
        <v>2</v>
      </c>
      <c r="G4" s="2" t="s">
        <v>7</v>
      </c>
      <c r="H4" s="8" t="s">
        <v>4</v>
      </c>
      <c r="I4" s="2" t="s">
        <v>7</v>
      </c>
      <c r="J4" s="8" t="s">
        <v>1</v>
      </c>
      <c r="K4" s="2" t="s">
        <v>7</v>
      </c>
      <c r="L4" s="2" t="s">
        <v>8</v>
      </c>
      <c r="M4" s="2" t="s">
        <v>9</v>
      </c>
    </row>
    <row r="5" spans="1:13" ht="28.5" x14ac:dyDescent="0.2">
      <c r="A5" s="18">
        <v>18</v>
      </c>
      <c r="B5" s="18" t="s">
        <v>22</v>
      </c>
      <c r="C5" s="18" t="s">
        <v>20</v>
      </c>
      <c r="D5" s="25" t="s">
        <v>104</v>
      </c>
      <c r="E5" s="11">
        <v>383</v>
      </c>
      <c r="F5" s="25" t="s">
        <v>115</v>
      </c>
      <c r="G5" s="10">
        <v>287</v>
      </c>
      <c r="H5" s="4">
        <v>4.8499999999999996</v>
      </c>
      <c r="I5" s="10">
        <f t="shared" ref="I5:I14" si="0">IF(H5=0,0,ROUNDDOWN(51.39*(H5-1.5)^1.05,0))</f>
        <v>182</v>
      </c>
      <c r="J5" s="5">
        <v>1.6296296296296295E-3</v>
      </c>
      <c r="K5" s="11">
        <f>IF(J5=0,0,INT(0.232*(200-J5*86400)^1.85))</f>
        <v>440</v>
      </c>
      <c r="L5" s="9">
        <f t="shared" ref="L5:L14" si="1">SUM(E5,K5,G5,I5)</f>
        <v>1292</v>
      </c>
      <c r="M5" s="2">
        <f t="shared" ref="M5:M14" si="2">RANK($L5,$L$5:$L$14)</f>
        <v>1</v>
      </c>
    </row>
    <row r="6" spans="1:13" ht="28.5" x14ac:dyDescent="0.2">
      <c r="A6" s="18">
        <v>16</v>
      </c>
      <c r="B6" s="18" t="s">
        <v>19</v>
      </c>
      <c r="C6" s="18" t="s">
        <v>20</v>
      </c>
      <c r="D6" s="25" t="s">
        <v>105</v>
      </c>
      <c r="E6" s="11">
        <v>434</v>
      </c>
      <c r="F6" s="25" t="s">
        <v>113</v>
      </c>
      <c r="G6" s="10">
        <v>257</v>
      </c>
      <c r="H6" s="4">
        <v>5.85</v>
      </c>
      <c r="I6" s="10">
        <f t="shared" si="0"/>
        <v>240</v>
      </c>
      <c r="J6" s="5">
        <v>1.738425925925926E-3</v>
      </c>
      <c r="K6" s="11">
        <f>IF(J6=0,0,INT(0.232*(200-J6*86400)^1.85))</f>
        <v>320</v>
      </c>
      <c r="L6" s="9">
        <f t="shared" si="1"/>
        <v>1251</v>
      </c>
      <c r="M6" s="2">
        <f t="shared" si="2"/>
        <v>2</v>
      </c>
    </row>
    <row r="7" spans="1:13" ht="28.5" x14ac:dyDescent="0.2">
      <c r="A7" s="18">
        <v>21</v>
      </c>
      <c r="B7" s="18" t="s">
        <v>23</v>
      </c>
      <c r="C7" s="18" t="s">
        <v>18</v>
      </c>
      <c r="D7" s="25" t="s">
        <v>103</v>
      </c>
      <c r="E7" s="11">
        <v>336</v>
      </c>
      <c r="F7" s="25" t="s">
        <v>117</v>
      </c>
      <c r="G7" s="10">
        <v>234</v>
      </c>
      <c r="H7" s="4">
        <v>5.52</v>
      </c>
      <c r="I7" s="10">
        <f t="shared" si="0"/>
        <v>221</v>
      </c>
      <c r="J7" s="5">
        <v>1.8263888888888887E-3</v>
      </c>
      <c r="K7" s="11">
        <f>IF(J7=0,0,INT(0.232*(200-J7*86400)^1.85))</f>
        <v>235</v>
      </c>
      <c r="L7" s="9">
        <f t="shared" si="1"/>
        <v>1026</v>
      </c>
      <c r="M7" s="2">
        <f t="shared" si="2"/>
        <v>3</v>
      </c>
    </row>
    <row r="8" spans="1:13" ht="28.5" x14ac:dyDescent="0.2">
      <c r="A8" s="18">
        <v>24</v>
      </c>
      <c r="B8" s="18" t="s">
        <v>25</v>
      </c>
      <c r="C8" s="18" t="s">
        <v>26</v>
      </c>
      <c r="D8" s="25" t="s">
        <v>106</v>
      </c>
      <c r="E8" s="11">
        <v>375</v>
      </c>
      <c r="F8" s="25" t="s">
        <v>119</v>
      </c>
      <c r="G8" s="10">
        <v>191</v>
      </c>
      <c r="H8" s="4">
        <v>5.66</v>
      </c>
      <c r="I8" s="10">
        <f t="shared" si="0"/>
        <v>229</v>
      </c>
      <c r="J8" s="5">
        <v>1.9502314814814816E-3</v>
      </c>
      <c r="K8" s="11">
        <f>IF(J8=0,0,INT(0.232*(200-J8*86400)^1.85))</f>
        <v>137</v>
      </c>
      <c r="L8" s="9">
        <f t="shared" si="1"/>
        <v>932</v>
      </c>
      <c r="M8" s="2">
        <f t="shared" si="2"/>
        <v>4</v>
      </c>
    </row>
    <row r="9" spans="1:13" ht="28.5" x14ac:dyDescent="0.2">
      <c r="A9" s="18">
        <v>15</v>
      </c>
      <c r="B9" s="18" t="s">
        <v>17</v>
      </c>
      <c r="C9" s="18" t="s">
        <v>18</v>
      </c>
      <c r="D9" s="25" t="s">
        <v>107</v>
      </c>
      <c r="E9" s="11">
        <v>256</v>
      </c>
      <c r="F9" s="25" t="s">
        <v>112</v>
      </c>
      <c r="G9" s="10">
        <v>156</v>
      </c>
      <c r="H9" s="4">
        <v>5.92</v>
      </c>
      <c r="I9" s="10">
        <f t="shared" si="0"/>
        <v>244</v>
      </c>
      <c r="J9" s="5">
        <v>1.9375E-3</v>
      </c>
      <c r="K9" s="11">
        <f>IF(J9=0,0,INT(0.232*(200-J9*86400)^1.85))</f>
        <v>146</v>
      </c>
      <c r="L9" s="9">
        <f t="shared" si="1"/>
        <v>802</v>
      </c>
      <c r="M9" s="2">
        <f t="shared" si="2"/>
        <v>5</v>
      </c>
    </row>
    <row r="10" spans="1:13" ht="28.5" x14ac:dyDescent="0.2">
      <c r="A10" s="18">
        <v>25</v>
      </c>
      <c r="B10" s="18" t="s">
        <v>27</v>
      </c>
      <c r="C10" s="18" t="s">
        <v>18</v>
      </c>
      <c r="D10" s="25" t="s">
        <v>108</v>
      </c>
      <c r="E10" s="11">
        <v>408</v>
      </c>
      <c r="F10" s="25" t="s">
        <v>120</v>
      </c>
      <c r="G10" s="10">
        <v>242</v>
      </c>
      <c r="H10" s="4">
        <v>3.66</v>
      </c>
      <c r="I10" s="10">
        <f t="shared" si="0"/>
        <v>115</v>
      </c>
      <c r="J10" s="5">
        <v>2.7523148148148151E-3</v>
      </c>
      <c r="K10" s="11">
        <v>1</v>
      </c>
      <c r="L10" s="9">
        <f t="shared" si="1"/>
        <v>766</v>
      </c>
      <c r="M10" s="2">
        <f t="shared" si="2"/>
        <v>6</v>
      </c>
    </row>
    <row r="11" spans="1:13" ht="28.5" x14ac:dyDescent="0.2">
      <c r="A11" s="18">
        <v>20</v>
      </c>
      <c r="B11" s="18" t="s">
        <v>97</v>
      </c>
      <c r="C11" s="18" t="s">
        <v>18</v>
      </c>
      <c r="D11" s="25" t="s">
        <v>109</v>
      </c>
      <c r="E11" s="11">
        <v>262</v>
      </c>
      <c r="F11" s="25" t="s">
        <v>116</v>
      </c>
      <c r="G11" s="10">
        <v>121</v>
      </c>
      <c r="H11" s="4">
        <v>7.77</v>
      </c>
      <c r="I11" s="10">
        <f t="shared" si="0"/>
        <v>353</v>
      </c>
      <c r="J11" s="5">
        <v>2.4340277777777776E-3</v>
      </c>
      <c r="K11" s="11">
        <v>1</v>
      </c>
      <c r="L11" s="9">
        <f t="shared" si="1"/>
        <v>737</v>
      </c>
      <c r="M11" s="2">
        <f t="shared" si="2"/>
        <v>7</v>
      </c>
    </row>
    <row r="12" spans="1:13" ht="28.5" x14ac:dyDescent="0.2">
      <c r="A12" s="18">
        <v>26</v>
      </c>
      <c r="B12" s="18" t="s">
        <v>28</v>
      </c>
      <c r="C12" s="18" t="s">
        <v>18</v>
      </c>
      <c r="D12" s="25" t="s">
        <v>110</v>
      </c>
      <c r="E12" s="11">
        <v>298</v>
      </c>
      <c r="F12" s="25" t="s">
        <v>121</v>
      </c>
      <c r="G12" s="10">
        <v>232</v>
      </c>
      <c r="H12" s="4">
        <v>5.0199999999999996</v>
      </c>
      <c r="I12" s="10">
        <f t="shared" si="0"/>
        <v>192</v>
      </c>
      <c r="J12" s="5">
        <v>2.2118055555555558E-3</v>
      </c>
      <c r="K12" s="11">
        <f>IF(J12=0,0,INT(0.232*(200-J12*86400)^1.85))</f>
        <v>13</v>
      </c>
      <c r="L12" s="9">
        <f t="shared" si="1"/>
        <v>735</v>
      </c>
      <c r="M12" s="2">
        <f t="shared" si="2"/>
        <v>8</v>
      </c>
    </row>
    <row r="13" spans="1:13" ht="29.25" customHeight="1" x14ac:dyDescent="0.2">
      <c r="A13" s="18">
        <v>23</v>
      </c>
      <c r="B13" s="18" t="s">
        <v>24</v>
      </c>
      <c r="C13" s="18" t="s">
        <v>20</v>
      </c>
      <c r="D13" s="25" t="s">
        <v>109</v>
      </c>
      <c r="E13" s="11">
        <v>262</v>
      </c>
      <c r="F13" s="25" t="s">
        <v>118</v>
      </c>
      <c r="G13" s="10">
        <v>168</v>
      </c>
      <c r="H13" s="4">
        <v>5.65</v>
      </c>
      <c r="I13" s="10">
        <f t="shared" si="0"/>
        <v>228</v>
      </c>
      <c r="J13" s="5">
        <v>2.173611111111111E-3</v>
      </c>
      <c r="K13" s="11">
        <f>IF(J13=0,0,INT(0.232*(200-J13*86400)^1.85))</f>
        <v>23</v>
      </c>
      <c r="L13" s="9">
        <f t="shared" si="1"/>
        <v>681</v>
      </c>
      <c r="M13" s="2">
        <f t="shared" si="2"/>
        <v>9</v>
      </c>
    </row>
    <row r="14" spans="1:13" ht="28.5" x14ac:dyDescent="0.2">
      <c r="A14" s="18">
        <v>17</v>
      </c>
      <c r="B14" s="18" t="s">
        <v>21</v>
      </c>
      <c r="C14" s="18" t="s">
        <v>18</v>
      </c>
      <c r="D14" s="25" t="s">
        <v>111</v>
      </c>
      <c r="E14" s="11">
        <v>236</v>
      </c>
      <c r="F14" s="25" t="s">
        <v>114</v>
      </c>
      <c r="G14" s="10">
        <v>106</v>
      </c>
      <c r="H14" s="4">
        <v>5.14</v>
      </c>
      <c r="I14" s="10">
        <f t="shared" si="0"/>
        <v>199</v>
      </c>
      <c r="J14" s="5">
        <v>1.9768518518518516E-3</v>
      </c>
      <c r="K14" s="11">
        <f>IF(J14=0,0,INT(0.232*(200-J14*86400)^1.85))</f>
        <v>119</v>
      </c>
      <c r="L14" s="9">
        <f t="shared" si="1"/>
        <v>660</v>
      </c>
      <c r="M14" s="2">
        <f t="shared" si="2"/>
        <v>10</v>
      </c>
    </row>
    <row r="15" spans="1:13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</sheetData>
  <sortState xmlns:xlrd2="http://schemas.microsoft.com/office/spreadsheetml/2017/richdata2" ref="A5:M14">
    <sortCondition descending="1" ref="L5:L14"/>
  </sortState>
  <mergeCells count="2">
    <mergeCell ref="C1:M1"/>
    <mergeCell ref="C3:M3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45BB-A840-473B-BD44-40A78F72A513}">
  <sheetPr>
    <pageSetUpPr fitToPage="1"/>
  </sheetPr>
  <dimension ref="A1:Y18"/>
  <sheetViews>
    <sheetView workbookViewId="0">
      <selection activeCell="R10" sqref="R10"/>
    </sheetView>
  </sheetViews>
  <sheetFormatPr defaultRowHeight="15" x14ac:dyDescent="0.25"/>
  <cols>
    <col min="2" max="2" width="18" customWidth="1"/>
    <col min="8" max="8" width="11.7109375" customWidth="1"/>
  </cols>
  <sheetData>
    <row r="1" spans="1:25" x14ac:dyDescent="0.25">
      <c r="A1" s="15"/>
      <c r="B1" s="15"/>
      <c r="C1" s="26" t="s">
        <v>12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44.25" customHeight="1" x14ac:dyDescent="0.25">
      <c r="A2" s="15"/>
      <c r="B2" s="15"/>
      <c r="C2" s="27" t="s">
        <v>84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x14ac:dyDescent="0.25">
      <c r="A3" s="8" t="s">
        <v>15</v>
      </c>
      <c r="B3" s="8" t="s">
        <v>10</v>
      </c>
      <c r="C3" s="8" t="s">
        <v>11</v>
      </c>
      <c r="D3" s="8" t="s">
        <v>6</v>
      </c>
      <c r="E3" s="2" t="s">
        <v>7</v>
      </c>
      <c r="F3" s="8" t="s">
        <v>0</v>
      </c>
      <c r="G3" s="2" t="s">
        <v>7</v>
      </c>
      <c r="H3" s="8" t="s">
        <v>2</v>
      </c>
      <c r="I3" s="2" t="s">
        <v>7</v>
      </c>
      <c r="J3" s="8" t="s">
        <v>3</v>
      </c>
      <c r="K3" s="2" t="s">
        <v>7</v>
      </c>
      <c r="L3" s="8" t="s">
        <v>1</v>
      </c>
      <c r="M3" s="2" t="s">
        <v>7</v>
      </c>
      <c r="N3" s="12" t="s">
        <v>8</v>
      </c>
      <c r="O3" s="2" t="s">
        <v>9</v>
      </c>
    </row>
    <row r="4" spans="1:25" ht="28.5" x14ac:dyDescent="0.25">
      <c r="A4" s="18">
        <v>80</v>
      </c>
      <c r="B4" s="18" t="s">
        <v>67</v>
      </c>
      <c r="C4" s="18" t="s">
        <v>30</v>
      </c>
      <c r="D4" s="4">
        <v>27.23</v>
      </c>
      <c r="E4" s="14">
        <f t="shared" ref="E4:E18" si="0">IFERROR(IF(D4=0,0,ROUNDDOWN(15.9803*(D4-3.8)^1.04,0)),0)</f>
        <v>424</v>
      </c>
      <c r="F4" s="25" t="s">
        <v>168</v>
      </c>
      <c r="G4" s="16">
        <v>786</v>
      </c>
      <c r="H4" s="25" t="s">
        <v>176</v>
      </c>
      <c r="I4" s="14">
        <v>617</v>
      </c>
      <c r="J4" s="4">
        <v>1.64</v>
      </c>
      <c r="K4" s="14">
        <f t="shared" ref="K4:K18" si="1">IFERROR(IF(J4=0,0,ROUNDDOWN(1.84523*(100*J4-75)^1.348,0)),0)</f>
        <v>783</v>
      </c>
      <c r="L4" s="5">
        <v>1.8148148148148149E-3</v>
      </c>
      <c r="M4" s="14">
        <f t="shared" ref="M4:M18" si="2">IFERROR(IF(L4=0,0,ROUNDDOWN(0.11193*(254-L4*86400)^1.88,0)),0)</f>
        <v>610</v>
      </c>
      <c r="N4" s="13">
        <f t="shared" ref="N4:N18" si="3">SUM(G4,M4,I4,K4,E4)</f>
        <v>3220</v>
      </c>
      <c r="O4" s="2">
        <f t="shared" ref="O4:O18" si="4">RANK($N4,$N$4:$N$18)</f>
        <v>1</v>
      </c>
    </row>
    <row r="5" spans="1:25" ht="28.5" x14ac:dyDescent="0.25">
      <c r="A5" s="18">
        <v>77</v>
      </c>
      <c r="B5" s="18" t="s">
        <v>64</v>
      </c>
      <c r="C5" s="18" t="s">
        <v>20</v>
      </c>
      <c r="D5" s="4">
        <v>39.11</v>
      </c>
      <c r="E5" s="14">
        <f t="shared" si="0"/>
        <v>650</v>
      </c>
      <c r="F5" s="25" t="s">
        <v>164</v>
      </c>
      <c r="G5" s="16">
        <v>760</v>
      </c>
      <c r="H5" s="25" t="s">
        <v>179</v>
      </c>
      <c r="I5" s="14">
        <v>677</v>
      </c>
      <c r="J5" s="4">
        <v>1.43</v>
      </c>
      <c r="K5" s="14">
        <f t="shared" si="1"/>
        <v>544</v>
      </c>
      <c r="L5" s="5">
        <v>1.8368055555555557E-3</v>
      </c>
      <c r="M5" s="14">
        <f t="shared" si="2"/>
        <v>588</v>
      </c>
      <c r="N5" s="13">
        <f t="shared" si="3"/>
        <v>3219</v>
      </c>
      <c r="O5" s="2">
        <f t="shared" si="4"/>
        <v>2</v>
      </c>
    </row>
    <row r="6" spans="1:25" ht="28.5" x14ac:dyDescent="0.25">
      <c r="A6" s="18">
        <v>75</v>
      </c>
      <c r="B6" s="18" t="s">
        <v>62</v>
      </c>
      <c r="C6" s="18" t="s">
        <v>20</v>
      </c>
      <c r="D6" s="4">
        <v>26.97</v>
      </c>
      <c r="E6" s="14">
        <f t="shared" si="0"/>
        <v>419</v>
      </c>
      <c r="F6" s="25" t="s">
        <v>165</v>
      </c>
      <c r="G6" s="16">
        <v>747</v>
      </c>
      <c r="H6" s="25" t="s">
        <v>181</v>
      </c>
      <c r="I6" s="14">
        <v>570</v>
      </c>
      <c r="J6" s="4">
        <v>1.58</v>
      </c>
      <c r="K6" s="14">
        <f t="shared" si="1"/>
        <v>712</v>
      </c>
      <c r="L6" s="5">
        <v>1.6747685185185184E-3</v>
      </c>
      <c r="M6" s="14">
        <f t="shared" si="2"/>
        <v>761</v>
      </c>
      <c r="N6" s="13">
        <f t="shared" si="3"/>
        <v>3209</v>
      </c>
      <c r="O6" s="2">
        <f t="shared" si="4"/>
        <v>3</v>
      </c>
    </row>
    <row r="7" spans="1:25" ht="28.5" x14ac:dyDescent="0.25">
      <c r="A7" s="18">
        <v>74</v>
      </c>
      <c r="B7" s="18" t="s">
        <v>61</v>
      </c>
      <c r="C7" s="18" t="s">
        <v>30</v>
      </c>
      <c r="D7" s="4">
        <v>25.42</v>
      </c>
      <c r="E7" s="14">
        <f t="shared" si="0"/>
        <v>390</v>
      </c>
      <c r="F7" s="25" t="s">
        <v>167</v>
      </c>
      <c r="G7" s="16">
        <v>641</v>
      </c>
      <c r="H7" s="25" t="s">
        <v>187</v>
      </c>
      <c r="I7" s="14">
        <v>500</v>
      </c>
      <c r="J7" s="4">
        <v>1.61</v>
      </c>
      <c r="K7" s="14">
        <f t="shared" si="1"/>
        <v>747</v>
      </c>
      <c r="L7" s="5">
        <v>1.6840277777777776E-3</v>
      </c>
      <c r="M7" s="14">
        <f t="shared" si="2"/>
        <v>750</v>
      </c>
      <c r="N7" s="13">
        <f t="shared" si="3"/>
        <v>3028</v>
      </c>
      <c r="O7" s="2">
        <f t="shared" si="4"/>
        <v>4</v>
      </c>
    </row>
    <row r="8" spans="1:25" ht="28.5" x14ac:dyDescent="0.25">
      <c r="A8" s="18">
        <v>82</v>
      </c>
      <c r="B8" s="18" t="s">
        <v>69</v>
      </c>
      <c r="C8" s="18" t="s">
        <v>20</v>
      </c>
      <c r="D8" s="4">
        <v>24.23</v>
      </c>
      <c r="E8" s="14">
        <f t="shared" si="0"/>
        <v>368</v>
      </c>
      <c r="F8" s="25" t="s">
        <v>169</v>
      </c>
      <c r="G8" s="16">
        <v>840</v>
      </c>
      <c r="H8" s="25" t="s">
        <v>174</v>
      </c>
      <c r="I8" s="14">
        <v>637</v>
      </c>
      <c r="J8" s="4">
        <v>1.49</v>
      </c>
      <c r="K8" s="14">
        <f t="shared" si="1"/>
        <v>610</v>
      </c>
      <c r="L8" s="5">
        <v>1.9259259259259262E-3</v>
      </c>
      <c r="M8" s="14">
        <f t="shared" si="2"/>
        <v>502</v>
      </c>
      <c r="N8" s="13">
        <f t="shared" si="3"/>
        <v>2957</v>
      </c>
      <c r="O8" s="2">
        <f t="shared" si="4"/>
        <v>5</v>
      </c>
    </row>
    <row r="9" spans="1:25" ht="28.5" x14ac:dyDescent="0.25">
      <c r="A9" s="18">
        <v>73</v>
      </c>
      <c r="B9" s="18" t="s">
        <v>60</v>
      </c>
      <c r="C9" s="18" t="s">
        <v>20</v>
      </c>
      <c r="D9" s="4">
        <v>22.85</v>
      </c>
      <c r="E9" s="14">
        <f t="shared" si="0"/>
        <v>342</v>
      </c>
      <c r="F9" s="25" t="s">
        <v>159</v>
      </c>
      <c r="G9" s="16">
        <v>855</v>
      </c>
      <c r="H9" s="25" t="s">
        <v>182</v>
      </c>
      <c r="I9" s="14">
        <v>598</v>
      </c>
      <c r="J9" s="4">
        <v>1.46</v>
      </c>
      <c r="K9" s="14">
        <f t="shared" si="1"/>
        <v>577</v>
      </c>
      <c r="L9" s="5">
        <v>1.888888888888889E-3</v>
      </c>
      <c r="M9" s="14">
        <f t="shared" si="2"/>
        <v>537</v>
      </c>
      <c r="N9" s="13">
        <f t="shared" si="3"/>
        <v>2909</v>
      </c>
      <c r="O9" s="2">
        <f t="shared" si="4"/>
        <v>6</v>
      </c>
    </row>
    <row r="10" spans="1:25" ht="28.5" x14ac:dyDescent="0.25">
      <c r="A10" s="18">
        <v>76</v>
      </c>
      <c r="B10" s="18" t="s">
        <v>63</v>
      </c>
      <c r="C10" s="18" t="s">
        <v>30</v>
      </c>
      <c r="D10" s="4">
        <v>23.92</v>
      </c>
      <c r="E10" s="14">
        <f t="shared" si="0"/>
        <v>362</v>
      </c>
      <c r="F10" s="25" t="s">
        <v>125</v>
      </c>
      <c r="G10" s="16">
        <v>652</v>
      </c>
      <c r="H10" s="25" t="s">
        <v>180</v>
      </c>
      <c r="I10" s="14">
        <v>500</v>
      </c>
      <c r="J10" s="4">
        <v>1.61</v>
      </c>
      <c r="K10" s="14">
        <f t="shared" si="1"/>
        <v>747</v>
      </c>
      <c r="L10" s="5">
        <v>1.8611111111111109E-3</v>
      </c>
      <c r="M10" s="14">
        <f t="shared" si="2"/>
        <v>564</v>
      </c>
      <c r="N10" s="13">
        <f t="shared" si="3"/>
        <v>2825</v>
      </c>
      <c r="O10" s="2">
        <f t="shared" si="4"/>
        <v>7</v>
      </c>
    </row>
    <row r="11" spans="1:25" ht="28.5" x14ac:dyDescent="0.25">
      <c r="A11" s="18">
        <v>81</v>
      </c>
      <c r="B11" s="18" t="s">
        <v>68</v>
      </c>
      <c r="C11" s="18" t="s">
        <v>30</v>
      </c>
      <c r="D11" s="4">
        <v>23.37</v>
      </c>
      <c r="E11" s="14">
        <f t="shared" si="0"/>
        <v>352</v>
      </c>
      <c r="F11" s="25" t="s">
        <v>170</v>
      </c>
      <c r="G11" s="16">
        <v>686</v>
      </c>
      <c r="H11" s="25" t="s">
        <v>175</v>
      </c>
      <c r="I11" s="14">
        <v>433</v>
      </c>
      <c r="J11" s="4">
        <v>1.4</v>
      </c>
      <c r="K11" s="14">
        <f t="shared" si="1"/>
        <v>512</v>
      </c>
      <c r="L11" s="5">
        <v>1.6990740740740742E-3</v>
      </c>
      <c r="M11" s="14">
        <f t="shared" si="2"/>
        <v>734</v>
      </c>
      <c r="N11" s="13">
        <f t="shared" si="3"/>
        <v>2717</v>
      </c>
      <c r="O11" s="2">
        <f t="shared" si="4"/>
        <v>8</v>
      </c>
    </row>
    <row r="12" spans="1:25" ht="28.5" x14ac:dyDescent="0.25">
      <c r="A12" s="18">
        <v>79</v>
      </c>
      <c r="B12" s="18" t="s">
        <v>66</v>
      </c>
      <c r="C12" s="18" t="s">
        <v>20</v>
      </c>
      <c r="D12" s="4">
        <v>19.05</v>
      </c>
      <c r="E12" s="14">
        <f t="shared" si="0"/>
        <v>271</v>
      </c>
      <c r="F12" s="25" t="s">
        <v>171</v>
      </c>
      <c r="G12" s="16">
        <v>599</v>
      </c>
      <c r="H12" s="25" t="s">
        <v>177</v>
      </c>
      <c r="I12" s="14">
        <v>464</v>
      </c>
      <c r="J12" s="4">
        <v>1.4</v>
      </c>
      <c r="K12" s="14">
        <f t="shared" si="1"/>
        <v>512</v>
      </c>
      <c r="L12" s="5">
        <v>1.9108796296296298E-3</v>
      </c>
      <c r="M12" s="14">
        <f t="shared" si="2"/>
        <v>516</v>
      </c>
      <c r="N12" s="13">
        <f t="shared" si="3"/>
        <v>2362</v>
      </c>
      <c r="O12" s="2">
        <f t="shared" si="4"/>
        <v>9</v>
      </c>
    </row>
    <row r="13" spans="1:25" ht="33.75" customHeight="1" x14ac:dyDescent="0.25">
      <c r="A13" s="18">
        <v>71</v>
      </c>
      <c r="B13" s="18" t="s">
        <v>59</v>
      </c>
      <c r="C13" s="18" t="s">
        <v>18</v>
      </c>
      <c r="D13" s="4">
        <v>13.18</v>
      </c>
      <c r="E13" s="14">
        <f t="shared" si="0"/>
        <v>163</v>
      </c>
      <c r="F13" s="25" t="s">
        <v>161</v>
      </c>
      <c r="G13" s="16">
        <v>686</v>
      </c>
      <c r="H13" s="25" t="s">
        <v>183</v>
      </c>
      <c r="I13" s="14">
        <v>448</v>
      </c>
      <c r="J13" s="4">
        <v>1.49</v>
      </c>
      <c r="K13" s="14">
        <f t="shared" si="1"/>
        <v>610</v>
      </c>
      <c r="L13" s="5">
        <v>2.1087962962962965E-3</v>
      </c>
      <c r="M13" s="14">
        <f t="shared" si="2"/>
        <v>345</v>
      </c>
      <c r="N13" s="13">
        <f t="shared" si="3"/>
        <v>2252</v>
      </c>
      <c r="O13" s="2">
        <f t="shared" si="4"/>
        <v>10</v>
      </c>
    </row>
    <row r="14" spans="1:25" ht="28.5" x14ac:dyDescent="0.25">
      <c r="A14" s="18">
        <v>69</v>
      </c>
      <c r="B14" s="18" t="s">
        <v>57</v>
      </c>
      <c r="C14" s="18" t="s">
        <v>20</v>
      </c>
      <c r="D14" s="4" t="s">
        <v>98</v>
      </c>
      <c r="E14" s="14">
        <f t="shared" si="0"/>
        <v>0</v>
      </c>
      <c r="F14" s="25" t="s">
        <v>163</v>
      </c>
      <c r="G14" s="16">
        <v>630</v>
      </c>
      <c r="H14" s="25" t="s">
        <v>185</v>
      </c>
      <c r="I14" s="14">
        <v>546</v>
      </c>
      <c r="J14" s="4">
        <v>1.37</v>
      </c>
      <c r="K14" s="14">
        <f t="shared" si="1"/>
        <v>481</v>
      </c>
      <c r="L14" s="5">
        <v>1.8854166666666665E-3</v>
      </c>
      <c r="M14" s="14">
        <f t="shared" si="2"/>
        <v>540</v>
      </c>
      <c r="N14" s="13">
        <f t="shared" si="3"/>
        <v>2197</v>
      </c>
      <c r="O14" s="2">
        <f t="shared" si="4"/>
        <v>11</v>
      </c>
    </row>
    <row r="15" spans="1:25" ht="28.5" x14ac:dyDescent="0.25">
      <c r="A15" s="18">
        <v>70</v>
      </c>
      <c r="B15" s="18" t="s">
        <v>58</v>
      </c>
      <c r="C15" s="18" t="s">
        <v>18</v>
      </c>
      <c r="D15" s="4">
        <v>31.7</v>
      </c>
      <c r="E15" s="14">
        <f t="shared" si="0"/>
        <v>509</v>
      </c>
      <c r="F15" s="25" t="s">
        <v>160</v>
      </c>
      <c r="G15" s="16">
        <v>747</v>
      </c>
      <c r="H15" s="25" t="s">
        <v>184</v>
      </c>
      <c r="I15" s="14">
        <v>474</v>
      </c>
      <c r="J15" s="4" t="s">
        <v>102</v>
      </c>
      <c r="K15" s="14">
        <f t="shared" si="1"/>
        <v>0</v>
      </c>
      <c r="L15" s="1" t="s">
        <v>102</v>
      </c>
      <c r="M15" s="14">
        <f t="shared" si="2"/>
        <v>0</v>
      </c>
      <c r="N15" s="13">
        <f t="shared" si="3"/>
        <v>1730</v>
      </c>
      <c r="O15" s="2">
        <f t="shared" si="4"/>
        <v>12</v>
      </c>
    </row>
    <row r="16" spans="1:25" ht="28.5" customHeight="1" x14ac:dyDescent="0.25">
      <c r="A16" s="18">
        <v>68</v>
      </c>
      <c r="B16" s="18" t="s">
        <v>56</v>
      </c>
      <c r="C16" s="18" t="s">
        <v>30</v>
      </c>
      <c r="D16" s="4" t="s">
        <v>98</v>
      </c>
      <c r="E16" s="14">
        <f t="shared" si="0"/>
        <v>0</v>
      </c>
      <c r="F16" s="25" t="s">
        <v>162</v>
      </c>
      <c r="G16" s="16">
        <v>599</v>
      </c>
      <c r="H16" s="25" t="s">
        <v>186</v>
      </c>
      <c r="I16" s="14">
        <v>396</v>
      </c>
      <c r="J16" s="4">
        <v>1.31</v>
      </c>
      <c r="K16" s="14">
        <f t="shared" si="1"/>
        <v>419</v>
      </c>
      <c r="L16" s="1" t="s">
        <v>101</v>
      </c>
      <c r="M16" s="14">
        <f t="shared" si="2"/>
        <v>0</v>
      </c>
      <c r="N16" s="13">
        <f t="shared" si="3"/>
        <v>1414</v>
      </c>
      <c r="O16" s="2">
        <f t="shared" si="4"/>
        <v>13</v>
      </c>
    </row>
    <row r="17" spans="1:15" ht="28.5" x14ac:dyDescent="0.25">
      <c r="A17" s="18">
        <v>78</v>
      </c>
      <c r="B17" s="18" t="s">
        <v>65</v>
      </c>
      <c r="C17" s="18" t="s">
        <v>20</v>
      </c>
      <c r="D17" s="4">
        <v>18.22</v>
      </c>
      <c r="E17" s="14">
        <f t="shared" si="0"/>
        <v>256</v>
      </c>
      <c r="F17" s="25" t="s">
        <v>166</v>
      </c>
      <c r="G17" s="16">
        <v>204</v>
      </c>
      <c r="H17" s="25" t="s">
        <v>178</v>
      </c>
      <c r="I17" s="14">
        <v>301</v>
      </c>
      <c r="J17" s="4">
        <v>1.28</v>
      </c>
      <c r="K17" s="14">
        <f t="shared" si="1"/>
        <v>389</v>
      </c>
      <c r="L17" s="5">
        <v>2.4305555555555556E-3</v>
      </c>
      <c r="M17" s="14">
        <f t="shared" si="2"/>
        <v>137</v>
      </c>
      <c r="N17" s="13">
        <f t="shared" si="3"/>
        <v>1287</v>
      </c>
      <c r="O17" s="2">
        <f t="shared" si="4"/>
        <v>14</v>
      </c>
    </row>
    <row r="18" spans="1:15" ht="28.5" x14ac:dyDescent="0.25">
      <c r="A18" s="18">
        <v>83</v>
      </c>
      <c r="B18" s="18" t="s">
        <v>70</v>
      </c>
      <c r="C18" s="18" t="s">
        <v>20</v>
      </c>
      <c r="D18" s="4">
        <v>13.67</v>
      </c>
      <c r="E18" s="14">
        <f t="shared" si="0"/>
        <v>172</v>
      </c>
      <c r="F18" s="25" t="s">
        <v>172</v>
      </c>
      <c r="G18" s="16">
        <v>249</v>
      </c>
      <c r="H18" s="25" t="s">
        <v>173</v>
      </c>
      <c r="I18" s="14">
        <v>270</v>
      </c>
      <c r="J18" s="4" t="s">
        <v>100</v>
      </c>
      <c r="K18" s="14">
        <f t="shared" si="1"/>
        <v>0</v>
      </c>
      <c r="L18" s="1" t="s">
        <v>102</v>
      </c>
      <c r="M18" s="14">
        <f t="shared" si="2"/>
        <v>0</v>
      </c>
      <c r="N18" s="13">
        <f t="shared" si="3"/>
        <v>691</v>
      </c>
      <c r="O18" s="2">
        <f t="shared" si="4"/>
        <v>15</v>
      </c>
    </row>
  </sheetData>
  <sortState xmlns:xlrd2="http://schemas.microsoft.com/office/spreadsheetml/2017/richdata2" ref="A4:O18">
    <sortCondition descending="1" ref="N4:N18"/>
  </sortState>
  <mergeCells count="2">
    <mergeCell ref="C1:O1"/>
    <mergeCell ref="C2:O2"/>
  </mergeCells>
  <pageMargins left="0.7" right="0.7" top="0.75" bottom="0.75" header="0.3" footer="0.3"/>
  <pageSetup paperSize="9" scale="8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D636-D68D-491D-A52C-1905B4589E0A}">
  <sheetPr>
    <pageSetUpPr fitToPage="1"/>
  </sheetPr>
  <dimension ref="A1:Y14"/>
  <sheetViews>
    <sheetView workbookViewId="0">
      <selection activeCell="J9" sqref="J9"/>
    </sheetView>
  </sheetViews>
  <sheetFormatPr defaultColWidth="9" defaultRowHeight="15" x14ac:dyDescent="0.25"/>
  <cols>
    <col min="1" max="1" width="9" style="20"/>
    <col min="2" max="2" width="18.140625" style="20" customWidth="1"/>
    <col min="3" max="3" width="10.85546875" style="20" customWidth="1"/>
    <col min="4" max="4" width="9.42578125" style="20" customWidth="1"/>
    <col min="5" max="9" width="9" style="20"/>
    <col min="10" max="10" width="13" style="20" customWidth="1"/>
    <col min="11" max="16384" width="9" style="20"/>
  </cols>
  <sheetData>
    <row r="1" spans="1:25" ht="31.35" customHeight="1" x14ac:dyDescent="0.25">
      <c r="A1" s="19"/>
      <c r="B1" s="19"/>
      <c r="C1" s="26" t="s">
        <v>12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31.35" customHeight="1" x14ac:dyDescent="0.25">
      <c r="A2" s="19"/>
      <c r="B2" s="19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31.35" customHeight="1" x14ac:dyDescent="0.25">
      <c r="B3" s="19"/>
      <c r="C3" s="27" t="s">
        <v>83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x14ac:dyDescent="0.25">
      <c r="A4" s="8" t="s">
        <v>15</v>
      </c>
      <c r="B4" s="8" t="s">
        <v>10</v>
      </c>
      <c r="C4" s="8" t="s">
        <v>11</v>
      </c>
      <c r="D4" s="8" t="s">
        <v>0</v>
      </c>
      <c r="E4" s="2" t="s">
        <v>7</v>
      </c>
      <c r="F4" s="8" t="s">
        <v>4</v>
      </c>
      <c r="G4" s="2" t="s">
        <v>7</v>
      </c>
      <c r="H4" s="8" t="s">
        <v>3</v>
      </c>
      <c r="I4" s="2" t="s">
        <v>7</v>
      </c>
      <c r="J4" s="8" t="s">
        <v>2</v>
      </c>
      <c r="K4" s="2" t="s">
        <v>7</v>
      </c>
      <c r="L4" s="8" t="s">
        <v>1</v>
      </c>
      <c r="M4" s="2" t="s">
        <v>7</v>
      </c>
      <c r="N4" s="2" t="s">
        <v>8</v>
      </c>
      <c r="O4" s="2" t="s">
        <v>9</v>
      </c>
    </row>
    <row r="5" spans="1:25" ht="28.5" x14ac:dyDescent="0.25">
      <c r="A5" s="18">
        <v>32</v>
      </c>
      <c r="B5" s="18" t="s">
        <v>35</v>
      </c>
      <c r="C5" s="18" t="s">
        <v>99</v>
      </c>
      <c r="D5" s="25" t="s">
        <v>193</v>
      </c>
      <c r="E5" s="16">
        <v>630</v>
      </c>
      <c r="F5" s="4">
        <v>10.89</v>
      </c>
      <c r="G5" s="10">
        <f t="shared" ref="G5:G14" si="0">IF(F5=0,0,ROUNDDOWN(51.39*(F5-1.5)^1.05,0))</f>
        <v>539</v>
      </c>
      <c r="H5" s="4">
        <v>1.46</v>
      </c>
      <c r="I5" s="10">
        <f t="shared" ref="I5:I14" si="1">IF(H5=0,0,ROUNDDOWN(0.8465*(100*H5-75)^1.42,0))</f>
        <v>360</v>
      </c>
      <c r="J5" s="25" t="s">
        <v>201</v>
      </c>
      <c r="K5" s="10">
        <v>456</v>
      </c>
      <c r="L5" s="5">
        <v>1.8506944444444445E-3</v>
      </c>
      <c r="M5" s="11">
        <v>574</v>
      </c>
      <c r="N5" s="9">
        <f t="shared" ref="N5:N14" si="2">SUM(E5,M5,K5,I5,G5)</f>
        <v>2559</v>
      </c>
      <c r="O5" s="2">
        <f t="shared" ref="O5:O14" si="3">RANK($N5,$N$5:$N$14)</f>
        <v>1</v>
      </c>
    </row>
    <row r="6" spans="1:25" ht="28.5" x14ac:dyDescent="0.25">
      <c r="A6" s="18">
        <v>33</v>
      </c>
      <c r="B6" s="18" t="s">
        <v>36</v>
      </c>
      <c r="C6" s="18" t="s">
        <v>20</v>
      </c>
      <c r="D6" s="25" t="s">
        <v>194</v>
      </c>
      <c r="E6" s="16">
        <v>620</v>
      </c>
      <c r="F6" s="4">
        <v>9.42</v>
      </c>
      <c r="G6" s="10">
        <f t="shared" si="0"/>
        <v>451</v>
      </c>
      <c r="H6" s="4">
        <v>1.49</v>
      </c>
      <c r="I6" s="10">
        <f t="shared" si="1"/>
        <v>381</v>
      </c>
      <c r="J6" s="25" t="s">
        <v>202</v>
      </c>
      <c r="K6" s="10">
        <v>459</v>
      </c>
      <c r="L6" s="5">
        <v>1.8761574074074073E-3</v>
      </c>
      <c r="M6" s="11">
        <v>549</v>
      </c>
      <c r="N6" s="9">
        <f t="shared" si="2"/>
        <v>2460</v>
      </c>
      <c r="O6" s="2">
        <f t="shared" si="3"/>
        <v>2</v>
      </c>
    </row>
    <row r="7" spans="1:25" ht="28.5" x14ac:dyDescent="0.25">
      <c r="A7" s="18">
        <v>34</v>
      </c>
      <c r="B7" s="18" t="s">
        <v>37</v>
      </c>
      <c r="C7" s="18" t="s">
        <v>26</v>
      </c>
      <c r="D7" s="25" t="s">
        <v>194</v>
      </c>
      <c r="E7" s="16">
        <v>620</v>
      </c>
      <c r="F7" s="4">
        <v>6.08</v>
      </c>
      <c r="G7" s="10">
        <f t="shared" si="0"/>
        <v>253</v>
      </c>
      <c r="H7" s="4">
        <v>1.46</v>
      </c>
      <c r="I7" s="10">
        <f t="shared" si="1"/>
        <v>360</v>
      </c>
      <c r="J7" s="25" t="s">
        <v>203</v>
      </c>
      <c r="K7" s="10">
        <v>516</v>
      </c>
      <c r="L7" s="5">
        <v>1.8865740740740742E-3</v>
      </c>
      <c r="M7" s="11">
        <v>539</v>
      </c>
      <c r="N7" s="9">
        <f t="shared" si="2"/>
        <v>2288</v>
      </c>
      <c r="O7" s="2">
        <f t="shared" si="3"/>
        <v>3</v>
      </c>
    </row>
    <row r="8" spans="1:25" ht="28.5" x14ac:dyDescent="0.25">
      <c r="A8" s="18">
        <v>38</v>
      </c>
      <c r="B8" s="18" t="s">
        <v>39</v>
      </c>
      <c r="C8" s="18" t="s">
        <v>20</v>
      </c>
      <c r="D8" s="25" t="s">
        <v>195</v>
      </c>
      <c r="E8" s="16">
        <v>549</v>
      </c>
      <c r="F8" s="4">
        <v>8.69</v>
      </c>
      <c r="G8" s="10">
        <f t="shared" si="0"/>
        <v>407</v>
      </c>
      <c r="H8" s="4">
        <v>1.22</v>
      </c>
      <c r="I8" s="10">
        <f t="shared" si="1"/>
        <v>200</v>
      </c>
      <c r="J8" s="25" t="s">
        <v>205</v>
      </c>
      <c r="K8" s="10">
        <v>479</v>
      </c>
      <c r="L8" s="5">
        <v>1.8935185185185183E-3</v>
      </c>
      <c r="M8" s="11">
        <v>532</v>
      </c>
      <c r="N8" s="9">
        <f t="shared" si="2"/>
        <v>2167</v>
      </c>
      <c r="O8" s="2">
        <f t="shared" si="3"/>
        <v>4</v>
      </c>
    </row>
    <row r="9" spans="1:25" ht="28.5" x14ac:dyDescent="0.25">
      <c r="A9" s="18">
        <v>29</v>
      </c>
      <c r="B9" s="18" t="s">
        <v>32</v>
      </c>
      <c r="C9" s="18" t="s">
        <v>18</v>
      </c>
      <c r="D9" s="25" t="s">
        <v>190</v>
      </c>
      <c r="E9" s="16">
        <v>493</v>
      </c>
      <c r="F9" s="4">
        <v>6.92</v>
      </c>
      <c r="G9" s="10">
        <f t="shared" si="0"/>
        <v>303</v>
      </c>
      <c r="H9" s="4">
        <v>1.34</v>
      </c>
      <c r="I9" s="10">
        <f t="shared" si="1"/>
        <v>276</v>
      </c>
      <c r="J9" s="25" t="s">
        <v>199</v>
      </c>
      <c r="K9" s="10">
        <v>374</v>
      </c>
      <c r="L9" s="5">
        <v>1.7476851851851852E-3</v>
      </c>
      <c r="M9" s="11">
        <v>669</v>
      </c>
      <c r="N9" s="9">
        <f t="shared" si="2"/>
        <v>2115</v>
      </c>
      <c r="O9" s="2">
        <f t="shared" si="3"/>
        <v>5</v>
      </c>
    </row>
    <row r="10" spans="1:25" ht="28.5" x14ac:dyDescent="0.25">
      <c r="A10" s="18">
        <v>31</v>
      </c>
      <c r="B10" s="18" t="s">
        <v>34</v>
      </c>
      <c r="C10" s="18" t="s">
        <v>18</v>
      </c>
      <c r="D10" s="25" t="s">
        <v>189</v>
      </c>
      <c r="E10" s="16">
        <v>568</v>
      </c>
      <c r="F10" s="4">
        <v>6.1</v>
      </c>
      <c r="G10" s="10">
        <f t="shared" si="0"/>
        <v>255</v>
      </c>
      <c r="H10" s="4">
        <v>1.28</v>
      </c>
      <c r="I10" s="10">
        <f t="shared" si="1"/>
        <v>237</v>
      </c>
      <c r="J10" s="25" t="s">
        <v>200</v>
      </c>
      <c r="K10" s="10">
        <v>376</v>
      </c>
      <c r="L10" s="5">
        <v>1.9490740740740742E-3</v>
      </c>
      <c r="M10" s="11">
        <v>478</v>
      </c>
      <c r="N10" s="9">
        <f t="shared" si="2"/>
        <v>1914</v>
      </c>
      <c r="O10" s="2">
        <f t="shared" si="3"/>
        <v>6</v>
      </c>
    </row>
    <row r="11" spans="1:25" ht="28.5" x14ac:dyDescent="0.25">
      <c r="A11" s="18">
        <v>30</v>
      </c>
      <c r="B11" s="18" t="s">
        <v>33</v>
      </c>
      <c r="C11" s="18" t="s">
        <v>20</v>
      </c>
      <c r="D11" s="25" t="s">
        <v>188</v>
      </c>
      <c r="E11" s="16">
        <v>641</v>
      </c>
      <c r="F11" s="4">
        <v>4.7300000000000004</v>
      </c>
      <c r="G11" s="10">
        <f t="shared" si="0"/>
        <v>176</v>
      </c>
      <c r="H11" s="4">
        <v>1.43</v>
      </c>
      <c r="I11" s="10">
        <f t="shared" si="1"/>
        <v>338</v>
      </c>
      <c r="J11" s="25">
        <v>4.3099999999999996</v>
      </c>
      <c r="K11" s="10">
        <v>381</v>
      </c>
      <c r="L11" s="5">
        <v>2.0694444444444445E-3</v>
      </c>
      <c r="M11" s="11">
        <v>376</v>
      </c>
      <c r="N11" s="9">
        <f t="shared" si="2"/>
        <v>1912</v>
      </c>
      <c r="O11" s="2">
        <f t="shared" si="3"/>
        <v>7</v>
      </c>
    </row>
    <row r="12" spans="1:25" ht="28.5" x14ac:dyDescent="0.25">
      <c r="A12" s="18">
        <v>37</v>
      </c>
      <c r="B12" s="18" t="s">
        <v>38</v>
      </c>
      <c r="C12" s="18" t="s">
        <v>18</v>
      </c>
      <c r="D12" s="25" t="s">
        <v>196</v>
      </c>
      <c r="E12" s="16">
        <v>237</v>
      </c>
      <c r="F12" s="4">
        <v>5.82</v>
      </c>
      <c r="G12" s="10">
        <f t="shared" si="0"/>
        <v>238</v>
      </c>
      <c r="H12" s="4">
        <v>1.22</v>
      </c>
      <c r="I12" s="10">
        <f t="shared" si="1"/>
        <v>200</v>
      </c>
      <c r="J12" s="25" t="s">
        <v>204</v>
      </c>
      <c r="K12" s="10">
        <v>479</v>
      </c>
      <c r="L12" s="5">
        <v>2.0694444444444445E-3</v>
      </c>
      <c r="M12" s="11">
        <v>376</v>
      </c>
      <c r="N12" s="9">
        <f t="shared" si="2"/>
        <v>1530</v>
      </c>
      <c r="O12" s="2">
        <f t="shared" si="3"/>
        <v>8</v>
      </c>
    </row>
    <row r="13" spans="1:25" ht="28.5" x14ac:dyDescent="0.25">
      <c r="A13" s="18">
        <v>27</v>
      </c>
      <c r="B13" s="18" t="s">
        <v>29</v>
      </c>
      <c r="C13" s="18" t="s">
        <v>30</v>
      </c>
      <c r="D13" s="25" t="s">
        <v>191</v>
      </c>
      <c r="E13" s="16">
        <v>388</v>
      </c>
      <c r="F13" s="4">
        <v>6.56</v>
      </c>
      <c r="G13" s="10">
        <f t="shared" si="0"/>
        <v>281</v>
      </c>
      <c r="H13" s="4">
        <v>1.28</v>
      </c>
      <c r="I13" s="10">
        <f t="shared" si="1"/>
        <v>237</v>
      </c>
      <c r="J13" s="25" t="s">
        <v>197</v>
      </c>
      <c r="K13" s="10">
        <v>239</v>
      </c>
      <c r="L13" s="5">
        <v>2.0706018518518517E-3</v>
      </c>
      <c r="M13" s="11">
        <v>375</v>
      </c>
      <c r="N13" s="9">
        <f t="shared" si="2"/>
        <v>1520</v>
      </c>
      <c r="O13" s="2">
        <f t="shared" si="3"/>
        <v>9</v>
      </c>
    </row>
    <row r="14" spans="1:25" ht="28.5" x14ac:dyDescent="0.25">
      <c r="A14" s="18">
        <v>28</v>
      </c>
      <c r="B14" s="18" t="s">
        <v>31</v>
      </c>
      <c r="C14" s="18" t="s">
        <v>18</v>
      </c>
      <c r="D14" s="25" t="s">
        <v>192</v>
      </c>
      <c r="E14" s="16">
        <v>249</v>
      </c>
      <c r="F14" s="4">
        <v>4.67</v>
      </c>
      <c r="G14" s="10">
        <f t="shared" si="0"/>
        <v>172</v>
      </c>
      <c r="H14" s="4">
        <v>1.1599999999999999</v>
      </c>
      <c r="I14" s="10">
        <f t="shared" si="1"/>
        <v>165</v>
      </c>
      <c r="J14" s="25" t="s">
        <v>198</v>
      </c>
      <c r="K14" s="10">
        <v>151</v>
      </c>
      <c r="L14" s="5">
        <v>2.0717592592592593E-3</v>
      </c>
      <c r="M14" s="11">
        <v>375</v>
      </c>
      <c r="N14" s="9">
        <f t="shared" si="2"/>
        <v>1112</v>
      </c>
      <c r="O14" s="2">
        <f t="shared" si="3"/>
        <v>10</v>
      </c>
    </row>
  </sheetData>
  <sortState xmlns:xlrd2="http://schemas.microsoft.com/office/spreadsheetml/2017/richdata2" ref="A5:O14">
    <sortCondition descending="1" ref="N5:N14"/>
  </sortState>
  <mergeCells count="2">
    <mergeCell ref="C1:O1"/>
    <mergeCell ref="C3:O3"/>
  </mergeCells>
  <pageMargins left="0.7" right="0.7" top="0.75" bottom="0.75" header="0.3" footer="0.3"/>
  <pageSetup paperSize="9" scale="8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AAAC-1A27-47B1-8E10-B75FE7379340}">
  <sheetPr>
    <pageSetUpPr fitToPage="1"/>
  </sheetPr>
  <dimension ref="A1:Y14"/>
  <sheetViews>
    <sheetView workbookViewId="0">
      <selection activeCell="G8" sqref="G8"/>
    </sheetView>
  </sheetViews>
  <sheetFormatPr defaultColWidth="9" defaultRowHeight="15" x14ac:dyDescent="0.25"/>
  <cols>
    <col min="1" max="1" width="9" style="20"/>
    <col min="2" max="2" width="17.85546875" style="20" customWidth="1"/>
    <col min="3" max="5" width="9" style="20"/>
    <col min="6" max="6" width="13.5703125" style="20" customWidth="1"/>
    <col min="7" max="16384" width="9" style="20"/>
  </cols>
  <sheetData>
    <row r="1" spans="1:25" x14ac:dyDescent="0.25">
      <c r="A1" s="19"/>
      <c r="B1" s="19"/>
      <c r="C1" s="26" t="s">
        <v>12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51.75" customHeight="1" x14ac:dyDescent="0.25">
      <c r="A2" s="19"/>
      <c r="B2" s="19"/>
      <c r="C2" s="27" t="s">
        <v>14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  <c r="O2" s="28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51.75" customHeight="1" x14ac:dyDescent="0.25">
      <c r="A3" s="19"/>
      <c r="B3" s="19"/>
      <c r="C3" s="23"/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  <c r="O3" s="23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41.65" customHeight="1" x14ac:dyDescent="0.25">
      <c r="A4" s="8" t="s">
        <v>15</v>
      </c>
      <c r="B4" s="8" t="s">
        <v>10</v>
      </c>
      <c r="C4" s="17" t="s">
        <v>16</v>
      </c>
      <c r="D4" s="8" t="s">
        <v>0</v>
      </c>
      <c r="E4" s="2" t="s">
        <v>7</v>
      </c>
      <c r="F4" s="8" t="s">
        <v>2</v>
      </c>
      <c r="G4" s="2" t="s">
        <v>7</v>
      </c>
      <c r="H4" s="8" t="s">
        <v>4</v>
      </c>
      <c r="I4" s="2" t="s">
        <v>7</v>
      </c>
      <c r="J4" s="8" t="s">
        <v>1</v>
      </c>
      <c r="K4" s="2" t="s">
        <v>7</v>
      </c>
      <c r="L4" s="2" t="s">
        <v>8</v>
      </c>
      <c r="M4" s="2" t="s">
        <v>9</v>
      </c>
    </row>
    <row r="5" spans="1:25" ht="30" customHeight="1" x14ac:dyDescent="0.25">
      <c r="A5" s="18">
        <v>4</v>
      </c>
      <c r="B5" s="18" t="s">
        <v>96</v>
      </c>
      <c r="C5" s="18" t="s">
        <v>18</v>
      </c>
      <c r="D5" s="25" t="s">
        <v>122</v>
      </c>
      <c r="E5" s="16">
        <v>568</v>
      </c>
      <c r="F5" s="25" t="s">
        <v>137</v>
      </c>
      <c r="G5" s="10">
        <v>254</v>
      </c>
      <c r="H5" s="4">
        <v>6.7</v>
      </c>
      <c r="I5" s="10">
        <v>316</v>
      </c>
      <c r="J5" s="5">
        <v>1.8634259259259261E-3</v>
      </c>
      <c r="K5" s="11">
        <v>561</v>
      </c>
      <c r="L5" s="9">
        <f t="shared" ref="L5:L14" si="0">SUM(E5,K5,G5,I5)</f>
        <v>1699</v>
      </c>
      <c r="M5" s="2">
        <f t="shared" ref="M5:M14" si="1">RANK($L5,$L$5:$L$14)</f>
        <v>1</v>
      </c>
    </row>
    <row r="6" spans="1:25" ht="30" customHeight="1" x14ac:dyDescent="0.25">
      <c r="A6" s="18">
        <v>6</v>
      </c>
      <c r="B6" s="18" t="s">
        <v>89</v>
      </c>
      <c r="C6" s="18" t="s">
        <v>20</v>
      </c>
      <c r="D6" s="25" t="s">
        <v>123</v>
      </c>
      <c r="E6" s="16">
        <v>418</v>
      </c>
      <c r="F6" s="25" t="s">
        <v>136</v>
      </c>
      <c r="G6" s="10">
        <v>158</v>
      </c>
      <c r="H6" s="4">
        <v>4.08</v>
      </c>
      <c r="I6" s="10">
        <v>151</v>
      </c>
      <c r="J6" s="5">
        <v>1.8009259259259261E-3</v>
      </c>
      <c r="K6" s="11">
        <v>624</v>
      </c>
      <c r="L6" s="9">
        <f t="shared" si="0"/>
        <v>1351</v>
      </c>
      <c r="M6" s="2">
        <f t="shared" si="1"/>
        <v>2</v>
      </c>
    </row>
    <row r="7" spans="1:25" ht="30" customHeight="1" x14ac:dyDescent="0.25">
      <c r="A7" s="18">
        <v>1</v>
      </c>
      <c r="B7" s="18" t="s">
        <v>87</v>
      </c>
      <c r="C7" s="18" t="s">
        <v>18</v>
      </c>
      <c r="D7" s="25" t="s">
        <v>124</v>
      </c>
      <c r="E7" s="16">
        <v>502</v>
      </c>
      <c r="F7" s="25" t="s">
        <v>139</v>
      </c>
      <c r="G7" s="10">
        <v>146</v>
      </c>
      <c r="H7" s="4">
        <v>5.43</v>
      </c>
      <c r="I7" s="10">
        <v>235</v>
      </c>
      <c r="J7" s="5">
        <v>2.0312499999999996E-3</v>
      </c>
      <c r="K7" s="11">
        <v>408</v>
      </c>
      <c r="L7" s="9">
        <f t="shared" si="0"/>
        <v>1291</v>
      </c>
      <c r="M7" s="2">
        <f t="shared" si="1"/>
        <v>3</v>
      </c>
    </row>
    <row r="8" spans="1:25" ht="30" customHeight="1" x14ac:dyDescent="0.25">
      <c r="A8" s="18">
        <v>11</v>
      </c>
      <c r="B8" s="18" t="s">
        <v>93</v>
      </c>
      <c r="C8" s="18" t="s">
        <v>20</v>
      </c>
      <c r="D8" s="25" t="s">
        <v>125</v>
      </c>
      <c r="E8" s="16">
        <v>459</v>
      </c>
      <c r="F8" s="25" t="s">
        <v>132</v>
      </c>
      <c r="G8" s="10">
        <v>123</v>
      </c>
      <c r="H8" s="4">
        <v>4.05</v>
      </c>
      <c r="I8" s="10">
        <v>149</v>
      </c>
      <c r="J8" s="5">
        <v>1.9479166666666664E-3</v>
      </c>
      <c r="K8" s="11">
        <v>481</v>
      </c>
      <c r="L8" s="9">
        <f t="shared" si="0"/>
        <v>1212</v>
      </c>
      <c r="M8" s="2">
        <f t="shared" si="1"/>
        <v>4</v>
      </c>
    </row>
    <row r="9" spans="1:25" ht="30" customHeight="1" x14ac:dyDescent="0.25">
      <c r="A9" s="18">
        <v>13</v>
      </c>
      <c r="B9" s="18" t="s">
        <v>94</v>
      </c>
      <c r="C9" s="18" t="s">
        <v>20</v>
      </c>
      <c r="D9" s="25" t="s">
        <v>123</v>
      </c>
      <c r="E9" s="16">
        <v>418</v>
      </c>
      <c r="F9" s="25" t="s">
        <v>131</v>
      </c>
      <c r="G9" s="10">
        <v>136</v>
      </c>
      <c r="H9" s="4">
        <v>5.71</v>
      </c>
      <c r="I9" s="10">
        <v>253</v>
      </c>
      <c r="J9" s="5">
        <v>2.0543981481481485E-3</v>
      </c>
      <c r="K9" s="11">
        <v>389</v>
      </c>
      <c r="L9" s="9">
        <f t="shared" si="0"/>
        <v>1196</v>
      </c>
      <c r="M9" s="2">
        <f t="shared" si="1"/>
        <v>5</v>
      </c>
    </row>
    <row r="10" spans="1:25" ht="28.5" x14ac:dyDescent="0.25">
      <c r="A10" s="18">
        <v>14</v>
      </c>
      <c r="B10" s="18" t="s">
        <v>95</v>
      </c>
      <c r="C10" s="18" t="s">
        <v>20</v>
      </c>
      <c r="D10" s="25" t="s">
        <v>126</v>
      </c>
      <c r="E10" s="16">
        <v>476</v>
      </c>
      <c r="F10" s="25" t="s">
        <v>130</v>
      </c>
      <c r="G10" s="10">
        <v>125</v>
      </c>
      <c r="H10" s="4">
        <v>6.99</v>
      </c>
      <c r="I10" s="10">
        <v>334</v>
      </c>
      <c r="J10" s="5">
        <v>2.2615740740740743E-3</v>
      </c>
      <c r="K10" s="11">
        <v>235</v>
      </c>
      <c r="L10" s="9">
        <f t="shared" si="0"/>
        <v>1170</v>
      </c>
      <c r="M10" s="2">
        <f t="shared" si="1"/>
        <v>6</v>
      </c>
    </row>
    <row r="11" spans="1:25" ht="30" customHeight="1" x14ac:dyDescent="0.25">
      <c r="A11" s="18">
        <v>8</v>
      </c>
      <c r="B11" s="18" t="s">
        <v>91</v>
      </c>
      <c r="C11" s="18" t="s">
        <v>20</v>
      </c>
      <c r="D11" s="25" t="s">
        <v>127</v>
      </c>
      <c r="E11" s="16">
        <v>331</v>
      </c>
      <c r="F11" s="25" t="s">
        <v>134</v>
      </c>
      <c r="G11" s="10">
        <v>155</v>
      </c>
      <c r="H11" s="4">
        <v>5.41</v>
      </c>
      <c r="I11" s="10">
        <v>234</v>
      </c>
      <c r="J11" s="5">
        <v>2.0462962962962965E-3</v>
      </c>
      <c r="K11" s="11">
        <v>395</v>
      </c>
      <c r="L11" s="9">
        <f t="shared" si="0"/>
        <v>1115</v>
      </c>
      <c r="M11" s="2">
        <f t="shared" si="1"/>
        <v>7</v>
      </c>
    </row>
    <row r="12" spans="1:25" ht="30" customHeight="1" x14ac:dyDescent="0.25">
      <c r="A12" s="18">
        <v>2</v>
      </c>
      <c r="B12" s="18" t="s">
        <v>88</v>
      </c>
      <c r="C12" s="18" t="s">
        <v>20</v>
      </c>
      <c r="D12" s="25" t="s">
        <v>128</v>
      </c>
      <c r="E12" s="16">
        <v>373</v>
      </c>
      <c r="F12" s="25" t="s">
        <v>138</v>
      </c>
      <c r="G12" s="10">
        <v>126</v>
      </c>
      <c r="H12" s="4">
        <v>4.91</v>
      </c>
      <c r="I12" s="10">
        <v>203</v>
      </c>
      <c r="J12" s="5">
        <v>2.127314814814815E-3</v>
      </c>
      <c r="K12" s="11">
        <v>331</v>
      </c>
      <c r="L12" s="9">
        <f t="shared" si="0"/>
        <v>1033</v>
      </c>
      <c r="M12" s="2">
        <f t="shared" si="1"/>
        <v>8</v>
      </c>
    </row>
    <row r="13" spans="1:25" ht="30" customHeight="1" x14ac:dyDescent="0.25">
      <c r="A13" s="18">
        <v>7</v>
      </c>
      <c r="B13" s="18" t="s">
        <v>90</v>
      </c>
      <c r="C13" s="18" t="s">
        <v>18</v>
      </c>
      <c r="D13" s="25" t="s">
        <v>108</v>
      </c>
      <c r="E13" s="16">
        <v>388</v>
      </c>
      <c r="F13" s="25" t="s">
        <v>135</v>
      </c>
      <c r="G13" s="10">
        <v>98</v>
      </c>
      <c r="H13" s="4">
        <v>5.2</v>
      </c>
      <c r="I13" s="10">
        <v>221</v>
      </c>
      <c r="J13" s="5">
        <v>2.2905092592592591E-3</v>
      </c>
      <c r="K13" s="11">
        <v>217</v>
      </c>
      <c r="L13" s="9">
        <f t="shared" si="0"/>
        <v>924</v>
      </c>
      <c r="M13" s="2">
        <f t="shared" si="1"/>
        <v>9</v>
      </c>
    </row>
    <row r="14" spans="1:25" ht="30" customHeight="1" x14ac:dyDescent="0.25">
      <c r="A14" s="18">
        <v>10</v>
      </c>
      <c r="B14" s="18" t="s">
        <v>92</v>
      </c>
      <c r="C14" s="18" t="s">
        <v>18</v>
      </c>
      <c r="D14" s="25" t="s">
        <v>129</v>
      </c>
      <c r="E14" s="16">
        <v>134</v>
      </c>
      <c r="F14" s="25" t="s">
        <v>133</v>
      </c>
      <c r="G14" s="10">
        <v>57</v>
      </c>
      <c r="H14" s="4">
        <v>2.23</v>
      </c>
      <c r="I14" s="10">
        <v>40</v>
      </c>
      <c r="J14" s="5">
        <v>1.8113425925925927E-3</v>
      </c>
      <c r="K14" s="11">
        <v>614</v>
      </c>
      <c r="L14" s="9">
        <f t="shared" si="0"/>
        <v>845</v>
      </c>
      <c r="M14" s="2">
        <f t="shared" si="1"/>
        <v>10</v>
      </c>
    </row>
  </sheetData>
  <sortState xmlns:xlrd2="http://schemas.microsoft.com/office/spreadsheetml/2017/richdata2" ref="A4:M14">
    <sortCondition descending="1" ref="L5:L14"/>
  </sortState>
  <mergeCells count="2">
    <mergeCell ref="C1:O1"/>
    <mergeCell ref="C2:O2"/>
  </mergeCells>
  <pageMargins left="0.7" right="0.7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U17 Boys</vt:lpstr>
      <vt:lpstr>U15 Boys</vt:lpstr>
      <vt:lpstr>U13 Boys</vt:lpstr>
      <vt:lpstr>U17 Girls</vt:lpstr>
      <vt:lpstr>U15 Girls</vt:lpstr>
      <vt:lpstr>U13 Girls</vt:lpstr>
    </vt:vector>
  </TitlesOfParts>
  <Company>Alpha Plus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Kidd</dc:creator>
  <cp:lastModifiedBy>James Kidd</cp:lastModifiedBy>
  <cp:lastPrinted>2023-05-31T17:07:13Z</cp:lastPrinted>
  <dcterms:created xsi:type="dcterms:W3CDTF">2023-04-05T13:37:41Z</dcterms:created>
  <dcterms:modified xsi:type="dcterms:W3CDTF">2023-06-01T15:07:06Z</dcterms:modified>
</cp:coreProperties>
</file>