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ong\Documents\ERAC1\u15 League\"/>
    </mc:Choice>
  </mc:AlternateContent>
  <bookViews>
    <workbookView xWindow="0" yWindow="0" windowWidth="11730" windowHeight="4455" tabRatio="597" activeTab="1"/>
  </bookViews>
  <sheets>
    <sheet name="Team Declaration" sheetId="11" r:id="rId1"/>
    <sheet name="Results" sheetId="10" r:id="rId2"/>
    <sheet name="Non-Scorers" sheetId="12" r:id="rId3"/>
    <sheet name="N-S Results" sheetId="13" r:id="rId4"/>
    <sheet name="Onward Results" sheetId="14" r:id="rId5"/>
  </sheets>
  <definedNames>
    <definedName name="_xlnm._FilterDatabase" localSheetId="4" hidden="1">'Onward Results'!$A$1:$N$336</definedName>
    <definedName name="_xlnm.Print_Area" localSheetId="4">'Onward Results'!$B$1:$F$335</definedName>
  </definedNames>
  <calcPr calcId="162913" iterate="1"/>
</workbook>
</file>

<file path=xl/calcChain.xml><?xml version="1.0" encoding="utf-8"?>
<calcChain xmlns="http://schemas.openxmlformats.org/spreadsheetml/2006/main">
  <c r="O23" i="11" l="1"/>
  <c r="M23" i="11"/>
  <c r="K23" i="11"/>
  <c r="I23" i="11"/>
  <c r="G23" i="11"/>
  <c r="E23" i="11"/>
  <c r="C23" i="11"/>
  <c r="O42" i="11"/>
  <c r="M42" i="11"/>
  <c r="K42" i="11"/>
  <c r="I42" i="11"/>
  <c r="G42" i="11"/>
  <c r="E42" i="11"/>
  <c r="C42" i="11"/>
  <c r="E197" i="14" l="1"/>
  <c r="E196" i="14"/>
  <c r="E195" i="14"/>
  <c r="E194" i="14"/>
  <c r="E193" i="14"/>
  <c r="E192" i="14"/>
  <c r="E191" i="14"/>
  <c r="E190" i="14"/>
  <c r="E189" i="14"/>
  <c r="E188" i="14"/>
  <c r="E187" i="14"/>
  <c r="E335" i="14"/>
  <c r="E334" i="14"/>
  <c r="E333" i="14"/>
  <c r="E332" i="14"/>
  <c r="E331" i="14"/>
  <c r="E329" i="14"/>
  <c r="E328" i="14"/>
  <c r="E327" i="14"/>
  <c r="E326" i="14"/>
  <c r="E325" i="14"/>
  <c r="E323" i="14"/>
  <c r="E322" i="14"/>
  <c r="E321" i="14"/>
  <c r="E320" i="14"/>
  <c r="E319" i="14"/>
  <c r="E317" i="14"/>
  <c r="E316" i="14"/>
  <c r="E315" i="14"/>
  <c r="E314" i="14"/>
  <c r="E313" i="14"/>
  <c r="E311" i="14"/>
  <c r="E310" i="14"/>
  <c r="E309" i="14"/>
  <c r="E308" i="14"/>
  <c r="E307" i="14"/>
  <c r="E305" i="14"/>
  <c r="E304" i="14"/>
  <c r="E303" i="14"/>
  <c r="E302" i="14"/>
  <c r="E301" i="14"/>
  <c r="E296" i="14"/>
  <c r="E297" i="14"/>
  <c r="E298" i="14"/>
  <c r="E299" i="14"/>
  <c r="E295" i="14"/>
  <c r="E293" i="14"/>
  <c r="E292" i="14"/>
  <c r="E291" i="14"/>
  <c r="E290" i="14"/>
  <c r="E289" i="14"/>
  <c r="E287" i="14"/>
  <c r="E286" i="14"/>
  <c r="E285" i="14"/>
  <c r="E284" i="14"/>
  <c r="E283" i="14"/>
  <c r="E281" i="14"/>
  <c r="E280" i="14"/>
  <c r="E279" i="14"/>
  <c r="E278" i="14"/>
  <c r="E277" i="14"/>
  <c r="E275" i="14"/>
  <c r="E274" i="14"/>
  <c r="E273" i="14"/>
  <c r="E272" i="14"/>
  <c r="E271" i="14"/>
  <c r="E269" i="14"/>
  <c r="E268" i="14"/>
  <c r="E267" i="14"/>
  <c r="E266" i="14"/>
  <c r="E265" i="14"/>
  <c r="E263" i="14"/>
  <c r="E262" i="14"/>
  <c r="E261" i="14"/>
  <c r="E260" i="14"/>
  <c r="E259" i="14"/>
  <c r="E257" i="14"/>
  <c r="E256" i="14"/>
  <c r="E255" i="14"/>
  <c r="E254" i="14"/>
  <c r="E253" i="14"/>
  <c r="E251" i="14"/>
  <c r="E250" i="14"/>
  <c r="E249" i="14"/>
  <c r="E248" i="14"/>
  <c r="E247" i="14"/>
  <c r="E245" i="14"/>
  <c r="E244" i="14"/>
  <c r="E243" i="14"/>
  <c r="E242" i="14"/>
  <c r="E241" i="14"/>
  <c r="E236" i="14"/>
  <c r="E237" i="14"/>
  <c r="E238" i="14"/>
  <c r="E239" i="14"/>
  <c r="E235" i="14"/>
  <c r="E233" i="14"/>
  <c r="E232" i="14"/>
  <c r="E231" i="14"/>
  <c r="E230" i="14"/>
  <c r="E229" i="14"/>
  <c r="E227" i="14"/>
  <c r="E226" i="14"/>
  <c r="E225" i="14"/>
  <c r="E224" i="14"/>
  <c r="E223" i="14"/>
  <c r="E221" i="14"/>
  <c r="E220" i="14"/>
  <c r="E219" i="14"/>
  <c r="E218" i="14"/>
  <c r="E217" i="14"/>
  <c r="E215" i="14"/>
  <c r="E214" i="14"/>
  <c r="E213" i="14"/>
  <c r="E212" i="14"/>
  <c r="E211" i="14"/>
  <c r="E209" i="14"/>
  <c r="E208" i="14"/>
  <c r="E207" i="14"/>
  <c r="E206" i="14"/>
  <c r="E205" i="14"/>
  <c r="E203" i="14"/>
  <c r="E202" i="14"/>
  <c r="E201" i="14"/>
  <c r="E200" i="14"/>
  <c r="E199" i="14"/>
  <c r="E185" i="14"/>
  <c r="E184" i="14"/>
  <c r="E183" i="14"/>
  <c r="E182" i="14"/>
  <c r="E181" i="14"/>
  <c r="E176" i="14"/>
  <c r="E177" i="14"/>
  <c r="E178" i="14"/>
  <c r="E179" i="14"/>
  <c r="E175" i="14"/>
  <c r="E173" i="14"/>
  <c r="E172" i="14"/>
  <c r="E171" i="14"/>
  <c r="E170" i="14"/>
  <c r="E169" i="14"/>
  <c r="E167" i="14"/>
  <c r="E166" i="14"/>
  <c r="E165" i="14"/>
  <c r="E164" i="14"/>
  <c r="E163" i="14"/>
  <c r="E161" i="14"/>
  <c r="E160" i="14"/>
  <c r="E159" i="14"/>
  <c r="E158" i="14"/>
  <c r="E157" i="14"/>
  <c r="E155" i="14"/>
  <c r="E154" i="14"/>
  <c r="E153" i="14"/>
  <c r="E152" i="14"/>
  <c r="E151" i="14"/>
  <c r="E149" i="14"/>
  <c r="E148" i="14"/>
  <c r="E147" i="14"/>
  <c r="E146" i="14"/>
  <c r="E145" i="14"/>
  <c r="E143" i="14"/>
  <c r="E142" i="14"/>
  <c r="E141" i="14"/>
  <c r="E140" i="14"/>
  <c r="E139" i="14"/>
  <c r="E134" i="14"/>
  <c r="E135" i="14"/>
  <c r="E136" i="14"/>
  <c r="E137" i="14"/>
  <c r="E133" i="14"/>
  <c r="E131" i="14"/>
  <c r="E130" i="14"/>
  <c r="E129" i="14"/>
  <c r="E128" i="14"/>
  <c r="E127" i="14"/>
  <c r="E125" i="14"/>
  <c r="E124" i="14"/>
  <c r="E123" i="14"/>
  <c r="E122" i="14"/>
  <c r="E121" i="14"/>
  <c r="E119" i="14"/>
  <c r="E118" i="14"/>
  <c r="E117" i="14"/>
  <c r="E116" i="14"/>
  <c r="E115" i="14"/>
  <c r="E113" i="14"/>
  <c r="E112" i="14"/>
  <c r="E111" i="14"/>
  <c r="E110" i="14"/>
  <c r="E109" i="14"/>
  <c r="E107" i="14"/>
  <c r="E106" i="14"/>
  <c r="E105" i="14"/>
  <c r="E104" i="14"/>
  <c r="E103" i="14"/>
  <c r="E101" i="14"/>
  <c r="E100" i="14"/>
  <c r="E99" i="14"/>
  <c r="E98" i="14"/>
  <c r="E97" i="14"/>
  <c r="E95" i="14"/>
  <c r="E94" i="14"/>
  <c r="E93" i="14"/>
  <c r="E92" i="14"/>
  <c r="E91" i="14"/>
  <c r="E89" i="14"/>
  <c r="E88" i="14"/>
  <c r="E87" i="14"/>
  <c r="E86" i="14"/>
  <c r="E85" i="14"/>
  <c r="E83" i="14"/>
  <c r="E82" i="14"/>
  <c r="E81" i="14"/>
  <c r="E80" i="14"/>
  <c r="E79" i="14"/>
  <c r="E74" i="14"/>
  <c r="E75" i="14"/>
  <c r="E76" i="14"/>
  <c r="E77" i="14"/>
  <c r="E73" i="14"/>
  <c r="E71" i="14"/>
  <c r="E70" i="14"/>
  <c r="E69" i="14"/>
  <c r="E68" i="14"/>
  <c r="E67" i="14"/>
  <c r="E65" i="14"/>
  <c r="E64" i="14"/>
  <c r="E63" i="14"/>
  <c r="E62" i="14"/>
  <c r="E61" i="14"/>
  <c r="E59" i="14"/>
  <c r="E58" i="14"/>
  <c r="E57" i="14"/>
  <c r="E56" i="14"/>
  <c r="E55" i="14"/>
  <c r="E53" i="14"/>
  <c r="E52" i="14"/>
  <c r="E51" i="14"/>
  <c r="E50" i="14"/>
  <c r="E49" i="14"/>
  <c r="E47" i="14"/>
  <c r="E46" i="14"/>
  <c r="E45" i="14"/>
  <c r="E44" i="14"/>
  <c r="E43" i="14"/>
  <c r="E41" i="14"/>
  <c r="E40" i="14"/>
  <c r="E39" i="14"/>
  <c r="E38" i="14"/>
  <c r="E37" i="14"/>
  <c r="E35" i="14"/>
  <c r="E34" i="14"/>
  <c r="E33" i="14"/>
  <c r="E32" i="14"/>
  <c r="E31" i="14"/>
  <c r="E29" i="14"/>
  <c r="E28" i="14"/>
  <c r="E27" i="14"/>
  <c r="E26" i="14"/>
  <c r="E25" i="14"/>
  <c r="E23" i="14"/>
  <c r="E22" i="14"/>
  <c r="E21" i="14"/>
  <c r="E20" i="14"/>
  <c r="E19" i="14"/>
  <c r="E14" i="14"/>
  <c r="E15" i="14"/>
  <c r="E16" i="14"/>
  <c r="E17" i="14"/>
  <c r="A335" i="14"/>
  <c r="A334" i="14"/>
  <c r="A333" i="14"/>
  <c r="A332" i="14"/>
  <c r="A331" i="14"/>
  <c r="A329" i="14"/>
  <c r="A328" i="14"/>
  <c r="A327" i="14"/>
  <c r="A326" i="14"/>
  <c r="A325" i="14"/>
  <c r="E324" i="14"/>
  <c r="A323" i="14"/>
  <c r="A322" i="14"/>
  <c r="A321" i="14"/>
  <c r="A320" i="14"/>
  <c r="A319" i="14"/>
  <c r="E318" i="14"/>
  <c r="A317" i="14"/>
  <c r="A316" i="14"/>
  <c r="A315" i="14"/>
  <c r="A314" i="14"/>
  <c r="A313" i="14"/>
  <c r="E312" i="14"/>
  <c r="A311" i="14"/>
  <c r="A310" i="14"/>
  <c r="A309" i="14"/>
  <c r="A308" i="14"/>
  <c r="A307" i="14"/>
  <c r="E306" i="14"/>
  <c r="A305" i="14"/>
  <c r="A304" i="14"/>
  <c r="A303" i="14"/>
  <c r="A302" i="14"/>
  <c r="A301" i="14"/>
  <c r="A296" i="14"/>
  <c r="A297" i="14"/>
  <c r="A298" i="14"/>
  <c r="A299" i="14"/>
  <c r="A295" i="14"/>
  <c r="A293" i="14"/>
  <c r="A292" i="14"/>
  <c r="A291" i="14"/>
  <c r="A290" i="14"/>
  <c r="A289" i="14"/>
  <c r="A287" i="14"/>
  <c r="A286" i="14"/>
  <c r="A285" i="14"/>
  <c r="A284" i="14"/>
  <c r="A283" i="14"/>
  <c r="A281" i="14"/>
  <c r="A280" i="14"/>
  <c r="A279" i="14"/>
  <c r="A278" i="14"/>
  <c r="A277" i="14"/>
  <c r="A275" i="14"/>
  <c r="A274" i="14"/>
  <c r="A273" i="14"/>
  <c r="A272" i="14"/>
  <c r="A271" i="14"/>
  <c r="A269" i="14"/>
  <c r="A268" i="14"/>
  <c r="A267" i="14"/>
  <c r="A266" i="14"/>
  <c r="A265" i="14"/>
  <c r="A263" i="14"/>
  <c r="A262" i="14"/>
  <c r="A261" i="14"/>
  <c r="A260" i="14"/>
  <c r="A259" i="14"/>
  <c r="A257" i="14"/>
  <c r="A256" i="14"/>
  <c r="A255" i="14"/>
  <c r="J255" i="14" s="1"/>
  <c r="A254" i="14"/>
  <c r="A253" i="14"/>
  <c r="A251" i="14"/>
  <c r="A250" i="14"/>
  <c r="A249" i="14"/>
  <c r="A248" i="14"/>
  <c r="A247" i="14"/>
  <c r="A245" i="14"/>
  <c r="A244" i="14"/>
  <c r="A243" i="14"/>
  <c r="A242" i="14"/>
  <c r="A241" i="14"/>
  <c r="A236" i="14"/>
  <c r="A237" i="14"/>
  <c r="A238" i="14"/>
  <c r="A239" i="14"/>
  <c r="A235" i="14"/>
  <c r="A233" i="14"/>
  <c r="H233" i="14" s="1"/>
  <c r="A232" i="14"/>
  <c r="A231" i="14"/>
  <c r="A230" i="14"/>
  <c r="A229" i="14"/>
  <c r="A227" i="14"/>
  <c r="A226" i="14"/>
  <c r="A225" i="14"/>
  <c r="A224" i="14"/>
  <c r="A223" i="14"/>
  <c r="A221" i="14"/>
  <c r="A220" i="14"/>
  <c r="M220" i="14" s="1"/>
  <c r="A219" i="14"/>
  <c r="A218" i="14"/>
  <c r="A217" i="14"/>
  <c r="A215" i="14"/>
  <c r="A214" i="14"/>
  <c r="A213" i="14"/>
  <c r="A212" i="14"/>
  <c r="A211" i="14"/>
  <c r="A206" i="14"/>
  <c r="A207" i="14"/>
  <c r="A208" i="14"/>
  <c r="A209" i="14"/>
  <c r="N105" i="10"/>
  <c r="H105" i="10"/>
  <c r="B105" i="10"/>
  <c r="A205" i="14"/>
  <c r="A203" i="14"/>
  <c r="A202" i="14"/>
  <c r="A201" i="14"/>
  <c r="A200" i="14"/>
  <c r="A199" i="14"/>
  <c r="A197" i="14"/>
  <c r="A196" i="14"/>
  <c r="A195" i="14"/>
  <c r="A194" i="14"/>
  <c r="A193" i="14"/>
  <c r="A191" i="14"/>
  <c r="A190" i="14"/>
  <c r="A189" i="14"/>
  <c r="A188" i="14"/>
  <c r="A187" i="14"/>
  <c r="A182" i="14"/>
  <c r="A183" i="14"/>
  <c r="A184" i="14"/>
  <c r="M184" i="14" s="1"/>
  <c r="A185" i="14"/>
  <c r="N81" i="10"/>
  <c r="H81" i="10"/>
  <c r="B81" i="10"/>
  <c r="A181" i="14"/>
  <c r="A176" i="14"/>
  <c r="A177" i="14"/>
  <c r="A178" i="14"/>
  <c r="A179" i="14"/>
  <c r="I179" i="14" s="1"/>
  <c r="A175" i="14"/>
  <c r="A173" i="14"/>
  <c r="A172" i="14"/>
  <c r="A171" i="14"/>
  <c r="A170" i="14"/>
  <c r="A169" i="14"/>
  <c r="H169" i="14" s="1"/>
  <c r="A167" i="14"/>
  <c r="A166" i="14"/>
  <c r="A165" i="14"/>
  <c r="A164" i="14"/>
  <c r="A163" i="14"/>
  <c r="A161" i="14"/>
  <c r="A160" i="14"/>
  <c r="A159" i="14"/>
  <c r="A158" i="14"/>
  <c r="A157" i="14"/>
  <c r="A155" i="14"/>
  <c r="A154" i="14"/>
  <c r="A153" i="14"/>
  <c r="A152" i="14"/>
  <c r="A151" i="14"/>
  <c r="A149" i="14"/>
  <c r="H149" i="14" s="1"/>
  <c r="A148" i="14"/>
  <c r="A147" i="14"/>
  <c r="A146" i="14"/>
  <c r="A145" i="14"/>
  <c r="A143" i="14"/>
  <c r="A142" i="14"/>
  <c r="A141" i="14"/>
  <c r="I141" i="14" s="1"/>
  <c r="A140" i="14"/>
  <c r="A139" i="14"/>
  <c r="A134" i="14"/>
  <c r="A135" i="14"/>
  <c r="A136" i="14"/>
  <c r="A137" i="14"/>
  <c r="A133" i="14"/>
  <c r="A131" i="14"/>
  <c r="A130" i="14"/>
  <c r="A129" i="14"/>
  <c r="A128" i="14"/>
  <c r="A127" i="14"/>
  <c r="A125" i="14"/>
  <c r="A124" i="14"/>
  <c r="A123" i="14"/>
  <c r="A122" i="14"/>
  <c r="A121" i="14"/>
  <c r="A119" i="14"/>
  <c r="A118" i="14"/>
  <c r="N118" i="14" s="1"/>
  <c r="A117" i="14"/>
  <c r="A116" i="14"/>
  <c r="L116" i="14" s="1"/>
  <c r="A115" i="14"/>
  <c r="A113" i="14"/>
  <c r="A112" i="14"/>
  <c r="A111" i="14"/>
  <c r="A110" i="14"/>
  <c r="A109" i="14"/>
  <c r="A107" i="14"/>
  <c r="M107" i="14" s="1"/>
  <c r="A106" i="14"/>
  <c r="A105" i="14"/>
  <c r="A104" i="14"/>
  <c r="A103" i="14"/>
  <c r="A101" i="14"/>
  <c r="A100" i="14"/>
  <c r="A99" i="14"/>
  <c r="L99" i="14" s="1"/>
  <c r="A98" i="14"/>
  <c r="A97" i="14"/>
  <c r="A95" i="14"/>
  <c r="A94" i="14"/>
  <c r="H94" i="14" s="1"/>
  <c r="A93" i="14"/>
  <c r="A92" i="14"/>
  <c r="N92" i="14" s="1"/>
  <c r="A91" i="14"/>
  <c r="A89" i="14"/>
  <c r="A88" i="14"/>
  <c r="A87" i="14"/>
  <c r="A86" i="14"/>
  <c r="A85" i="14"/>
  <c r="A83" i="14"/>
  <c r="K83" i="14" s="1"/>
  <c r="A82" i="14"/>
  <c r="N82" i="14" s="1"/>
  <c r="A81" i="14"/>
  <c r="A80" i="14"/>
  <c r="A79" i="14"/>
  <c r="A74" i="14"/>
  <c r="K74" i="14" s="1"/>
  <c r="A75" i="14"/>
  <c r="A76" i="14"/>
  <c r="A77" i="14"/>
  <c r="N77" i="14" s="1"/>
  <c r="A73" i="14"/>
  <c r="J73" i="14" s="1"/>
  <c r="A71" i="14"/>
  <c r="A70" i="14"/>
  <c r="A69" i="14"/>
  <c r="A68" i="14"/>
  <c r="A67" i="14"/>
  <c r="A65" i="14"/>
  <c r="A64" i="14"/>
  <c r="K64" i="14" s="1"/>
  <c r="A63" i="14"/>
  <c r="A62" i="14"/>
  <c r="A61" i="14"/>
  <c r="A59" i="14"/>
  <c r="A58" i="14"/>
  <c r="N58" i="14" s="1"/>
  <c r="A57" i="14"/>
  <c r="A56" i="14"/>
  <c r="A55" i="14"/>
  <c r="A53" i="14"/>
  <c r="A52" i="14"/>
  <c r="A51" i="14"/>
  <c r="A50" i="14"/>
  <c r="A49" i="14"/>
  <c r="A47" i="14"/>
  <c r="A46" i="14"/>
  <c r="A45" i="14"/>
  <c r="K45" i="14" s="1"/>
  <c r="A44" i="14"/>
  <c r="A43" i="14"/>
  <c r="A41" i="14"/>
  <c r="A40" i="14"/>
  <c r="A39" i="14"/>
  <c r="N39" i="14" s="1"/>
  <c r="A38" i="14"/>
  <c r="A37" i="14"/>
  <c r="A35" i="14"/>
  <c r="A34" i="14"/>
  <c r="A33" i="14"/>
  <c r="A32" i="14"/>
  <c r="H32" i="14" s="1"/>
  <c r="A31" i="14"/>
  <c r="A29" i="14"/>
  <c r="A28" i="14"/>
  <c r="A27" i="14"/>
  <c r="A26" i="14"/>
  <c r="K26" i="14" s="1"/>
  <c r="A25" i="14"/>
  <c r="A20" i="14"/>
  <c r="A21" i="14"/>
  <c r="A22" i="14"/>
  <c r="A23" i="14"/>
  <c r="N15" i="10"/>
  <c r="N14" i="10"/>
  <c r="H15" i="10"/>
  <c r="H14" i="10"/>
  <c r="A16" i="10"/>
  <c r="A22" i="10" s="1"/>
  <c r="A30" i="14" s="1"/>
  <c r="P30" i="14" s="1"/>
  <c r="A28" i="10"/>
  <c r="A34" i="10" s="1"/>
  <c r="A42" i="14" s="1"/>
  <c r="P42" i="14" s="1"/>
  <c r="A40" i="10"/>
  <c r="A46" i="10" s="1"/>
  <c r="A54" i="14" s="1"/>
  <c r="P54" i="14" s="1"/>
  <c r="B15" i="10"/>
  <c r="B14" i="10"/>
  <c r="A19" i="14"/>
  <c r="B1" i="14"/>
  <c r="B1" i="13"/>
  <c r="B1" i="12"/>
  <c r="M19" i="14" l="1"/>
  <c r="C19" i="14"/>
  <c r="D19" i="14"/>
  <c r="L27" i="14"/>
  <c r="C27" i="14"/>
  <c r="D27" i="14"/>
  <c r="H41" i="14"/>
  <c r="C41" i="14"/>
  <c r="D41" i="14"/>
  <c r="C56" i="14"/>
  <c r="D56" i="14"/>
  <c r="L65" i="14"/>
  <c r="C65" i="14"/>
  <c r="D65" i="14"/>
  <c r="M76" i="14"/>
  <c r="C76" i="14"/>
  <c r="D76" i="14"/>
  <c r="L89" i="14"/>
  <c r="C89" i="14"/>
  <c r="D89" i="14"/>
  <c r="D104" i="14"/>
  <c r="D123" i="14"/>
  <c r="D134" i="14"/>
  <c r="D152" i="14"/>
  <c r="D171" i="14"/>
  <c r="D187" i="14"/>
  <c r="D201" i="14"/>
  <c r="C215" i="14"/>
  <c r="D215" i="14"/>
  <c r="C227" i="14"/>
  <c r="D227" i="14"/>
  <c r="C236" i="14"/>
  <c r="D236" i="14"/>
  <c r="C251" i="14"/>
  <c r="D251" i="14"/>
  <c r="C271" i="14"/>
  <c r="D271" i="14"/>
  <c r="D283" i="14"/>
  <c r="C283" i="14"/>
  <c r="C295" i="14"/>
  <c r="D295" i="14"/>
  <c r="C303" i="14"/>
  <c r="D303" i="14"/>
  <c r="C317" i="14"/>
  <c r="D317" i="14"/>
  <c r="C20" i="14"/>
  <c r="D20" i="14"/>
  <c r="M38" i="14"/>
  <c r="C38" i="14"/>
  <c r="D38" i="14"/>
  <c r="C47" i="14"/>
  <c r="D47" i="14"/>
  <c r="D62" i="14"/>
  <c r="I71" i="14"/>
  <c r="C71" i="14"/>
  <c r="D71" i="14"/>
  <c r="D91" i="14"/>
  <c r="C105" i="14"/>
  <c r="D105" i="14"/>
  <c r="C172" i="14"/>
  <c r="D172" i="14"/>
  <c r="D37" i="14"/>
  <c r="L51" i="14"/>
  <c r="C51" i="14"/>
  <c r="D51" i="14"/>
  <c r="L70" i="14"/>
  <c r="C70" i="14"/>
  <c r="D70" i="14"/>
  <c r="L85" i="14"/>
  <c r="D85" i="14"/>
  <c r="D99" i="14"/>
  <c r="C113" i="14"/>
  <c r="D113" i="14"/>
  <c r="D128" i="14"/>
  <c r="C142" i="14"/>
  <c r="D142" i="14"/>
  <c r="D157" i="14"/>
  <c r="C166" i="14"/>
  <c r="D166" i="14"/>
  <c r="C181" i="14"/>
  <c r="D181" i="14"/>
  <c r="D191" i="14"/>
  <c r="C191" i="14"/>
  <c r="D211" i="14"/>
  <c r="C211" i="14"/>
  <c r="C223" i="14"/>
  <c r="D223" i="14"/>
  <c r="C235" i="14"/>
  <c r="D235" i="14"/>
  <c r="C247" i="14"/>
  <c r="D247" i="14"/>
  <c r="C259" i="14"/>
  <c r="D259" i="14"/>
  <c r="C267" i="14"/>
  <c r="D267" i="14"/>
  <c r="C275" i="14"/>
  <c r="D275" i="14"/>
  <c r="D287" i="14"/>
  <c r="C287" i="14"/>
  <c r="C291" i="14"/>
  <c r="D291" i="14"/>
  <c r="C296" i="14"/>
  <c r="D296" i="14"/>
  <c r="C310" i="14"/>
  <c r="D310" i="14"/>
  <c r="C313" i="14"/>
  <c r="D313" i="14"/>
  <c r="C320" i="14"/>
  <c r="D320" i="14"/>
  <c r="C327" i="14"/>
  <c r="D327" i="14"/>
  <c r="C335" i="14"/>
  <c r="D335" i="14"/>
  <c r="H89" i="14"/>
  <c r="N157" i="14"/>
  <c r="C28" i="14"/>
  <c r="D28" i="14"/>
  <c r="C33" i="14"/>
  <c r="D33" i="14"/>
  <c r="M43" i="14"/>
  <c r="C43" i="14"/>
  <c r="D43" i="14"/>
  <c r="C52" i="14"/>
  <c r="D52" i="14"/>
  <c r="M57" i="14"/>
  <c r="C57" i="14"/>
  <c r="D57" i="14"/>
  <c r="M67" i="14"/>
  <c r="D67" i="14"/>
  <c r="D75" i="14"/>
  <c r="M81" i="14"/>
  <c r="C81" i="14"/>
  <c r="D81" i="14"/>
  <c r="D86" i="14"/>
  <c r="C95" i="14"/>
  <c r="D95" i="14"/>
  <c r="M100" i="14"/>
  <c r="D100" i="14"/>
  <c r="D110" i="14"/>
  <c r="D115" i="14"/>
  <c r="C119" i="14"/>
  <c r="D119" i="14"/>
  <c r="C124" i="14"/>
  <c r="D124" i="14"/>
  <c r="C129" i="14"/>
  <c r="D129" i="14"/>
  <c r="C137" i="14"/>
  <c r="D137" i="14"/>
  <c r="C139" i="14"/>
  <c r="D139" i="14"/>
  <c r="C143" i="14"/>
  <c r="D143" i="14"/>
  <c r="C148" i="14"/>
  <c r="D148" i="14"/>
  <c r="C153" i="14"/>
  <c r="D153" i="14"/>
  <c r="D158" i="14"/>
  <c r="K163" i="14"/>
  <c r="D163" i="14"/>
  <c r="C167" i="14"/>
  <c r="D167" i="14"/>
  <c r="C178" i="14"/>
  <c r="D178" i="14"/>
  <c r="C184" i="14"/>
  <c r="D184" i="14"/>
  <c r="C188" i="14"/>
  <c r="D188" i="14"/>
  <c r="C193" i="14"/>
  <c r="D193" i="14"/>
  <c r="C197" i="14"/>
  <c r="D197" i="14"/>
  <c r="D202" i="14"/>
  <c r="D207" i="14"/>
  <c r="N212" i="14"/>
  <c r="C212" i="14"/>
  <c r="D212" i="14"/>
  <c r="C220" i="14"/>
  <c r="D220" i="14"/>
  <c r="H224" i="14"/>
  <c r="C224" i="14"/>
  <c r="D224" i="14"/>
  <c r="C232" i="14"/>
  <c r="D232" i="14"/>
  <c r="C239" i="14"/>
  <c r="D239" i="14"/>
  <c r="C244" i="14"/>
  <c r="D244" i="14"/>
  <c r="C248" i="14"/>
  <c r="D248" i="14"/>
  <c r="C256" i="14"/>
  <c r="D256" i="14"/>
  <c r="N260" i="14"/>
  <c r="C260" i="14"/>
  <c r="D260" i="14"/>
  <c r="D268" i="14"/>
  <c r="C268" i="14"/>
  <c r="C272" i="14"/>
  <c r="D272" i="14"/>
  <c r="C280" i="14"/>
  <c r="D280" i="14"/>
  <c r="C284" i="14"/>
  <c r="D284" i="14"/>
  <c r="C292" i="14"/>
  <c r="D292" i="14"/>
  <c r="C299" i="14"/>
  <c r="D299" i="14"/>
  <c r="C304" i="14"/>
  <c r="D304" i="14"/>
  <c r="D307" i="14"/>
  <c r="C307" i="14"/>
  <c r="C311" i="14"/>
  <c r="D311" i="14"/>
  <c r="C314" i="14"/>
  <c r="D314" i="14"/>
  <c r="D321" i="14"/>
  <c r="C321" i="14"/>
  <c r="C328" i="14"/>
  <c r="D328" i="14"/>
  <c r="D332" i="14"/>
  <c r="C332" i="14"/>
  <c r="C23" i="14"/>
  <c r="D23" i="14"/>
  <c r="D25" i="14"/>
  <c r="C29" i="14"/>
  <c r="D29" i="14"/>
  <c r="C34" i="14"/>
  <c r="D34" i="14"/>
  <c r="D39" i="14"/>
  <c r="C44" i="14"/>
  <c r="D44" i="14"/>
  <c r="D49" i="14"/>
  <c r="C53" i="14"/>
  <c r="D53" i="14"/>
  <c r="C58" i="14"/>
  <c r="D58" i="14"/>
  <c r="C63" i="14"/>
  <c r="D63" i="14"/>
  <c r="C68" i="14"/>
  <c r="D68" i="14"/>
  <c r="D73" i="14"/>
  <c r="N74" i="14"/>
  <c r="D74" i="14"/>
  <c r="M82" i="14"/>
  <c r="C82" i="14"/>
  <c r="D82" i="14"/>
  <c r="M87" i="14"/>
  <c r="C87" i="14"/>
  <c r="D87" i="14"/>
  <c r="J92" i="14"/>
  <c r="D92" i="14"/>
  <c r="N97" i="14"/>
  <c r="D97" i="14"/>
  <c r="J101" i="14"/>
  <c r="C101" i="14"/>
  <c r="D101" i="14"/>
  <c r="L106" i="14"/>
  <c r="C106" i="14"/>
  <c r="D106" i="14"/>
  <c r="L111" i="14"/>
  <c r="D111" i="14"/>
  <c r="D116" i="14"/>
  <c r="H121" i="14"/>
  <c r="C121" i="14"/>
  <c r="D121" i="14"/>
  <c r="L125" i="14"/>
  <c r="C125" i="14"/>
  <c r="D125" i="14"/>
  <c r="L130" i="14"/>
  <c r="C130" i="14"/>
  <c r="D130" i="14"/>
  <c r="M136" i="14"/>
  <c r="C136" i="14"/>
  <c r="D136" i="14"/>
  <c r="H140" i="14"/>
  <c r="C140" i="14"/>
  <c r="D140" i="14"/>
  <c r="L145" i="14"/>
  <c r="D145" i="14"/>
  <c r="L149" i="14"/>
  <c r="C149" i="14"/>
  <c r="D149" i="14"/>
  <c r="C154" i="14"/>
  <c r="D154" i="14"/>
  <c r="H159" i="14"/>
  <c r="D159" i="14"/>
  <c r="L164" i="14"/>
  <c r="D164" i="14"/>
  <c r="L169" i="14"/>
  <c r="D169" i="14"/>
  <c r="C173" i="14"/>
  <c r="D173" i="14"/>
  <c r="K177" i="14"/>
  <c r="C177" i="14"/>
  <c r="D177" i="14"/>
  <c r="L183" i="14"/>
  <c r="C183" i="14"/>
  <c r="D183" i="14"/>
  <c r="C189" i="14"/>
  <c r="D189" i="14"/>
  <c r="C194" i="14"/>
  <c r="D194" i="14"/>
  <c r="D199" i="14"/>
  <c r="C203" i="14"/>
  <c r="D203" i="14"/>
  <c r="D206" i="14"/>
  <c r="C213" i="14"/>
  <c r="D213" i="14"/>
  <c r="C217" i="14"/>
  <c r="D217" i="14"/>
  <c r="C221" i="14"/>
  <c r="D221" i="14"/>
  <c r="D225" i="14"/>
  <c r="C225" i="14"/>
  <c r="C229" i="14"/>
  <c r="D229" i="14"/>
  <c r="C233" i="14"/>
  <c r="D233" i="14"/>
  <c r="L238" i="14"/>
  <c r="C238" i="14"/>
  <c r="D238" i="14"/>
  <c r="C241" i="14"/>
  <c r="D241" i="14"/>
  <c r="C245" i="14"/>
  <c r="D245" i="14"/>
  <c r="D249" i="14"/>
  <c r="C249" i="14"/>
  <c r="C253" i="14"/>
  <c r="D253" i="14"/>
  <c r="C257" i="14"/>
  <c r="D257" i="14"/>
  <c r="C261" i="14"/>
  <c r="D261" i="14"/>
  <c r="C265" i="14"/>
  <c r="D265" i="14"/>
  <c r="C269" i="14"/>
  <c r="D269" i="14"/>
  <c r="C273" i="14"/>
  <c r="D273" i="14"/>
  <c r="C277" i="14"/>
  <c r="D277" i="14"/>
  <c r="C281" i="14"/>
  <c r="D281" i="14"/>
  <c r="C285" i="14"/>
  <c r="D285" i="14"/>
  <c r="C289" i="14"/>
  <c r="D289" i="14"/>
  <c r="C293" i="14"/>
  <c r="D293" i="14"/>
  <c r="H298" i="14"/>
  <c r="C298" i="14"/>
  <c r="D298" i="14"/>
  <c r="C301" i="14"/>
  <c r="D301" i="14"/>
  <c r="C305" i="14"/>
  <c r="D305" i="14"/>
  <c r="C308" i="14"/>
  <c r="D308" i="14"/>
  <c r="C315" i="14"/>
  <c r="D315" i="14"/>
  <c r="C322" i="14"/>
  <c r="D322" i="14"/>
  <c r="C325" i="14"/>
  <c r="D325" i="14"/>
  <c r="C329" i="14"/>
  <c r="D329" i="14"/>
  <c r="C333" i="14"/>
  <c r="D333" i="14"/>
  <c r="J34" i="14"/>
  <c r="H51" i="14"/>
  <c r="J87" i="14"/>
  <c r="H111" i="14"/>
  <c r="H130" i="14"/>
  <c r="J152" i="14"/>
  <c r="J171" i="14"/>
  <c r="K189" i="14"/>
  <c r="K21" i="14"/>
  <c r="C21" i="14"/>
  <c r="D21" i="14"/>
  <c r="L32" i="14"/>
  <c r="C32" i="14"/>
  <c r="D32" i="14"/>
  <c r="L46" i="14"/>
  <c r="C46" i="14"/>
  <c r="D46" i="14"/>
  <c r="H61" i="14"/>
  <c r="D61" i="14"/>
  <c r="H80" i="14"/>
  <c r="D80" i="14"/>
  <c r="C94" i="14"/>
  <c r="D94" i="14"/>
  <c r="D109" i="14"/>
  <c r="C118" i="14"/>
  <c r="D118" i="14"/>
  <c r="D133" i="14"/>
  <c r="D147" i="14"/>
  <c r="C161" i="14"/>
  <c r="D161" i="14"/>
  <c r="C179" i="14"/>
  <c r="D179" i="14"/>
  <c r="C185" i="14"/>
  <c r="D185" i="14"/>
  <c r="C196" i="14"/>
  <c r="D196" i="14"/>
  <c r="C208" i="14"/>
  <c r="D208" i="14"/>
  <c r="C219" i="14"/>
  <c r="D219" i="14"/>
  <c r="C231" i="14"/>
  <c r="D231" i="14"/>
  <c r="C243" i="14"/>
  <c r="D243" i="14"/>
  <c r="C255" i="14"/>
  <c r="D255" i="14"/>
  <c r="D263" i="14"/>
  <c r="C263" i="14"/>
  <c r="C279" i="14"/>
  <c r="D279" i="14"/>
  <c r="C331" i="14"/>
  <c r="D331" i="14"/>
  <c r="L56" i="14"/>
  <c r="H22" i="14"/>
  <c r="C22" i="14"/>
  <c r="D22" i="14"/>
  <c r="C26" i="14"/>
  <c r="D26" i="14"/>
  <c r="C31" i="14"/>
  <c r="D31" i="14"/>
  <c r="K35" i="14"/>
  <c r="C35" i="14"/>
  <c r="D35" i="14"/>
  <c r="K40" i="14"/>
  <c r="C40" i="14"/>
  <c r="D40" i="14"/>
  <c r="C45" i="14"/>
  <c r="D45" i="14"/>
  <c r="C50" i="14"/>
  <c r="D50" i="14"/>
  <c r="K55" i="14"/>
  <c r="C55" i="14"/>
  <c r="D55" i="14"/>
  <c r="K59" i="14"/>
  <c r="C59" i="14"/>
  <c r="D59" i="14"/>
  <c r="C64" i="14"/>
  <c r="D64" i="14"/>
  <c r="C69" i="14"/>
  <c r="D69" i="14"/>
  <c r="C77" i="14"/>
  <c r="D77" i="14"/>
  <c r="K79" i="14"/>
  <c r="D79" i="14"/>
  <c r="C83" i="14"/>
  <c r="D83" i="14"/>
  <c r="C88" i="14"/>
  <c r="D88" i="14"/>
  <c r="C93" i="14"/>
  <c r="D93" i="14"/>
  <c r="D98" i="14"/>
  <c r="I103" i="14"/>
  <c r="D103" i="14"/>
  <c r="C107" i="14"/>
  <c r="D107" i="14"/>
  <c r="C112" i="14"/>
  <c r="D112" i="14"/>
  <c r="C117" i="14"/>
  <c r="D117" i="14"/>
  <c r="I122" i="14"/>
  <c r="D122" i="14"/>
  <c r="D127" i="14"/>
  <c r="C131" i="14"/>
  <c r="D131" i="14"/>
  <c r="L135" i="14"/>
  <c r="C135" i="14"/>
  <c r="D135" i="14"/>
  <c r="C141" i="14"/>
  <c r="D141" i="14"/>
  <c r="M146" i="14"/>
  <c r="D146" i="14"/>
  <c r="D151" i="14"/>
  <c r="C155" i="14"/>
  <c r="D155" i="14"/>
  <c r="D160" i="14"/>
  <c r="M165" i="14"/>
  <c r="C165" i="14"/>
  <c r="D165" i="14"/>
  <c r="D170" i="14"/>
  <c r="D175" i="14"/>
  <c r="N176" i="14"/>
  <c r="C176" i="14"/>
  <c r="D176" i="14"/>
  <c r="C182" i="14"/>
  <c r="D182" i="14"/>
  <c r="C190" i="14"/>
  <c r="D190" i="14"/>
  <c r="C195" i="14"/>
  <c r="D195" i="14"/>
  <c r="D200" i="14"/>
  <c r="D205" i="14"/>
  <c r="C209" i="14"/>
  <c r="D209" i="14"/>
  <c r="C214" i="14"/>
  <c r="D214" i="14"/>
  <c r="C218" i="14"/>
  <c r="D218" i="14"/>
  <c r="C226" i="14"/>
  <c r="D226" i="14"/>
  <c r="D230" i="14"/>
  <c r="C230" i="14"/>
  <c r="C237" i="14"/>
  <c r="D237" i="14"/>
  <c r="C242" i="14"/>
  <c r="D242" i="14"/>
  <c r="C250" i="14"/>
  <c r="D250" i="14"/>
  <c r="C254" i="14"/>
  <c r="D254" i="14"/>
  <c r="C262" i="14"/>
  <c r="D262" i="14"/>
  <c r="C266" i="14"/>
  <c r="D266" i="14"/>
  <c r="C274" i="14"/>
  <c r="D274" i="14"/>
  <c r="C278" i="14"/>
  <c r="D278" i="14"/>
  <c r="C286" i="14"/>
  <c r="D286" i="14"/>
  <c r="C290" i="14"/>
  <c r="D290" i="14"/>
  <c r="C297" i="14"/>
  <c r="D297" i="14"/>
  <c r="D302" i="14"/>
  <c r="C302" i="14"/>
  <c r="C309" i="14"/>
  <c r="D309" i="14"/>
  <c r="C316" i="14"/>
  <c r="D316" i="14"/>
  <c r="C319" i="14"/>
  <c r="D319" i="14"/>
  <c r="C323" i="14"/>
  <c r="D323" i="14"/>
  <c r="D326" i="14"/>
  <c r="C326" i="14"/>
  <c r="D334" i="14"/>
  <c r="C334" i="14"/>
  <c r="I23" i="14"/>
  <c r="L37" i="14"/>
  <c r="J53" i="14"/>
  <c r="H70" i="14"/>
  <c r="J82" i="14"/>
  <c r="N87" i="14"/>
  <c r="J97" i="14"/>
  <c r="J113" i="14"/>
  <c r="J133" i="14"/>
  <c r="L154" i="14"/>
  <c r="L173" i="14"/>
  <c r="K199" i="14"/>
  <c r="L277" i="14"/>
  <c r="M20" i="14"/>
  <c r="I20" i="14"/>
  <c r="L20" i="14"/>
  <c r="H20" i="14"/>
  <c r="K20" i="14"/>
  <c r="L33" i="14"/>
  <c r="H33" i="14"/>
  <c r="K33" i="14"/>
  <c r="N33" i="14"/>
  <c r="J33" i="14"/>
  <c r="L47" i="14"/>
  <c r="H47" i="14"/>
  <c r="K47" i="14"/>
  <c r="N47" i="14"/>
  <c r="J47" i="14"/>
  <c r="L52" i="14"/>
  <c r="H52" i="14"/>
  <c r="K52" i="14"/>
  <c r="N52" i="14"/>
  <c r="J52" i="14"/>
  <c r="L62" i="14"/>
  <c r="H62" i="14"/>
  <c r="K62" i="14"/>
  <c r="N62" i="14"/>
  <c r="J62" i="14"/>
  <c r="K75" i="14"/>
  <c r="N75" i="14"/>
  <c r="J75" i="14"/>
  <c r="M75" i="14"/>
  <c r="I75" i="14"/>
  <c r="L86" i="14"/>
  <c r="H86" i="14"/>
  <c r="K86" i="14"/>
  <c r="N86" i="14"/>
  <c r="J86" i="14"/>
  <c r="N91" i="14"/>
  <c r="J91" i="14"/>
  <c r="L91" i="14"/>
  <c r="H91" i="14"/>
  <c r="K91" i="14"/>
  <c r="I91" i="14"/>
  <c r="N95" i="14"/>
  <c r="J95" i="14"/>
  <c r="L95" i="14"/>
  <c r="H95" i="14"/>
  <c r="M95" i="14"/>
  <c r="K95" i="14"/>
  <c r="N105" i="14"/>
  <c r="J105" i="14"/>
  <c r="M105" i="14"/>
  <c r="I105" i="14"/>
  <c r="L105" i="14"/>
  <c r="H105" i="14"/>
  <c r="N115" i="14"/>
  <c r="J115" i="14"/>
  <c r="M115" i="14"/>
  <c r="I115" i="14"/>
  <c r="L115" i="14"/>
  <c r="H115" i="14"/>
  <c r="K115" i="14"/>
  <c r="N124" i="14"/>
  <c r="J124" i="14"/>
  <c r="M124" i="14"/>
  <c r="I124" i="14"/>
  <c r="L124" i="14"/>
  <c r="H124" i="14"/>
  <c r="M137" i="14"/>
  <c r="I137" i="14"/>
  <c r="L137" i="14"/>
  <c r="H137" i="14"/>
  <c r="K137" i="14"/>
  <c r="J137" i="14"/>
  <c r="N143" i="14"/>
  <c r="J143" i="14"/>
  <c r="M143" i="14"/>
  <c r="I143" i="14"/>
  <c r="L143" i="14"/>
  <c r="H143" i="14"/>
  <c r="N153" i="14"/>
  <c r="J153" i="14"/>
  <c r="M153" i="14"/>
  <c r="I153" i="14"/>
  <c r="L153" i="14"/>
  <c r="H153" i="14"/>
  <c r="K153" i="14"/>
  <c r="N158" i="14"/>
  <c r="J158" i="14"/>
  <c r="M158" i="14"/>
  <c r="I158" i="14"/>
  <c r="L158" i="14"/>
  <c r="H158" i="14"/>
  <c r="K158" i="14"/>
  <c r="N20" i="14"/>
  <c r="I43" i="14"/>
  <c r="L75" i="14"/>
  <c r="I81" i="14"/>
  <c r="M86" i="14"/>
  <c r="L23" i="14"/>
  <c r="H23" i="14"/>
  <c r="K23" i="14"/>
  <c r="N23" i="14"/>
  <c r="J23" i="14"/>
  <c r="M25" i="14"/>
  <c r="I25" i="14"/>
  <c r="L25" i="14"/>
  <c r="H25" i="14"/>
  <c r="K25" i="14"/>
  <c r="M29" i="14"/>
  <c r="I29" i="14"/>
  <c r="L29" i="14"/>
  <c r="H29" i="14"/>
  <c r="K29" i="14"/>
  <c r="M34" i="14"/>
  <c r="I34" i="14"/>
  <c r="L34" i="14"/>
  <c r="H34" i="14"/>
  <c r="K34" i="14"/>
  <c r="M39" i="14"/>
  <c r="I39" i="14"/>
  <c r="L39" i="14"/>
  <c r="H39" i="14"/>
  <c r="K39" i="14"/>
  <c r="M44" i="14"/>
  <c r="I44" i="14"/>
  <c r="L44" i="14"/>
  <c r="H44" i="14"/>
  <c r="K44" i="14"/>
  <c r="M49" i="14"/>
  <c r="I49" i="14"/>
  <c r="L49" i="14"/>
  <c r="H49" i="14"/>
  <c r="K49" i="14"/>
  <c r="M53" i="14"/>
  <c r="I53" i="14"/>
  <c r="L53" i="14"/>
  <c r="H53" i="14"/>
  <c r="K53" i="14"/>
  <c r="M58" i="14"/>
  <c r="I58" i="14"/>
  <c r="L58" i="14"/>
  <c r="H58" i="14"/>
  <c r="K58" i="14"/>
  <c r="M63" i="14"/>
  <c r="I63" i="14"/>
  <c r="L63" i="14"/>
  <c r="H63" i="14"/>
  <c r="K63" i="14"/>
  <c r="M68" i="14"/>
  <c r="I68" i="14"/>
  <c r="L68" i="14"/>
  <c r="H68" i="14"/>
  <c r="K68" i="14"/>
  <c r="M73" i="14"/>
  <c r="I73" i="14"/>
  <c r="L73" i="14"/>
  <c r="H73" i="14"/>
  <c r="K73" i="14"/>
  <c r="N311" i="14"/>
  <c r="J311" i="14"/>
  <c r="M311" i="14"/>
  <c r="I311" i="14"/>
  <c r="H311" i="14"/>
  <c r="L311" i="14"/>
  <c r="K311" i="14"/>
  <c r="L314" i="14"/>
  <c r="H314" i="14"/>
  <c r="K314" i="14"/>
  <c r="J314" i="14"/>
  <c r="I314" i="14"/>
  <c r="N314" i="14"/>
  <c r="M314" i="14"/>
  <c r="N326" i="14"/>
  <c r="J326" i="14"/>
  <c r="M326" i="14"/>
  <c r="I326" i="14"/>
  <c r="L326" i="14"/>
  <c r="K326" i="14"/>
  <c r="H326" i="14"/>
  <c r="L328" i="14"/>
  <c r="H328" i="14"/>
  <c r="K328" i="14"/>
  <c r="N328" i="14"/>
  <c r="M328" i="14"/>
  <c r="J328" i="14"/>
  <c r="I328" i="14"/>
  <c r="I19" i="14"/>
  <c r="M23" i="14"/>
  <c r="H27" i="14"/>
  <c r="J29" i="14"/>
  <c r="N34" i="14"/>
  <c r="I38" i="14"/>
  <c r="H46" i="14"/>
  <c r="J49" i="14"/>
  <c r="N53" i="14"/>
  <c r="I57" i="14"/>
  <c r="M62" i="14"/>
  <c r="H65" i="14"/>
  <c r="J68" i="14"/>
  <c r="N73" i="14"/>
  <c r="I76" i="14"/>
  <c r="H85" i="14"/>
  <c r="I95" i="14"/>
  <c r="K143" i="14"/>
  <c r="N31" i="14"/>
  <c r="J31" i="14"/>
  <c r="M31" i="14"/>
  <c r="I31" i="14"/>
  <c r="L31" i="14"/>
  <c r="H31" i="14"/>
  <c r="N45" i="14"/>
  <c r="J45" i="14"/>
  <c r="M45" i="14"/>
  <c r="I45" i="14"/>
  <c r="L45" i="14"/>
  <c r="H45" i="14"/>
  <c r="N64" i="14"/>
  <c r="J64" i="14"/>
  <c r="M64" i="14"/>
  <c r="I64" i="14"/>
  <c r="L64" i="14"/>
  <c r="H64" i="14"/>
  <c r="M77" i="14"/>
  <c r="I77" i="14"/>
  <c r="L77" i="14"/>
  <c r="H77" i="14"/>
  <c r="K77" i="14"/>
  <c r="N83" i="14"/>
  <c r="J83" i="14"/>
  <c r="M83" i="14"/>
  <c r="I83" i="14"/>
  <c r="L83" i="14"/>
  <c r="H83" i="14"/>
  <c r="L98" i="14"/>
  <c r="H98" i="14"/>
  <c r="N98" i="14"/>
  <c r="J98" i="14"/>
  <c r="I98" i="14"/>
  <c r="M98" i="14"/>
  <c r="L112" i="14"/>
  <c r="H112" i="14"/>
  <c r="K112" i="14"/>
  <c r="N112" i="14"/>
  <c r="J112" i="14"/>
  <c r="M112" i="14"/>
  <c r="I112" i="14"/>
  <c r="L131" i="14"/>
  <c r="H131" i="14"/>
  <c r="K131" i="14"/>
  <c r="N131" i="14"/>
  <c r="J131" i="14"/>
  <c r="M131" i="14"/>
  <c r="I131" i="14"/>
  <c r="L151" i="14"/>
  <c r="H151" i="14"/>
  <c r="K151" i="14"/>
  <c r="N151" i="14"/>
  <c r="J151" i="14"/>
  <c r="M151" i="14"/>
  <c r="I151" i="14"/>
  <c r="L160" i="14"/>
  <c r="H160" i="14"/>
  <c r="K160" i="14"/>
  <c r="N160" i="14"/>
  <c r="J160" i="14"/>
  <c r="M160" i="14"/>
  <c r="L175" i="14"/>
  <c r="H175" i="14"/>
  <c r="K175" i="14"/>
  <c r="N175" i="14"/>
  <c r="J175" i="14"/>
  <c r="M175" i="14"/>
  <c r="I175" i="14"/>
  <c r="N190" i="14"/>
  <c r="K190" i="14"/>
  <c r="M190" i="14"/>
  <c r="I190" i="14"/>
  <c r="J190" i="14"/>
  <c r="H190" i="14"/>
  <c r="L190" i="14"/>
  <c r="K205" i="14"/>
  <c r="N205" i="14"/>
  <c r="J205" i="14"/>
  <c r="M205" i="14"/>
  <c r="I205" i="14"/>
  <c r="L205" i="14"/>
  <c r="H205" i="14"/>
  <c r="K209" i="14"/>
  <c r="N209" i="14"/>
  <c r="J209" i="14"/>
  <c r="I209" i="14"/>
  <c r="M209" i="14"/>
  <c r="H209" i="14"/>
  <c r="L230" i="14"/>
  <c r="H230" i="14"/>
  <c r="K230" i="14"/>
  <c r="J230" i="14"/>
  <c r="N230" i="14"/>
  <c r="M230" i="14"/>
  <c r="I230" i="14"/>
  <c r="N237" i="14"/>
  <c r="J237" i="14"/>
  <c r="M237" i="14"/>
  <c r="I237" i="14"/>
  <c r="H237" i="14"/>
  <c r="L237" i="14"/>
  <c r="K237" i="14"/>
  <c r="M250" i="14"/>
  <c r="I250" i="14"/>
  <c r="L250" i="14"/>
  <c r="H250" i="14"/>
  <c r="K250" i="14"/>
  <c r="J250" i="14"/>
  <c r="N250" i="14"/>
  <c r="L254" i="14"/>
  <c r="H254" i="14"/>
  <c r="K254" i="14"/>
  <c r="N254" i="14"/>
  <c r="M254" i="14"/>
  <c r="J254" i="14"/>
  <c r="I254" i="14"/>
  <c r="N266" i="14"/>
  <c r="J266" i="14"/>
  <c r="M266" i="14"/>
  <c r="I266" i="14"/>
  <c r="H266" i="14"/>
  <c r="L266" i="14"/>
  <c r="K266" i="14"/>
  <c r="M286" i="14"/>
  <c r="I286" i="14"/>
  <c r="L286" i="14"/>
  <c r="H286" i="14"/>
  <c r="K286" i="14"/>
  <c r="J286" i="14"/>
  <c r="N286" i="14"/>
  <c r="L290" i="14"/>
  <c r="H290" i="14"/>
  <c r="K290" i="14"/>
  <c r="N290" i="14"/>
  <c r="M290" i="14"/>
  <c r="J290" i="14"/>
  <c r="I290" i="14"/>
  <c r="N297" i="14"/>
  <c r="J297" i="14"/>
  <c r="M297" i="14"/>
  <c r="I297" i="14"/>
  <c r="L297" i="14"/>
  <c r="K297" i="14"/>
  <c r="H297" i="14"/>
  <c r="N302" i="14"/>
  <c r="J302" i="14"/>
  <c r="M302" i="14"/>
  <c r="I302" i="14"/>
  <c r="H302" i="14"/>
  <c r="L302" i="14"/>
  <c r="K302" i="14"/>
  <c r="J25" i="14"/>
  <c r="N29" i="14"/>
  <c r="I33" i="14"/>
  <c r="J44" i="14"/>
  <c r="N49" i="14"/>
  <c r="I52" i="14"/>
  <c r="J63" i="14"/>
  <c r="N68" i="14"/>
  <c r="M91" i="14"/>
  <c r="K124" i="14"/>
  <c r="L28" i="14"/>
  <c r="H28" i="14"/>
  <c r="K28" i="14"/>
  <c r="N28" i="14"/>
  <c r="J28" i="14"/>
  <c r="L38" i="14"/>
  <c r="H38" i="14"/>
  <c r="K38" i="14"/>
  <c r="N38" i="14"/>
  <c r="J38" i="14"/>
  <c r="L43" i="14"/>
  <c r="H43" i="14"/>
  <c r="K43" i="14"/>
  <c r="N43" i="14"/>
  <c r="J43" i="14"/>
  <c r="L57" i="14"/>
  <c r="H57" i="14"/>
  <c r="K57" i="14"/>
  <c r="N57" i="14"/>
  <c r="J57" i="14"/>
  <c r="L67" i="14"/>
  <c r="H67" i="14"/>
  <c r="K67" i="14"/>
  <c r="N67" i="14"/>
  <c r="J67" i="14"/>
  <c r="L71" i="14"/>
  <c r="H71" i="14"/>
  <c r="K71" i="14"/>
  <c r="N71" i="14"/>
  <c r="J71" i="14"/>
  <c r="L81" i="14"/>
  <c r="H81" i="14"/>
  <c r="K81" i="14"/>
  <c r="N81" i="14"/>
  <c r="J81" i="14"/>
  <c r="N100" i="14"/>
  <c r="J100" i="14"/>
  <c r="L100" i="14"/>
  <c r="H100" i="14"/>
  <c r="K100" i="14"/>
  <c r="I100" i="14"/>
  <c r="N110" i="14"/>
  <c r="J110" i="14"/>
  <c r="M110" i="14"/>
  <c r="I110" i="14"/>
  <c r="L110" i="14"/>
  <c r="H110" i="14"/>
  <c r="K110" i="14"/>
  <c r="N119" i="14"/>
  <c r="J119" i="14"/>
  <c r="M119" i="14"/>
  <c r="I119" i="14"/>
  <c r="L119" i="14"/>
  <c r="H119" i="14"/>
  <c r="K119" i="14"/>
  <c r="N129" i="14"/>
  <c r="J129" i="14"/>
  <c r="M129" i="14"/>
  <c r="I129" i="14"/>
  <c r="L129" i="14"/>
  <c r="H129" i="14"/>
  <c r="K129" i="14"/>
  <c r="N139" i="14"/>
  <c r="J139" i="14"/>
  <c r="M139" i="14"/>
  <c r="I139" i="14"/>
  <c r="L139" i="14"/>
  <c r="H139" i="14"/>
  <c r="K139" i="14"/>
  <c r="N148" i="14"/>
  <c r="J148" i="14"/>
  <c r="M148" i="14"/>
  <c r="I148" i="14"/>
  <c r="L148" i="14"/>
  <c r="H148" i="14"/>
  <c r="K148" i="14"/>
  <c r="N163" i="14"/>
  <c r="J163" i="14"/>
  <c r="M163" i="14"/>
  <c r="I163" i="14"/>
  <c r="L163" i="14"/>
  <c r="H163" i="14"/>
  <c r="N167" i="14"/>
  <c r="J167" i="14"/>
  <c r="M167" i="14"/>
  <c r="I167" i="14"/>
  <c r="L167" i="14"/>
  <c r="H167" i="14"/>
  <c r="K167" i="14"/>
  <c r="N331" i="14"/>
  <c r="J331" i="14"/>
  <c r="M331" i="14"/>
  <c r="I331" i="14"/>
  <c r="H331" i="14"/>
  <c r="L331" i="14"/>
  <c r="K331" i="14"/>
  <c r="N335" i="14"/>
  <c r="J335" i="14"/>
  <c r="M335" i="14"/>
  <c r="I335" i="14"/>
  <c r="L335" i="14"/>
  <c r="K335" i="14"/>
  <c r="H335" i="14"/>
  <c r="M28" i="14"/>
  <c r="M47" i="14"/>
  <c r="I62" i="14"/>
  <c r="K22" i="14"/>
  <c r="N22" i="14"/>
  <c r="J22" i="14"/>
  <c r="M22" i="14"/>
  <c r="I22" i="14"/>
  <c r="N26" i="14"/>
  <c r="J26" i="14"/>
  <c r="M26" i="14"/>
  <c r="I26" i="14"/>
  <c r="L26" i="14"/>
  <c r="H26" i="14"/>
  <c r="N35" i="14"/>
  <c r="J35" i="14"/>
  <c r="M35" i="14"/>
  <c r="I35" i="14"/>
  <c r="L35" i="14"/>
  <c r="H35" i="14"/>
  <c r="N40" i="14"/>
  <c r="J40" i="14"/>
  <c r="M40" i="14"/>
  <c r="I40" i="14"/>
  <c r="L40" i="14"/>
  <c r="H40" i="14"/>
  <c r="N50" i="14"/>
  <c r="J50" i="14"/>
  <c r="M50" i="14"/>
  <c r="I50" i="14"/>
  <c r="L50" i="14"/>
  <c r="H50" i="14"/>
  <c r="N55" i="14"/>
  <c r="J55" i="14"/>
  <c r="M55" i="14"/>
  <c r="I55" i="14"/>
  <c r="L55" i="14"/>
  <c r="H55" i="14"/>
  <c r="N59" i="14"/>
  <c r="J59" i="14"/>
  <c r="M59" i="14"/>
  <c r="I59" i="14"/>
  <c r="L59" i="14"/>
  <c r="H59" i="14"/>
  <c r="N69" i="14"/>
  <c r="J69" i="14"/>
  <c r="M69" i="14"/>
  <c r="I69" i="14"/>
  <c r="L69" i="14"/>
  <c r="H69" i="14"/>
  <c r="N79" i="14"/>
  <c r="J79" i="14"/>
  <c r="M79" i="14"/>
  <c r="I79" i="14"/>
  <c r="L79" i="14"/>
  <c r="H79" i="14"/>
  <c r="N88" i="14"/>
  <c r="J88" i="14"/>
  <c r="M88" i="14"/>
  <c r="I88" i="14"/>
  <c r="L88" i="14"/>
  <c r="H88" i="14"/>
  <c r="L93" i="14"/>
  <c r="H93" i="14"/>
  <c r="N93" i="14"/>
  <c r="J93" i="14"/>
  <c r="M93" i="14"/>
  <c r="K93" i="14"/>
  <c r="I93" i="14"/>
  <c r="L103" i="14"/>
  <c r="H103" i="14"/>
  <c r="K103" i="14"/>
  <c r="N103" i="14"/>
  <c r="J103" i="14"/>
  <c r="M103" i="14"/>
  <c r="L107" i="14"/>
  <c r="H107" i="14"/>
  <c r="K107" i="14"/>
  <c r="N107" i="14"/>
  <c r="J107" i="14"/>
  <c r="I107" i="14"/>
  <c r="L117" i="14"/>
  <c r="H117" i="14"/>
  <c r="K117" i="14"/>
  <c r="N117" i="14"/>
  <c r="J117" i="14"/>
  <c r="M117" i="14"/>
  <c r="I117" i="14"/>
  <c r="L122" i="14"/>
  <c r="H122" i="14"/>
  <c r="K122" i="14"/>
  <c r="N122" i="14"/>
  <c r="J122" i="14"/>
  <c r="M122" i="14"/>
  <c r="L127" i="14"/>
  <c r="H127" i="14"/>
  <c r="K127" i="14"/>
  <c r="N127" i="14"/>
  <c r="J127" i="14"/>
  <c r="I127" i="14"/>
  <c r="K135" i="14"/>
  <c r="N135" i="14"/>
  <c r="J135" i="14"/>
  <c r="M135" i="14"/>
  <c r="I135" i="14"/>
  <c r="H135" i="14"/>
  <c r="L141" i="14"/>
  <c r="H141" i="14"/>
  <c r="K141" i="14"/>
  <c r="N141" i="14"/>
  <c r="J141" i="14"/>
  <c r="M141" i="14"/>
  <c r="L146" i="14"/>
  <c r="H146" i="14"/>
  <c r="K146" i="14"/>
  <c r="N146" i="14"/>
  <c r="J146" i="14"/>
  <c r="I146" i="14"/>
  <c r="L155" i="14"/>
  <c r="H155" i="14"/>
  <c r="K155" i="14"/>
  <c r="N155" i="14"/>
  <c r="J155" i="14"/>
  <c r="M155" i="14"/>
  <c r="I155" i="14"/>
  <c r="L165" i="14"/>
  <c r="H165" i="14"/>
  <c r="K165" i="14"/>
  <c r="N165" i="14"/>
  <c r="J165" i="14"/>
  <c r="I165" i="14"/>
  <c r="L170" i="14"/>
  <c r="H170" i="14"/>
  <c r="K170" i="14"/>
  <c r="N170" i="14"/>
  <c r="J170" i="14"/>
  <c r="M170" i="14"/>
  <c r="I170" i="14"/>
  <c r="M176" i="14"/>
  <c r="I176" i="14"/>
  <c r="L176" i="14"/>
  <c r="H176" i="14"/>
  <c r="K176" i="14"/>
  <c r="J176" i="14"/>
  <c r="N182" i="14"/>
  <c r="J182" i="14"/>
  <c r="M182" i="14"/>
  <c r="I182" i="14"/>
  <c r="L182" i="14"/>
  <c r="H182" i="14"/>
  <c r="K195" i="14"/>
  <c r="N195" i="14"/>
  <c r="J195" i="14"/>
  <c r="M195" i="14"/>
  <c r="I195" i="14"/>
  <c r="L195" i="14"/>
  <c r="H195" i="14"/>
  <c r="K200" i="14"/>
  <c r="N200" i="14"/>
  <c r="J200" i="14"/>
  <c r="I200" i="14"/>
  <c r="M200" i="14"/>
  <c r="L200" i="14"/>
  <c r="H200" i="14"/>
  <c r="K214" i="14"/>
  <c r="N214" i="14"/>
  <c r="J214" i="14"/>
  <c r="M214" i="14"/>
  <c r="I214" i="14"/>
  <c r="L214" i="14"/>
  <c r="H214" i="14"/>
  <c r="N218" i="14"/>
  <c r="J218" i="14"/>
  <c r="M218" i="14"/>
  <c r="I218" i="14"/>
  <c r="H218" i="14"/>
  <c r="L218" i="14"/>
  <c r="K218" i="14"/>
  <c r="M226" i="14"/>
  <c r="I226" i="14"/>
  <c r="L226" i="14"/>
  <c r="H226" i="14"/>
  <c r="K226" i="14"/>
  <c r="N226" i="14"/>
  <c r="J226" i="14"/>
  <c r="N242" i="14"/>
  <c r="J242" i="14"/>
  <c r="M242" i="14"/>
  <c r="I242" i="14"/>
  <c r="L242" i="14"/>
  <c r="K242" i="14"/>
  <c r="H242" i="14"/>
  <c r="K262" i="14"/>
  <c r="N262" i="14"/>
  <c r="J262" i="14"/>
  <c r="M262" i="14"/>
  <c r="L262" i="14"/>
  <c r="I262" i="14"/>
  <c r="H262" i="14"/>
  <c r="M274" i="14"/>
  <c r="I274" i="14"/>
  <c r="L274" i="14"/>
  <c r="H274" i="14"/>
  <c r="N274" i="14"/>
  <c r="K274" i="14"/>
  <c r="J274" i="14"/>
  <c r="N278" i="14"/>
  <c r="M278" i="14"/>
  <c r="L278" i="14"/>
  <c r="H278" i="14"/>
  <c r="K278" i="14"/>
  <c r="J278" i="14"/>
  <c r="I278" i="14"/>
  <c r="L19" i="14"/>
  <c r="H19" i="14"/>
  <c r="K19" i="14"/>
  <c r="N19" i="14"/>
  <c r="J19" i="14"/>
  <c r="N21" i="14"/>
  <c r="J21" i="14"/>
  <c r="M21" i="14"/>
  <c r="I21" i="14"/>
  <c r="L21" i="14"/>
  <c r="H21" i="14"/>
  <c r="K27" i="14"/>
  <c r="N27" i="14"/>
  <c r="J27" i="14"/>
  <c r="M27" i="14"/>
  <c r="I27" i="14"/>
  <c r="K32" i="14"/>
  <c r="N32" i="14"/>
  <c r="J32" i="14"/>
  <c r="M32" i="14"/>
  <c r="I32" i="14"/>
  <c r="K37" i="14"/>
  <c r="N37" i="14"/>
  <c r="J37" i="14"/>
  <c r="M37" i="14"/>
  <c r="I37" i="14"/>
  <c r="K41" i="14"/>
  <c r="N41" i="14"/>
  <c r="J41" i="14"/>
  <c r="M41" i="14"/>
  <c r="I41" i="14"/>
  <c r="K46" i="14"/>
  <c r="N46" i="14"/>
  <c r="J46" i="14"/>
  <c r="M46" i="14"/>
  <c r="I46" i="14"/>
  <c r="K51" i="14"/>
  <c r="N51" i="14"/>
  <c r="J51" i="14"/>
  <c r="M51" i="14"/>
  <c r="I51" i="14"/>
  <c r="K56" i="14"/>
  <c r="N56" i="14"/>
  <c r="J56" i="14"/>
  <c r="M56" i="14"/>
  <c r="I56" i="14"/>
  <c r="K61" i="14"/>
  <c r="N61" i="14"/>
  <c r="J61" i="14"/>
  <c r="M61" i="14"/>
  <c r="I61" i="14"/>
  <c r="K65" i="14"/>
  <c r="N65" i="14"/>
  <c r="J65" i="14"/>
  <c r="M65" i="14"/>
  <c r="I65" i="14"/>
  <c r="K70" i="14"/>
  <c r="N70" i="14"/>
  <c r="J70" i="14"/>
  <c r="M70" i="14"/>
  <c r="I70" i="14"/>
  <c r="L76" i="14"/>
  <c r="H76" i="14"/>
  <c r="K76" i="14"/>
  <c r="N76" i="14"/>
  <c r="J76" i="14"/>
  <c r="K80" i="14"/>
  <c r="N80" i="14"/>
  <c r="J80" i="14"/>
  <c r="M80" i="14"/>
  <c r="I80" i="14"/>
  <c r="K85" i="14"/>
  <c r="N85" i="14"/>
  <c r="J85" i="14"/>
  <c r="M85" i="14"/>
  <c r="I85" i="14"/>
  <c r="M89" i="14"/>
  <c r="K89" i="14"/>
  <c r="J89" i="14"/>
  <c r="N89" i="14"/>
  <c r="I89" i="14"/>
  <c r="J20" i="14"/>
  <c r="L22" i="14"/>
  <c r="N25" i="14"/>
  <c r="I28" i="14"/>
  <c r="K31" i="14"/>
  <c r="M33" i="14"/>
  <c r="H37" i="14"/>
  <c r="J39" i="14"/>
  <c r="L41" i="14"/>
  <c r="N44" i="14"/>
  <c r="I47" i="14"/>
  <c r="K50" i="14"/>
  <c r="M52" i="14"/>
  <c r="H56" i="14"/>
  <c r="J58" i="14"/>
  <c r="L61" i="14"/>
  <c r="N63" i="14"/>
  <c r="I67" i="14"/>
  <c r="K69" i="14"/>
  <c r="M71" i="14"/>
  <c r="H75" i="14"/>
  <c r="J77" i="14"/>
  <c r="L80" i="14"/>
  <c r="I86" i="14"/>
  <c r="K88" i="14"/>
  <c r="K98" i="14"/>
  <c r="K105" i="14"/>
  <c r="M127" i="14"/>
  <c r="N137" i="14"/>
  <c r="I160" i="14"/>
  <c r="K182" i="14"/>
  <c r="L209" i="14"/>
  <c r="M94" i="14"/>
  <c r="I94" i="14"/>
  <c r="K94" i="14"/>
  <c r="M99" i="14"/>
  <c r="I99" i="14"/>
  <c r="K99" i="14"/>
  <c r="M104" i="14"/>
  <c r="I104" i="14"/>
  <c r="L104" i="14"/>
  <c r="H104" i="14"/>
  <c r="K104" i="14"/>
  <c r="M109" i="14"/>
  <c r="I109" i="14"/>
  <c r="L109" i="14"/>
  <c r="H109" i="14"/>
  <c r="K109" i="14"/>
  <c r="M113" i="14"/>
  <c r="I113" i="14"/>
  <c r="L113" i="14"/>
  <c r="H113" i="14"/>
  <c r="K113" i="14"/>
  <c r="M118" i="14"/>
  <c r="I118" i="14"/>
  <c r="L118" i="14"/>
  <c r="H118" i="14"/>
  <c r="K118" i="14"/>
  <c r="M123" i="14"/>
  <c r="I123" i="14"/>
  <c r="L123" i="14"/>
  <c r="H123" i="14"/>
  <c r="K123" i="14"/>
  <c r="M128" i="14"/>
  <c r="I128" i="14"/>
  <c r="L128" i="14"/>
  <c r="H128" i="14"/>
  <c r="K128" i="14"/>
  <c r="M133" i="14"/>
  <c r="I133" i="14"/>
  <c r="L133" i="14"/>
  <c r="H133" i="14"/>
  <c r="K133" i="14"/>
  <c r="N134" i="14"/>
  <c r="J134" i="14"/>
  <c r="M134" i="14"/>
  <c r="I134" i="14"/>
  <c r="L134" i="14"/>
  <c r="H134" i="14"/>
  <c r="M142" i="14"/>
  <c r="I142" i="14"/>
  <c r="L142" i="14"/>
  <c r="H142" i="14"/>
  <c r="K142" i="14"/>
  <c r="M147" i="14"/>
  <c r="I147" i="14"/>
  <c r="L147" i="14"/>
  <c r="H147" i="14"/>
  <c r="K147" i="14"/>
  <c r="M152" i="14"/>
  <c r="I152" i="14"/>
  <c r="L152" i="14"/>
  <c r="H152" i="14"/>
  <c r="K152" i="14"/>
  <c r="M157" i="14"/>
  <c r="I157" i="14"/>
  <c r="L157" i="14"/>
  <c r="H157" i="14"/>
  <c r="K157" i="14"/>
  <c r="M161" i="14"/>
  <c r="I161" i="14"/>
  <c r="L161" i="14"/>
  <c r="H161" i="14"/>
  <c r="K161" i="14"/>
  <c r="M166" i="14"/>
  <c r="I166" i="14"/>
  <c r="L166" i="14"/>
  <c r="H166" i="14"/>
  <c r="K166" i="14"/>
  <c r="M171" i="14"/>
  <c r="I171" i="14"/>
  <c r="L171" i="14"/>
  <c r="H171" i="14"/>
  <c r="K171" i="14"/>
  <c r="L179" i="14"/>
  <c r="H179" i="14"/>
  <c r="K179" i="14"/>
  <c r="N179" i="14"/>
  <c r="J179" i="14"/>
  <c r="M181" i="14"/>
  <c r="I181" i="14"/>
  <c r="L181" i="14"/>
  <c r="H181" i="14"/>
  <c r="K181" i="14"/>
  <c r="K185" i="14"/>
  <c r="N185" i="14"/>
  <c r="I185" i="14"/>
  <c r="M185" i="14"/>
  <c r="H185" i="14"/>
  <c r="L185" i="14"/>
  <c r="L187" i="14"/>
  <c r="H187" i="14"/>
  <c r="N187" i="14"/>
  <c r="J187" i="14"/>
  <c r="M187" i="14"/>
  <c r="K187" i="14"/>
  <c r="L191" i="14"/>
  <c r="H191" i="14"/>
  <c r="K191" i="14"/>
  <c r="J191" i="14"/>
  <c r="N191" i="14"/>
  <c r="M191" i="14"/>
  <c r="I191" i="14"/>
  <c r="L196" i="14"/>
  <c r="H196" i="14"/>
  <c r="K196" i="14"/>
  <c r="N196" i="14"/>
  <c r="J196" i="14"/>
  <c r="M196" i="14"/>
  <c r="L201" i="14"/>
  <c r="H201" i="14"/>
  <c r="K201" i="14"/>
  <c r="J201" i="14"/>
  <c r="N201" i="14"/>
  <c r="I201" i="14"/>
  <c r="N208" i="14"/>
  <c r="J208" i="14"/>
  <c r="M208" i="14"/>
  <c r="I208" i="14"/>
  <c r="H208" i="14"/>
  <c r="L208" i="14"/>
  <c r="K208" i="14"/>
  <c r="L211" i="14"/>
  <c r="H211" i="14"/>
  <c r="K211" i="14"/>
  <c r="J211" i="14"/>
  <c r="N211" i="14"/>
  <c r="M211" i="14"/>
  <c r="I211" i="14"/>
  <c r="L215" i="14"/>
  <c r="H215" i="14"/>
  <c r="K215" i="14"/>
  <c r="N215" i="14"/>
  <c r="J215" i="14"/>
  <c r="M215" i="14"/>
  <c r="K219" i="14"/>
  <c r="N219" i="14"/>
  <c r="J219" i="14"/>
  <c r="I219" i="14"/>
  <c r="M219" i="14"/>
  <c r="L219" i="14"/>
  <c r="H219" i="14"/>
  <c r="N223" i="14"/>
  <c r="J223" i="14"/>
  <c r="M223" i="14"/>
  <c r="I223" i="14"/>
  <c r="L223" i="14"/>
  <c r="H223" i="14"/>
  <c r="K223" i="14"/>
  <c r="N227" i="14"/>
  <c r="J227" i="14"/>
  <c r="M227" i="14"/>
  <c r="I227" i="14"/>
  <c r="H227" i="14"/>
  <c r="L227" i="14"/>
  <c r="K227" i="14"/>
  <c r="M231" i="14"/>
  <c r="I231" i="14"/>
  <c r="L231" i="14"/>
  <c r="H231" i="14"/>
  <c r="K231" i="14"/>
  <c r="J231" i="14"/>
  <c r="N231" i="14"/>
  <c r="L235" i="14"/>
  <c r="H235" i="14"/>
  <c r="K235" i="14"/>
  <c r="N235" i="14"/>
  <c r="M235" i="14"/>
  <c r="J235" i="14"/>
  <c r="I235" i="14"/>
  <c r="M236" i="14"/>
  <c r="I236" i="14"/>
  <c r="L236" i="14"/>
  <c r="H236" i="14"/>
  <c r="N236" i="14"/>
  <c r="K236" i="14"/>
  <c r="J236" i="14"/>
  <c r="K243" i="14"/>
  <c r="N243" i="14"/>
  <c r="J243" i="14"/>
  <c r="M243" i="14"/>
  <c r="L243" i="14"/>
  <c r="I243" i="14"/>
  <c r="H243" i="14"/>
  <c r="N247" i="14"/>
  <c r="J247" i="14"/>
  <c r="M247" i="14"/>
  <c r="I247" i="14"/>
  <c r="H247" i="14"/>
  <c r="L247" i="14"/>
  <c r="K247" i="14"/>
  <c r="N251" i="14"/>
  <c r="J251" i="14"/>
  <c r="M251" i="14"/>
  <c r="I251" i="14"/>
  <c r="L251" i="14"/>
  <c r="K251" i="14"/>
  <c r="H251" i="14"/>
  <c r="M255" i="14"/>
  <c r="I255" i="14"/>
  <c r="L255" i="14"/>
  <c r="H255" i="14"/>
  <c r="N255" i="14"/>
  <c r="K255" i="14"/>
  <c r="L259" i="14"/>
  <c r="H259" i="14"/>
  <c r="K259" i="14"/>
  <c r="J259" i="14"/>
  <c r="I259" i="14"/>
  <c r="N259" i="14"/>
  <c r="M259" i="14"/>
  <c r="L263" i="14"/>
  <c r="H263" i="14"/>
  <c r="K263" i="14"/>
  <c r="N263" i="14"/>
  <c r="M263" i="14"/>
  <c r="J263" i="14"/>
  <c r="I263" i="14"/>
  <c r="K267" i="14"/>
  <c r="N267" i="14"/>
  <c r="J267" i="14"/>
  <c r="I267" i="14"/>
  <c r="H267" i="14"/>
  <c r="M267" i="14"/>
  <c r="L267" i="14"/>
  <c r="N271" i="14"/>
  <c r="J271" i="14"/>
  <c r="M271" i="14"/>
  <c r="I271" i="14"/>
  <c r="L271" i="14"/>
  <c r="K271" i="14"/>
  <c r="H271" i="14"/>
  <c r="N275" i="14"/>
  <c r="J275" i="14"/>
  <c r="M275" i="14"/>
  <c r="I275" i="14"/>
  <c r="H275" i="14"/>
  <c r="L275" i="14"/>
  <c r="K275" i="14"/>
  <c r="K279" i="14"/>
  <c r="N279" i="14"/>
  <c r="J279" i="14"/>
  <c r="M279" i="14"/>
  <c r="L279" i="14"/>
  <c r="I279" i="14"/>
  <c r="H279" i="14"/>
  <c r="N283" i="14"/>
  <c r="J283" i="14"/>
  <c r="M283" i="14"/>
  <c r="I283" i="14"/>
  <c r="H283" i="14"/>
  <c r="L283" i="14"/>
  <c r="K283" i="14"/>
  <c r="N287" i="14"/>
  <c r="J287" i="14"/>
  <c r="M287" i="14"/>
  <c r="I287" i="14"/>
  <c r="L287" i="14"/>
  <c r="K287" i="14"/>
  <c r="H287" i="14"/>
  <c r="M291" i="14"/>
  <c r="I291" i="14"/>
  <c r="L291" i="14"/>
  <c r="H291" i="14"/>
  <c r="N291" i="14"/>
  <c r="K291" i="14"/>
  <c r="J291" i="14"/>
  <c r="L295" i="14"/>
  <c r="H295" i="14"/>
  <c r="K295" i="14"/>
  <c r="J295" i="14"/>
  <c r="I295" i="14"/>
  <c r="N295" i="14"/>
  <c r="M295" i="14"/>
  <c r="M296" i="14"/>
  <c r="I296" i="14"/>
  <c r="L296" i="14"/>
  <c r="H296" i="14"/>
  <c r="K296" i="14"/>
  <c r="J296" i="14"/>
  <c r="N296" i="14"/>
  <c r="K303" i="14"/>
  <c r="N303" i="14"/>
  <c r="J303" i="14"/>
  <c r="I303" i="14"/>
  <c r="H303" i="14"/>
  <c r="M303" i="14"/>
  <c r="L303" i="14"/>
  <c r="K308" i="14"/>
  <c r="N308" i="14"/>
  <c r="J308" i="14"/>
  <c r="M308" i="14"/>
  <c r="L308" i="14"/>
  <c r="I308" i="14"/>
  <c r="H308" i="14"/>
  <c r="M315" i="14"/>
  <c r="I315" i="14"/>
  <c r="L315" i="14"/>
  <c r="H315" i="14"/>
  <c r="K315" i="14"/>
  <c r="J315" i="14"/>
  <c r="N315" i="14"/>
  <c r="M320" i="14"/>
  <c r="I320" i="14"/>
  <c r="L320" i="14"/>
  <c r="H320" i="14"/>
  <c r="N320" i="14"/>
  <c r="K320" i="14"/>
  <c r="J320" i="14"/>
  <c r="K327" i="14"/>
  <c r="N327" i="14"/>
  <c r="J327" i="14"/>
  <c r="M327" i="14"/>
  <c r="L327" i="14"/>
  <c r="I327" i="14"/>
  <c r="H327" i="14"/>
  <c r="K332" i="14"/>
  <c r="N332" i="14"/>
  <c r="J332" i="14"/>
  <c r="I332" i="14"/>
  <c r="H332" i="14"/>
  <c r="M332" i="14"/>
  <c r="L332" i="14"/>
  <c r="H74" i="14"/>
  <c r="L74" i="14"/>
  <c r="K82" i="14"/>
  <c r="K87" i="14"/>
  <c r="H92" i="14"/>
  <c r="J94" i="14"/>
  <c r="L97" i="14"/>
  <c r="N99" i="14"/>
  <c r="H101" i="14"/>
  <c r="H106" i="14"/>
  <c r="J109" i="14"/>
  <c r="N113" i="14"/>
  <c r="H125" i="14"/>
  <c r="J128" i="14"/>
  <c r="N133" i="14"/>
  <c r="I136" i="14"/>
  <c r="H145" i="14"/>
  <c r="J147" i="14"/>
  <c r="N152" i="14"/>
  <c r="H164" i="14"/>
  <c r="J166" i="14"/>
  <c r="N171" i="14"/>
  <c r="M179" i="14"/>
  <c r="H183" i="14"/>
  <c r="J185" i="14"/>
  <c r="M201" i="14"/>
  <c r="N172" i="14"/>
  <c r="J172" i="14"/>
  <c r="M172" i="14"/>
  <c r="I172" i="14"/>
  <c r="L172" i="14"/>
  <c r="H172" i="14"/>
  <c r="K178" i="14"/>
  <c r="N178" i="14"/>
  <c r="J178" i="14"/>
  <c r="M178" i="14"/>
  <c r="I178" i="14"/>
  <c r="L184" i="14"/>
  <c r="H184" i="14"/>
  <c r="K184" i="14"/>
  <c r="N184" i="14"/>
  <c r="J184" i="14"/>
  <c r="M188" i="14"/>
  <c r="I188" i="14"/>
  <c r="K188" i="14"/>
  <c r="H188" i="14"/>
  <c r="N188" i="14"/>
  <c r="L188" i="14"/>
  <c r="M193" i="14"/>
  <c r="I193" i="14"/>
  <c r="L193" i="14"/>
  <c r="H193" i="14"/>
  <c r="K193" i="14"/>
  <c r="J193" i="14"/>
  <c r="M197" i="14"/>
  <c r="I197" i="14"/>
  <c r="L197" i="14"/>
  <c r="H197" i="14"/>
  <c r="K197" i="14"/>
  <c r="N197" i="14"/>
  <c r="J197" i="14"/>
  <c r="M202" i="14"/>
  <c r="I202" i="14"/>
  <c r="L202" i="14"/>
  <c r="H202" i="14"/>
  <c r="K202" i="14"/>
  <c r="N202" i="14"/>
  <c r="J202" i="14"/>
  <c r="M207" i="14"/>
  <c r="I207" i="14"/>
  <c r="L207" i="14"/>
  <c r="H207" i="14"/>
  <c r="K207" i="14"/>
  <c r="N207" i="14"/>
  <c r="M212" i="14"/>
  <c r="I212" i="14"/>
  <c r="L212" i="14"/>
  <c r="H212" i="14"/>
  <c r="K212" i="14"/>
  <c r="J212" i="14"/>
  <c r="L220" i="14"/>
  <c r="H220" i="14"/>
  <c r="K220" i="14"/>
  <c r="J220" i="14"/>
  <c r="N220" i="14"/>
  <c r="I220" i="14"/>
  <c r="K224" i="14"/>
  <c r="N224" i="14"/>
  <c r="J224" i="14"/>
  <c r="M224" i="14"/>
  <c r="I224" i="14"/>
  <c r="L224" i="14"/>
  <c r="N232" i="14"/>
  <c r="J232" i="14"/>
  <c r="M232" i="14"/>
  <c r="I232" i="14"/>
  <c r="L232" i="14"/>
  <c r="K232" i="14"/>
  <c r="H232" i="14"/>
  <c r="L239" i="14"/>
  <c r="H239" i="14"/>
  <c r="K239" i="14"/>
  <c r="J239" i="14"/>
  <c r="I239" i="14"/>
  <c r="N239" i="14"/>
  <c r="M239" i="14"/>
  <c r="L244" i="14"/>
  <c r="H244" i="14"/>
  <c r="K244" i="14"/>
  <c r="N244" i="14"/>
  <c r="M244" i="14"/>
  <c r="J244" i="14"/>
  <c r="K248" i="14"/>
  <c r="N248" i="14"/>
  <c r="J248" i="14"/>
  <c r="I248" i="14"/>
  <c r="H248" i="14"/>
  <c r="M248" i="14"/>
  <c r="L248" i="14"/>
  <c r="N256" i="14"/>
  <c r="J256" i="14"/>
  <c r="M256" i="14"/>
  <c r="I256" i="14"/>
  <c r="H256" i="14"/>
  <c r="L256" i="14"/>
  <c r="K256" i="14"/>
  <c r="M260" i="14"/>
  <c r="I260" i="14"/>
  <c r="L260" i="14"/>
  <c r="H260" i="14"/>
  <c r="K260" i="14"/>
  <c r="J260" i="14"/>
  <c r="L268" i="14"/>
  <c r="H268" i="14"/>
  <c r="K268" i="14"/>
  <c r="J268" i="14"/>
  <c r="I268" i="14"/>
  <c r="N268" i="14"/>
  <c r="M268" i="14"/>
  <c r="K272" i="14"/>
  <c r="N272" i="14"/>
  <c r="J272" i="14"/>
  <c r="M272" i="14"/>
  <c r="L272" i="14"/>
  <c r="I272" i="14"/>
  <c r="L280" i="14"/>
  <c r="H280" i="14"/>
  <c r="K280" i="14"/>
  <c r="N280" i="14"/>
  <c r="M280" i="14"/>
  <c r="J280" i="14"/>
  <c r="I280" i="14"/>
  <c r="K284" i="14"/>
  <c r="N284" i="14"/>
  <c r="J284" i="14"/>
  <c r="I284" i="14"/>
  <c r="H284" i="14"/>
  <c r="M284" i="14"/>
  <c r="L284" i="14"/>
  <c r="N292" i="14"/>
  <c r="J292" i="14"/>
  <c r="M292" i="14"/>
  <c r="I292" i="14"/>
  <c r="H292" i="14"/>
  <c r="L292" i="14"/>
  <c r="K292" i="14"/>
  <c r="L299" i="14"/>
  <c r="H299" i="14"/>
  <c r="K299" i="14"/>
  <c r="N299" i="14"/>
  <c r="M299" i="14"/>
  <c r="J299" i="14"/>
  <c r="I299" i="14"/>
  <c r="L304" i="14"/>
  <c r="H304" i="14"/>
  <c r="K304" i="14"/>
  <c r="J304" i="14"/>
  <c r="I304" i="14"/>
  <c r="N304" i="14"/>
  <c r="M304" i="14"/>
  <c r="L309" i="14"/>
  <c r="H309" i="14"/>
  <c r="K309" i="14"/>
  <c r="N309" i="14"/>
  <c r="M309" i="14"/>
  <c r="J309" i="14"/>
  <c r="I309" i="14"/>
  <c r="N316" i="14"/>
  <c r="J316" i="14"/>
  <c r="M316" i="14"/>
  <c r="I316" i="14"/>
  <c r="L316" i="14"/>
  <c r="K316" i="14"/>
  <c r="H316" i="14"/>
  <c r="N321" i="14"/>
  <c r="J321" i="14"/>
  <c r="M321" i="14"/>
  <c r="I321" i="14"/>
  <c r="H321" i="14"/>
  <c r="L321" i="14"/>
  <c r="K321" i="14"/>
  <c r="L323" i="14"/>
  <c r="H323" i="14"/>
  <c r="K323" i="14"/>
  <c r="J323" i="14"/>
  <c r="I323" i="14"/>
  <c r="N323" i="14"/>
  <c r="M323" i="14"/>
  <c r="M329" i="14"/>
  <c r="I329" i="14"/>
  <c r="L329" i="14"/>
  <c r="H329" i="14"/>
  <c r="N329" i="14"/>
  <c r="K329" i="14"/>
  <c r="J329" i="14"/>
  <c r="L333" i="14"/>
  <c r="H333" i="14"/>
  <c r="K333" i="14"/>
  <c r="J333" i="14"/>
  <c r="I333" i="14"/>
  <c r="N333" i="14"/>
  <c r="M333" i="14"/>
  <c r="I74" i="14"/>
  <c r="M74" i="14"/>
  <c r="H82" i="14"/>
  <c r="L82" i="14"/>
  <c r="H87" i="14"/>
  <c r="L87" i="14"/>
  <c r="L94" i="14"/>
  <c r="H99" i="14"/>
  <c r="J104" i="14"/>
  <c r="N109" i="14"/>
  <c r="J123" i="14"/>
  <c r="N128" i="14"/>
  <c r="K134" i="14"/>
  <c r="J142" i="14"/>
  <c r="N147" i="14"/>
  <c r="J161" i="14"/>
  <c r="N166" i="14"/>
  <c r="K172" i="14"/>
  <c r="H178" i="14"/>
  <c r="J181" i="14"/>
  <c r="I187" i="14"/>
  <c r="N193" i="14"/>
  <c r="I215" i="14"/>
  <c r="I244" i="14"/>
  <c r="K92" i="14"/>
  <c r="M92" i="14"/>
  <c r="I92" i="14"/>
  <c r="K97" i="14"/>
  <c r="M97" i="14"/>
  <c r="I97" i="14"/>
  <c r="K101" i="14"/>
  <c r="N101" i="14"/>
  <c r="M101" i="14"/>
  <c r="I101" i="14"/>
  <c r="K106" i="14"/>
  <c r="N106" i="14"/>
  <c r="J106" i="14"/>
  <c r="M106" i="14"/>
  <c r="I106" i="14"/>
  <c r="K111" i="14"/>
  <c r="N111" i="14"/>
  <c r="J111" i="14"/>
  <c r="M111" i="14"/>
  <c r="I111" i="14"/>
  <c r="K116" i="14"/>
  <c r="N116" i="14"/>
  <c r="J116" i="14"/>
  <c r="M116" i="14"/>
  <c r="I116" i="14"/>
  <c r="K121" i="14"/>
  <c r="N121" i="14"/>
  <c r="J121" i="14"/>
  <c r="M121" i="14"/>
  <c r="I121" i="14"/>
  <c r="K125" i="14"/>
  <c r="N125" i="14"/>
  <c r="J125" i="14"/>
  <c r="M125" i="14"/>
  <c r="I125" i="14"/>
  <c r="K130" i="14"/>
  <c r="N130" i="14"/>
  <c r="J130" i="14"/>
  <c r="M130" i="14"/>
  <c r="I130" i="14"/>
  <c r="L136" i="14"/>
  <c r="H136" i="14"/>
  <c r="K136" i="14"/>
  <c r="N136" i="14"/>
  <c r="J136" i="14"/>
  <c r="K140" i="14"/>
  <c r="N140" i="14"/>
  <c r="J140" i="14"/>
  <c r="M140" i="14"/>
  <c r="I140" i="14"/>
  <c r="K145" i="14"/>
  <c r="N145" i="14"/>
  <c r="J145" i="14"/>
  <c r="M145" i="14"/>
  <c r="I145" i="14"/>
  <c r="K149" i="14"/>
  <c r="N149" i="14"/>
  <c r="J149" i="14"/>
  <c r="M149" i="14"/>
  <c r="I149" i="14"/>
  <c r="K154" i="14"/>
  <c r="N154" i="14"/>
  <c r="J154" i="14"/>
  <c r="M154" i="14"/>
  <c r="I154" i="14"/>
  <c r="K159" i="14"/>
  <c r="N159" i="14"/>
  <c r="J159" i="14"/>
  <c r="M159" i="14"/>
  <c r="I159" i="14"/>
  <c r="K164" i="14"/>
  <c r="N164" i="14"/>
  <c r="J164" i="14"/>
  <c r="M164" i="14"/>
  <c r="I164" i="14"/>
  <c r="K169" i="14"/>
  <c r="N169" i="14"/>
  <c r="J169" i="14"/>
  <c r="M169" i="14"/>
  <c r="I169" i="14"/>
  <c r="K173" i="14"/>
  <c r="N173" i="14"/>
  <c r="J173" i="14"/>
  <c r="M173" i="14"/>
  <c r="I173" i="14"/>
  <c r="N177" i="14"/>
  <c r="J177" i="14"/>
  <c r="M177" i="14"/>
  <c r="I177" i="14"/>
  <c r="L177" i="14"/>
  <c r="H177" i="14"/>
  <c r="K183" i="14"/>
  <c r="N183" i="14"/>
  <c r="J183" i="14"/>
  <c r="M183" i="14"/>
  <c r="I183" i="14"/>
  <c r="N189" i="14"/>
  <c r="J189" i="14"/>
  <c r="L189" i="14"/>
  <c r="H189" i="14"/>
  <c r="I189" i="14"/>
  <c r="M189" i="14"/>
  <c r="N194" i="14"/>
  <c r="J194" i="14"/>
  <c r="M194" i="14"/>
  <c r="I194" i="14"/>
  <c r="L194" i="14"/>
  <c r="H194" i="14"/>
  <c r="K194" i="14"/>
  <c r="N199" i="14"/>
  <c r="J199" i="14"/>
  <c r="M199" i="14"/>
  <c r="I199" i="14"/>
  <c r="H199" i="14"/>
  <c r="L199" i="14"/>
  <c r="N203" i="14"/>
  <c r="J203" i="14"/>
  <c r="M203" i="14"/>
  <c r="I203" i="14"/>
  <c r="L203" i="14"/>
  <c r="H203" i="14"/>
  <c r="K203" i="14"/>
  <c r="L206" i="14"/>
  <c r="H206" i="14"/>
  <c r="K206" i="14"/>
  <c r="N206" i="14"/>
  <c r="J206" i="14"/>
  <c r="M206" i="14"/>
  <c r="I206" i="14"/>
  <c r="N213" i="14"/>
  <c r="J213" i="14"/>
  <c r="M213" i="14"/>
  <c r="I213" i="14"/>
  <c r="L213" i="14"/>
  <c r="H213" i="14"/>
  <c r="K213" i="14"/>
  <c r="M217" i="14"/>
  <c r="I217" i="14"/>
  <c r="L217" i="14"/>
  <c r="H217" i="14"/>
  <c r="K217" i="14"/>
  <c r="N217" i="14"/>
  <c r="J217" i="14"/>
  <c r="M221" i="14"/>
  <c r="I221" i="14"/>
  <c r="L221" i="14"/>
  <c r="H221" i="14"/>
  <c r="K221" i="14"/>
  <c r="N221" i="14"/>
  <c r="J221" i="14"/>
  <c r="L225" i="14"/>
  <c r="H225" i="14"/>
  <c r="K225" i="14"/>
  <c r="N225" i="14"/>
  <c r="J225" i="14"/>
  <c r="M225" i="14"/>
  <c r="I225" i="14"/>
  <c r="K229" i="14"/>
  <c r="N229" i="14"/>
  <c r="J229" i="14"/>
  <c r="I229" i="14"/>
  <c r="M229" i="14"/>
  <c r="H229" i="14"/>
  <c r="K233" i="14"/>
  <c r="N233" i="14"/>
  <c r="J233" i="14"/>
  <c r="M233" i="14"/>
  <c r="L233" i="14"/>
  <c r="I233" i="14"/>
  <c r="K238" i="14"/>
  <c r="N238" i="14"/>
  <c r="J238" i="14"/>
  <c r="I238" i="14"/>
  <c r="H238" i="14"/>
  <c r="M238" i="14"/>
  <c r="M241" i="14"/>
  <c r="I241" i="14"/>
  <c r="L241" i="14"/>
  <c r="H241" i="14"/>
  <c r="K241" i="14"/>
  <c r="J241" i="14"/>
  <c r="N241" i="14"/>
  <c r="M245" i="14"/>
  <c r="I245" i="14"/>
  <c r="L245" i="14"/>
  <c r="H245" i="14"/>
  <c r="N245" i="14"/>
  <c r="K245" i="14"/>
  <c r="J245" i="14"/>
  <c r="L249" i="14"/>
  <c r="H249" i="14"/>
  <c r="K249" i="14"/>
  <c r="J249" i="14"/>
  <c r="I249" i="14"/>
  <c r="N249" i="14"/>
  <c r="K253" i="14"/>
  <c r="N253" i="14"/>
  <c r="J253" i="14"/>
  <c r="M253" i="14"/>
  <c r="L253" i="14"/>
  <c r="I253" i="14"/>
  <c r="H253" i="14"/>
  <c r="K257" i="14"/>
  <c r="N257" i="14"/>
  <c r="J257" i="14"/>
  <c r="I257" i="14"/>
  <c r="H257" i="14"/>
  <c r="M257" i="14"/>
  <c r="L257" i="14"/>
  <c r="N261" i="14"/>
  <c r="J261" i="14"/>
  <c r="M261" i="14"/>
  <c r="I261" i="14"/>
  <c r="L261" i="14"/>
  <c r="K261" i="14"/>
  <c r="H261" i="14"/>
  <c r="M265" i="14"/>
  <c r="I265" i="14"/>
  <c r="L265" i="14"/>
  <c r="H265" i="14"/>
  <c r="N265" i="14"/>
  <c r="K265" i="14"/>
  <c r="J265" i="14"/>
  <c r="M269" i="14"/>
  <c r="I269" i="14"/>
  <c r="L269" i="14"/>
  <c r="H269" i="14"/>
  <c r="K269" i="14"/>
  <c r="J269" i="14"/>
  <c r="N269" i="14"/>
  <c r="L273" i="14"/>
  <c r="H273" i="14"/>
  <c r="K273" i="14"/>
  <c r="N273" i="14"/>
  <c r="M273" i="14"/>
  <c r="J273" i="14"/>
  <c r="I273" i="14"/>
  <c r="K277" i="14"/>
  <c r="N277" i="14"/>
  <c r="J277" i="14"/>
  <c r="I277" i="14"/>
  <c r="H277" i="14"/>
  <c r="M277" i="14"/>
  <c r="M281" i="14"/>
  <c r="I281" i="14"/>
  <c r="L281" i="14"/>
  <c r="H281" i="14"/>
  <c r="N281" i="14"/>
  <c r="K281" i="14"/>
  <c r="J281" i="14"/>
  <c r="L285" i="14"/>
  <c r="H285" i="14"/>
  <c r="K285" i="14"/>
  <c r="J285" i="14"/>
  <c r="I285" i="14"/>
  <c r="N285" i="14"/>
  <c r="M285" i="14"/>
  <c r="K289" i="14"/>
  <c r="N289" i="14"/>
  <c r="J289" i="14"/>
  <c r="M289" i="14"/>
  <c r="L289" i="14"/>
  <c r="I289" i="14"/>
  <c r="H289" i="14"/>
  <c r="K293" i="14"/>
  <c r="N293" i="14"/>
  <c r="J293" i="14"/>
  <c r="I293" i="14"/>
  <c r="H293" i="14"/>
  <c r="M293" i="14"/>
  <c r="L293" i="14"/>
  <c r="K298" i="14"/>
  <c r="N298" i="14"/>
  <c r="J298" i="14"/>
  <c r="M298" i="14"/>
  <c r="L298" i="14"/>
  <c r="I298" i="14"/>
  <c r="M301" i="14"/>
  <c r="I301" i="14"/>
  <c r="L301" i="14"/>
  <c r="H301" i="14"/>
  <c r="N301" i="14"/>
  <c r="K301" i="14"/>
  <c r="J301" i="14"/>
  <c r="M305" i="14"/>
  <c r="I305" i="14"/>
  <c r="L305" i="14"/>
  <c r="H305" i="14"/>
  <c r="K305" i="14"/>
  <c r="J305" i="14"/>
  <c r="N305" i="14"/>
  <c r="N307" i="14"/>
  <c r="J307" i="14"/>
  <c r="M307" i="14"/>
  <c r="I307" i="14"/>
  <c r="L307" i="14"/>
  <c r="K307" i="14"/>
  <c r="H307" i="14"/>
  <c r="M310" i="14"/>
  <c r="I310" i="14"/>
  <c r="L310" i="14"/>
  <c r="H310" i="14"/>
  <c r="N310" i="14"/>
  <c r="K310" i="14"/>
  <c r="J310" i="14"/>
  <c r="K313" i="14"/>
  <c r="N313" i="14"/>
  <c r="J313" i="14"/>
  <c r="I313" i="14"/>
  <c r="H313" i="14"/>
  <c r="M313" i="14"/>
  <c r="L313" i="14"/>
  <c r="K317" i="14"/>
  <c r="N317" i="14"/>
  <c r="J317" i="14"/>
  <c r="M317" i="14"/>
  <c r="L317" i="14"/>
  <c r="I317" i="14"/>
  <c r="H317" i="14"/>
  <c r="L319" i="14"/>
  <c r="H319" i="14"/>
  <c r="K319" i="14"/>
  <c r="N319" i="14"/>
  <c r="M319" i="14"/>
  <c r="J319" i="14"/>
  <c r="I319" i="14"/>
  <c r="K322" i="14"/>
  <c r="N322" i="14"/>
  <c r="J322" i="14"/>
  <c r="I322" i="14"/>
  <c r="H322" i="14"/>
  <c r="M322" i="14"/>
  <c r="L322" i="14"/>
  <c r="M325" i="14"/>
  <c r="I325" i="14"/>
  <c r="L325" i="14"/>
  <c r="H325" i="14"/>
  <c r="K325" i="14"/>
  <c r="J325" i="14"/>
  <c r="N325" i="14"/>
  <c r="M334" i="14"/>
  <c r="I334" i="14"/>
  <c r="L334" i="14"/>
  <c r="H334" i="14"/>
  <c r="K334" i="14"/>
  <c r="J334" i="14"/>
  <c r="N334" i="14"/>
  <c r="J74" i="14"/>
  <c r="I82" i="14"/>
  <c r="I87" i="14"/>
  <c r="L92" i="14"/>
  <c r="N94" i="14"/>
  <c r="H97" i="14"/>
  <c r="J99" i="14"/>
  <c r="L101" i="14"/>
  <c r="N104" i="14"/>
  <c r="H116" i="14"/>
  <c r="J118" i="14"/>
  <c r="L121" i="14"/>
  <c r="N123" i="14"/>
  <c r="L140" i="14"/>
  <c r="N142" i="14"/>
  <c r="H154" i="14"/>
  <c r="J157" i="14"/>
  <c r="L159" i="14"/>
  <c r="N161" i="14"/>
  <c r="H173" i="14"/>
  <c r="L178" i="14"/>
  <c r="N181" i="14"/>
  <c r="I184" i="14"/>
  <c r="J188" i="14"/>
  <c r="I196" i="14"/>
  <c r="J207" i="14"/>
  <c r="L229" i="14"/>
  <c r="M249" i="14"/>
  <c r="H272" i="14"/>
  <c r="A48" i="14"/>
  <c r="P48" i="14" s="1"/>
  <c r="C48" i="14" s="1"/>
  <c r="A36" i="14"/>
  <c r="P36" i="14" s="1"/>
  <c r="A24" i="14"/>
  <c r="P24" i="14" s="1"/>
  <c r="C24" i="14" s="1"/>
  <c r="E330" i="14"/>
  <c r="E300" i="14"/>
  <c r="E294" i="14"/>
  <c r="E288" i="14"/>
  <c r="E282" i="14"/>
  <c r="E276" i="14"/>
  <c r="E270" i="14"/>
  <c r="E264" i="14"/>
  <c r="E258" i="14"/>
  <c r="E252" i="14"/>
  <c r="E246" i="14"/>
  <c r="E186" i="14"/>
  <c r="E180" i="14"/>
  <c r="E174" i="14"/>
  <c r="E13" i="14"/>
  <c r="C282" i="14"/>
  <c r="C54" i="14"/>
  <c r="C42" i="14"/>
  <c r="C30" i="14"/>
  <c r="A17" i="14"/>
  <c r="A16" i="14"/>
  <c r="A15" i="14"/>
  <c r="A14" i="14"/>
  <c r="A13" i="14"/>
  <c r="O336" i="14"/>
  <c r="F49" i="13"/>
  <c r="E49" i="13"/>
  <c r="D49" i="13"/>
  <c r="F48" i="13"/>
  <c r="E48" i="13"/>
  <c r="D48" i="13"/>
  <c r="F47" i="13"/>
  <c r="E47" i="13"/>
  <c r="D47" i="13"/>
  <c r="F46" i="13"/>
  <c r="E46" i="13"/>
  <c r="D46" i="13"/>
  <c r="F45" i="13"/>
  <c r="E45" i="13"/>
  <c r="D45" i="13"/>
  <c r="F44" i="13"/>
  <c r="E44" i="13"/>
  <c r="D44" i="13"/>
  <c r="F43" i="13"/>
  <c r="E43" i="13"/>
  <c r="D43" i="13"/>
  <c r="F42" i="13"/>
  <c r="E42" i="13"/>
  <c r="D42" i="13"/>
  <c r="F41" i="13"/>
  <c r="E41" i="13"/>
  <c r="D41" i="13"/>
  <c r="F40" i="13"/>
  <c r="E40" i="13"/>
  <c r="D40" i="13"/>
  <c r="F39" i="13"/>
  <c r="E39" i="13"/>
  <c r="D39" i="13"/>
  <c r="F38" i="13"/>
  <c r="E38" i="13"/>
  <c r="D38" i="13"/>
  <c r="F37" i="13"/>
  <c r="E37" i="13"/>
  <c r="D37" i="13"/>
  <c r="F36" i="13"/>
  <c r="E36" i="13"/>
  <c r="D36" i="13"/>
  <c r="F28" i="13"/>
  <c r="E28" i="13"/>
  <c r="D28" i="13"/>
  <c r="F27" i="13"/>
  <c r="E27" i="13"/>
  <c r="D27" i="13"/>
  <c r="F26" i="13"/>
  <c r="E26" i="13"/>
  <c r="D26" i="13"/>
  <c r="F25" i="13"/>
  <c r="E25" i="13"/>
  <c r="D25" i="13"/>
  <c r="F24" i="13"/>
  <c r="E24" i="13"/>
  <c r="D24" i="13"/>
  <c r="F23" i="13"/>
  <c r="E23" i="13"/>
  <c r="D23" i="13"/>
  <c r="F22" i="13"/>
  <c r="E22" i="13"/>
  <c r="D22" i="13"/>
  <c r="F21" i="13"/>
  <c r="E21" i="13"/>
  <c r="D21" i="13"/>
  <c r="F20" i="13"/>
  <c r="E20" i="13"/>
  <c r="D20" i="13"/>
  <c r="F19" i="13"/>
  <c r="E19" i="13"/>
  <c r="D19" i="13"/>
  <c r="F18" i="13"/>
  <c r="E18" i="13"/>
  <c r="D18" i="13"/>
  <c r="F17" i="13"/>
  <c r="E17" i="13"/>
  <c r="D17" i="13"/>
  <c r="F16" i="13"/>
  <c r="E16" i="13"/>
  <c r="D16" i="13"/>
  <c r="F15" i="13"/>
  <c r="E15" i="13"/>
  <c r="D15" i="13"/>
  <c r="F14" i="13"/>
  <c r="E14" i="13"/>
  <c r="D14" i="13"/>
  <c r="F13" i="13"/>
  <c r="E13" i="13"/>
  <c r="D13" i="13"/>
  <c r="F12" i="13"/>
  <c r="E12" i="13"/>
  <c r="D12" i="13"/>
  <c r="F11" i="13"/>
  <c r="E11" i="13"/>
  <c r="D11" i="13"/>
  <c r="F10" i="13"/>
  <c r="E10" i="13"/>
  <c r="D10" i="13"/>
  <c r="F9" i="13"/>
  <c r="E9" i="13"/>
  <c r="D9" i="13"/>
  <c r="F8" i="13"/>
  <c r="E8" i="13"/>
  <c r="D8" i="13"/>
  <c r="F7" i="13"/>
  <c r="E7" i="13"/>
  <c r="D7" i="13"/>
  <c r="F6" i="13"/>
  <c r="E6" i="13"/>
  <c r="D6" i="13"/>
  <c r="F5" i="13"/>
  <c r="E5" i="13"/>
  <c r="D5" i="13"/>
  <c r="F4" i="13"/>
  <c r="E4" i="13"/>
  <c r="D4" i="13"/>
  <c r="N126" i="10"/>
  <c r="N125" i="10"/>
  <c r="N124" i="10"/>
  <c r="N123" i="10"/>
  <c r="H129" i="10"/>
  <c r="B129" i="10"/>
  <c r="H123" i="10"/>
  <c r="B123" i="10"/>
  <c r="H117" i="10"/>
  <c r="B117" i="10"/>
  <c r="H111" i="10"/>
  <c r="B111" i="10"/>
  <c r="N99" i="10"/>
  <c r="H99" i="10"/>
  <c r="B99" i="10"/>
  <c r="N93" i="10"/>
  <c r="H93" i="10"/>
  <c r="B93" i="10"/>
  <c r="N87" i="10"/>
  <c r="H87" i="10"/>
  <c r="B87" i="10"/>
  <c r="N75" i="10"/>
  <c r="H75" i="10"/>
  <c r="B75" i="10"/>
  <c r="H63" i="10"/>
  <c r="B63" i="10"/>
  <c r="H57" i="10"/>
  <c r="B57" i="10"/>
  <c r="H51" i="10"/>
  <c r="B51" i="10"/>
  <c r="H45" i="10"/>
  <c r="B45" i="10"/>
  <c r="N39" i="10"/>
  <c r="H39" i="10"/>
  <c r="B39" i="10"/>
  <c r="N33" i="10"/>
  <c r="H33" i="10"/>
  <c r="B33" i="10"/>
  <c r="N27" i="10"/>
  <c r="H27" i="10"/>
  <c r="B27" i="10"/>
  <c r="N21" i="10"/>
  <c r="H21" i="10"/>
  <c r="B21" i="10"/>
  <c r="N9" i="10"/>
  <c r="H9" i="10"/>
  <c r="B9" i="10"/>
  <c r="B25" i="10"/>
  <c r="M106" i="10"/>
  <c r="M94" i="10"/>
  <c r="A318" i="14" s="1"/>
  <c r="P318" i="14" s="1"/>
  <c r="C318" i="14" s="1"/>
  <c r="M82" i="10"/>
  <c r="A306" i="14" s="1"/>
  <c r="P306" i="14" s="1"/>
  <c r="C306" i="14" s="1"/>
  <c r="M70" i="10"/>
  <c r="G118" i="10"/>
  <c r="A282" i="14" s="1"/>
  <c r="P282" i="14" s="1"/>
  <c r="G106" i="10"/>
  <c r="A270" i="14" s="1"/>
  <c r="P270" i="14" s="1"/>
  <c r="G94" i="10"/>
  <c r="A258" i="14" s="1"/>
  <c r="P258" i="14" s="1"/>
  <c r="C258" i="14" s="1"/>
  <c r="G82" i="10"/>
  <c r="A246" i="14" s="1"/>
  <c r="P246" i="14" s="1"/>
  <c r="C246" i="14" s="1"/>
  <c r="G70" i="10"/>
  <c r="A234" i="14" s="1"/>
  <c r="P234" i="14" s="1"/>
  <c r="C234" i="14" s="1"/>
  <c r="N104" i="10"/>
  <c r="N103" i="10"/>
  <c r="N102" i="10"/>
  <c r="N98" i="10"/>
  <c r="O107" i="10"/>
  <c r="O108" i="10"/>
  <c r="O109" i="10"/>
  <c r="O110" i="10"/>
  <c r="O111" i="10"/>
  <c r="O112" i="10"/>
  <c r="O113" i="10"/>
  <c r="O114" i="10"/>
  <c r="O115" i="10"/>
  <c r="O116" i="10"/>
  <c r="O117" i="10"/>
  <c r="O118" i="10"/>
  <c r="O119" i="10"/>
  <c r="O120" i="10"/>
  <c r="O121" i="10"/>
  <c r="O122" i="10"/>
  <c r="O123" i="10"/>
  <c r="O124" i="10"/>
  <c r="O125" i="10"/>
  <c r="O126" i="10"/>
  <c r="M28" i="10"/>
  <c r="M16" i="10"/>
  <c r="A144" i="14" s="1"/>
  <c r="C147" i="14" s="1"/>
  <c r="M4" i="10"/>
  <c r="G52" i="10"/>
  <c r="A120" i="14" s="1"/>
  <c r="P120" i="14" s="1"/>
  <c r="G40" i="10"/>
  <c r="G28" i="10"/>
  <c r="G16" i="10"/>
  <c r="A84" i="14" s="1"/>
  <c r="P84" i="14" s="1"/>
  <c r="C84" i="14" s="1"/>
  <c r="G4" i="10"/>
  <c r="N38" i="10"/>
  <c r="N37" i="10"/>
  <c r="N60" i="10"/>
  <c r="N59" i="10"/>
  <c r="N58" i="10"/>
  <c r="N57" i="10"/>
  <c r="N26" i="10"/>
  <c r="N25" i="10"/>
  <c r="N20" i="10"/>
  <c r="N17" i="10"/>
  <c r="G88" i="10"/>
  <c r="A252" i="14" s="1"/>
  <c r="H128" i="10"/>
  <c r="H127" i="10"/>
  <c r="H122" i="10"/>
  <c r="G10" i="10"/>
  <c r="H62" i="10"/>
  <c r="H61" i="10"/>
  <c r="H56" i="10"/>
  <c r="H55" i="10"/>
  <c r="H53" i="10"/>
  <c r="A1" i="10"/>
  <c r="S1" i="10"/>
  <c r="T1" i="10"/>
  <c r="U1" i="10"/>
  <c r="V1" i="10"/>
  <c r="W1" i="10"/>
  <c r="X1" i="10"/>
  <c r="Y1" i="10"/>
  <c r="S2" i="10"/>
  <c r="T2" i="10"/>
  <c r="U2" i="10"/>
  <c r="V2" i="10"/>
  <c r="W2" i="10"/>
  <c r="X2" i="10"/>
  <c r="Y2" i="10"/>
  <c r="A4" i="10"/>
  <c r="B12" i="10"/>
  <c r="B6" i="10"/>
  <c r="B7" i="10"/>
  <c r="N7" i="10"/>
  <c r="B8" i="10"/>
  <c r="H8" i="10"/>
  <c r="N8" i="10"/>
  <c r="N11" i="10"/>
  <c r="N12" i="10"/>
  <c r="H13" i="10"/>
  <c r="N13" i="10"/>
  <c r="B18" i="10"/>
  <c r="B19" i="10"/>
  <c r="H19" i="10"/>
  <c r="B20" i="10"/>
  <c r="H20" i="10"/>
  <c r="M40" i="10"/>
  <c r="B23" i="10"/>
  <c r="B24" i="10"/>
  <c r="H25" i="10"/>
  <c r="B26" i="10"/>
  <c r="H26" i="10"/>
  <c r="N53" i="10"/>
  <c r="N54" i="10"/>
  <c r="B37" i="10"/>
  <c r="H37" i="10"/>
  <c r="N55" i="10"/>
  <c r="B38" i="10"/>
  <c r="H38" i="10"/>
  <c r="N56" i="10"/>
  <c r="H41" i="10"/>
  <c r="H42" i="10"/>
  <c r="B43" i="10"/>
  <c r="H43" i="10"/>
  <c r="B44" i="10"/>
  <c r="H44" i="10"/>
  <c r="B47" i="10"/>
  <c r="B48" i="10"/>
  <c r="B49" i="10"/>
  <c r="H49" i="10"/>
  <c r="B50" i="10"/>
  <c r="H50" i="10"/>
  <c r="A52" i="10"/>
  <c r="B55" i="10"/>
  <c r="B56" i="10"/>
  <c r="B60" i="10"/>
  <c r="B61" i="10"/>
  <c r="B62" i="10"/>
  <c r="A67" i="10"/>
  <c r="S67" i="10"/>
  <c r="T67" i="10"/>
  <c r="U67" i="10"/>
  <c r="V67" i="10"/>
  <c r="W67" i="10"/>
  <c r="X67" i="10"/>
  <c r="Y67" i="10"/>
  <c r="S68" i="10"/>
  <c r="T68" i="10"/>
  <c r="U68" i="10"/>
  <c r="V68" i="10"/>
  <c r="W68" i="10"/>
  <c r="X68" i="10"/>
  <c r="Y68" i="10"/>
  <c r="A70" i="10"/>
  <c r="N72" i="10"/>
  <c r="B73" i="10"/>
  <c r="N73" i="10"/>
  <c r="H74" i="10"/>
  <c r="N74" i="10"/>
  <c r="N78" i="10"/>
  <c r="N79" i="10"/>
  <c r="H80" i="10"/>
  <c r="N80" i="10"/>
  <c r="A82" i="10"/>
  <c r="H83" i="10"/>
  <c r="B84" i="10"/>
  <c r="H84" i="10"/>
  <c r="B85" i="10"/>
  <c r="H85" i="10"/>
  <c r="B86" i="10"/>
  <c r="H86" i="10"/>
  <c r="B89" i="10"/>
  <c r="B90" i="10"/>
  <c r="H90" i="10"/>
  <c r="B91" i="10"/>
  <c r="B92" i="10"/>
  <c r="H92" i="10"/>
  <c r="A94" i="10"/>
  <c r="B95" i="10"/>
  <c r="B97" i="10"/>
  <c r="H103" i="10"/>
  <c r="B104" i="10"/>
  <c r="H104" i="10"/>
  <c r="A106" i="10"/>
  <c r="A210" i="14" s="1"/>
  <c r="P210" i="14" s="1"/>
  <c r="H109" i="10"/>
  <c r="H115" i="10"/>
  <c r="B116" i="10"/>
  <c r="H116" i="10"/>
  <c r="A118" i="10"/>
  <c r="A222" i="14" s="1"/>
  <c r="P222" i="14" s="1"/>
  <c r="C222" i="14" s="1"/>
  <c r="B128" i="10"/>
  <c r="Y13" i="10"/>
  <c r="V52" i="10"/>
  <c r="Y17" i="10"/>
  <c r="Y33" i="10"/>
  <c r="U62" i="10"/>
  <c r="U51" i="10"/>
  <c r="B72" i="10"/>
  <c r="B74" i="10"/>
  <c r="B11" i="10"/>
  <c r="B13" i="10"/>
  <c r="Y102" i="10"/>
  <c r="Y18" i="10"/>
  <c r="Y12" i="10"/>
  <c r="W41" i="10"/>
  <c r="U60" i="10"/>
  <c r="U33" i="10"/>
  <c r="S76" i="10"/>
  <c r="X123" i="10"/>
  <c r="X128" i="10"/>
  <c r="X29" i="10"/>
  <c r="V13" i="10"/>
  <c r="V54" i="10"/>
  <c r="V34" i="10"/>
  <c r="V37" i="10"/>
  <c r="V17" i="10"/>
  <c r="V22" i="10"/>
  <c r="Y122" i="10"/>
  <c r="Y112" i="10"/>
  <c r="Y123" i="10"/>
  <c r="Y101" i="10"/>
  <c r="Y91" i="10"/>
  <c r="Y79" i="10"/>
  <c r="W124" i="10"/>
  <c r="W77" i="10"/>
  <c r="U122" i="10"/>
  <c r="U112" i="10"/>
  <c r="U123" i="10"/>
  <c r="U103" i="10"/>
  <c r="U95" i="10"/>
  <c r="U87" i="10"/>
  <c r="U77" i="10"/>
  <c r="S124" i="10"/>
  <c r="S103" i="10"/>
  <c r="T71" i="10"/>
  <c r="S74" i="10"/>
  <c r="Y76" i="10"/>
  <c r="T79" i="10"/>
  <c r="Y80" i="10"/>
  <c r="W82" i="10"/>
  <c r="Y84" i="10"/>
  <c r="T87" i="10"/>
  <c r="Y88" i="10"/>
  <c r="S90" i="10"/>
  <c r="U92" i="10"/>
  <c r="V93" i="10"/>
  <c r="U96" i="10"/>
  <c r="V97" i="10"/>
  <c r="W98" i="10"/>
  <c r="Y100" i="10"/>
  <c r="T103" i="10"/>
  <c r="Y104" i="10"/>
  <c r="W107" i="10"/>
  <c r="U113" i="10"/>
  <c r="Y117" i="10"/>
  <c r="T120" i="10"/>
  <c r="W123" i="10"/>
  <c r="S127" i="10"/>
  <c r="V129" i="10"/>
  <c r="V125" i="10"/>
  <c r="V121" i="10"/>
  <c r="V117" i="10"/>
  <c r="V113" i="10"/>
  <c r="V109" i="10"/>
  <c r="V128" i="10"/>
  <c r="V120" i="10"/>
  <c r="V112" i="10"/>
  <c r="V104" i="10"/>
  <c r="V100" i="10"/>
  <c r="V96" i="10"/>
  <c r="V92" i="10"/>
  <c r="V88" i="10"/>
  <c r="V84" i="10"/>
  <c r="V80" i="10"/>
  <c r="V76" i="10"/>
  <c r="V72" i="10"/>
  <c r="T127" i="10"/>
  <c r="T123" i="10"/>
  <c r="T119" i="10"/>
  <c r="T115" i="10"/>
  <c r="T111" i="10"/>
  <c r="T107" i="10"/>
  <c r="T122" i="10"/>
  <c r="T114" i="10"/>
  <c r="T106" i="10"/>
  <c r="T102" i="10"/>
  <c r="T98" i="10"/>
  <c r="T94" i="10"/>
  <c r="T90" i="10"/>
  <c r="T86" i="10"/>
  <c r="T82" i="10"/>
  <c r="T78" i="10"/>
  <c r="T74" i="10"/>
  <c r="V71" i="10"/>
  <c r="V75" i="10"/>
  <c r="V79" i="10"/>
  <c r="T85" i="10"/>
  <c r="T89" i="10"/>
  <c r="T93" i="10"/>
  <c r="T97" i="10"/>
  <c r="T101" i="10"/>
  <c r="T108" i="10"/>
  <c r="T116" i="10"/>
  <c r="T124" i="10"/>
  <c r="B78" i="10"/>
  <c r="B80" i="10"/>
  <c r="B79" i="10"/>
  <c r="B77" i="10"/>
  <c r="B53" i="10"/>
  <c r="N52" i="10"/>
  <c r="N51" i="10"/>
  <c r="B83" i="10"/>
  <c r="B42" i="10"/>
  <c r="B41" i="10"/>
  <c r="N47" i="10"/>
  <c r="N46" i="10"/>
  <c r="H7" i="10"/>
  <c r="N6" i="10"/>
  <c r="A10" i="10"/>
  <c r="A18" i="14" s="1"/>
  <c r="N30" i="10"/>
  <c r="N32" i="10"/>
  <c r="B122" i="10"/>
  <c r="B120" i="10"/>
  <c r="B54" i="10"/>
  <c r="B31" i="10"/>
  <c r="N107" i="10"/>
  <c r="N109" i="10"/>
  <c r="N111" i="10"/>
  <c r="N113" i="10"/>
  <c r="N115" i="10"/>
  <c r="N117" i="10"/>
  <c r="N119" i="10"/>
  <c r="N121" i="10"/>
  <c r="N108" i="10"/>
  <c r="N110" i="10"/>
  <c r="N112" i="10"/>
  <c r="N114" i="10"/>
  <c r="N116" i="10"/>
  <c r="N118" i="10"/>
  <c r="N120" i="10"/>
  <c r="Y62" i="10" l="1"/>
  <c r="Y44" i="10"/>
  <c r="Y49" i="10"/>
  <c r="Y6" i="10"/>
  <c r="Y86" i="10"/>
  <c r="Y23" i="10"/>
  <c r="Y34" i="10"/>
  <c r="Y43" i="10"/>
  <c r="Y9" i="10"/>
  <c r="Y126" i="10"/>
  <c r="Y120" i="10"/>
  <c r="Y114" i="10"/>
  <c r="Y110" i="10"/>
  <c r="Y127" i="10"/>
  <c r="Y115" i="10"/>
  <c r="Y107" i="10"/>
  <c r="Y99" i="10"/>
  <c r="Y93" i="10"/>
  <c r="Y89" i="10"/>
  <c r="Y83" i="10"/>
  <c r="Y75" i="10"/>
  <c r="Y71" i="10"/>
  <c r="W25" i="10"/>
  <c r="W116" i="10"/>
  <c r="W95" i="10"/>
  <c r="W75" i="10"/>
  <c r="W74" i="10"/>
  <c r="U17" i="10"/>
  <c r="U28" i="10"/>
  <c r="U35" i="10"/>
  <c r="U109" i="10"/>
  <c r="U74" i="10"/>
  <c r="U31" i="10"/>
  <c r="U42" i="10"/>
  <c r="U49" i="10"/>
  <c r="U126" i="10"/>
  <c r="U120" i="10"/>
  <c r="U114" i="10"/>
  <c r="U110" i="10"/>
  <c r="U127" i="10"/>
  <c r="U115" i="10"/>
  <c r="U107" i="10"/>
  <c r="U101" i="10"/>
  <c r="U97" i="10"/>
  <c r="U93" i="10"/>
  <c r="U89" i="10"/>
  <c r="U85" i="10"/>
  <c r="U79" i="10"/>
  <c r="U75" i="10"/>
  <c r="U71" i="10"/>
  <c r="U72" i="10"/>
  <c r="S52" i="10"/>
  <c r="S92" i="10"/>
  <c r="S18" i="10"/>
  <c r="S8" i="10"/>
  <c r="S122" i="10"/>
  <c r="S106" i="10"/>
  <c r="S101" i="10"/>
  <c r="S85" i="10"/>
  <c r="X62" i="10"/>
  <c r="X114" i="10"/>
  <c r="X78" i="10"/>
  <c r="X108" i="10"/>
  <c r="X58" i="10"/>
  <c r="X50" i="10"/>
  <c r="V105" i="10"/>
  <c r="V47" i="10"/>
  <c r="V12" i="10"/>
  <c r="V8" i="10"/>
  <c r="V50" i="10"/>
  <c r="V38" i="10"/>
  <c r="V53" i="10"/>
  <c r="V45" i="10"/>
  <c r="V33" i="10"/>
  <c r="V21" i="10"/>
  <c r="V58" i="10"/>
  <c r="V26" i="10"/>
  <c r="V59" i="10"/>
  <c r="V73" i="10"/>
  <c r="T31" i="10"/>
  <c r="T11" i="10"/>
  <c r="T25" i="10"/>
  <c r="M76" i="10"/>
  <c r="A294" i="14"/>
  <c r="P294" i="14" s="1"/>
  <c r="T128" i="10"/>
  <c r="V126" i="10"/>
  <c r="V118" i="10"/>
  <c r="V110" i="10"/>
  <c r="V103" i="10"/>
  <c r="V99" i="10"/>
  <c r="V95" i="10"/>
  <c r="V91" i="10"/>
  <c r="V87" i="10"/>
  <c r="V83" i="10"/>
  <c r="T77" i="10"/>
  <c r="T73" i="10"/>
  <c r="T72" i="10"/>
  <c r="T76" i="10"/>
  <c r="T80" i="10"/>
  <c r="T84" i="10"/>
  <c r="T88" i="10"/>
  <c r="T92" i="10"/>
  <c r="T96" i="10"/>
  <c r="T100" i="10"/>
  <c r="T104" i="10"/>
  <c r="T110" i="10"/>
  <c r="T118" i="10"/>
  <c r="T126" i="10"/>
  <c r="T109" i="10"/>
  <c r="T113" i="10"/>
  <c r="T117" i="10"/>
  <c r="T121" i="10"/>
  <c r="T125" i="10"/>
  <c r="T129" i="10"/>
  <c r="V74" i="10"/>
  <c r="V78" i="10"/>
  <c r="V82" i="10"/>
  <c r="V86" i="10"/>
  <c r="V90" i="10"/>
  <c r="V94" i="10"/>
  <c r="V98" i="10"/>
  <c r="V102" i="10"/>
  <c r="V108" i="10"/>
  <c r="V116" i="10"/>
  <c r="V124" i="10"/>
  <c r="V107" i="10"/>
  <c r="V111" i="10"/>
  <c r="V115" i="10"/>
  <c r="V119" i="10"/>
  <c r="V123" i="10"/>
  <c r="V127" i="10"/>
  <c r="U129" i="10"/>
  <c r="Y125" i="10"/>
  <c r="U121" i="10"/>
  <c r="S119" i="10"/>
  <c r="V114" i="10"/>
  <c r="Y109" i="10"/>
  <c r="V106" i="10"/>
  <c r="U104" i="10"/>
  <c r="V101" i="10"/>
  <c r="U100" i="10"/>
  <c r="S98" i="10"/>
  <c r="Y96" i="10"/>
  <c r="T95" i="10"/>
  <c r="Y92" i="10"/>
  <c r="W90" i="10"/>
  <c r="V89" i="10"/>
  <c r="U88" i="10"/>
  <c r="V85" i="10"/>
  <c r="U84" i="10"/>
  <c r="S82" i="10"/>
  <c r="U80" i="10"/>
  <c r="V77" i="10"/>
  <c r="U76" i="10"/>
  <c r="Y72" i="10"/>
  <c r="S87" i="10"/>
  <c r="S108" i="10"/>
  <c r="U73" i="10"/>
  <c r="U83" i="10"/>
  <c r="U91" i="10"/>
  <c r="U99" i="10"/>
  <c r="U111" i="10"/>
  <c r="U106" i="10"/>
  <c r="U118" i="10"/>
  <c r="U128" i="10"/>
  <c r="W103" i="10"/>
  <c r="Y73" i="10"/>
  <c r="Y85" i="10"/>
  <c r="Y97" i="10"/>
  <c r="Y111" i="10"/>
  <c r="Y106" i="10"/>
  <c r="Y118" i="10"/>
  <c r="Y128" i="10"/>
  <c r="V30" i="10"/>
  <c r="V29" i="10"/>
  <c r="V49" i="10"/>
  <c r="V42" i="10"/>
  <c r="T41" i="10"/>
  <c r="X56" i="10"/>
  <c r="X91" i="10"/>
  <c r="X102" i="10"/>
  <c r="S34" i="10"/>
  <c r="U8" i="10"/>
  <c r="U26" i="10"/>
  <c r="U90" i="10"/>
  <c r="W57" i="10"/>
  <c r="Y50" i="10"/>
  <c r="Y10" i="10"/>
  <c r="S12" i="10"/>
  <c r="U44" i="10"/>
  <c r="W23" i="10"/>
  <c r="Y28" i="10"/>
  <c r="T52" i="10"/>
  <c r="V60" i="10"/>
  <c r="N122" i="10"/>
  <c r="A330" i="14"/>
  <c r="P330" i="14" s="1"/>
  <c r="C330" i="14" s="1"/>
  <c r="H11" i="14"/>
  <c r="L11" i="14"/>
  <c r="M11" i="14"/>
  <c r="N11" i="14"/>
  <c r="I11" i="14"/>
  <c r="K11" i="14"/>
  <c r="J11" i="14"/>
  <c r="C85" i="14"/>
  <c r="D13" i="14"/>
  <c r="N17" i="14"/>
  <c r="C17" i="14"/>
  <c r="D17" i="14"/>
  <c r="C146" i="14"/>
  <c r="C122" i="14"/>
  <c r="C145" i="14"/>
  <c r="C25" i="14"/>
  <c r="C37" i="14"/>
  <c r="C123" i="14"/>
  <c r="J16" i="14"/>
  <c r="C16" i="14"/>
  <c r="D16" i="14"/>
  <c r="C14" i="14"/>
  <c r="D14" i="14"/>
  <c r="C86" i="14"/>
  <c r="C15" i="14"/>
  <c r="D15" i="14"/>
  <c r="C49" i="14"/>
  <c r="C39" i="14"/>
  <c r="X28" i="10"/>
  <c r="X24" i="10"/>
  <c r="X47" i="10"/>
  <c r="X13" i="10"/>
  <c r="X129" i="10"/>
  <c r="X121" i="10"/>
  <c r="X113" i="10"/>
  <c r="X126" i="10"/>
  <c r="X110" i="10"/>
  <c r="X100" i="10"/>
  <c r="X92" i="10"/>
  <c r="X84" i="10"/>
  <c r="X76" i="10"/>
  <c r="X120" i="10"/>
  <c r="X93" i="10"/>
  <c r="X73" i="10"/>
  <c r="X103" i="10"/>
  <c r="X87" i="10"/>
  <c r="X71" i="10"/>
  <c r="X26" i="10"/>
  <c r="X17" i="10"/>
  <c r="X33" i="10"/>
  <c r="X49" i="10"/>
  <c r="X38" i="10"/>
  <c r="X54" i="10"/>
  <c r="X8" i="10"/>
  <c r="X60" i="10"/>
  <c r="X51" i="10"/>
  <c r="X127" i="10"/>
  <c r="X119" i="10"/>
  <c r="X111" i="10"/>
  <c r="X122" i="10"/>
  <c r="X106" i="10"/>
  <c r="X98" i="10"/>
  <c r="X90" i="10"/>
  <c r="X82" i="10"/>
  <c r="X74" i="10"/>
  <c r="X112" i="10"/>
  <c r="X89" i="10"/>
  <c r="X124" i="10"/>
  <c r="X99" i="10"/>
  <c r="X83" i="10"/>
  <c r="X59" i="10"/>
  <c r="X30" i="10"/>
  <c r="X21" i="10"/>
  <c r="X37" i="10"/>
  <c r="X53" i="10"/>
  <c r="X42" i="10"/>
  <c r="X12" i="10"/>
  <c r="X6" i="10"/>
  <c r="X19" i="10"/>
  <c r="X36" i="10"/>
  <c r="X7" i="10"/>
  <c r="X125" i="10"/>
  <c r="X117" i="10"/>
  <c r="X109" i="10"/>
  <c r="X118" i="10"/>
  <c r="X104" i="10"/>
  <c r="X96" i="10"/>
  <c r="X88" i="10"/>
  <c r="X80" i="10"/>
  <c r="X72" i="10"/>
  <c r="X101" i="10"/>
  <c r="X85" i="10"/>
  <c r="X116" i="10"/>
  <c r="X95" i="10"/>
  <c r="X79" i="10"/>
  <c r="X18" i="10"/>
  <c r="X63" i="10"/>
  <c r="X25" i="10"/>
  <c r="X41" i="10"/>
  <c r="X57" i="10"/>
  <c r="X46" i="10"/>
  <c r="X11" i="10"/>
  <c r="X5" i="10"/>
  <c r="T28" i="10"/>
  <c r="T24" i="10"/>
  <c r="T47" i="10"/>
  <c r="T56" i="10"/>
  <c r="T5" i="10"/>
  <c r="T12" i="10"/>
  <c r="T42" i="10"/>
  <c r="T53" i="10"/>
  <c r="T37" i="10"/>
  <c r="T21" i="10"/>
  <c r="T30" i="10"/>
  <c r="T59" i="10"/>
  <c r="T60" i="10"/>
  <c r="T51" i="10"/>
  <c r="T8" i="10"/>
  <c r="T54" i="10"/>
  <c r="T38" i="10"/>
  <c r="T49" i="10"/>
  <c r="T33" i="10"/>
  <c r="T17" i="10"/>
  <c r="T26" i="10"/>
  <c r="T75" i="10"/>
  <c r="T19" i="10"/>
  <c r="T36" i="10"/>
  <c r="T6" i="10"/>
  <c r="T50" i="10"/>
  <c r="T34" i="10"/>
  <c r="T45" i="10"/>
  <c r="T29" i="10"/>
  <c r="T58" i="10"/>
  <c r="T22" i="10"/>
  <c r="W105" i="10"/>
  <c r="W27" i="10"/>
  <c r="W38" i="10"/>
  <c r="W47" i="10"/>
  <c r="W104" i="10"/>
  <c r="W84" i="10"/>
  <c r="W63" i="10"/>
  <c r="W29" i="10"/>
  <c r="W28" i="10"/>
  <c r="W52" i="10"/>
  <c r="W45" i="10"/>
  <c r="W122" i="10"/>
  <c r="W114" i="10"/>
  <c r="W106" i="10"/>
  <c r="W117" i="10"/>
  <c r="W101" i="10"/>
  <c r="W93" i="10"/>
  <c r="W10" i="10"/>
  <c r="W18" i="10"/>
  <c r="W50" i="10"/>
  <c r="W7" i="10"/>
  <c r="W6" i="10"/>
  <c r="W100" i="10"/>
  <c r="W76" i="10"/>
  <c r="W58" i="10"/>
  <c r="W62" i="10"/>
  <c r="W36" i="10"/>
  <c r="W56" i="10"/>
  <c r="W49" i="10"/>
  <c r="W128" i="10"/>
  <c r="W120" i="10"/>
  <c r="W112" i="10"/>
  <c r="W129" i="10"/>
  <c r="W113" i="10"/>
  <c r="W99" i="10"/>
  <c r="W91" i="10"/>
  <c r="W83" i="10"/>
  <c r="W73" i="10"/>
  <c r="W61" i="10"/>
  <c r="W22" i="10"/>
  <c r="W54" i="10"/>
  <c r="W127" i="10"/>
  <c r="W92" i="10"/>
  <c r="W72" i="10"/>
  <c r="W17" i="10"/>
  <c r="W20" i="10"/>
  <c r="W40" i="10"/>
  <c r="W33" i="10"/>
  <c r="W8" i="10"/>
  <c r="W126" i="10"/>
  <c r="W118" i="10"/>
  <c r="W110" i="10"/>
  <c r="W125" i="10"/>
  <c r="W109" i="10"/>
  <c r="W97" i="10"/>
  <c r="W89" i="10"/>
  <c r="W79" i="10"/>
  <c r="W71" i="10"/>
  <c r="W78" i="10"/>
  <c r="S105" i="10"/>
  <c r="S60" i="10"/>
  <c r="S24" i="10"/>
  <c r="S56" i="10"/>
  <c r="S104" i="10"/>
  <c r="S88" i="10"/>
  <c r="S72" i="10"/>
  <c r="S58" i="10"/>
  <c r="S29" i="10"/>
  <c r="S22" i="10"/>
  <c r="S38" i="10"/>
  <c r="S54" i="10"/>
  <c r="S45" i="10"/>
  <c r="S27" i="10"/>
  <c r="S36" i="10"/>
  <c r="S43" i="10"/>
  <c r="S123" i="10"/>
  <c r="S100" i="10"/>
  <c r="S84" i="10"/>
  <c r="S57" i="10"/>
  <c r="S17" i="10"/>
  <c r="S62" i="10"/>
  <c r="S26" i="10"/>
  <c r="S42" i="10"/>
  <c r="S33" i="10"/>
  <c r="S49" i="10"/>
  <c r="S128" i="10"/>
  <c r="S120" i="10"/>
  <c r="S112" i="10"/>
  <c r="S129" i="10"/>
  <c r="S113" i="10"/>
  <c r="S99" i="10"/>
  <c r="S91" i="10"/>
  <c r="S83" i="10"/>
  <c r="S73" i="10"/>
  <c r="S78" i="10"/>
  <c r="S13" i="10"/>
  <c r="S31" i="10"/>
  <c r="S40" i="10"/>
  <c r="S47" i="10"/>
  <c r="S115" i="10"/>
  <c r="S96" i="10"/>
  <c r="S80" i="10"/>
  <c r="S11" i="10"/>
  <c r="S21" i="10"/>
  <c r="S59" i="10"/>
  <c r="S30" i="10"/>
  <c r="S46" i="10"/>
  <c r="S37" i="10"/>
  <c r="S53" i="10"/>
  <c r="S126" i="10"/>
  <c r="S118" i="10"/>
  <c r="S110" i="10"/>
  <c r="S125" i="10"/>
  <c r="S109" i="10"/>
  <c r="S97" i="10"/>
  <c r="S89" i="10"/>
  <c r="S79" i="10"/>
  <c r="S71" i="10"/>
  <c r="G100" i="10"/>
  <c r="A264" i="14" s="1"/>
  <c r="P264" i="14" s="1"/>
  <c r="C264" i="14" s="1"/>
  <c r="H95" i="10"/>
  <c r="H97" i="10"/>
  <c r="H96" i="10"/>
  <c r="H98" i="10"/>
  <c r="T112" i="10"/>
  <c r="W102" i="10"/>
  <c r="W94" i="10"/>
  <c r="W86" i="10"/>
  <c r="S75" i="10"/>
  <c r="S93" i="10"/>
  <c r="S117" i="10"/>
  <c r="S114" i="10"/>
  <c r="W85" i="10"/>
  <c r="W121" i="10"/>
  <c r="T18" i="10"/>
  <c r="T57" i="10"/>
  <c r="X34" i="10"/>
  <c r="X22" i="10"/>
  <c r="X77" i="10"/>
  <c r="X86" i="10"/>
  <c r="X107" i="10"/>
  <c r="S41" i="10"/>
  <c r="S25" i="10"/>
  <c r="S107" i="10"/>
  <c r="W44" i="10"/>
  <c r="W88" i="10"/>
  <c r="T9" i="10"/>
  <c r="S20" i="10"/>
  <c r="W43" i="10"/>
  <c r="T62" i="10"/>
  <c r="X52" i="10"/>
  <c r="W115" i="10"/>
  <c r="S111" i="10"/>
  <c r="S102" i="10"/>
  <c r="T99" i="10"/>
  <c r="S94" i="10"/>
  <c r="T91" i="10"/>
  <c r="S86" i="10"/>
  <c r="T83" i="10"/>
  <c r="S77" i="10"/>
  <c r="S95" i="10"/>
  <c r="S121" i="10"/>
  <c r="S116" i="10"/>
  <c r="W87" i="10"/>
  <c r="W108" i="10"/>
  <c r="T63" i="10"/>
  <c r="T46" i="10"/>
  <c r="T7" i="10"/>
  <c r="X45" i="10"/>
  <c r="X75" i="10"/>
  <c r="X97" i="10"/>
  <c r="X94" i="10"/>
  <c r="X115" i="10"/>
  <c r="S50" i="10"/>
  <c r="S10" i="10"/>
  <c r="W24" i="10"/>
  <c r="W111" i="10"/>
  <c r="S63" i="10"/>
  <c r="W34" i="10"/>
  <c r="X31" i="10"/>
  <c r="A100" i="10"/>
  <c r="A198" i="14"/>
  <c r="B98" i="10"/>
  <c r="B96" i="10"/>
  <c r="H17" i="10"/>
  <c r="Y105" i="10"/>
  <c r="U105" i="10"/>
  <c r="A88" i="10"/>
  <c r="A186" i="14"/>
  <c r="C187" i="14" s="1"/>
  <c r="X105" i="10"/>
  <c r="T105" i="10"/>
  <c r="A174" i="14"/>
  <c r="C175" i="14" s="1"/>
  <c r="B71" i="10"/>
  <c r="C120" i="14"/>
  <c r="A132" i="14"/>
  <c r="M10" i="10"/>
  <c r="A138" i="14" s="1"/>
  <c r="P138" i="14" s="1"/>
  <c r="C138" i="14" s="1"/>
  <c r="N5" i="10"/>
  <c r="G34" i="10"/>
  <c r="A96" i="14"/>
  <c r="H31" i="10"/>
  <c r="N49" i="10"/>
  <c r="A168" i="14"/>
  <c r="N41" i="10"/>
  <c r="N48" i="10"/>
  <c r="N45" i="10"/>
  <c r="N50" i="10"/>
  <c r="N42" i="10"/>
  <c r="N44" i="10"/>
  <c r="N43" i="10"/>
  <c r="A76" i="10"/>
  <c r="A180" i="14" s="1"/>
  <c r="H29" i="10"/>
  <c r="B5" i="10"/>
  <c r="A12" i="14"/>
  <c r="C13" i="14" s="1"/>
  <c r="V62" i="10"/>
  <c r="V19" i="10"/>
  <c r="V51" i="10"/>
  <c r="V7" i="10"/>
  <c r="V9" i="10"/>
  <c r="V24" i="10"/>
  <c r="V31" i="10"/>
  <c r="V36" i="10"/>
  <c r="V11" i="10"/>
  <c r="V28" i="10"/>
  <c r="V35" i="10"/>
  <c r="V40" i="10"/>
  <c r="V5" i="10"/>
  <c r="V46" i="10"/>
  <c r="V57" i="10"/>
  <c r="V41" i="10"/>
  <c r="V25" i="10"/>
  <c r="V63" i="10"/>
  <c r="V18" i="10"/>
  <c r="Y81" i="10"/>
  <c r="Y14" i="10"/>
  <c r="Y15" i="10"/>
  <c r="Y21" i="10"/>
  <c r="Y16" i="10"/>
  <c r="Y32" i="10"/>
  <c r="Y48" i="10"/>
  <c r="Y37" i="10"/>
  <c r="Y53" i="10"/>
  <c r="Y129" i="10"/>
  <c r="Y98" i="10"/>
  <c r="Y82" i="10"/>
  <c r="Y61" i="10"/>
  <c r="Y27" i="10"/>
  <c r="Y22" i="10"/>
  <c r="Y38" i="10"/>
  <c r="Y54" i="10"/>
  <c r="Y47" i="10"/>
  <c r="Y57" i="10"/>
  <c r="Y63" i="10"/>
  <c r="Y25" i="10"/>
  <c r="Y20" i="10"/>
  <c r="Y36" i="10"/>
  <c r="Y52" i="10"/>
  <c r="Y41" i="10"/>
  <c r="Y121" i="10"/>
  <c r="Y94" i="10"/>
  <c r="Y78" i="10"/>
  <c r="Y60" i="10"/>
  <c r="Y31" i="10"/>
  <c r="Y26" i="10"/>
  <c r="Y42" i="10"/>
  <c r="Y35" i="10"/>
  <c r="Y51" i="10"/>
  <c r="Y8" i="10"/>
  <c r="Y11" i="10"/>
  <c r="Y58" i="10"/>
  <c r="Y29" i="10"/>
  <c r="Y24" i="10"/>
  <c r="Y40" i="10"/>
  <c r="Y56" i="10"/>
  <c r="Y45" i="10"/>
  <c r="Y5" i="10"/>
  <c r="Y113" i="10"/>
  <c r="Y90" i="10"/>
  <c r="Y74" i="10"/>
  <c r="Y19" i="10"/>
  <c r="Y59" i="10"/>
  <c r="Y30" i="10"/>
  <c r="Y46" i="10"/>
  <c r="Y39" i="10"/>
  <c r="Y55" i="10"/>
  <c r="Y7" i="10"/>
  <c r="Y124" i="10"/>
  <c r="Y116" i="10"/>
  <c r="Y108" i="10"/>
  <c r="Y119" i="10"/>
  <c r="Y103" i="10"/>
  <c r="Y95" i="10"/>
  <c r="Y87" i="10"/>
  <c r="Y77" i="10"/>
  <c r="U81" i="10"/>
  <c r="U14" i="10"/>
  <c r="U15" i="10"/>
  <c r="U21" i="10"/>
  <c r="U16" i="10"/>
  <c r="U32" i="10"/>
  <c r="U48" i="10"/>
  <c r="U39" i="10"/>
  <c r="U55" i="10"/>
  <c r="U57" i="10"/>
  <c r="U5" i="10"/>
  <c r="U102" i="10"/>
  <c r="U86" i="10"/>
  <c r="U13" i="10"/>
  <c r="U19" i="10"/>
  <c r="U59" i="10"/>
  <c r="U30" i="10"/>
  <c r="U46" i="10"/>
  <c r="U37" i="10"/>
  <c r="U53" i="10"/>
  <c r="U7" i="10"/>
  <c r="U11" i="10"/>
  <c r="U63" i="10"/>
  <c r="U25" i="10"/>
  <c r="U20" i="10"/>
  <c r="U36" i="10"/>
  <c r="U52" i="10"/>
  <c r="U43" i="10"/>
  <c r="U125" i="10"/>
  <c r="U98" i="10"/>
  <c r="U82" i="10"/>
  <c r="U10" i="10"/>
  <c r="U23" i="10"/>
  <c r="U18" i="10"/>
  <c r="U34" i="10"/>
  <c r="U50" i="10"/>
  <c r="U41" i="10"/>
  <c r="U12" i="10"/>
  <c r="U9" i="10"/>
  <c r="U58" i="10"/>
  <c r="U29" i="10"/>
  <c r="U24" i="10"/>
  <c r="U40" i="10"/>
  <c r="U56" i="10"/>
  <c r="U47" i="10"/>
  <c r="U117" i="10"/>
  <c r="U94" i="10"/>
  <c r="U78" i="10"/>
  <c r="U61" i="10"/>
  <c r="U27" i="10"/>
  <c r="U22" i="10"/>
  <c r="U38" i="10"/>
  <c r="U54" i="10"/>
  <c r="U45" i="10"/>
  <c r="U6" i="10"/>
  <c r="U124" i="10"/>
  <c r="U116" i="10"/>
  <c r="U108" i="10"/>
  <c r="U119" i="10"/>
  <c r="N29" i="10"/>
  <c r="A156" i="14"/>
  <c r="M34" i="10"/>
  <c r="N31" i="10"/>
  <c r="N96" i="10"/>
  <c r="N97" i="10"/>
  <c r="M100" i="10"/>
  <c r="P18" i="14"/>
  <c r="C18" i="14" s="1"/>
  <c r="H12" i="10"/>
  <c r="A78" i="14"/>
  <c r="H11" i="10"/>
  <c r="H73" i="10"/>
  <c r="H71" i="10"/>
  <c r="G124" i="10"/>
  <c r="H120" i="10"/>
  <c r="H119" i="10"/>
  <c r="T40" i="10"/>
  <c r="T35" i="10"/>
  <c r="X40" i="10"/>
  <c r="X35" i="10"/>
  <c r="H91" i="10"/>
  <c r="H89" i="10"/>
  <c r="N71" i="10"/>
  <c r="A58" i="10"/>
  <c r="A60" i="14"/>
  <c r="X81" i="10"/>
  <c r="X14" i="10"/>
  <c r="X15" i="10"/>
  <c r="T81" i="10"/>
  <c r="T14" i="10"/>
  <c r="T15" i="10"/>
  <c r="H54" i="10"/>
  <c r="M22" i="10"/>
  <c r="G46" i="10"/>
  <c r="A114" i="14" s="1"/>
  <c r="A108" i="14"/>
  <c r="N18" i="10"/>
  <c r="W15" i="10"/>
  <c r="W81" i="10"/>
  <c r="W14" i="10"/>
  <c r="S81" i="10"/>
  <c r="S14" i="10"/>
  <c r="S15" i="10"/>
  <c r="H5" i="10"/>
  <c r="A72" i="14"/>
  <c r="P144" i="14"/>
  <c r="C144" i="14" s="1"/>
  <c r="V15" i="10"/>
  <c r="V14" i="10"/>
  <c r="V81" i="10"/>
  <c r="G58" i="10"/>
  <c r="N19" i="10"/>
  <c r="B35" i="10"/>
  <c r="B36" i="10"/>
  <c r="H107" i="10"/>
  <c r="H110" i="10"/>
  <c r="G112" i="10"/>
  <c r="A276" i="14" s="1"/>
  <c r="P276" i="14" s="1"/>
  <c r="C276" i="14" s="1"/>
  <c r="N86" i="10"/>
  <c r="M88" i="10"/>
  <c r="A312" i="14" s="1"/>
  <c r="P312" i="14" s="1"/>
  <c r="C312" i="14" s="1"/>
  <c r="N85" i="10"/>
  <c r="N84" i="10"/>
  <c r="H108" i="10"/>
  <c r="N83" i="10"/>
  <c r="H126" i="10"/>
  <c r="M16" i="14"/>
  <c r="I16" i="14"/>
  <c r="L16" i="14"/>
  <c r="N16" i="14"/>
  <c r="B119" i="10"/>
  <c r="A124" i="10"/>
  <c r="A228" i="14" s="1"/>
  <c r="P228" i="14" s="1"/>
  <c r="A112" i="10"/>
  <c r="B110" i="10"/>
  <c r="B108" i="10"/>
  <c r="B29" i="10"/>
  <c r="B30" i="10"/>
  <c r="B32" i="10"/>
  <c r="B17" i="10"/>
  <c r="X16" i="10"/>
  <c r="X10" i="10"/>
  <c r="X23" i="10"/>
  <c r="X39" i="10"/>
  <c r="X55" i="10"/>
  <c r="X44" i="10"/>
  <c r="X20" i="10"/>
  <c r="X61" i="10"/>
  <c r="X27" i="10"/>
  <c r="X43" i="10"/>
  <c r="X32" i="10"/>
  <c r="X48" i="10"/>
  <c r="X9" i="10"/>
  <c r="T16" i="10"/>
  <c r="T10" i="10"/>
  <c r="T23" i="10"/>
  <c r="T39" i="10"/>
  <c r="T55" i="10"/>
  <c r="T44" i="10"/>
  <c r="T20" i="10"/>
  <c r="T61" i="10"/>
  <c r="T27" i="10"/>
  <c r="T43" i="10"/>
  <c r="T32" i="10"/>
  <c r="T48" i="10"/>
  <c r="T13" i="10"/>
  <c r="W13" i="10"/>
  <c r="W60" i="10"/>
  <c r="W31" i="10"/>
  <c r="W26" i="10"/>
  <c r="W42" i="10"/>
  <c r="W35" i="10"/>
  <c r="W51" i="10"/>
  <c r="W12" i="10"/>
  <c r="W5" i="10"/>
  <c r="W9" i="10"/>
  <c r="W119" i="10"/>
  <c r="W96" i="10"/>
  <c r="W80" i="10"/>
  <c r="W11" i="10"/>
  <c r="W21" i="10"/>
  <c r="W16" i="10"/>
  <c r="W32" i="10"/>
  <c r="W48" i="10"/>
  <c r="W37" i="10"/>
  <c r="W53" i="10"/>
  <c r="W19" i="10"/>
  <c r="W59" i="10"/>
  <c r="W30" i="10"/>
  <c r="W46" i="10"/>
  <c r="W39" i="10"/>
  <c r="W55" i="10"/>
  <c r="S19" i="10"/>
  <c r="S61" i="10"/>
  <c r="S28" i="10"/>
  <c r="S44" i="10"/>
  <c r="S35" i="10"/>
  <c r="S51" i="10"/>
  <c r="S5" i="10"/>
  <c r="S7" i="10"/>
  <c r="S6" i="10"/>
  <c r="S23" i="10"/>
  <c r="S16" i="10"/>
  <c r="S32" i="10"/>
  <c r="S48" i="10"/>
  <c r="S39" i="10"/>
  <c r="S55" i="10"/>
  <c r="S9" i="10"/>
  <c r="V122" i="10"/>
  <c r="V16" i="10"/>
  <c r="V10" i="10"/>
  <c r="V23" i="10"/>
  <c r="V39" i="10"/>
  <c r="V55" i="10"/>
  <c r="V44" i="10"/>
  <c r="V20" i="10"/>
  <c r="V61" i="10"/>
  <c r="V27" i="10"/>
  <c r="V43" i="10"/>
  <c r="V32" i="10"/>
  <c r="V48" i="10"/>
  <c r="V56" i="10"/>
  <c r="V6" i="10"/>
  <c r="G22" i="10"/>
  <c r="A90" i="14" s="1"/>
  <c r="H18" i="10"/>
  <c r="H72" i="10"/>
  <c r="H32" i="10"/>
  <c r="H30" i="10"/>
  <c r="H121" i="10"/>
  <c r="G76" i="10"/>
  <c r="A240" i="14" s="1"/>
  <c r="P240" i="14" s="1"/>
  <c r="C240" i="14" s="1"/>
  <c r="N95" i="10"/>
  <c r="I17" i="14"/>
  <c r="N14" i="14"/>
  <c r="K14" i="14"/>
  <c r="J13" i="14"/>
  <c r="K13" i="14"/>
  <c r="J17" i="14"/>
  <c r="L13" i="14"/>
  <c r="M13" i="14"/>
  <c r="K17" i="14"/>
  <c r="C210" i="14"/>
  <c r="I13" i="14"/>
  <c r="N13" i="14"/>
  <c r="L17" i="14"/>
  <c r="M17" i="14"/>
  <c r="C36" i="14"/>
  <c r="C228" i="14"/>
  <c r="P252" i="14"/>
  <c r="C252" i="14" s="1"/>
  <c r="K15" i="14"/>
  <c r="I15" i="14"/>
  <c r="N15" i="14"/>
  <c r="J15" i="14"/>
  <c r="M15" i="14"/>
  <c r="H15" i="14"/>
  <c r="L15" i="14"/>
  <c r="H14" i="14"/>
  <c r="H13" i="14"/>
  <c r="I14" i="14"/>
  <c r="M14" i="14"/>
  <c r="K16" i="14"/>
  <c r="H17" i="14"/>
  <c r="L14" i="14"/>
  <c r="J14" i="14"/>
  <c r="H16" i="14"/>
  <c r="H48" i="10"/>
  <c r="B121" i="10"/>
  <c r="B109" i="10"/>
  <c r="B107" i="10"/>
  <c r="H6" i="10"/>
  <c r="B114" i="10" l="1"/>
  <c r="A216" i="14"/>
  <c r="P216" i="14" s="1"/>
  <c r="N101" i="10"/>
  <c r="A324" i="14"/>
  <c r="P324" i="14" s="1"/>
  <c r="C324" i="14" s="1"/>
  <c r="H125" i="10"/>
  <c r="A288" i="14"/>
  <c r="P288" i="14" s="1"/>
  <c r="C288" i="14" s="1"/>
  <c r="N77" i="10"/>
  <c r="A300" i="14"/>
  <c r="P300" i="14" s="1"/>
  <c r="C300" i="14" s="1"/>
  <c r="U69" i="10"/>
  <c r="I46" i="11" s="1"/>
  <c r="V69" i="10"/>
  <c r="I47" i="11" s="1"/>
  <c r="T69" i="10"/>
  <c r="I45" i="11" s="1"/>
  <c r="H10" i="14"/>
  <c r="N10" i="14"/>
  <c r="M10" i="14"/>
  <c r="I10" i="14"/>
  <c r="L10" i="14"/>
  <c r="K10" i="14"/>
  <c r="J10" i="14"/>
  <c r="P72" i="14"/>
  <c r="C72" i="14" s="1"/>
  <c r="C75" i="14"/>
  <c r="C74" i="14"/>
  <c r="C73" i="14"/>
  <c r="P108" i="14"/>
  <c r="C108" i="14" s="1"/>
  <c r="C110" i="14"/>
  <c r="C111" i="14"/>
  <c r="C109" i="14"/>
  <c r="C116" i="14"/>
  <c r="C115" i="14"/>
  <c r="C80" i="14"/>
  <c r="C79" i="14"/>
  <c r="P96" i="14"/>
  <c r="C96" i="14" s="1"/>
  <c r="C99" i="14"/>
  <c r="C97" i="14"/>
  <c r="C100" i="14"/>
  <c r="C98" i="14"/>
  <c r="P132" i="14"/>
  <c r="C132" i="14" s="1"/>
  <c r="C134" i="14"/>
  <c r="C133" i="14"/>
  <c r="P90" i="14"/>
  <c r="C91" i="14"/>
  <c r="C92" i="14"/>
  <c r="P60" i="14"/>
  <c r="C60" i="14" s="1"/>
  <c r="C61" i="14"/>
  <c r="C62" i="14"/>
  <c r="C158" i="14"/>
  <c r="C160" i="14"/>
  <c r="C157" i="14"/>
  <c r="C159" i="14"/>
  <c r="C171" i="14"/>
  <c r="C169" i="14"/>
  <c r="C170" i="14"/>
  <c r="P198" i="14"/>
  <c r="C201" i="14"/>
  <c r="C202" i="14"/>
  <c r="C199" i="14"/>
  <c r="C200" i="14"/>
  <c r="P186" i="14"/>
  <c r="P174" i="14"/>
  <c r="C174" i="14" s="1"/>
  <c r="P180" i="14"/>
  <c r="C180" i="14" s="1"/>
  <c r="X69" i="10"/>
  <c r="I49" i="11" s="1"/>
  <c r="C186" i="14"/>
  <c r="A192" i="14"/>
  <c r="B101" i="10"/>
  <c r="A204" i="14"/>
  <c r="B103" i="10"/>
  <c r="B102" i="10"/>
  <c r="H102" i="10"/>
  <c r="H101" i="10"/>
  <c r="S69" i="10"/>
  <c r="I44" i="11" s="1"/>
  <c r="Y69" i="10"/>
  <c r="I50" i="11" s="1"/>
  <c r="C198" i="14"/>
  <c r="P156" i="14"/>
  <c r="C156" i="14" s="1"/>
  <c r="P168" i="14"/>
  <c r="C168" i="14" s="1"/>
  <c r="C90" i="14"/>
  <c r="A102" i="14"/>
  <c r="H36" i="10"/>
  <c r="B113" i="10"/>
  <c r="H47" i="10"/>
  <c r="H35" i="10"/>
  <c r="A150" i="14"/>
  <c r="N24" i="10"/>
  <c r="N23" i="10"/>
  <c r="P78" i="14"/>
  <c r="C78" i="14" s="1"/>
  <c r="P12" i="14"/>
  <c r="C12" i="14" s="1"/>
  <c r="B115" i="10"/>
  <c r="B59" i="10"/>
  <c r="A66" i="14"/>
  <c r="C67" i="14" s="1"/>
  <c r="P114" i="14"/>
  <c r="C114" i="14" s="1"/>
  <c r="W69" i="10"/>
  <c r="I48" i="11" s="1"/>
  <c r="A126" i="14"/>
  <c r="H60" i="10"/>
  <c r="H59" i="10"/>
  <c r="A162" i="14"/>
  <c r="N35" i="10"/>
  <c r="N36" i="10"/>
  <c r="U3" i="10"/>
  <c r="E46" i="11" s="1"/>
  <c r="Y3" i="10"/>
  <c r="E50" i="11" s="1"/>
  <c r="V3" i="10"/>
  <c r="E47" i="11" s="1"/>
  <c r="B127" i="10"/>
  <c r="B125" i="10"/>
  <c r="B126" i="10"/>
  <c r="N92" i="10"/>
  <c r="N90" i="10"/>
  <c r="N89" i="10"/>
  <c r="N91" i="10"/>
  <c r="H77" i="10"/>
  <c r="H79" i="10"/>
  <c r="H78" i="10"/>
  <c r="S3" i="10"/>
  <c r="W3" i="10"/>
  <c r="E48" i="11" s="1"/>
  <c r="T3" i="10"/>
  <c r="E45" i="11" s="1"/>
  <c r="C270" i="14"/>
  <c r="H113" i="10"/>
  <c r="H114" i="10"/>
  <c r="H23" i="10"/>
  <c r="H24" i="10"/>
  <c r="X3" i="10"/>
  <c r="M336" i="14"/>
  <c r="J336" i="14"/>
  <c r="N336" i="14"/>
  <c r="L336" i="14"/>
  <c r="K336" i="14"/>
  <c r="H336" i="14"/>
  <c r="I336" i="14"/>
  <c r="M46" i="11" l="1"/>
  <c r="M47" i="11"/>
  <c r="M50" i="11"/>
  <c r="P131" i="10"/>
  <c r="M45" i="11"/>
  <c r="M48" i="11"/>
  <c r="P204" i="14"/>
  <c r="C205" i="14"/>
  <c r="C207" i="14"/>
  <c r="C206" i="14"/>
  <c r="C127" i="14"/>
  <c r="C128" i="14"/>
  <c r="C151" i="14"/>
  <c r="C152" i="14"/>
  <c r="C104" i="14"/>
  <c r="C103" i="14"/>
  <c r="C164" i="14"/>
  <c r="C163" i="14"/>
  <c r="P192" i="14"/>
  <c r="C192" i="14" s="1"/>
  <c r="J45" i="11"/>
  <c r="J44" i="11"/>
  <c r="J50" i="11"/>
  <c r="J46" i="11"/>
  <c r="J47" i="11"/>
  <c r="J49" i="11"/>
  <c r="J48" i="11"/>
  <c r="C204" i="14"/>
  <c r="P126" i="14"/>
  <c r="C126" i="14" s="1"/>
  <c r="P102" i="14"/>
  <c r="C102" i="14" s="1"/>
  <c r="P132" i="10"/>
  <c r="P162" i="14"/>
  <c r="C162" i="14" s="1"/>
  <c r="P128" i="10"/>
  <c r="P129" i="10"/>
  <c r="P150" i="14"/>
  <c r="C150" i="14" s="1"/>
  <c r="P66" i="14"/>
  <c r="C66" i="14" s="1"/>
  <c r="P130" i="10"/>
  <c r="C294" i="14"/>
  <c r="P66" i="10"/>
  <c r="Q66" i="10" s="1"/>
  <c r="E49" i="11"/>
  <c r="P62" i="10"/>
  <c r="E44" i="11"/>
  <c r="P63" i="10"/>
  <c r="P64" i="10"/>
  <c r="P65" i="10"/>
  <c r="C216" i="14"/>
  <c r="N130" i="10" l="1"/>
  <c r="N128" i="10"/>
  <c r="N129" i="10"/>
  <c r="Q128" i="10"/>
  <c r="Q131" i="10"/>
  <c r="Q130" i="10"/>
  <c r="N131" i="10"/>
  <c r="Q129" i="10"/>
  <c r="Q132" i="10"/>
  <c r="N132" i="10"/>
  <c r="N66" i="10"/>
  <c r="M44" i="11"/>
  <c r="F45" i="11"/>
  <c r="F50" i="11"/>
  <c r="F46" i="11"/>
  <c r="F47" i="11"/>
  <c r="F44" i="11"/>
  <c r="F48" i="11"/>
  <c r="F49" i="11"/>
  <c r="M49" i="11"/>
  <c r="N50" i="11" l="1"/>
  <c r="N46" i="11"/>
  <c r="N49" i="11"/>
  <c r="N45" i="11"/>
  <c r="N48" i="11"/>
  <c r="N44" i="11"/>
  <c r="N47" i="11"/>
  <c r="N63" i="10"/>
  <c r="N64" i="10"/>
  <c r="N62" i="10"/>
  <c r="N65" i="10"/>
  <c r="Q63" i="10"/>
  <c r="Q64" i="10"/>
  <c r="Q65" i="10"/>
  <c r="Q62" i="10"/>
  <c r="D7" i="14" l="1"/>
  <c r="D5" i="14"/>
  <c r="C7" i="14"/>
  <c r="D3" i="14"/>
  <c r="D8" i="14"/>
  <c r="C5" i="14"/>
  <c r="C3" i="14"/>
  <c r="D4" i="14"/>
  <c r="C8" i="14"/>
  <c r="C4" i="14"/>
  <c r="D6" i="14"/>
  <c r="C6" i="14"/>
  <c r="F4" i="14" l="1"/>
  <c r="E4" i="14"/>
  <c r="E7" i="14"/>
  <c r="F7" i="14"/>
  <c r="F6" i="14"/>
  <c r="E6" i="14"/>
  <c r="F3" i="14"/>
  <c r="E3" i="14"/>
  <c r="E8" i="14"/>
  <c r="F8" i="14"/>
  <c r="F5" i="14"/>
  <c r="E5" i="14"/>
  <c r="G5" i="14" l="1"/>
  <c r="G3" i="14"/>
  <c r="G6" i="14"/>
  <c r="G4" i="14"/>
  <c r="G7" i="14"/>
  <c r="G8" i="14"/>
</calcChain>
</file>

<file path=xl/sharedStrings.xml><?xml version="1.0" encoding="utf-8"?>
<sst xmlns="http://schemas.openxmlformats.org/spreadsheetml/2006/main" count="627" uniqueCount="203">
  <si>
    <t>Track</t>
  </si>
  <si>
    <t>Field</t>
  </si>
  <si>
    <t>Event</t>
  </si>
  <si>
    <t>A</t>
  </si>
  <si>
    <t>B</t>
  </si>
  <si>
    <t>H</t>
  </si>
  <si>
    <t>HH</t>
  </si>
  <si>
    <t>E</t>
  </si>
  <si>
    <t>EE</t>
  </si>
  <si>
    <t>Javelin</t>
  </si>
  <si>
    <t>Age Group</t>
  </si>
  <si>
    <t>Enter Date &gt;</t>
  </si>
  <si>
    <t>Eastbourne</t>
  </si>
  <si>
    <t>Enter Track &gt;</t>
  </si>
  <si>
    <t>Discus</t>
  </si>
  <si>
    <t>Long Jump</t>
  </si>
  <si>
    <t>Pos</t>
  </si>
  <si>
    <t>Pts</t>
  </si>
  <si>
    <t>L</t>
  </si>
  <si>
    <t>LL</t>
  </si>
  <si>
    <t>Brighton</t>
  </si>
  <si>
    <t>Hastings</t>
  </si>
  <si>
    <t>Lewes</t>
  </si>
  <si>
    <t>Boys</t>
  </si>
  <si>
    <t>High Jump</t>
  </si>
  <si>
    <t>Shot</t>
  </si>
  <si>
    <t>75 m Hurdles</t>
  </si>
  <si>
    <t>4x100m relay</t>
  </si>
  <si>
    <t>Girls</t>
  </si>
  <si>
    <t>Brighton &amp; Hove AC</t>
  </si>
  <si>
    <t>Hastings AC</t>
  </si>
  <si>
    <t>-</t>
  </si>
  <si>
    <t>Eastbourne RAC</t>
  </si>
  <si>
    <t>Final Scores - Boys</t>
  </si>
  <si>
    <t>Final Scores - Girls</t>
  </si>
  <si>
    <t>Hammer</t>
  </si>
  <si>
    <t>Pole Vault</t>
  </si>
  <si>
    <t>100 metres</t>
  </si>
  <si>
    <t>800 metres</t>
  </si>
  <si>
    <t>80m Hurdles</t>
  </si>
  <si>
    <t>200 metres</t>
  </si>
  <si>
    <t>1500 metres</t>
  </si>
  <si>
    <t>300 metres</t>
  </si>
  <si>
    <t>Phoenix</t>
  </si>
  <si>
    <t>P</t>
  </si>
  <si>
    <t>PP</t>
  </si>
  <si>
    <t>BB</t>
  </si>
  <si>
    <t>N/S No.</t>
  </si>
  <si>
    <t>Name</t>
  </si>
  <si>
    <t>Club</t>
  </si>
  <si>
    <t>Events</t>
  </si>
  <si>
    <t>Performance</t>
  </si>
  <si>
    <t>Eastbourne Rovers AC</t>
  </si>
  <si>
    <t>Waste</t>
  </si>
  <si>
    <t>Pos.</t>
  </si>
  <si>
    <t>Team</t>
  </si>
  <si>
    <t>Overall Score</t>
  </si>
  <si>
    <t>Jack Watkins</t>
  </si>
  <si>
    <t>Matthew Grindrod</t>
  </si>
  <si>
    <t>Joey Morris</t>
  </si>
  <si>
    <t>Pyers Lockwood</t>
  </si>
  <si>
    <t>George Wright</t>
  </si>
  <si>
    <t>Jo Rickards</t>
  </si>
  <si>
    <t>Zach Fulwell</t>
  </si>
  <si>
    <t>Nellie Hannam</t>
  </si>
  <si>
    <t>Maddy Badlwin-Charles</t>
  </si>
  <si>
    <t>Elise Fulwell</t>
  </si>
  <si>
    <t>Lucia Albertella</t>
  </si>
  <si>
    <t>Rose Chaplin</t>
  </si>
  <si>
    <t>Macy Ring</t>
  </si>
  <si>
    <t>Molly Swingler</t>
  </si>
  <si>
    <t>Georgia Thomas</t>
  </si>
  <si>
    <t>Emma Cogan</t>
  </si>
  <si>
    <t>Maddy Baldwin Charles</t>
  </si>
  <si>
    <t>Mia O'Hara</t>
  </si>
  <si>
    <t>Jared Seabrook Wafer</t>
  </si>
  <si>
    <t>Ned McCauley</t>
  </si>
  <si>
    <t>Ori Bartle</t>
  </si>
  <si>
    <t>Josh Buckwell</t>
  </si>
  <si>
    <t>Stanley Matthews Ling</t>
  </si>
  <si>
    <t>Bailey Dean</t>
  </si>
  <si>
    <t>Ben Goode</t>
  </si>
  <si>
    <t>Wesley Day</t>
  </si>
  <si>
    <t>Fenton Davoren</t>
  </si>
  <si>
    <t>Sam Horn</t>
  </si>
  <si>
    <t>Jacob Morris</t>
  </si>
  <si>
    <t>Aaron Duncan</t>
  </si>
  <si>
    <t>Ivy Spencer</t>
  </si>
  <si>
    <t>Natasha Clarke</t>
  </si>
  <si>
    <t>Orla Powell</t>
  </si>
  <si>
    <t>Erin Hinds</t>
  </si>
  <si>
    <t>Lewis Woolacott</t>
  </si>
  <si>
    <t>Frances Osman</t>
  </si>
  <si>
    <t>Lewes (guest)</t>
  </si>
  <si>
    <t>Gemma Tutton</t>
  </si>
  <si>
    <t>Emily Oakden</t>
  </si>
  <si>
    <t>u13G</t>
  </si>
  <si>
    <t>u17W</t>
  </si>
  <si>
    <t>u15B</t>
  </si>
  <si>
    <t>PV</t>
  </si>
  <si>
    <t>Maddy Baldwin-Charles</t>
  </si>
  <si>
    <t>u15G</t>
  </si>
  <si>
    <t>NS Relay</t>
  </si>
  <si>
    <t>Nathan McConnell</t>
  </si>
  <si>
    <t>George Taylor</t>
  </si>
  <si>
    <t>Arthur Haines</t>
  </si>
  <si>
    <t>Joe Noble</t>
  </si>
  <si>
    <t>Michael Shaw</t>
  </si>
  <si>
    <t>Jamie Arnold</t>
  </si>
  <si>
    <t>Connor Fairhall</t>
  </si>
  <si>
    <t>Danny Guistiniani</t>
  </si>
  <si>
    <t>Wilson Miller</t>
  </si>
  <si>
    <t>Haiden May</t>
  </si>
  <si>
    <t>Patrick Connolly</t>
  </si>
  <si>
    <t>Archie Rowles</t>
  </si>
  <si>
    <t>Adam Firsht</t>
  </si>
  <si>
    <t>Jonathan Knight</t>
  </si>
  <si>
    <t>Eimhin Wellings</t>
  </si>
  <si>
    <t>Alex Brothwell</t>
  </si>
  <si>
    <t>Joe Checkley</t>
  </si>
  <si>
    <t>Doug Zveushe</t>
  </si>
  <si>
    <t>Ella Matthews</t>
  </si>
  <si>
    <t>Anya Dawson</t>
  </si>
  <si>
    <t>Ruby Anning</t>
  </si>
  <si>
    <t>Minniw Madriaga</t>
  </si>
  <si>
    <t>Freya Waterworth</t>
  </si>
  <si>
    <t>Tatum Walker</t>
  </si>
  <si>
    <t>Alex Nann</t>
  </si>
  <si>
    <t>Minnie Madriaga</t>
  </si>
  <si>
    <t>Lois Dooley</t>
  </si>
  <si>
    <t>Rebecca Losh</t>
  </si>
  <si>
    <t>Lena Dornbusch</t>
  </si>
  <si>
    <t>Amelia Jeyes</t>
  </si>
  <si>
    <t>Lois Connolly</t>
  </si>
  <si>
    <t>Jess Corbett</t>
  </si>
  <si>
    <t>Louisa Connolly</t>
  </si>
  <si>
    <t>Lacey Fowler</t>
  </si>
  <si>
    <t>Lauren Lee</t>
  </si>
  <si>
    <t>Daisy Mason</t>
  </si>
  <si>
    <t>Renee Bassin</t>
  </si>
  <si>
    <t>Olivia James</t>
  </si>
  <si>
    <t>Alice Wright</t>
  </si>
  <si>
    <t>Milly Dickinson</t>
  </si>
  <si>
    <t>Flora Davis</t>
  </si>
  <si>
    <t>Lara Ruttler</t>
  </si>
  <si>
    <t>Rschael Berry</t>
  </si>
  <si>
    <t>Mia Edwards</t>
  </si>
  <si>
    <t>Madeline Parmar</t>
  </si>
  <si>
    <t>LJ</t>
  </si>
  <si>
    <t>Lacy Fowler</t>
  </si>
  <si>
    <t>Brighton &amp; Hove</t>
  </si>
  <si>
    <t>100, 200</t>
  </si>
  <si>
    <t>SP, 100</t>
  </si>
  <si>
    <t>Josh Pay</t>
  </si>
  <si>
    <t>Tony Simpkin</t>
  </si>
  <si>
    <t>Emma Carter</t>
  </si>
  <si>
    <t>Theo Bull</t>
  </si>
  <si>
    <t>100 SP</t>
  </si>
  <si>
    <t>Sam Dunstall</t>
  </si>
  <si>
    <t>Daniel McCourt</t>
  </si>
  <si>
    <t>Otis Schorr-Kon</t>
  </si>
  <si>
    <t>Tracy Linus</t>
  </si>
  <si>
    <t>300m G</t>
  </si>
  <si>
    <t>100m G</t>
  </si>
  <si>
    <t>100m B</t>
  </si>
  <si>
    <t>2.12.2</t>
  </si>
  <si>
    <t>2.13.6</t>
  </si>
  <si>
    <t>2.26.0</t>
  </si>
  <si>
    <t>2.24.9</t>
  </si>
  <si>
    <t>2.32.2</t>
  </si>
  <si>
    <t>2.46.4</t>
  </si>
  <si>
    <t>3.00.1</t>
  </si>
  <si>
    <t>800m B</t>
  </si>
  <si>
    <t>3.05.4</t>
  </si>
  <si>
    <t>Mia O Hara</t>
  </si>
  <si>
    <t>LJ G</t>
  </si>
  <si>
    <t>2.28.2</t>
  </si>
  <si>
    <t>2.29.4</t>
  </si>
  <si>
    <t>2.41.5</t>
  </si>
  <si>
    <t>2.30.3</t>
  </si>
  <si>
    <t>2.46.6</t>
  </si>
  <si>
    <t>800m G</t>
  </si>
  <si>
    <t>2.34.2</t>
  </si>
  <si>
    <t>2.49.3</t>
  </si>
  <si>
    <t>200m G</t>
  </si>
  <si>
    <t>5.03.6</t>
  </si>
  <si>
    <t>5.12.7</t>
  </si>
  <si>
    <t>5.41.9</t>
  </si>
  <si>
    <t>5.43.0</t>
  </si>
  <si>
    <t>5.13.1</t>
  </si>
  <si>
    <t>5.35.0</t>
  </si>
  <si>
    <t>4.43.6</t>
  </si>
  <si>
    <t>4.46.6</t>
  </si>
  <si>
    <t>4.51.0</t>
  </si>
  <si>
    <t>4.28.6</t>
  </si>
  <si>
    <t>5.02.9</t>
  </si>
  <si>
    <t>5.03.7</t>
  </si>
  <si>
    <t>5.05.6</t>
  </si>
  <si>
    <t>6.08.1</t>
  </si>
  <si>
    <t>1500m B</t>
  </si>
  <si>
    <t>5.14.8</t>
  </si>
  <si>
    <t>4x100 Relay</t>
  </si>
  <si>
    <t>2.24.5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</si>
</sst>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 mmm\ yyyy"/>
    <numFmt numFmtId="165" formatCode="0.0"/>
  </numFmts>
  <fonts count="48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u/>
      <sz val="2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sz val="2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color indexed="14"/>
      <name val="Arial"/>
      <family val="2"/>
    </font>
    <font>
      <b/>
      <u/>
      <sz val="10"/>
      <color indexed="14"/>
      <name val="Arial"/>
      <family val="2"/>
    </font>
    <font>
      <sz val="10"/>
      <color rgb="FF0070C0"/>
      <name val="Arial"/>
      <family val="2"/>
    </font>
    <font>
      <sz val="10"/>
      <color rgb="FFFF00FF"/>
      <name val="Arial"/>
      <family val="2"/>
    </font>
    <font>
      <sz val="10"/>
      <color theme="0" tint="-0.14999847407452621"/>
      <name val="Arial"/>
      <family val="2"/>
    </font>
    <font>
      <b/>
      <sz val="10"/>
      <color theme="9" tint="0.59999389629810485"/>
      <name val="Arial"/>
      <family val="2"/>
    </font>
    <font>
      <sz val="10"/>
      <color theme="9" tint="0.59999389629810485"/>
      <name val="Arial"/>
      <family val="2"/>
    </font>
    <font>
      <sz val="10"/>
      <color theme="9" tint="0.79998168889431442"/>
      <name val="Arial"/>
      <family val="2"/>
    </font>
    <font>
      <sz val="10"/>
      <color theme="5"/>
      <name val="Arial"/>
      <family val="2"/>
    </font>
    <font>
      <sz val="12"/>
      <name val="Arial"/>
      <family val="2"/>
    </font>
    <font>
      <u/>
      <sz val="20"/>
      <name val="Arial"/>
      <family val="2"/>
    </font>
    <font>
      <b/>
      <sz val="12"/>
      <name val="Arial"/>
      <family val="2"/>
    </font>
    <font>
      <sz val="10"/>
      <color theme="0" tint="-0.249977111117893"/>
      <name val="Arial"/>
      <family val="2"/>
    </font>
    <font>
      <u/>
      <sz val="10"/>
      <color rgb="FF0070C0"/>
      <name val="Arial"/>
      <family val="2"/>
    </font>
    <font>
      <u/>
      <sz val="10"/>
      <color theme="9"/>
      <name val="Arial"/>
      <family val="2"/>
    </font>
    <font>
      <sz val="10"/>
      <color theme="9"/>
      <name val="Arial"/>
      <family val="2"/>
    </font>
    <font>
      <sz val="10"/>
      <color theme="0"/>
      <name val="Arial"/>
      <family val="2"/>
    </font>
    <font>
      <i/>
      <sz val="8"/>
      <color theme="0" tint="-0.1499984740745262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22" fillId="23" borderId="7" applyNumberForma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11">
    <xf numFmtId="0" fontId="0" fillId="0" borderId="0" xfId="0"/>
    <xf numFmtId="0" fontId="24" fillId="0" borderId="10" xfId="0" applyFont="1" applyBorder="1" applyAlignment="1" applyProtection="1">
      <alignment horizontal="left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12" xfId="0" applyFont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center"/>
      <protection locked="0"/>
    </xf>
    <xf numFmtId="2" fontId="0" fillId="0" borderId="13" xfId="0" applyNumberFormat="1" applyBorder="1" applyAlignment="1" applyProtection="1">
      <alignment horizontal="right"/>
      <protection locked="0"/>
    </xf>
    <xf numFmtId="165" fontId="0" fillId="0" borderId="13" xfId="0" applyNumberFormat="1" applyBorder="1" applyAlignment="1" applyProtection="1">
      <alignment horizontal="right"/>
      <protection locked="0"/>
    </xf>
    <xf numFmtId="0" fontId="0" fillId="0" borderId="13" xfId="0" applyFill="1" applyBorder="1" applyAlignment="1" applyProtection="1">
      <alignment horizontal="center"/>
      <protection locked="0"/>
    </xf>
    <xf numFmtId="0" fontId="0" fillId="24" borderId="0" xfId="0" applyFill="1" applyProtection="1"/>
    <xf numFmtId="0" fontId="0" fillId="24" borderId="0" xfId="0" applyFill="1" applyAlignment="1" applyProtection="1">
      <alignment horizontal="center"/>
    </xf>
    <xf numFmtId="0" fontId="0" fillId="0" borderId="0" xfId="0" applyProtection="1"/>
    <xf numFmtId="0" fontId="23" fillId="24" borderId="0" xfId="0" applyFont="1" applyFill="1" applyProtection="1"/>
    <xf numFmtId="0" fontId="19" fillId="24" borderId="0" xfId="0" applyFont="1" applyFill="1" applyProtection="1"/>
    <xf numFmtId="0" fontId="0" fillId="24" borderId="0" xfId="0" applyFill="1" applyAlignment="1" applyProtection="1">
      <alignment horizontal="right"/>
    </xf>
    <xf numFmtId="0" fontId="19" fillId="24" borderId="0" xfId="0" applyFont="1" applyFill="1" applyAlignment="1" applyProtection="1">
      <alignment horizontal="center"/>
    </xf>
    <xf numFmtId="0" fontId="0" fillId="24" borderId="14" xfId="0" applyFill="1" applyBorder="1" applyProtection="1"/>
    <xf numFmtId="0" fontId="0" fillId="24" borderId="15" xfId="0" applyFill="1" applyBorder="1" applyProtection="1"/>
    <xf numFmtId="0" fontId="0" fillId="24" borderId="16" xfId="0" applyFill="1" applyBorder="1" applyProtection="1"/>
    <xf numFmtId="0" fontId="0" fillId="24" borderId="0" xfId="0" applyFill="1" applyBorder="1" applyProtection="1"/>
    <xf numFmtId="0" fontId="0" fillId="24" borderId="17" xfId="0" applyFill="1" applyBorder="1" applyProtection="1"/>
    <xf numFmtId="0" fontId="26" fillId="24" borderId="0" xfId="0" applyFont="1" applyFill="1" applyBorder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0" fontId="21" fillId="24" borderId="0" xfId="38" applyFont="1" applyFill="1" applyBorder="1" applyAlignment="1" applyProtection="1">
      <alignment horizontal="right" vertical="center"/>
      <protection locked="0"/>
    </xf>
    <xf numFmtId="0" fontId="0" fillId="25" borderId="0" xfId="0" applyFill="1" applyProtection="1"/>
    <xf numFmtId="0" fontId="23" fillId="25" borderId="0" xfId="0" applyFont="1" applyFill="1" applyProtection="1"/>
    <xf numFmtId="0" fontId="19" fillId="25" borderId="0" xfId="0" applyFont="1" applyFill="1" applyProtection="1"/>
    <xf numFmtId="0" fontId="0" fillId="25" borderId="0" xfId="0" applyFill="1" applyAlignment="1" applyProtection="1">
      <alignment horizontal="center"/>
    </xf>
    <xf numFmtId="0" fontId="0" fillId="25" borderId="0" xfId="0" applyFill="1" applyAlignment="1" applyProtection="1">
      <alignment horizontal="right"/>
    </xf>
    <xf numFmtId="0" fontId="19" fillId="25" borderId="0" xfId="0" applyFont="1" applyFill="1" applyAlignment="1" applyProtection="1">
      <alignment horizontal="center"/>
    </xf>
    <xf numFmtId="0" fontId="0" fillId="25" borderId="14" xfId="0" applyFill="1" applyBorder="1" applyProtection="1"/>
    <xf numFmtId="0" fontId="0" fillId="25" borderId="0" xfId="0" applyFill="1" applyBorder="1" applyProtection="1"/>
    <xf numFmtId="0" fontId="0" fillId="25" borderId="15" xfId="0" applyFill="1" applyBorder="1" applyProtection="1"/>
    <xf numFmtId="0" fontId="0" fillId="25" borderId="18" xfId="0" applyFill="1" applyBorder="1" applyProtection="1"/>
    <xf numFmtId="0" fontId="0" fillId="25" borderId="16" xfId="0" applyFill="1" applyBorder="1" applyProtection="1"/>
    <xf numFmtId="0" fontId="0" fillId="25" borderId="17" xfId="0" applyFill="1" applyBorder="1" applyProtection="1"/>
    <xf numFmtId="0" fontId="0" fillId="25" borderId="19" xfId="0" applyFill="1" applyBorder="1" applyProtection="1"/>
    <xf numFmtId="0" fontId="27" fillId="24" borderId="0" xfId="0" applyFont="1" applyFill="1" applyAlignment="1" applyProtection="1">
      <alignment horizontal="right"/>
    </xf>
    <xf numFmtId="0" fontId="27" fillId="24" borderId="0" xfId="0" applyFont="1" applyFill="1" applyAlignment="1" applyProtection="1">
      <alignment horizontal="center"/>
    </xf>
    <xf numFmtId="0" fontId="27" fillId="25" borderId="0" xfId="0" applyFont="1" applyFill="1" applyAlignment="1" applyProtection="1">
      <alignment horizontal="right"/>
    </xf>
    <xf numFmtId="0" fontId="0" fillId="24" borderId="20" xfId="0" applyFill="1" applyBorder="1" applyProtection="1"/>
    <xf numFmtId="0" fontId="0" fillId="24" borderId="21" xfId="0" applyFill="1" applyBorder="1" applyProtection="1"/>
    <xf numFmtId="0" fontId="0" fillId="25" borderId="20" xfId="0" applyFill="1" applyBorder="1" applyProtection="1"/>
    <xf numFmtId="0" fontId="0" fillId="25" borderId="21" xfId="0" applyFill="1" applyBorder="1" applyProtection="1"/>
    <xf numFmtId="0" fontId="0" fillId="24" borderId="22" xfId="0" applyFill="1" applyBorder="1" applyProtection="1"/>
    <xf numFmtId="0" fontId="0" fillId="24" borderId="23" xfId="0" applyFill="1" applyBorder="1" applyProtection="1"/>
    <xf numFmtId="0" fontId="0" fillId="24" borderId="24" xfId="0" applyFill="1" applyBorder="1" applyProtection="1"/>
    <xf numFmtId="0" fontId="32" fillId="24" borderId="0" xfId="0" applyFont="1" applyFill="1" applyProtection="1"/>
    <xf numFmtId="0" fontId="1" fillId="0" borderId="0" xfId="37"/>
    <xf numFmtId="0" fontId="1" fillId="0" borderId="0" xfId="37" applyAlignment="1">
      <alignment horizontal="center"/>
    </xf>
    <xf numFmtId="164" fontId="20" fillId="24" borderId="0" xfId="37" applyNumberFormat="1" applyFont="1" applyFill="1" applyBorder="1" applyAlignment="1" applyProtection="1">
      <alignment vertical="center"/>
      <protection locked="0"/>
    </xf>
    <xf numFmtId="0" fontId="32" fillId="24" borderId="36" xfId="0" applyFont="1" applyFill="1" applyBorder="1" applyProtection="1">
      <protection locked="0"/>
    </xf>
    <xf numFmtId="0" fontId="32" fillId="24" borderId="37" xfId="38" applyFont="1" applyFill="1" applyBorder="1" applyAlignment="1" applyProtection="1">
      <alignment horizontal="center"/>
      <protection locked="0"/>
    </xf>
    <xf numFmtId="0" fontId="32" fillId="24" borderId="38" xfId="38" applyFont="1" applyFill="1" applyBorder="1" applyAlignment="1" applyProtection="1">
      <alignment horizontal="center"/>
      <protection locked="0"/>
    </xf>
    <xf numFmtId="0" fontId="33" fillId="24" borderId="36" xfId="0" applyFont="1" applyFill="1" applyBorder="1" applyProtection="1">
      <protection locked="0"/>
    </xf>
    <xf numFmtId="0" fontId="33" fillId="24" borderId="37" xfId="38" applyFont="1" applyFill="1" applyBorder="1" applyProtection="1">
      <protection locked="0"/>
    </xf>
    <xf numFmtId="0" fontId="33" fillId="24" borderId="38" xfId="38" applyFont="1" applyFill="1" applyBorder="1" applyAlignment="1" applyProtection="1">
      <alignment horizontal="center"/>
      <protection locked="0"/>
    </xf>
    <xf numFmtId="0" fontId="32" fillId="24" borderId="35" xfId="0" applyFont="1" applyFill="1" applyBorder="1" applyProtection="1">
      <protection locked="0"/>
    </xf>
    <xf numFmtId="0" fontId="32" fillId="24" borderId="0" xfId="38" applyFont="1" applyFill="1" applyBorder="1" applyAlignment="1" applyProtection="1">
      <alignment horizontal="center"/>
      <protection locked="0"/>
    </xf>
    <xf numFmtId="0" fontId="32" fillId="24" borderId="14" xfId="38" applyFont="1" applyFill="1" applyBorder="1" applyAlignment="1" applyProtection="1">
      <alignment horizontal="center"/>
      <protection locked="0"/>
    </xf>
    <xf numFmtId="0" fontId="33" fillId="24" borderId="35" xfId="0" applyFont="1" applyFill="1" applyBorder="1" applyProtection="1">
      <protection locked="0"/>
    </xf>
    <xf numFmtId="0" fontId="33" fillId="24" borderId="0" xfId="38" applyFont="1" applyFill="1" applyBorder="1" applyProtection="1">
      <protection locked="0"/>
    </xf>
    <xf numFmtId="0" fontId="33" fillId="24" borderId="14" xfId="38" applyFont="1" applyFill="1" applyBorder="1" applyAlignment="1" applyProtection="1">
      <alignment horizontal="center"/>
      <protection locked="0"/>
    </xf>
    <xf numFmtId="0" fontId="32" fillId="24" borderId="29" xfId="0" applyFont="1" applyFill="1" applyBorder="1" applyProtection="1">
      <protection locked="0"/>
    </xf>
    <xf numFmtId="0" fontId="32" fillId="24" borderId="39" xfId="38" applyFont="1" applyFill="1" applyBorder="1" applyAlignment="1" applyProtection="1">
      <alignment horizontal="center"/>
      <protection locked="0"/>
    </xf>
    <xf numFmtId="0" fontId="32" fillId="24" borderId="30" xfId="38" applyFont="1" applyFill="1" applyBorder="1" applyAlignment="1" applyProtection="1">
      <alignment horizontal="center"/>
      <protection locked="0"/>
    </xf>
    <xf numFmtId="0" fontId="33" fillId="24" borderId="29" xfId="0" applyFont="1" applyFill="1" applyBorder="1" applyProtection="1">
      <protection locked="0"/>
    </xf>
    <xf numFmtId="0" fontId="33" fillId="24" borderId="39" xfId="38" applyFont="1" applyFill="1" applyBorder="1" applyProtection="1">
      <protection locked="0"/>
    </xf>
    <xf numFmtId="0" fontId="33" fillId="24" borderId="30" xfId="38" applyFont="1" applyFill="1" applyBorder="1" applyAlignment="1" applyProtection="1">
      <alignment horizontal="center"/>
      <protection locked="0"/>
    </xf>
    <xf numFmtId="0" fontId="26" fillId="25" borderId="0" xfId="0" applyFont="1" applyFill="1" applyProtection="1"/>
    <xf numFmtId="0" fontId="0" fillId="24" borderId="36" xfId="0" applyFont="1" applyFill="1" applyBorder="1" applyProtection="1">
      <protection locked="0"/>
    </xf>
    <xf numFmtId="0" fontId="22" fillId="24" borderId="37" xfId="38" applyFont="1" applyFill="1" applyBorder="1" applyProtection="1">
      <protection locked="0"/>
    </xf>
    <xf numFmtId="0" fontId="0" fillId="24" borderId="35" xfId="0" applyFont="1" applyFill="1" applyBorder="1" applyProtection="1">
      <protection locked="0"/>
    </xf>
    <xf numFmtId="0" fontId="22" fillId="24" borderId="0" xfId="38" applyFont="1" applyFill="1" applyBorder="1" applyProtection="1">
      <protection locked="0"/>
    </xf>
    <xf numFmtId="0" fontId="0" fillId="24" borderId="29" xfId="0" applyFont="1" applyFill="1" applyBorder="1" applyProtection="1">
      <protection locked="0"/>
    </xf>
    <xf numFmtId="0" fontId="22" fillId="24" borderId="39" xfId="38" applyFont="1" applyFill="1" applyBorder="1" applyProtection="1">
      <protection locked="0"/>
    </xf>
    <xf numFmtId="0" fontId="0" fillId="24" borderId="14" xfId="0" applyFill="1" applyBorder="1" applyProtection="1">
      <protection locked="0"/>
    </xf>
    <xf numFmtId="0" fontId="0" fillId="25" borderId="14" xfId="0" applyFill="1" applyBorder="1" applyProtection="1">
      <protection locked="0"/>
    </xf>
    <xf numFmtId="0" fontId="32" fillId="24" borderId="0" xfId="0" applyFont="1" applyFill="1" applyBorder="1" applyProtection="1"/>
    <xf numFmtId="0" fontId="34" fillId="24" borderId="0" xfId="0" applyFont="1" applyFill="1" applyProtection="1"/>
    <xf numFmtId="0" fontId="34" fillId="24" borderId="0" xfId="0" applyFont="1" applyFill="1" applyBorder="1" applyProtection="1">
      <protection locked="0"/>
    </xf>
    <xf numFmtId="0" fontId="34" fillId="24" borderId="0" xfId="0" applyFont="1" applyFill="1" applyProtection="1">
      <protection locked="0"/>
    </xf>
    <xf numFmtId="0" fontId="34" fillId="25" borderId="0" xfId="0" applyFont="1" applyFill="1" applyProtection="1"/>
    <xf numFmtId="0" fontId="34" fillId="0" borderId="0" xfId="0" applyFont="1" applyProtection="1"/>
    <xf numFmtId="0" fontId="0" fillId="24" borderId="0" xfId="0" applyFill="1" applyBorder="1" applyProtection="1">
      <protection locked="0"/>
    </xf>
    <xf numFmtId="0" fontId="0" fillId="24" borderId="0" xfId="0" applyFill="1" applyBorder="1" applyAlignment="1" applyProtection="1">
      <alignment horizontal="center"/>
      <protection locked="0"/>
    </xf>
    <xf numFmtId="2" fontId="0" fillId="24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Protection="1"/>
    <xf numFmtId="165" fontId="0" fillId="24" borderId="0" xfId="0" applyNumberFormat="1" applyFill="1" applyAlignment="1" applyProtection="1">
      <alignment horizontal="center"/>
    </xf>
    <xf numFmtId="0" fontId="0" fillId="24" borderId="0" xfId="0" applyNumberFormat="1" applyFill="1" applyAlignment="1" applyProtection="1">
      <alignment horizontal="center"/>
    </xf>
    <xf numFmtId="0" fontId="35" fillId="25" borderId="0" xfId="0" applyFont="1" applyFill="1" applyProtection="1"/>
    <xf numFmtId="0" fontId="36" fillId="25" borderId="0" xfId="0" applyFont="1" applyFill="1" applyAlignment="1" applyProtection="1">
      <alignment horizontal="center"/>
    </xf>
    <xf numFmtId="0" fontId="35" fillId="25" borderId="0" xfId="0" applyFont="1" applyFill="1" applyAlignment="1" applyProtection="1">
      <alignment horizontal="center"/>
    </xf>
    <xf numFmtId="0" fontId="36" fillId="25" borderId="14" xfId="0" applyFont="1" applyFill="1" applyBorder="1" applyProtection="1">
      <protection locked="0"/>
    </xf>
    <xf numFmtId="0" fontId="36" fillId="25" borderId="14" xfId="0" applyFont="1" applyFill="1" applyBorder="1" applyProtection="1"/>
    <xf numFmtId="0" fontId="37" fillId="25" borderId="0" xfId="0" applyFont="1" applyFill="1" applyProtection="1"/>
    <xf numFmtId="0" fontId="34" fillId="24" borderId="16" xfId="0" applyFont="1" applyFill="1" applyBorder="1" applyProtection="1">
      <protection locked="0"/>
    </xf>
    <xf numFmtId="0" fontId="37" fillId="25" borderId="0" xfId="0" applyFont="1" applyFill="1" applyBorder="1" applyProtection="1">
      <protection locked="0"/>
    </xf>
    <xf numFmtId="0" fontId="39" fillId="24" borderId="0" xfId="0" applyFont="1" applyFill="1" applyProtection="1"/>
    <xf numFmtId="0" fontId="39" fillId="24" borderId="0" xfId="0" applyFont="1" applyFill="1" applyAlignment="1" applyProtection="1">
      <alignment vertical="center"/>
    </xf>
    <xf numFmtId="0" fontId="39" fillId="0" borderId="0" xfId="0" applyFont="1" applyFill="1" applyAlignment="1" applyProtection="1">
      <alignment vertical="center"/>
    </xf>
    <xf numFmtId="0" fontId="39" fillId="0" borderId="0" xfId="0" applyFont="1" applyProtection="1">
      <protection locked="0"/>
    </xf>
    <xf numFmtId="0" fontId="23" fillId="24" borderId="0" xfId="0" applyFont="1" applyFill="1" applyAlignment="1" applyProtection="1">
      <alignment horizontal="center" vertical="center" wrapText="1"/>
    </xf>
    <xf numFmtId="0" fontId="23" fillId="24" borderId="0" xfId="0" applyFont="1" applyFill="1" applyAlignment="1" applyProtection="1">
      <alignment vertical="center"/>
    </xf>
    <xf numFmtId="0" fontId="23" fillId="24" borderId="0" xfId="0" applyFont="1" applyFill="1" applyAlignment="1" applyProtection="1">
      <alignment vertical="center" wrapText="1"/>
    </xf>
    <xf numFmtId="0" fontId="39" fillId="0" borderId="0" xfId="0" applyFont="1" applyAlignment="1" applyProtection="1">
      <alignment vertical="center"/>
      <protection locked="0"/>
    </xf>
    <xf numFmtId="0" fontId="39" fillId="0" borderId="13" xfId="0" applyFont="1" applyBorder="1" applyAlignment="1" applyProtection="1">
      <alignment horizontal="center"/>
      <protection locked="0"/>
    </xf>
    <xf numFmtId="0" fontId="39" fillId="0" borderId="13" xfId="0" applyFont="1" applyBorder="1" applyProtection="1">
      <protection locked="0"/>
    </xf>
    <xf numFmtId="0" fontId="39" fillId="24" borderId="0" xfId="0" applyFont="1" applyFill="1" applyAlignment="1" applyProtection="1">
      <alignment horizontal="center"/>
    </xf>
    <xf numFmtId="0" fontId="39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41" fillId="0" borderId="0" xfId="0" applyFont="1"/>
    <xf numFmtId="1" fontId="4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/>
    <xf numFmtId="0" fontId="0" fillId="0" borderId="13" xfId="0" applyBorder="1" applyAlignment="1">
      <alignment horizontal="center"/>
    </xf>
    <xf numFmtId="0" fontId="0" fillId="0" borderId="13" xfId="0" applyBorder="1"/>
    <xf numFmtId="1" fontId="0" fillId="0" borderId="13" xfId="0" applyNumberFormat="1" applyBorder="1" applyAlignment="1">
      <alignment horizontal="center"/>
    </xf>
    <xf numFmtId="0" fontId="32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19" fillId="0" borderId="0" xfId="0" applyFont="1"/>
    <xf numFmtId="0" fontId="0" fillId="26" borderId="0" xfId="0" applyFill="1" applyAlignment="1">
      <alignment horizontal="right"/>
    </xf>
    <xf numFmtId="0" fontId="0" fillId="26" borderId="13" xfId="0" applyFill="1" applyBorder="1"/>
    <xf numFmtId="0" fontId="0" fillId="0" borderId="20" xfId="0" applyFill="1" applyBorder="1" applyProtection="1"/>
    <xf numFmtId="2" fontId="0" fillId="26" borderId="13" xfId="0" applyNumberFormat="1" applyFill="1" applyBorder="1" applyAlignment="1">
      <alignment horizontal="right"/>
    </xf>
    <xf numFmtId="0" fontId="0" fillId="0" borderId="0" xfId="0" applyFill="1"/>
    <xf numFmtId="165" fontId="0" fillId="26" borderId="13" xfId="0" applyNumberFormat="1" applyFill="1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26" borderId="13" xfId="0" applyFill="1" applyBorder="1" applyAlignment="1">
      <alignment vertical="center" wrapText="1"/>
    </xf>
    <xf numFmtId="0" fontId="0" fillId="0" borderId="20" xfId="0" applyFill="1" applyBorder="1" applyAlignment="1" applyProtection="1">
      <alignment vertical="center" wrapText="1"/>
    </xf>
    <xf numFmtId="0" fontId="0" fillId="0" borderId="20" xfId="0" applyFill="1" applyBorder="1" applyAlignment="1" applyProtection="1">
      <alignment vertical="center"/>
    </xf>
    <xf numFmtId="165" fontId="0" fillId="26" borderId="13" xfId="0" applyNumberFormat="1" applyFill="1" applyBorder="1" applyAlignment="1">
      <alignment horizontal="right" vertical="center" wrapText="1"/>
    </xf>
    <xf numFmtId="0" fontId="0" fillId="26" borderId="13" xfId="0" applyFill="1" applyBorder="1" applyAlignment="1">
      <alignment vertical="center"/>
    </xf>
    <xf numFmtId="0" fontId="0" fillId="25" borderId="0" xfId="0" applyFill="1" applyAlignment="1">
      <alignment horizontal="right"/>
    </xf>
    <xf numFmtId="0" fontId="0" fillId="25" borderId="13" xfId="0" applyFill="1" applyBorder="1"/>
    <xf numFmtId="2" fontId="0" fillId="25" borderId="13" xfId="0" applyNumberFormat="1" applyFill="1" applyBorder="1" applyAlignment="1">
      <alignment horizontal="right"/>
    </xf>
    <xf numFmtId="165" fontId="0" fillId="25" borderId="13" xfId="0" applyNumberFormat="1" applyFill="1" applyBorder="1" applyAlignment="1">
      <alignment horizontal="right"/>
    </xf>
    <xf numFmtId="0" fontId="0" fillId="25" borderId="0" xfId="0" applyFill="1" applyAlignment="1">
      <alignment horizontal="right" vertical="center"/>
    </xf>
    <xf numFmtId="0" fontId="0" fillId="25" borderId="13" xfId="0" applyFill="1" applyBorder="1" applyAlignment="1">
      <alignment vertical="center"/>
    </xf>
    <xf numFmtId="165" fontId="0" fillId="25" borderId="13" xfId="0" applyNumberFormat="1" applyFill="1" applyBorder="1" applyAlignment="1">
      <alignment horizontal="right" vertical="center"/>
    </xf>
    <xf numFmtId="0" fontId="0" fillId="0" borderId="0" xfId="0" applyFill="1" applyAlignment="1">
      <alignment horizontal="center"/>
    </xf>
    <xf numFmtId="165" fontId="39" fillId="0" borderId="0" xfId="0" applyNumberFormat="1" applyFont="1" applyProtection="1">
      <protection locked="0"/>
    </xf>
    <xf numFmtId="2" fontId="39" fillId="0" borderId="0" xfId="0" applyNumberFormat="1" applyFont="1" applyProtection="1">
      <protection locked="0"/>
    </xf>
    <xf numFmtId="0" fontId="0" fillId="26" borderId="0" xfId="0" applyFill="1" applyAlignment="1">
      <alignment horizontal="right" vertical="center"/>
    </xf>
    <xf numFmtId="0" fontId="46" fillId="0" borderId="0" xfId="37" applyFont="1"/>
    <xf numFmtId="0" fontId="20" fillId="24" borderId="0" xfId="37" applyFont="1" applyFill="1" applyBorder="1" applyAlignment="1" applyProtection="1">
      <alignment vertical="center"/>
      <protection locked="0"/>
    </xf>
    <xf numFmtId="0" fontId="20" fillId="0" borderId="0" xfId="37" applyFont="1" applyBorder="1" applyAlignment="1" applyProtection="1">
      <alignment vertical="center"/>
      <protection locked="0"/>
    </xf>
    <xf numFmtId="0" fontId="1" fillId="0" borderId="0" xfId="37" applyProtection="1">
      <protection locked="0"/>
    </xf>
    <xf numFmtId="0" fontId="20" fillId="0" borderId="0" xfId="37" applyFont="1" applyFill="1" applyAlignment="1" applyProtection="1">
      <alignment horizontal="left" vertical="center"/>
      <protection locked="0"/>
    </xf>
    <xf numFmtId="0" fontId="1" fillId="24" borderId="0" xfId="37" applyFill="1" applyProtection="1">
      <protection locked="0"/>
    </xf>
    <xf numFmtId="0" fontId="26" fillId="24" borderId="0" xfId="37" applyFont="1" applyFill="1" applyProtection="1">
      <protection locked="0"/>
    </xf>
    <xf numFmtId="0" fontId="19" fillId="24" borderId="35" xfId="37" applyFont="1" applyFill="1" applyBorder="1" applyAlignment="1" applyProtection="1">
      <alignment horizontal="center"/>
      <protection locked="0"/>
    </xf>
    <xf numFmtId="0" fontId="19" fillId="24" borderId="14" xfId="37" applyFont="1" applyFill="1" applyBorder="1" applyAlignment="1" applyProtection="1">
      <alignment horizontal="center"/>
      <protection locked="0"/>
    </xf>
    <xf numFmtId="0" fontId="28" fillId="24" borderId="0" xfId="37" applyFont="1" applyFill="1" applyProtection="1">
      <protection locked="0"/>
    </xf>
    <xf numFmtId="0" fontId="29" fillId="24" borderId="0" xfId="37" applyFont="1" applyFill="1" applyProtection="1">
      <protection locked="0"/>
    </xf>
    <xf numFmtId="0" fontId="28" fillId="24" borderId="33" xfId="37" applyFont="1" applyFill="1" applyBorder="1" applyAlignment="1" applyProtection="1">
      <alignment horizontal="center"/>
      <protection locked="0"/>
    </xf>
    <xf numFmtId="0" fontId="28" fillId="24" borderId="34" xfId="37" applyFont="1" applyFill="1" applyBorder="1" applyAlignment="1" applyProtection="1">
      <alignment horizontal="center"/>
      <protection locked="0"/>
    </xf>
    <xf numFmtId="0" fontId="28" fillId="24" borderId="29" xfId="37" applyFont="1" applyFill="1" applyBorder="1" applyAlignment="1" applyProtection="1">
      <alignment horizontal="center"/>
      <protection locked="0"/>
    </xf>
    <xf numFmtId="0" fontId="28" fillId="24" borderId="30" xfId="37" applyFont="1" applyFill="1" applyBorder="1" applyAlignment="1" applyProtection="1">
      <alignment horizontal="center"/>
      <protection locked="0"/>
    </xf>
    <xf numFmtId="0" fontId="1" fillId="24" borderId="0" xfId="37" applyFill="1" applyAlignment="1" applyProtection="1">
      <alignment horizontal="center"/>
      <protection locked="0"/>
    </xf>
    <xf numFmtId="20" fontId="28" fillId="0" borderId="0" xfId="37" applyNumberFormat="1" applyFont="1" applyProtection="1">
      <protection locked="0"/>
    </xf>
    <xf numFmtId="0" fontId="28" fillId="0" borderId="0" xfId="37" applyFont="1" applyProtection="1">
      <protection locked="0"/>
    </xf>
    <xf numFmtId="0" fontId="28" fillId="0" borderId="25" xfId="37" applyFont="1" applyBorder="1" applyProtection="1">
      <protection locked="0"/>
    </xf>
    <xf numFmtId="0" fontId="28" fillId="0" borderId="26" xfId="37" applyFont="1" applyBorder="1" applyProtection="1">
      <protection locked="0"/>
    </xf>
    <xf numFmtId="0" fontId="28" fillId="0" borderId="27" xfId="37" applyFont="1" applyBorder="1" applyProtection="1">
      <protection locked="0"/>
    </xf>
    <xf numFmtId="0" fontId="28" fillId="0" borderId="28" xfId="37" applyFont="1" applyBorder="1" applyProtection="1">
      <protection locked="0"/>
    </xf>
    <xf numFmtId="0" fontId="30" fillId="0" borderId="0" xfId="37" applyFont="1" applyProtection="1">
      <protection locked="0"/>
    </xf>
    <xf numFmtId="0" fontId="31" fillId="0" borderId="0" xfId="37" applyFont="1" applyProtection="1">
      <protection locked="0"/>
    </xf>
    <xf numFmtId="0" fontId="30" fillId="0" borderId="31" xfId="37" applyFont="1" applyBorder="1" applyAlignment="1" applyProtection="1">
      <alignment horizontal="center"/>
      <protection locked="0"/>
    </xf>
    <xf numFmtId="0" fontId="30" fillId="0" borderId="32" xfId="37" applyFont="1" applyBorder="1" applyAlignment="1" applyProtection="1">
      <alignment horizontal="center"/>
      <protection locked="0"/>
    </xf>
    <xf numFmtId="0" fontId="1" fillId="0" borderId="0" xfId="37" applyAlignment="1" applyProtection="1">
      <alignment horizontal="center"/>
      <protection locked="0"/>
    </xf>
    <xf numFmtId="20" fontId="30" fillId="0" borderId="0" xfId="37" applyNumberFormat="1" applyFont="1" applyProtection="1">
      <protection locked="0"/>
    </xf>
    <xf numFmtId="0" fontId="30" fillId="0" borderId="25" xfId="37" applyFont="1" applyBorder="1" applyProtection="1">
      <protection locked="0"/>
    </xf>
    <xf numFmtId="0" fontId="30" fillId="0" borderId="26" xfId="37" applyFont="1" applyBorder="1" applyProtection="1">
      <protection locked="0"/>
    </xf>
    <xf numFmtId="0" fontId="30" fillId="0" borderId="27" xfId="37" applyFont="1" applyBorder="1" applyProtection="1">
      <protection locked="0"/>
    </xf>
    <xf numFmtId="0" fontId="30" fillId="0" borderId="28" xfId="37" applyFont="1" applyBorder="1" applyProtection="1">
      <protection locked="0"/>
    </xf>
    <xf numFmtId="0" fontId="1" fillId="0" borderId="0" xfId="37" applyProtection="1"/>
    <xf numFmtId="0" fontId="47" fillId="24" borderId="29" xfId="37" applyFont="1" applyFill="1" applyBorder="1" applyProtection="1"/>
    <xf numFmtId="0" fontId="34" fillId="24" borderId="30" xfId="37" applyFont="1" applyFill="1" applyBorder="1" applyProtection="1"/>
    <xf numFmtId="0" fontId="46" fillId="0" borderId="0" xfId="37" applyFont="1" applyProtection="1"/>
    <xf numFmtId="1" fontId="0" fillId="0" borderId="0" xfId="0" applyNumberFormat="1" applyAlignment="1">
      <alignment horizontal="left"/>
    </xf>
    <xf numFmtId="0" fontId="1" fillId="24" borderId="38" xfId="38" applyFont="1" applyFill="1" applyBorder="1" applyAlignment="1" applyProtection="1">
      <alignment horizontal="center"/>
      <protection locked="0"/>
    </xf>
    <xf numFmtId="0" fontId="1" fillId="24" borderId="14" xfId="38" applyFont="1" applyFill="1" applyBorder="1" applyAlignment="1" applyProtection="1">
      <alignment horizontal="center"/>
      <protection locked="0"/>
    </xf>
    <xf numFmtId="0" fontId="1" fillId="24" borderId="30" xfId="38" applyFont="1" applyFill="1" applyBorder="1" applyAlignment="1" applyProtection="1">
      <alignment horizontal="center"/>
      <protection locked="0"/>
    </xf>
    <xf numFmtId="165" fontId="32" fillId="24" borderId="37" xfId="38" applyNumberFormat="1" applyFont="1" applyFill="1" applyBorder="1" applyAlignment="1" applyProtection="1">
      <alignment horizontal="center"/>
      <protection locked="0"/>
    </xf>
    <xf numFmtId="165" fontId="32" fillId="24" borderId="0" xfId="38" applyNumberFormat="1" applyFont="1" applyFill="1" applyBorder="1" applyAlignment="1" applyProtection="1">
      <alignment horizontal="center"/>
      <protection locked="0"/>
    </xf>
    <xf numFmtId="165" fontId="32" fillId="24" borderId="39" xfId="38" applyNumberFormat="1" applyFont="1" applyFill="1" applyBorder="1" applyAlignment="1" applyProtection="1">
      <alignment horizontal="center"/>
      <protection locked="0"/>
    </xf>
    <xf numFmtId="165" fontId="38" fillId="24" borderId="37" xfId="38" applyNumberFormat="1" applyFont="1" applyFill="1" applyBorder="1" applyAlignment="1" applyProtection="1">
      <alignment horizontal="center"/>
      <protection locked="0"/>
    </xf>
    <xf numFmtId="165" fontId="38" fillId="24" borderId="0" xfId="38" applyNumberFormat="1" applyFont="1" applyFill="1" applyBorder="1" applyAlignment="1" applyProtection="1">
      <alignment horizontal="center"/>
      <protection locked="0"/>
    </xf>
    <xf numFmtId="165" fontId="38" fillId="24" borderId="39" xfId="38" applyNumberFormat="1" applyFont="1" applyFill="1" applyBorder="1" applyAlignment="1" applyProtection="1">
      <alignment horizontal="center"/>
      <protection locked="0"/>
    </xf>
    <xf numFmtId="165" fontId="22" fillId="24" borderId="37" xfId="38" applyNumberFormat="1" applyFont="1" applyFill="1" applyBorder="1" applyProtection="1">
      <protection locked="0"/>
    </xf>
    <xf numFmtId="165" fontId="22" fillId="24" borderId="0" xfId="38" applyNumberFormat="1" applyFont="1" applyFill="1" applyBorder="1" applyProtection="1">
      <protection locked="0"/>
    </xf>
    <xf numFmtId="165" fontId="22" fillId="24" borderId="39" xfId="38" applyNumberFormat="1" applyFont="1" applyFill="1" applyBorder="1" applyProtection="1">
      <protection locked="0"/>
    </xf>
    <xf numFmtId="0" fontId="39" fillId="0" borderId="13" xfId="0" applyFont="1" applyBorder="1" applyAlignment="1" applyProtection="1">
      <alignment horizontal="right"/>
      <protection locked="0"/>
    </xf>
    <xf numFmtId="0" fontId="39" fillId="0" borderId="43" xfId="0" applyFont="1" applyBorder="1" applyProtection="1">
      <protection locked="0"/>
    </xf>
    <xf numFmtId="165" fontId="39" fillId="0" borderId="0" xfId="0" applyNumberFormat="1" applyFont="1" applyAlignment="1" applyProtection="1">
      <alignment horizontal="right"/>
      <protection locked="0"/>
    </xf>
    <xf numFmtId="2" fontId="39" fillId="0" borderId="0" xfId="0" applyNumberFormat="1" applyFont="1" applyAlignment="1" applyProtection="1">
      <alignment horizontal="right"/>
      <protection locked="0"/>
    </xf>
    <xf numFmtId="164" fontId="20" fillId="0" borderId="0" xfId="37" applyNumberFormat="1" applyFont="1" applyFill="1" applyBorder="1" applyAlignment="1" applyProtection="1">
      <alignment horizontal="center" vertical="center"/>
      <protection locked="0"/>
    </xf>
    <xf numFmtId="0" fontId="19" fillId="24" borderId="36" xfId="37" applyFont="1" applyFill="1" applyBorder="1" applyAlignment="1" applyProtection="1">
      <alignment horizontal="center"/>
      <protection locked="0"/>
    </xf>
    <xf numFmtId="0" fontId="19" fillId="24" borderId="38" xfId="37" applyFont="1" applyFill="1" applyBorder="1" applyAlignment="1" applyProtection="1">
      <alignment horizontal="center"/>
      <protection locked="0"/>
    </xf>
    <xf numFmtId="165" fontId="0" fillId="0" borderId="40" xfId="0" applyNumberFormat="1" applyBorder="1" applyAlignment="1" applyProtection="1">
      <alignment horizontal="center"/>
      <protection locked="0"/>
    </xf>
    <xf numFmtId="165" fontId="0" fillId="0" borderId="41" xfId="0" applyNumberFormat="1" applyBorder="1" applyAlignment="1" applyProtection="1">
      <alignment horizontal="center"/>
      <protection locked="0"/>
    </xf>
    <xf numFmtId="165" fontId="0" fillId="0" borderId="42" xfId="0" applyNumberFormat="1" applyBorder="1" applyAlignment="1" applyProtection="1">
      <alignment horizontal="center"/>
      <protection locked="0"/>
    </xf>
    <xf numFmtId="0" fontId="0" fillId="0" borderId="40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25" fillId="24" borderId="0" xfId="0" applyFont="1" applyFill="1" applyAlignment="1" applyProtection="1">
      <alignment horizontal="center" vertical="center"/>
    </xf>
    <xf numFmtId="0" fontId="25" fillId="25" borderId="0" xfId="0" applyFont="1" applyFill="1" applyAlignment="1" applyProtection="1">
      <alignment horizontal="center" vertical="center"/>
    </xf>
    <xf numFmtId="0" fontId="40" fillId="24" borderId="0" xfId="0" applyFont="1" applyFill="1" applyAlignment="1" applyProtection="1">
      <alignment horizontal="center" vertical="center"/>
    </xf>
    <xf numFmtId="0" fontId="0" fillId="0" borderId="0" xfId="0" applyFill="1" applyBorder="1" applyAlignment="1">
      <alignment horizontal="center" vertical="top" textRotation="180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_u13 Meeting Blank 6" xfId="38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workbookViewId="0">
      <pane xSplit="2" ySplit="4" topLeftCell="C20" activePane="bottomRight" state="frozen"/>
      <selection pane="topRight" activeCell="C1" sqref="C1"/>
      <selection pane="bottomLeft" activeCell="A3" sqref="A3"/>
      <selection pane="bottomRight" activeCell="J27" sqref="J27"/>
    </sheetView>
  </sheetViews>
  <sheetFormatPr defaultRowHeight="12.75" x14ac:dyDescent="0.2"/>
  <cols>
    <col min="1" max="1" width="9.140625" style="48"/>
    <col min="2" max="2" width="12.140625" style="48" bestFit="1" customWidth="1"/>
    <col min="3" max="12" width="13.140625" style="48" customWidth="1"/>
    <col min="13" max="13" width="7.85546875" style="48" customWidth="1"/>
    <col min="14" max="14" width="5.140625" style="48" bestFit="1" customWidth="1"/>
    <col min="15" max="16" width="1.5703125" style="48" bestFit="1" customWidth="1"/>
    <col min="17" max="17" width="1.42578125" style="48" customWidth="1"/>
    <col min="18" max="16384" width="9.140625" style="48"/>
  </cols>
  <sheetData>
    <row r="1" spans="1:18" ht="26.25" x14ac:dyDescent="0.2">
      <c r="A1" s="146"/>
      <c r="B1" s="146"/>
      <c r="C1" s="146"/>
      <c r="D1" s="146"/>
      <c r="E1" s="23" t="s">
        <v>13</v>
      </c>
      <c r="F1" s="147" t="s">
        <v>12</v>
      </c>
      <c r="G1" s="148"/>
      <c r="H1" s="149"/>
      <c r="I1" s="150"/>
      <c r="J1" s="23" t="s">
        <v>11</v>
      </c>
      <c r="K1" s="198">
        <v>42893</v>
      </c>
      <c r="L1" s="198"/>
      <c r="M1" s="150"/>
      <c r="N1" s="23"/>
      <c r="O1" s="150"/>
      <c r="P1" s="23"/>
      <c r="Q1" s="50"/>
    </row>
    <row r="2" spans="1:18" ht="13.5" thickBot="1" x14ac:dyDescent="0.25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</row>
    <row r="3" spans="1:18" x14ac:dyDescent="0.2">
      <c r="A3" s="150"/>
      <c r="B3" s="151"/>
      <c r="C3" s="199" t="s">
        <v>20</v>
      </c>
      <c r="D3" s="200"/>
      <c r="E3" s="199" t="s">
        <v>12</v>
      </c>
      <c r="F3" s="200"/>
      <c r="G3" s="199" t="s">
        <v>21</v>
      </c>
      <c r="H3" s="200"/>
      <c r="I3" s="199" t="s">
        <v>22</v>
      </c>
      <c r="J3" s="200"/>
      <c r="K3" s="199" t="s">
        <v>43</v>
      </c>
      <c r="L3" s="200"/>
      <c r="M3" s="199"/>
      <c r="N3" s="200"/>
      <c r="O3" s="199"/>
      <c r="P3" s="200"/>
      <c r="Q3" s="150"/>
    </row>
    <row r="4" spans="1:18" x14ac:dyDescent="0.2">
      <c r="A4" s="150"/>
      <c r="B4" s="151"/>
      <c r="C4" s="152" t="s">
        <v>4</v>
      </c>
      <c r="D4" s="153" t="s">
        <v>46</v>
      </c>
      <c r="E4" s="152" t="s">
        <v>7</v>
      </c>
      <c r="F4" s="153" t="s">
        <v>8</v>
      </c>
      <c r="G4" s="152" t="s">
        <v>5</v>
      </c>
      <c r="H4" s="153" t="s">
        <v>6</v>
      </c>
      <c r="I4" s="152" t="s">
        <v>18</v>
      </c>
      <c r="J4" s="153" t="s">
        <v>19</v>
      </c>
      <c r="K4" s="152" t="s">
        <v>44</v>
      </c>
      <c r="L4" s="153" t="s">
        <v>45</v>
      </c>
      <c r="M4" s="152" t="s">
        <v>31</v>
      </c>
      <c r="N4" s="153" t="s">
        <v>31</v>
      </c>
      <c r="O4" s="152" t="s">
        <v>31</v>
      </c>
      <c r="P4" s="153" t="s">
        <v>31</v>
      </c>
      <c r="Q4" s="150"/>
    </row>
    <row r="5" spans="1:18" ht="13.5" thickBot="1" x14ac:dyDescent="0.25">
      <c r="A5" s="154"/>
      <c r="B5" s="155" t="s">
        <v>23</v>
      </c>
      <c r="C5" s="156" t="s">
        <v>3</v>
      </c>
      <c r="D5" s="157" t="s">
        <v>4</v>
      </c>
      <c r="E5" s="158" t="s">
        <v>3</v>
      </c>
      <c r="F5" s="159" t="s">
        <v>4</v>
      </c>
      <c r="G5" s="158" t="s">
        <v>3</v>
      </c>
      <c r="H5" s="159" t="s">
        <v>4</v>
      </c>
      <c r="I5" s="158" t="s">
        <v>3</v>
      </c>
      <c r="J5" s="159" t="s">
        <v>4</v>
      </c>
      <c r="K5" s="158" t="s">
        <v>3</v>
      </c>
      <c r="L5" s="159" t="s">
        <v>4</v>
      </c>
      <c r="M5" s="158"/>
      <c r="N5" s="159"/>
      <c r="O5" s="158"/>
      <c r="P5" s="159"/>
      <c r="Q5" s="160"/>
      <c r="R5" s="49"/>
    </row>
    <row r="6" spans="1:18" x14ac:dyDescent="0.2">
      <c r="A6" s="161">
        <v>0.76041666666666663</v>
      </c>
      <c r="B6" s="162" t="s">
        <v>35</v>
      </c>
      <c r="C6" s="163" t="s">
        <v>103</v>
      </c>
      <c r="D6" s="164" t="s">
        <v>104</v>
      </c>
      <c r="E6" s="163" t="s">
        <v>57</v>
      </c>
      <c r="F6" s="164"/>
      <c r="G6" s="163"/>
      <c r="H6" s="164"/>
      <c r="I6" s="163" t="s">
        <v>159</v>
      </c>
      <c r="J6" s="164" t="s">
        <v>75</v>
      </c>
      <c r="K6" s="163"/>
      <c r="L6" s="164"/>
      <c r="M6" s="163"/>
      <c r="N6" s="164"/>
      <c r="O6" s="163"/>
      <c r="P6" s="164"/>
      <c r="Q6" s="148"/>
    </row>
    <row r="7" spans="1:18" x14ac:dyDescent="0.2">
      <c r="A7" s="161">
        <v>0.79166666666666663</v>
      </c>
      <c r="B7" s="162" t="s">
        <v>36</v>
      </c>
      <c r="C7" s="163"/>
      <c r="D7" s="164"/>
      <c r="E7" s="163"/>
      <c r="F7" s="164"/>
      <c r="G7" s="163"/>
      <c r="H7" s="164"/>
      <c r="I7" s="163" t="s">
        <v>77</v>
      </c>
      <c r="J7" s="164" t="s">
        <v>160</v>
      </c>
      <c r="K7" s="163"/>
      <c r="L7" s="164"/>
      <c r="M7" s="163"/>
      <c r="N7" s="164"/>
      <c r="O7" s="163"/>
      <c r="P7" s="164"/>
      <c r="Q7" s="148"/>
    </row>
    <row r="8" spans="1:18" x14ac:dyDescent="0.2">
      <c r="A8" s="161">
        <v>0.79166666666666663</v>
      </c>
      <c r="B8" s="162" t="s">
        <v>24</v>
      </c>
      <c r="C8" s="163" t="s">
        <v>105</v>
      </c>
      <c r="D8" s="164" t="s">
        <v>106</v>
      </c>
      <c r="E8" s="163" t="s">
        <v>58</v>
      </c>
      <c r="F8" s="164"/>
      <c r="G8" s="163"/>
      <c r="H8" s="164"/>
      <c r="I8" s="163" t="s">
        <v>78</v>
      </c>
      <c r="J8" s="164" t="s">
        <v>82</v>
      </c>
      <c r="K8" s="163"/>
      <c r="L8" s="164"/>
      <c r="M8" s="163"/>
      <c r="N8" s="164"/>
      <c r="O8" s="163"/>
      <c r="P8" s="164"/>
      <c r="Q8" s="148"/>
    </row>
    <row r="9" spans="1:18" x14ac:dyDescent="0.2">
      <c r="A9" s="161">
        <v>0.79166666666666663</v>
      </c>
      <c r="B9" s="162" t="s">
        <v>14</v>
      </c>
      <c r="C9" s="163" t="s">
        <v>153</v>
      </c>
      <c r="D9" s="164" t="s">
        <v>107</v>
      </c>
      <c r="E9" s="163" t="s">
        <v>61</v>
      </c>
      <c r="F9" s="164" t="s">
        <v>59</v>
      </c>
      <c r="G9" s="163"/>
      <c r="H9" s="164"/>
      <c r="I9" s="163" t="s">
        <v>78</v>
      </c>
      <c r="J9" s="164" t="s">
        <v>79</v>
      </c>
      <c r="K9" s="163"/>
      <c r="L9" s="164"/>
      <c r="M9" s="163"/>
      <c r="N9" s="164"/>
      <c r="O9" s="163"/>
      <c r="P9" s="164"/>
      <c r="Q9" s="148"/>
    </row>
    <row r="10" spans="1:18" x14ac:dyDescent="0.2">
      <c r="A10" s="161">
        <v>0.81597222222222221</v>
      </c>
      <c r="B10" s="162" t="s">
        <v>25</v>
      </c>
      <c r="C10" s="163" t="s">
        <v>105</v>
      </c>
      <c r="D10" s="164" t="s">
        <v>108</v>
      </c>
      <c r="E10" s="163" t="s">
        <v>60</v>
      </c>
      <c r="F10" s="164" t="s">
        <v>61</v>
      </c>
      <c r="G10" s="163"/>
      <c r="H10" s="164"/>
      <c r="I10" s="163" t="s">
        <v>159</v>
      </c>
      <c r="J10" s="164" t="s">
        <v>75</v>
      </c>
      <c r="K10" s="163"/>
      <c r="L10" s="164"/>
      <c r="M10" s="163"/>
      <c r="N10" s="164"/>
      <c r="O10" s="163"/>
      <c r="P10" s="164"/>
      <c r="Q10" s="148"/>
    </row>
    <row r="11" spans="1:18" x14ac:dyDescent="0.2">
      <c r="A11" s="161">
        <v>0.81597222222222221</v>
      </c>
      <c r="B11" s="162" t="s">
        <v>15</v>
      </c>
      <c r="C11" s="163" t="s">
        <v>105</v>
      </c>
      <c r="D11" s="164" t="s">
        <v>109</v>
      </c>
      <c r="E11" s="163" t="s">
        <v>62</v>
      </c>
      <c r="F11" s="164" t="s">
        <v>59</v>
      </c>
      <c r="G11" s="163"/>
      <c r="H11" s="164"/>
      <c r="I11" s="163" t="s">
        <v>80</v>
      </c>
      <c r="J11" s="164" t="s">
        <v>158</v>
      </c>
      <c r="K11" s="163" t="s">
        <v>120</v>
      </c>
      <c r="L11" s="164"/>
      <c r="M11" s="163"/>
      <c r="N11" s="164"/>
      <c r="O11" s="163"/>
      <c r="P11" s="164"/>
      <c r="Q11" s="148"/>
    </row>
    <row r="12" spans="1:18" x14ac:dyDescent="0.2">
      <c r="A12" s="161">
        <v>0.83333333333333337</v>
      </c>
      <c r="B12" s="162" t="s">
        <v>9</v>
      </c>
      <c r="C12" s="163" t="s">
        <v>106</v>
      </c>
      <c r="D12" s="164" t="s">
        <v>110</v>
      </c>
      <c r="E12" s="163" t="s">
        <v>63</v>
      </c>
      <c r="F12" s="164" t="s">
        <v>57</v>
      </c>
      <c r="G12" s="163"/>
      <c r="H12" s="164"/>
      <c r="I12" s="163" t="s">
        <v>81</v>
      </c>
      <c r="J12" s="164" t="s">
        <v>159</v>
      </c>
      <c r="K12" s="163"/>
      <c r="L12" s="164"/>
      <c r="M12" s="163"/>
      <c r="N12" s="164"/>
      <c r="O12" s="163"/>
      <c r="P12" s="164"/>
      <c r="Q12" s="148"/>
    </row>
    <row r="13" spans="1:18" x14ac:dyDescent="0.2">
      <c r="A13" s="161">
        <v>0.79513888888888884</v>
      </c>
      <c r="B13" s="162" t="s">
        <v>37</v>
      </c>
      <c r="C13" s="163" t="s">
        <v>109</v>
      </c>
      <c r="D13" s="164" t="s">
        <v>111</v>
      </c>
      <c r="E13" s="163" t="s">
        <v>63</v>
      </c>
      <c r="F13" s="164" t="s">
        <v>57</v>
      </c>
      <c r="G13" s="163"/>
      <c r="H13" s="164"/>
      <c r="I13" s="163" t="s">
        <v>158</v>
      </c>
      <c r="J13" s="164" t="s">
        <v>80</v>
      </c>
      <c r="K13" s="163"/>
      <c r="L13" s="164"/>
      <c r="M13" s="163"/>
      <c r="N13" s="164"/>
      <c r="O13" s="163"/>
      <c r="P13" s="164"/>
      <c r="Q13" s="148"/>
    </row>
    <row r="14" spans="1:18" x14ac:dyDescent="0.2">
      <c r="A14" s="161">
        <v>0.78472222222222221</v>
      </c>
      <c r="B14" s="162" t="s">
        <v>42</v>
      </c>
      <c r="C14" s="163" t="s">
        <v>108</v>
      </c>
      <c r="D14" s="164" t="s">
        <v>112</v>
      </c>
      <c r="E14" s="163" t="s">
        <v>60</v>
      </c>
      <c r="F14" s="164" t="s">
        <v>63</v>
      </c>
      <c r="G14" s="163"/>
      <c r="H14" s="164"/>
      <c r="I14" s="163" t="s">
        <v>83</v>
      </c>
      <c r="J14" s="164" t="s">
        <v>85</v>
      </c>
      <c r="K14" s="163"/>
      <c r="L14" s="164"/>
      <c r="M14" s="163"/>
      <c r="N14" s="164"/>
      <c r="O14" s="163"/>
      <c r="P14" s="164"/>
      <c r="Q14" s="148"/>
    </row>
    <row r="15" spans="1:18" x14ac:dyDescent="0.2">
      <c r="A15" s="161">
        <v>0.80555555555555547</v>
      </c>
      <c r="B15" s="162" t="s">
        <v>38</v>
      </c>
      <c r="C15" s="163" t="s">
        <v>115</v>
      </c>
      <c r="D15" s="164" t="s">
        <v>104</v>
      </c>
      <c r="E15" s="163" t="s">
        <v>58</v>
      </c>
      <c r="F15" s="164" t="s">
        <v>62</v>
      </c>
      <c r="G15" s="163"/>
      <c r="H15" s="164"/>
      <c r="I15" s="163" t="s">
        <v>84</v>
      </c>
      <c r="J15" s="164" t="s">
        <v>85</v>
      </c>
      <c r="K15" s="163" t="s">
        <v>116</v>
      </c>
      <c r="L15" s="164" t="s">
        <v>117</v>
      </c>
      <c r="M15" s="163"/>
      <c r="N15" s="164"/>
      <c r="O15" s="163"/>
      <c r="P15" s="164"/>
      <c r="Q15" s="148"/>
    </row>
    <row r="16" spans="1:18" x14ac:dyDescent="0.2">
      <c r="A16" s="161">
        <v>0.82638888888888884</v>
      </c>
      <c r="B16" s="162" t="s">
        <v>39</v>
      </c>
      <c r="C16" s="163" t="s">
        <v>107</v>
      </c>
      <c r="D16" s="164" t="s">
        <v>106</v>
      </c>
      <c r="E16" s="163" t="s">
        <v>58</v>
      </c>
      <c r="F16" s="164"/>
      <c r="G16" s="163"/>
      <c r="H16" s="164"/>
      <c r="I16" s="163" t="s">
        <v>80</v>
      </c>
      <c r="J16" s="164"/>
      <c r="K16" s="163"/>
      <c r="L16" s="164"/>
      <c r="M16" s="163"/>
      <c r="N16" s="164"/>
      <c r="O16" s="163"/>
      <c r="P16" s="164"/>
      <c r="Q16" s="148"/>
    </row>
    <row r="17" spans="1:18" x14ac:dyDescent="0.2">
      <c r="A17" s="161">
        <v>0.83680555555555547</v>
      </c>
      <c r="B17" s="162" t="s">
        <v>40</v>
      </c>
      <c r="C17" s="163" t="s">
        <v>109</v>
      </c>
      <c r="D17" s="164" t="s">
        <v>111</v>
      </c>
      <c r="E17" s="163" t="s">
        <v>60</v>
      </c>
      <c r="F17" s="164" t="s">
        <v>62</v>
      </c>
      <c r="G17" s="163"/>
      <c r="H17" s="164"/>
      <c r="I17" s="163" t="s">
        <v>77</v>
      </c>
      <c r="J17" s="164" t="s">
        <v>82</v>
      </c>
      <c r="K17" s="163"/>
      <c r="L17" s="164"/>
      <c r="M17" s="163"/>
      <c r="N17" s="164"/>
      <c r="O17" s="163"/>
      <c r="P17" s="164"/>
      <c r="Q17" s="148"/>
    </row>
    <row r="18" spans="1:18" x14ac:dyDescent="0.2">
      <c r="A18" s="161">
        <v>0.84375</v>
      </c>
      <c r="B18" s="162" t="s">
        <v>41</v>
      </c>
      <c r="C18" s="163" t="s">
        <v>113</v>
      </c>
      <c r="D18" s="164" t="s">
        <v>114</v>
      </c>
      <c r="E18" s="163" t="s">
        <v>59</v>
      </c>
      <c r="F18" s="164" t="s">
        <v>61</v>
      </c>
      <c r="G18" s="163"/>
      <c r="H18" s="164"/>
      <c r="I18" s="163" t="s">
        <v>86</v>
      </c>
      <c r="J18" s="164" t="s">
        <v>83</v>
      </c>
      <c r="K18" s="163" t="s">
        <v>118</v>
      </c>
      <c r="L18" s="164" t="s">
        <v>119</v>
      </c>
      <c r="M18" s="163"/>
      <c r="N18" s="164"/>
      <c r="O18" s="163"/>
      <c r="P18" s="164"/>
      <c r="Q18" s="148"/>
    </row>
    <row r="19" spans="1:18" x14ac:dyDescent="0.2">
      <c r="A19" s="161">
        <v>0.85763888888888884</v>
      </c>
      <c r="B19" s="162" t="s">
        <v>27</v>
      </c>
      <c r="C19" s="163" t="s">
        <v>109</v>
      </c>
      <c r="D19" s="164"/>
      <c r="E19" s="163" t="s">
        <v>63</v>
      </c>
      <c r="F19" s="164"/>
      <c r="G19" s="163"/>
      <c r="H19" s="164"/>
      <c r="I19" s="163" t="s">
        <v>77</v>
      </c>
      <c r="J19" s="164"/>
      <c r="K19" s="163" t="s">
        <v>116</v>
      </c>
      <c r="L19" s="164"/>
      <c r="M19" s="163"/>
      <c r="N19" s="164"/>
      <c r="O19" s="163"/>
      <c r="P19" s="164"/>
      <c r="Q19" s="148"/>
    </row>
    <row r="20" spans="1:18" x14ac:dyDescent="0.2">
      <c r="A20" s="161"/>
      <c r="B20" s="162"/>
      <c r="C20" s="163" t="s">
        <v>111</v>
      </c>
      <c r="D20" s="164"/>
      <c r="E20" s="163" t="s">
        <v>57</v>
      </c>
      <c r="F20" s="164"/>
      <c r="G20" s="163"/>
      <c r="H20" s="164"/>
      <c r="I20" s="163" t="s">
        <v>80</v>
      </c>
      <c r="J20" s="164"/>
      <c r="K20" s="163" t="s">
        <v>118</v>
      </c>
      <c r="L20" s="164"/>
      <c r="M20" s="163"/>
      <c r="N20" s="164"/>
      <c r="O20" s="163"/>
      <c r="P20" s="164"/>
      <c r="Q20" s="148"/>
    </row>
    <row r="21" spans="1:18" x14ac:dyDescent="0.2">
      <c r="A21" s="161"/>
      <c r="B21" s="162"/>
      <c r="C21" s="163" t="s">
        <v>107</v>
      </c>
      <c r="D21" s="164"/>
      <c r="E21" s="163" t="s">
        <v>58</v>
      </c>
      <c r="F21" s="164"/>
      <c r="G21" s="163"/>
      <c r="H21" s="164"/>
      <c r="I21" s="163" t="s">
        <v>158</v>
      </c>
      <c r="J21" s="164"/>
      <c r="K21" s="163" t="s">
        <v>119</v>
      </c>
      <c r="L21" s="164"/>
      <c r="M21" s="163"/>
      <c r="N21" s="164"/>
      <c r="O21" s="163"/>
      <c r="P21" s="164"/>
      <c r="Q21" s="148"/>
    </row>
    <row r="22" spans="1:18" x14ac:dyDescent="0.2">
      <c r="A22" s="162"/>
      <c r="B22" s="162"/>
      <c r="C22" s="165" t="s">
        <v>105</v>
      </c>
      <c r="D22" s="166"/>
      <c r="E22" s="165" t="s">
        <v>60</v>
      </c>
      <c r="F22" s="166"/>
      <c r="G22" s="165"/>
      <c r="H22" s="166"/>
      <c r="I22" s="165" t="s">
        <v>82</v>
      </c>
      <c r="J22" s="166"/>
      <c r="K22" s="165" t="s">
        <v>120</v>
      </c>
      <c r="L22" s="166"/>
      <c r="M22" s="165"/>
      <c r="N22" s="166"/>
      <c r="O22" s="165"/>
      <c r="P22" s="166"/>
      <c r="Q22" s="148"/>
    </row>
    <row r="23" spans="1:18" ht="13.5" thickBot="1" x14ac:dyDescent="0.25">
      <c r="A23" s="148"/>
      <c r="B23" s="148"/>
      <c r="C23" s="178" t="str">
        <f>IF(C19="","",CONCATENATE(C19,", ",C20,", ",C21," &amp; ",C22))</f>
        <v>Connor Fairhall, Wilson Miller, Michael Shaw &amp; Arthur Haines</v>
      </c>
      <c r="D23" s="179"/>
      <c r="E23" s="178" t="str">
        <f>IF(E19="","",CONCATENATE(E19,", ",E20,", ",E21," &amp; ",E22))</f>
        <v>Zach Fulwell, Jack Watkins, Matthew Grindrod &amp; Pyers Lockwood</v>
      </c>
      <c r="F23" s="179"/>
      <c r="G23" s="178" t="str">
        <f>IF(G19="","",CONCATENATE(G19,", ",G20,", ",G21," &amp; ",G22))</f>
        <v/>
      </c>
      <c r="H23" s="179"/>
      <c r="I23" s="178" t="str">
        <f>IF(I19="","",CONCATENATE(I19,", ",I20,", ",I21," &amp; ",I22))</f>
        <v>Ori Bartle, Bailey Dean, Sam Dunstall &amp; Wesley Day</v>
      </c>
      <c r="J23" s="179"/>
      <c r="K23" s="178" t="str">
        <f>IF(K19="","",CONCATENATE(K19,", ",K20,", ",K21," &amp; ",K22))</f>
        <v>Jonathan Knight, Alex Brothwell, Joe Checkley &amp; Doug Zveushe</v>
      </c>
      <c r="L23" s="179"/>
      <c r="M23" s="178" t="str">
        <f>IF(M19="","",CONCATENATE(M19,", ",M20,", ",M21," &amp; ",M22))</f>
        <v/>
      </c>
      <c r="N23" s="179"/>
      <c r="O23" s="178" t="str">
        <f>IF(O19="","",CONCATENATE(O19,", ",O20,", ",O21," &amp; ",O22))</f>
        <v/>
      </c>
      <c r="P23" s="179"/>
      <c r="Q23" s="148"/>
    </row>
    <row r="24" spans="1:18" ht="13.5" thickBot="1" x14ac:dyDescent="0.25">
      <c r="A24" s="167"/>
      <c r="B24" s="168" t="s">
        <v>28</v>
      </c>
      <c r="C24" s="169" t="s">
        <v>3</v>
      </c>
      <c r="D24" s="170" t="s">
        <v>4</v>
      </c>
      <c r="E24" s="169" t="s">
        <v>3</v>
      </c>
      <c r="F24" s="170" t="s">
        <v>4</v>
      </c>
      <c r="G24" s="169" t="s">
        <v>3</v>
      </c>
      <c r="H24" s="170" t="s">
        <v>4</v>
      </c>
      <c r="I24" s="169" t="s">
        <v>3</v>
      </c>
      <c r="J24" s="170" t="s">
        <v>4</v>
      </c>
      <c r="K24" s="169" t="s">
        <v>3</v>
      </c>
      <c r="L24" s="170" t="s">
        <v>4</v>
      </c>
      <c r="M24" s="169"/>
      <c r="N24" s="170"/>
      <c r="O24" s="169"/>
      <c r="P24" s="170"/>
      <c r="Q24" s="171"/>
      <c r="R24" s="49"/>
    </row>
    <row r="25" spans="1:18" x14ac:dyDescent="0.2">
      <c r="A25" s="172">
        <v>0.76041666666666663</v>
      </c>
      <c r="B25" s="167" t="s">
        <v>35</v>
      </c>
      <c r="C25" s="173" t="s">
        <v>125</v>
      </c>
      <c r="D25" s="174" t="s">
        <v>155</v>
      </c>
      <c r="E25" s="173" t="s">
        <v>64</v>
      </c>
      <c r="F25" s="174" t="s">
        <v>65</v>
      </c>
      <c r="G25" s="173"/>
      <c r="H25" s="174"/>
      <c r="I25" s="173"/>
      <c r="J25" s="174"/>
      <c r="K25" s="173" t="s">
        <v>137</v>
      </c>
      <c r="L25" s="174"/>
      <c r="M25" s="173"/>
      <c r="N25" s="174"/>
      <c r="O25" s="173"/>
      <c r="P25" s="174"/>
      <c r="Q25" s="148"/>
    </row>
    <row r="26" spans="1:18" x14ac:dyDescent="0.2">
      <c r="A26" s="172">
        <v>0.79166666666666663</v>
      </c>
      <c r="B26" s="167" t="s">
        <v>36</v>
      </c>
      <c r="C26" s="173"/>
      <c r="D26" s="174"/>
      <c r="E26" s="173" t="s">
        <v>66</v>
      </c>
      <c r="F26" s="174"/>
      <c r="G26" s="173"/>
      <c r="H26" s="174"/>
      <c r="I26" s="173" t="s">
        <v>87</v>
      </c>
      <c r="J26" s="174" t="s">
        <v>88</v>
      </c>
      <c r="K26" s="173" t="s">
        <v>138</v>
      </c>
      <c r="L26" s="174"/>
      <c r="M26" s="173"/>
      <c r="N26" s="174"/>
      <c r="O26" s="173"/>
      <c r="P26" s="174"/>
      <c r="Q26" s="148"/>
    </row>
    <row r="27" spans="1:18" x14ac:dyDescent="0.2">
      <c r="A27" s="172">
        <v>0.79166666666666663</v>
      </c>
      <c r="B27" s="167" t="s">
        <v>9</v>
      </c>
      <c r="C27" s="173" t="s">
        <v>126</v>
      </c>
      <c r="D27" s="174" t="s">
        <v>132</v>
      </c>
      <c r="E27" s="173" t="s">
        <v>67</v>
      </c>
      <c r="F27" s="174" t="s">
        <v>68</v>
      </c>
      <c r="G27" s="173"/>
      <c r="H27" s="174"/>
      <c r="I27" s="173"/>
      <c r="J27" s="174"/>
      <c r="K27" s="173"/>
      <c r="L27" s="174"/>
      <c r="M27" s="173"/>
      <c r="N27" s="174"/>
      <c r="O27" s="173"/>
      <c r="P27" s="174"/>
      <c r="Q27" s="148"/>
    </row>
    <row r="28" spans="1:18" x14ac:dyDescent="0.2">
      <c r="A28" s="172">
        <v>0.79166666666666663</v>
      </c>
      <c r="B28" s="167" t="s">
        <v>15</v>
      </c>
      <c r="C28" s="173" t="s">
        <v>133</v>
      </c>
      <c r="D28" s="174" t="s">
        <v>131</v>
      </c>
      <c r="E28" s="173" t="s">
        <v>174</v>
      </c>
      <c r="F28" s="174" t="s">
        <v>72</v>
      </c>
      <c r="G28" s="173"/>
      <c r="H28" s="174"/>
      <c r="I28" s="173" t="s">
        <v>89</v>
      </c>
      <c r="J28" s="174"/>
      <c r="K28" s="173" t="s">
        <v>139</v>
      </c>
      <c r="L28" s="174" t="s">
        <v>138</v>
      </c>
      <c r="M28" s="173"/>
      <c r="N28" s="174"/>
      <c r="O28" s="173"/>
      <c r="P28" s="174"/>
      <c r="Q28" s="148"/>
    </row>
    <row r="29" spans="1:18" x14ac:dyDescent="0.2">
      <c r="A29" s="172">
        <v>0.81597222222222221</v>
      </c>
      <c r="B29" s="167" t="s">
        <v>14</v>
      </c>
      <c r="C29" s="173" t="s">
        <v>123</v>
      </c>
      <c r="D29" s="174" t="s">
        <v>155</v>
      </c>
      <c r="E29" s="173" t="s">
        <v>64</v>
      </c>
      <c r="F29" s="174" t="s">
        <v>69</v>
      </c>
      <c r="G29" s="173"/>
      <c r="H29" s="174"/>
      <c r="I29" s="173"/>
      <c r="J29" s="174"/>
      <c r="K29" s="173" t="s">
        <v>139</v>
      </c>
      <c r="L29" s="174"/>
      <c r="M29" s="173"/>
      <c r="N29" s="174"/>
      <c r="O29" s="173"/>
      <c r="P29" s="174"/>
      <c r="Q29" s="148"/>
    </row>
    <row r="30" spans="1:18" x14ac:dyDescent="0.2">
      <c r="A30" s="172">
        <v>0.82291666666666663</v>
      </c>
      <c r="B30" s="167" t="s">
        <v>24</v>
      </c>
      <c r="C30" s="173" t="s">
        <v>135</v>
      </c>
      <c r="D30" s="174" t="s">
        <v>136</v>
      </c>
      <c r="E30" s="173" t="s">
        <v>70</v>
      </c>
      <c r="F30" s="174" t="s">
        <v>71</v>
      </c>
      <c r="G30" s="173"/>
      <c r="H30" s="174"/>
      <c r="I30" s="173" t="s">
        <v>88</v>
      </c>
      <c r="J30" s="174" t="s">
        <v>87</v>
      </c>
      <c r="K30" s="173"/>
      <c r="L30" s="174"/>
      <c r="M30" s="173"/>
      <c r="N30" s="174"/>
      <c r="O30" s="173"/>
      <c r="P30" s="174"/>
      <c r="Q30" s="148"/>
    </row>
    <row r="31" spans="1:18" x14ac:dyDescent="0.2">
      <c r="A31" s="172">
        <v>0.83333333333333337</v>
      </c>
      <c r="B31" s="167" t="s">
        <v>25</v>
      </c>
      <c r="C31" s="173" t="s">
        <v>125</v>
      </c>
      <c r="D31" s="174" t="s">
        <v>131</v>
      </c>
      <c r="E31" s="173" t="s">
        <v>73</v>
      </c>
      <c r="F31" s="174" t="s">
        <v>66</v>
      </c>
      <c r="G31" s="173"/>
      <c r="H31" s="174"/>
      <c r="I31" s="173" t="s">
        <v>88</v>
      </c>
      <c r="J31" s="174" t="s">
        <v>87</v>
      </c>
      <c r="K31" s="173" t="s">
        <v>139</v>
      </c>
      <c r="L31" s="174" t="s">
        <v>138</v>
      </c>
      <c r="M31" s="173"/>
      <c r="N31" s="174"/>
      <c r="O31" s="173"/>
      <c r="P31" s="174"/>
      <c r="Q31" s="148"/>
    </row>
    <row r="32" spans="1:18" x14ac:dyDescent="0.2">
      <c r="A32" s="172">
        <v>0.78125</v>
      </c>
      <c r="B32" s="167" t="s">
        <v>42</v>
      </c>
      <c r="C32" s="173" t="s">
        <v>121</v>
      </c>
      <c r="D32" s="174" t="s">
        <v>122</v>
      </c>
      <c r="E32" s="173" t="s">
        <v>70</v>
      </c>
      <c r="F32" s="174" t="s">
        <v>64</v>
      </c>
      <c r="G32" s="173"/>
      <c r="H32" s="174"/>
      <c r="I32" s="173" t="s">
        <v>161</v>
      </c>
      <c r="J32" s="174"/>
      <c r="K32" s="173" t="s">
        <v>141</v>
      </c>
      <c r="L32" s="174" t="s">
        <v>144</v>
      </c>
      <c r="M32" s="173"/>
      <c r="N32" s="174"/>
      <c r="O32" s="173"/>
      <c r="P32" s="174"/>
      <c r="Q32" s="148"/>
    </row>
    <row r="33" spans="1:17" x14ac:dyDescent="0.2">
      <c r="A33" s="172">
        <v>0.79166666666666663</v>
      </c>
      <c r="B33" s="167" t="s">
        <v>37</v>
      </c>
      <c r="C33" s="173" t="s">
        <v>123</v>
      </c>
      <c r="D33" s="174" t="s">
        <v>124</v>
      </c>
      <c r="E33" s="173" t="s">
        <v>72</v>
      </c>
      <c r="F33" s="174" t="s">
        <v>69</v>
      </c>
      <c r="G33" s="173"/>
      <c r="H33" s="174"/>
      <c r="I33" s="173" t="s">
        <v>89</v>
      </c>
      <c r="J33" s="174"/>
      <c r="K33" s="173" t="s">
        <v>137</v>
      </c>
      <c r="L33" s="174" t="s">
        <v>140</v>
      </c>
      <c r="M33" s="173"/>
      <c r="N33" s="174"/>
      <c r="O33" s="173"/>
      <c r="P33" s="174"/>
      <c r="Q33" s="148"/>
    </row>
    <row r="34" spans="1:17" x14ac:dyDescent="0.2">
      <c r="A34" s="172">
        <v>0.80902777777777779</v>
      </c>
      <c r="B34" s="167" t="s">
        <v>26</v>
      </c>
      <c r="C34" s="173" t="s">
        <v>125</v>
      </c>
      <c r="D34" s="174"/>
      <c r="E34" s="173"/>
      <c r="F34" s="174"/>
      <c r="G34" s="173"/>
      <c r="H34" s="174"/>
      <c r="I34" s="173"/>
      <c r="J34" s="174"/>
      <c r="K34" s="173"/>
      <c r="L34" s="174"/>
      <c r="M34" s="173"/>
      <c r="N34" s="174"/>
      <c r="O34" s="173"/>
      <c r="P34" s="174"/>
      <c r="Q34" s="148"/>
    </row>
    <row r="35" spans="1:17" x14ac:dyDescent="0.2">
      <c r="A35" s="172">
        <v>0.8125</v>
      </c>
      <c r="B35" s="167" t="s">
        <v>38</v>
      </c>
      <c r="C35" s="173" t="s">
        <v>126</v>
      </c>
      <c r="D35" s="174" t="s">
        <v>127</v>
      </c>
      <c r="E35" s="173" t="s">
        <v>68</v>
      </c>
      <c r="F35" s="174"/>
      <c r="G35" s="173"/>
      <c r="H35" s="174"/>
      <c r="I35" s="173"/>
      <c r="J35" s="174"/>
      <c r="K35" s="173" t="s">
        <v>142</v>
      </c>
      <c r="L35" s="174" t="s">
        <v>143</v>
      </c>
      <c r="M35" s="173"/>
      <c r="N35" s="174"/>
      <c r="O35" s="173"/>
      <c r="P35" s="174"/>
      <c r="Q35" s="148"/>
    </row>
    <row r="36" spans="1:17" x14ac:dyDescent="0.2">
      <c r="A36" s="172">
        <v>0.82638888888888884</v>
      </c>
      <c r="B36" s="167" t="s">
        <v>40</v>
      </c>
      <c r="C36" s="173" t="s">
        <v>128</v>
      </c>
      <c r="D36" s="174" t="s">
        <v>122</v>
      </c>
      <c r="E36" s="173" t="s">
        <v>67</v>
      </c>
      <c r="F36" s="174" t="s">
        <v>74</v>
      </c>
      <c r="G36" s="173"/>
      <c r="H36" s="174"/>
      <c r="I36" s="173" t="s">
        <v>161</v>
      </c>
      <c r="J36" s="174"/>
      <c r="K36" s="173" t="s">
        <v>142</v>
      </c>
      <c r="L36" s="174"/>
      <c r="M36" s="173"/>
      <c r="N36" s="174"/>
      <c r="O36" s="173"/>
      <c r="P36" s="174"/>
      <c r="Q36" s="148"/>
    </row>
    <row r="37" spans="1:17" x14ac:dyDescent="0.2">
      <c r="A37" s="172">
        <v>0.83680555555555547</v>
      </c>
      <c r="B37" s="167" t="s">
        <v>41</v>
      </c>
      <c r="C37" s="173" t="s">
        <v>129</v>
      </c>
      <c r="D37" s="174" t="s">
        <v>130</v>
      </c>
      <c r="E37" s="173" t="s">
        <v>71</v>
      </c>
      <c r="F37" s="174"/>
      <c r="G37" s="173"/>
      <c r="H37" s="174"/>
      <c r="I37" s="173" t="s">
        <v>90</v>
      </c>
      <c r="J37" s="174"/>
      <c r="K37" s="173" t="s">
        <v>145</v>
      </c>
      <c r="L37" s="174" t="s">
        <v>146</v>
      </c>
      <c r="M37" s="173"/>
      <c r="N37" s="174"/>
      <c r="O37" s="173"/>
      <c r="P37" s="174"/>
      <c r="Q37" s="148"/>
    </row>
    <row r="38" spans="1:17" x14ac:dyDescent="0.2">
      <c r="A38" s="172">
        <v>0.85069444444444453</v>
      </c>
      <c r="B38" s="167" t="s">
        <v>27</v>
      </c>
      <c r="C38" s="173" t="s">
        <v>128</v>
      </c>
      <c r="D38" s="174"/>
      <c r="E38" s="173" t="s">
        <v>69</v>
      </c>
      <c r="F38" s="174"/>
      <c r="G38" s="173"/>
      <c r="H38" s="174"/>
      <c r="I38" s="173" t="s">
        <v>89</v>
      </c>
      <c r="J38" s="174"/>
      <c r="K38" s="173" t="s">
        <v>144</v>
      </c>
      <c r="L38" s="174"/>
      <c r="M38" s="173"/>
      <c r="N38" s="174"/>
      <c r="O38" s="173"/>
      <c r="P38" s="174"/>
      <c r="Q38" s="148"/>
    </row>
    <row r="39" spans="1:17" x14ac:dyDescent="0.2">
      <c r="A39" s="148"/>
      <c r="B39" s="148"/>
      <c r="C39" s="173" t="s">
        <v>131</v>
      </c>
      <c r="D39" s="174"/>
      <c r="E39" s="173" t="s">
        <v>70</v>
      </c>
      <c r="F39" s="174"/>
      <c r="G39" s="173"/>
      <c r="H39" s="174"/>
      <c r="I39" s="173" t="s">
        <v>161</v>
      </c>
      <c r="J39" s="174"/>
      <c r="K39" s="173" t="s">
        <v>138</v>
      </c>
      <c r="L39" s="174"/>
      <c r="M39" s="173"/>
      <c r="N39" s="174"/>
      <c r="O39" s="173"/>
      <c r="P39" s="174"/>
      <c r="Q39" s="148"/>
    </row>
    <row r="40" spans="1:17" x14ac:dyDescent="0.2">
      <c r="A40" s="148"/>
      <c r="B40" s="148"/>
      <c r="C40" s="173" t="s">
        <v>122</v>
      </c>
      <c r="D40" s="174"/>
      <c r="E40" s="173" t="s">
        <v>74</v>
      </c>
      <c r="F40" s="174"/>
      <c r="G40" s="173"/>
      <c r="H40" s="174"/>
      <c r="I40" s="173" t="s">
        <v>90</v>
      </c>
      <c r="J40" s="174"/>
      <c r="K40" s="173" t="s">
        <v>137</v>
      </c>
      <c r="L40" s="174"/>
      <c r="M40" s="173"/>
      <c r="N40" s="174"/>
      <c r="O40" s="173"/>
      <c r="P40" s="174"/>
      <c r="Q40" s="148"/>
    </row>
    <row r="41" spans="1:17" x14ac:dyDescent="0.2">
      <c r="A41" s="148"/>
      <c r="B41" s="148"/>
      <c r="C41" s="175" t="s">
        <v>123</v>
      </c>
      <c r="D41" s="176"/>
      <c r="E41" s="175" t="s">
        <v>67</v>
      </c>
      <c r="F41" s="176"/>
      <c r="G41" s="175"/>
      <c r="H41" s="176"/>
      <c r="I41" s="175" t="s">
        <v>87</v>
      </c>
      <c r="J41" s="176"/>
      <c r="K41" s="175" t="s">
        <v>139</v>
      </c>
      <c r="L41" s="176"/>
      <c r="M41" s="175"/>
      <c r="N41" s="176"/>
      <c r="O41" s="175"/>
      <c r="P41" s="176"/>
      <c r="Q41" s="148"/>
    </row>
    <row r="42" spans="1:17" s="145" customFormat="1" ht="13.5" thickBot="1" x14ac:dyDescent="0.25">
      <c r="A42" s="180"/>
      <c r="B42" s="180"/>
      <c r="C42" s="178" t="str">
        <f>IF(C38="","",CONCATENATE(C38,", ",C39,", ",C40," &amp; ",C41))</f>
        <v>Minnie Madriaga, Lena Dornbusch, Anya Dawson &amp; Ruby Anning</v>
      </c>
      <c r="D42" s="179"/>
      <c r="E42" s="178" t="str">
        <f>IF(E38="","",CONCATENATE(E38,", ",E39,", ",E40," &amp; ",E41))</f>
        <v>Macy Ring, Molly Swingler, Mia O'Hara &amp; Lucia Albertella</v>
      </c>
      <c r="F42" s="179"/>
      <c r="G42" s="178" t="str">
        <f>IF(G38="","",CONCATENATE(G38,", ",G39,", ",G40," &amp; ",G41))</f>
        <v/>
      </c>
      <c r="H42" s="179"/>
      <c r="I42" s="178" t="str">
        <f>IF(I38="","",CONCATENATE(I38,", ",I39,", ",I40," &amp; ",I41))</f>
        <v>Orla Powell, Tracy Linus, Erin Hinds &amp; Ivy Spencer</v>
      </c>
      <c r="J42" s="179"/>
      <c r="K42" s="178" t="str">
        <f>IF(K38="","",CONCATENATE(K38,", ",K39,", ",K40," &amp; ",K41))</f>
        <v>Lara Ruttler, Daisy Mason, Lauren Lee &amp; Renee Bassin</v>
      </c>
      <c r="L42" s="179"/>
      <c r="M42" s="178" t="str">
        <f>IF(M38="","",CONCATENATE(M38,", ",M39,", ",M40," &amp; ",M41))</f>
        <v/>
      </c>
      <c r="N42" s="179"/>
      <c r="O42" s="178" t="str">
        <f>IF(O38="","",CONCATENATE(O38,", ",O39,", ",O40," &amp; ",O41))</f>
        <v/>
      </c>
      <c r="P42" s="179"/>
      <c r="Q42" s="180"/>
    </row>
    <row r="43" spans="1:17" ht="13.5" thickBot="1" x14ac:dyDescent="0.25">
      <c r="A43" s="177"/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</row>
    <row r="44" spans="1:17" ht="13.5" customHeight="1" x14ac:dyDescent="0.2">
      <c r="B44" s="148"/>
      <c r="C44" s="51" t="s">
        <v>29</v>
      </c>
      <c r="D44" s="52"/>
      <c r="E44" s="185">
        <f>Results!$S$3</f>
        <v>97.000069999999994</v>
      </c>
      <c r="F44" s="53">
        <f t="shared" ref="F44:F50" si="0">IF(E44=0,0,RANK(E44,$E$44:$E$50,0))</f>
        <v>2</v>
      </c>
      <c r="G44" s="54" t="s">
        <v>29</v>
      </c>
      <c r="H44" s="55"/>
      <c r="I44" s="188">
        <f>Results!$S$69</f>
        <v>109.000007</v>
      </c>
      <c r="J44" s="56">
        <f t="shared" ref="J44:J50" si="1">IF(I44=0,0,RANK(I44,$I$44:$I$50,0))</f>
        <v>1</v>
      </c>
      <c r="K44" s="70" t="s">
        <v>29</v>
      </c>
      <c r="L44" s="71"/>
      <c r="M44" s="191">
        <f>E44+I44</f>
        <v>206.00007699999998</v>
      </c>
      <c r="N44" s="182">
        <f>RANK(M44,$M$44:$M$50,0)</f>
        <v>1</v>
      </c>
    </row>
    <row r="45" spans="1:17" ht="13.5" customHeight="1" x14ac:dyDescent="0.2">
      <c r="B45" s="148"/>
      <c r="C45" s="57" t="s">
        <v>32</v>
      </c>
      <c r="D45" s="58"/>
      <c r="E45" s="186">
        <f>Results!$T$3</f>
        <v>81.000059999999991</v>
      </c>
      <c r="F45" s="59">
        <f t="shared" si="0"/>
        <v>3</v>
      </c>
      <c r="G45" s="60" t="s">
        <v>32</v>
      </c>
      <c r="H45" s="61"/>
      <c r="I45" s="189">
        <f>Results!$T$69</f>
        <v>80.000005999999999</v>
      </c>
      <c r="J45" s="62">
        <f t="shared" si="1"/>
        <v>2</v>
      </c>
      <c r="K45" s="72" t="s">
        <v>52</v>
      </c>
      <c r="L45" s="73"/>
      <c r="M45" s="192">
        <f t="shared" ref="M45:M50" si="2">E45+I45</f>
        <v>161.000066</v>
      </c>
      <c r="N45" s="183">
        <f t="shared" ref="N45:N50" si="3">RANK(M45,$M$44:$M$50,0)</f>
        <v>2</v>
      </c>
    </row>
    <row r="46" spans="1:17" ht="13.5" customHeight="1" x14ac:dyDescent="0.2">
      <c r="B46" s="148"/>
      <c r="C46" s="57" t="s">
        <v>30</v>
      </c>
      <c r="D46" s="58"/>
      <c r="E46" s="186">
        <f>Results!$U$3</f>
        <v>5.0000000000000002E-5</v>
      </c>
      <c r="F46" s="59">
        <f t="shared" si="0"/>
        <v>5</v>
      </c>
      <c r="G46" s="60" t="s">
        <v>30</v>
      </c>
      <c r="H46" s="61"/>
      <c r="I46" s="189">
        <f>Results!$U$69</f>
        <v>5.0000000000000004E-6</v>
      </c>
      <c r="J46" s="62">
        <f t="shared" si="1"/>
        <v>5</v>
      </c>
      <c r="K46" s="72" t="s">
        <v>30</v>
      </c>
      <c r="L46" s="73"/>
      <c r="M46" s="192">
        <f t="shared" si="2"/>
        <v>5.5000000000000002E-5</v>
      </c>
      <c r="N46" s="183">
        <f t="shared" si="3"/>
        <v>5</v>
      </c>
    </row>
    <row r="47" spans="1:17" ht="13.5" customHeight="1" x14ac:dyDescent="0.2">
      <c r="B47" s="148"/>
      <c r="C47" s="57" t="s">
        <v>22</v>
      </c>
      <c r="D47" s="58"/>
      <c r="E47" s="186">
        <f>Results!$V$3</f>
        <v>100.00004</v>
      </c>
      <c r="F47" s="59">
        <f t="shared" si="0"/>
        <v>1</v>
      </c>
      <c r="G47" s="60" t="s">
        <v>22</v>
      </c>
      <c r="H47" s="61"/>
      <c r="I47" s="189">
        <f>Results!$V$69</f>
        <v>31.000004000000001</v>
      </c>
      <c r="J47" s="62">
        <f t="shared" si="1"/>
        <v>4</v>
      </c>
      <c r="K47" s="72" t="s">
        <v>22</v>
      </c>
      <c r="L47" s="73"/>
      <c r="M47" s="192">
        <f t="shared" si="2"/>
        <v>131.000044</v>
      </c>
      <c r="N47" s="183">
        <f t="shared" si="3"/>
        <v>3</v>
      </c>
    </row>
    <row r="48" spans="1:17" ht="13.5" customHeight="1" x14ac:dyDescent="0.2">
      <c r="B48" s="148"/>
      <c r="C48" s="57" t="s">
        <v>43</v>
      </c>
      <c r="D48" s="58"/>
      <c r="E48" s="186">
        <f>Results!$W$3</f>
        <v>16.000030000000002</v>
      </c>
      <c r="F48" s="59">
        <f t="shared" si="0"/>
        <v>4</v>
      </c>
      <c r="G48" s="60" t="s">
        <v>43</v>
      </c>
      <c r="H48" s="61"/>
      <c r="I48" s="189">
        <f>Results!$W$69</f>
        <v>52.000003</v>
      </c>
      <c r="J48" s="62">
        <f t="shared" si="1"/>
        <v>3</v>
      </c>
      <c r="K48" s="72" t="s">
        <v>43</v>
      </c>
      <c r="L48" s="73"/>
      <c r="M48" s="192">
        <f t="shared" si="2"/>
        <v>68.000033000000002</v>
      </c>
      <c r="N48" s="183">
        <f t="shared" si="3"/>
        <v>4</v>
      </c>
    </row>
    <row r="49" spans="2:14" ht="13.5" customHeight="1" x14ac:dyDescent="0.2">
      <c r="B49" s="148"/>
      <c r="C49" s="57"/>
      <c r="D49" s="58"/>
      <c r="E49" s="186">
        <f>Results!$X$3</f>
        <v>2.0000000000000002E-5</v>
      </c>
      <c r="F49" s="59">
        <f t="shared" si="0"/>
        <v>6</v>
      </c>
      <c r="G49" s="60"/>
      <c r="H49" s="61"/>
      <c r="I49" s="189">
        <f>Results!$X$69</f>
        <v>1.9999999999999999E-6</v>
      </c>
      <c r="J49" s="62">
        <f t="shared" si="1"/>
        <v>6</v>
      </c>
      <c r="K49" s="72"/>
      <c r="L49" s="73"/>
      <c r="M49" s="192">
        <f t="shared" si="2"/>
        <v>2.2000000000000003E-5</v>
      </c>
      <c r="N49" s="183">
        <f t="shared" si="3"/>
        <v>6</v>
      </c>
    </row>
    <row r="50" spans="2:14" ht="13.5" customHeight="1" thickBot="1" x14ac:dyDescent="0.25">
      <c r="B50" s="148"/>
      <c r="C50" s="63"/>
      <c r="D50" s="64"/>
      <c r="E50" s="187">
        <f>Results!$Y$3</f>
        <v>1.0000000000000001E-5</v>
      </c>
      <c r="F50" s="65">
        <f t="shared" si="0"/>
        <v>7</v>
      </c>
      <c r="G50" s="66"/>
      <c r="H50" s="67"/>
      <c r="I50" s="190">
        <f>Results!$Y$69</f>
        <v>9.9999999999999995E-7</v>
      </c>
      <c r="J50" s="68">
        <f t="shared" si="1"/>
        <v>7</v>
      </c>
      <c r="K50" s="74"/>
      <c r="L50" s="75"/>
      <c r="M50" s="193">
        <f t="shared" si="2"/>
        <v>1.1000000000000001E-5</v>
      </c>
      <c r="N50" s="184">
        <f t="shared" si="3"/>
        <v>7</v>
      </c>
    </row>
  </sheetData>
  <mergeCells count="8">
    <mergeCell ref="K1:L1"/>
    <mergeCell ref="M3:N3"/>
    <mergeCell ref="O3:P3"/>
    <mergeCell ref="C3:D3"/>
    <mergeCell ref="E3:F3"/>
    <mergeCell ref="G3:H3"/>
    <mergeCell ref="I3:J3"/>
    <mergeCell ref="K3:L3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"/>
  <sheetViews>
    <sheetView showGridLines="0" showZeros="0" tabSelected="1" zoomScaleNormal="100" workbookViewId="0">
      <pane ySplit="2" topLeftCell="A22" activePane="bottomLeft" state="frozen"/>
      <selection pane="bottomLeft" activeCell="B19" sqref="B19"/>
    </sheetView>
  </sheetViews>
  <sheetFormatPr defaultRowHeight="12.75" x14ac:dyDescent="0.2"/>
  <cols>
    <col min="1" max="1" width="1.140625" style="10" customWidth="1"/>
    <col min="2" max="2" width="17" style="10" customWidth="1"/>
    <col min="3" max="3" width="2.85546875" style="10" customWidth="1"/>
    <col min="4" max="4" width="3.28515625" style="21" customWidth="1"/>
    <col min="5" max="5" width="7.140625" style="22" customWidth="1"/>
    <col min="6" max="7" width="1.140625" style="10" customWidth="1"/>
    <col min="8" max="8" width="17" style="10" customWidth="1"/>
    <col min="9" max="9" width="2.85546875" style="10" customWidth="1"/>
    <col min="10" max="10" width="3.28515625" style="21" customWidth="1"/>
    <col min="11" max="11" width="7.140625" style="22" customWidth="1"/>
    <col min="12" max="13" width="1.140625" style="10" customWidth="1"/>
    <col min="14" max="14" width="17" style="22" customWidth="1"/>
    <col min="15" max="15" width="2.85546875" style="22" customWidth="1"/>
    <col min="16" max="16" width="3.28515625" style="10" customWidth="1"/>
    <col min="17" max="17" width="7.140625" style="10" customWidth="1"/>
    <col min="18" max="18" width="0.5703125" style="83" customWidth="1"/>
    <col min="19" max="25" width="9" style="10" hidden="1" customWidth="1"/>
    <col min="26" max="26" width="2" style="10" hidden="1" customWidth="1"/>
    <col min="27" max="16384" width="9.140625" style="10"/>
  </cols>
  <sheetData>
    <row r="1" spans="1:27" ht="12.75" customHeight="1" x14ac:dyDescent="0.2">
      <c r="A1" s="207" t="str">
        <f>CONCATENATE('Team Declaration'!A1," - ",'Team Declaration'!F1," - ",TEXT('Team Declaration'!K1,"d mmm yyyy"))</f>
        <v xml:space="preserve"> - Eastbourne - 7 Jun 2017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9" t="str">
        <f>'Team Declaration'!C4</f>
        <v>B</v>
      </c>
      <c r="T1" s="9" t="str">
        <f>'Team Declaration'!E4</f>
        <v>E</v>
      </c>
      <c r="U1" s="9" t="str">
        <f>'Team Declaration'!G4</f>
        <v>H</v>
      </c>
      <c r="V1" s="9" t="str">
        <f>'Team Declaration'!I4</f>
        <v>L</v>
      </c>
      <c r="W1" s="9" t="str">
        <f>'Team Declaration'!K4</f>
        <v>P</v>
      </c>
      <c r="X1" s="9" t="str">
        <f>'Team Declaration'!M4</f>
        <v>-</v>
      </c>
      <c r="Y1" s="9" t="str">
        <f>'Team Declaration'!O4</f>
        <v>-</v>
      </c>
      <c r="Z1" s="9"/>
    </row>
    <row r="2" spans="1:27" ht="12.75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9" t="str">
        <f>'Team Declaration'!D4</f>
        <v>BB</v>
      </c>
      <c r="T2" s="9" t="str">
        <f>'Team Declaration'!F4</f>
        <v>EE</v>
      </c>
      <c r="U2" s="9" t="str">
        <f>'Team Declaration'!H4</f>
        <v>HH</v>
      </c>
      <c r="V2" s="9" t="str">
        <f>'Team Declaration'!J4</f>
        <v>LL</v>
      </c>
      <c r="W2" s="9" t="str">
        <f>'Team Declaration'!L4</f>
        <v>PP</v>
      </c>
      <c r="X2" s="9" t="str">
        <f>'Team Declaration'!N4</f>
        <v>-</v>
      </c>
      <c r="Y2" s="9" t="str">
        <f>'Team Declaration'!P4</f>
        <v>-</v>
      </c>
      <c r="Z2" s="9"/>
    </row>
    <row r="3" spans="1:27" ht="15.75" x14ac:dyDescent="0.25">
      <c r="A3" s="11" t="s">
        <v>23</v>
      </c>
      <c r="B3" s="8"/>
      <c r="C3" s="12" t="s">
        <v>1</v>
      </c>
      <c r="D3" s="9"/>
      <c r="E3" s="13"/>
      <c r="F3" s="8"/>
      <c r="G3" s="8"/>
      <c r="H3" s="8"/>
      <c r="I3" s="12"/>
      <c r="J3" s="9"/>
      <c r="K3" s="13"/>
      <c r="L3" s="8"/>
      <c r="M3" s="8"/>
      <c r="N3" s="13"/>
      <c r="O3" s="12" t="s">
        <v>0</v>
      </c>
      <c r="P3" s="8"/>
      <c r="Q3" s="8"/>
      <c r="R3" s="79"/>
      <c r="S3" s="88">
        <f t="shared" ref="S3:Y3" si="0">SUM(S4:S63)</f>
        <v>97.000069999999994</v>
      </c>
      <c r="T3" s="88">
        <f t="shared" si="0"/>
        <v>81.000059999999991</v>
      </c>
      <c r="U3" s="88">
        <f t="shared" si="0"/>
        <v>5.0000000000000002E-5</v>
      </c>
      <c r="V3" s="88">
        <f t="shared" si="0"/>
        <v>100.00004</v>
      </c>
      <c r="W3" s="88">
        <f t="shared" si="0"/>
        <v>16.000030000000002</v>
      </c>
      <c r="X3" s="88">
        <f t="shared" si="0"/>
        <v>2.0000000000000002E-5</v>
      </c>
      <c r="Y3" s="88">
        <f t="shared" si="0"/>
        <v>1.0000000000000001E-5</v>
      </c>
      <c r="Z3" s="9"/>
    </row>
    <row r="4" spans="1:27" x14ac:dyDescent="0.2">
      <c r="A4" s="12" t="str">
        <f>'Team Declaration'!$B6</f>
        <v>Hammer</v>
      </c>
      <c r="B4" s="8"/>
      <c r="C4" s="14" t="s">
        <v>3</v>
      </c>
      <c r="D4" s="9"/>
      <c r="E4" s="14"/>
      <c r="F4" s="15"/>
      <c r="G4" s="12" t="str">
        <f>'Team Declaration'!$B11</f>
        <v>Long Jump</v>
      </c>
      <c r="H4" s="14"/>
      <c r="I4" s="14" t="s">
        <v>3</v>
      </c>
      <c r="J4" s="9"/>
      <c r="K4" s="14"/>
      <c r="L4" s="15"/>
      <c r="M4" s="12" t="str">
        <f>'Team Declaration'!$B16</f>
        <v>80m Hurdles</v>
      </c>
      <c r="N4" s="14"/>
      <c r="O4" s="14" t="s">
        <v>3</v>
      </c>
      <c r="P4" s="9"/>
      <c r="Q4" s="14"/>
      <c r="R4" s="79"/>
      <c r="S4" s="78">
        <v>6.9999999999999994E-5</v>
      </c>
      <c r="T4" s="47">
        <v>6.0000000000000002E-5</v>
      </c>
      <c r="U4" s="78">
        <v>5.0000000000000002E-5</v>
      </c>
      <c r="V4" s="47">
        <v>4.0000000000000003E-5</v>
      </c>
      <c r="W4" s="78">
        <v>3.0000000000000001E-5</v>
      </c>
      <c r="X4" s="47">
        <v>2.0000000000000002E-5</v>
      </c>
      <c r="Y4" s="78">
        <v>1.0000000000000001E-5</v>
      </c>
      <c r="Z4" s="9"/>
    </row>
    <row r="5" spans="1:27" x14ac:dyDescent="0.2">
      <c r="A5" s="8"/>
      <c r="B5" s="40" t="str">
        <f>IF(D5=0,"",INDEX('Team Declaration'!$C$6:$BI$22,MATCH(A4,'Team Declaration'!$B$6:$B$22,0),MATCH(D5,'Team Declaration'!$C$4:$BI$4,0)))</f>
        <v>Jack Watkins</v>
      </c>
      <c r="C5" s="41"/>
      <c r="D5" s="4" t="s">
        <v>7</v>
      </c>
      <c r="E5" s="5">
        <v>18.97</v>
      </c>
      <c r="F5" s="76">
        <v>5</v>
      </c>
      <c r="G5" s="8"/>
      <c r="H5" s="40" t="str">
        <f>IF(J5=0,"",INDEX('Team Declaration'!$C$6:$BI$22,MATCH(G4,'Team Declaration'!$B$6:$B$22,0),MATCH(J5,'Team Declaration'!$C$4:$BI$4,0)))</f>
        <v>Sam Dunstall</v>
      </c>
      <c r="I5" s="41"/>
      <c r="J5" s="4" t="s">
        <v>19</v>
      </c>
      <c r="K5" s="5">
        <v>5.74</v>
      </c>
      <c r="L5" s="76">
        <v>5</v>
      </c>
      <c r="M5" s="8"/>
      <c r="N5" s="40" t="str">
        <f>IF(P5=0,"",INDEX('Team Declaration'!$C$6:$BI$22,MATCH(M4,'Team Declaration'!$B$6:$B$22,0),MATCH(P5,'Team Declaration'!$C$4:$BI$4,0)))</f>
        <v>Matthew Grindrod</v>
      </c>
      <c r="O5" s="41"/>
      <c r="P5" s="4" t="s">
        <v>7</v>
      </c>
      <c r="Q5" s="6">
        <v>13.8</v>
      </c>
      <c r="R5" s="96">
        <v>5</v>
      </c>
      <c r="S5" s="18">
        <f>IF(OR($D5=S$1,$D5=S$2),$F5,0)+IF(OR($J5=S$1,$J5=S$2),$L5,0)+IF(OR($P5=S$1,$P5=S$2),$R5,0)</f>
        <v>0</v>
      </c>
      <c r="T5" s="18">
        <f t="shared" ref="T5:Y5" si="1">IF(OR($D5=T$1,$D5=T$2),$F5,0)+IF(OR($J5=T$1,$J5=T$2),$L5,0)+IF(OR($P5=T$1,$P5=T$2),$R5,0)</f>
        <v>10</v>
      </c>
      <c r="U5" s="18">
        <f t="shared" si="1"/>
        <v>0</v>
      </c>
      <c r="V5" s="18">
        <f t="shared" si="1"/>
        <v>5</v>
      </c>
      <c r="W5" s="18">
        <f t="shared" si="1"/>
        <v>0</v>
      </c>
      <c r="X5" s="18">
        <f t="shared" si="1"/>
        <v>0</v>
      </c>
      <c r="Y5" s="18">
        <f t="shared" si="1"/>
        <v>0</v>
      </c>
      <c r="Z5" s="18"/>
      <c r="AA5" s="87"/>
    </row>
    <row r="6" spans="1:27" x14ac:dyDescent="0.2">
      <c r="A6" s="8"/>
      <c r="B6" s="40" t="str">
        <f>IF(D6=0,"",INDEX('Team Declaration'!$C$6:$BI$22,MATCH(A4,'Team Declaration'!$B$6:$B$22,0),MATCH(D6,'Team Declaration'!$C$4:$BI$4,0)))</f>
        <v>Jared Seabrook Wafer</v>
      </c>
      <c r="C6" s="41"/>
      <c r="D6" s="4" t="s">
        <v>19</v>
      </c>
      <c r="E6" s="5">
        <v>17.579999999999998</v>
      </c>
      <c r="F6" s="76">
        <v>4</v>
      </c>
      <c r="G6" s="8"/>
      <c r="H6" s="40" t="str">
        <f>IF(J6=0,"",INDEX('Team Declaration'!$C$6:$BI$22,MATCH(G4,'Team Declaration'!$B$6:$B$22,0),MATCH(J6,'Team Declaration'!$C$4:$BI$4,0)))</f>
        <v>Arthur Haines</v>
      </c>
      <c r="I6" s="41"/>
      <c r="J6" s="4" t="s">
        <v>4</v>
      </c>
      <c r="K6" s="5">
        <v>5.12</v>
      </c>
      <c r="L6" s="76">
        <v>4</v>
      </c>
      <c r="M6" s="8"/>
      <c r="N6" s="40" t="str">
        <f>IF(P6=0,"",INDEX('Team Declaration'!$C$6:$BI$22,MATCH(M4,'Team Declaration'!$B$6:$B$22,0),MATCH(P6,'Team Declaration'!$C$4:$BI$4,0)))</f>
        <v>Bailey Dean</v>
      </c>
      <c r="O6" s="41"/>
      <c r="P6" s="4" t="s">
        <v>18</v>
      </c>
      <c r="Q6" s="6">
        <v>14.7</v>
      </c>
      <c r="R6" s="96">
        <v>4</v>
      </c>
      <c r="S6" s="18">
        <f t="shared" ref="S6:Y10" si="2">IF(OR($D6=S$1,$D6=S$2),$F6,0)+IF(OR($J6=S$1,$J6=S$2),$L6,0)+IF(OR($P6=S$1,$P6=S$2),$R6,0)</f>
        <v>4</v>
      </c>
      <c r="T6" s="18">
        <f t="shared" si="2"/>
        <v>0</v>
      </c>
      <c r="U6" s="18">
        <f t="shared" si="2"/>
        <v>0</v>
      </c>
      <c r="V6" s="18">
        <f t="shared" si="2"/>
        <v>8</v>
      </c>
      <c r="W6" s="18">
        <f t="shared" si="2"/>
        <v>0</v>
      </c>
      <c r="X6" s="18">
        <f t="shared" si="2"/>
        <v>0</v>
      </c>
      <c r="Y6" s="18">
        <f t="shared" si="2"/>
        <v>0</v>
      </c>
      <c r="Z6" s="18"/>
      <c r="AA6" s="87"/>
    </row>
    <row r="7" spans="1:27" x14ac:dyDescent="0.2">
      <c r="A7" s="8"/>
      <c r="B7" s="40" t="str">
        <f>IF(D7=0,"",INDEX('Team Declaration'!$C$6:$BI$22,MATCH(A4,'Team Declaration'!$B$6:$B$22,0),MATCH(D7,'Team Declaration'!$C$4:$BI$4,0)))</f>
        <v>George Taylor</v>
      </c>
      <c r="C7" s="41"/>
      <c r="D7" s="4" t="s">
        <v>46</v>
      </c>
      <c r="E7" s="5">
        <v>14.04</v>
      </c>
      <c r="F7" s="76">
        <v>3</v>
      </c>
      <c r="G7" s="8"/>
      <c r="H7" s="40" t="str">
        <f>IF(J7=0,"",INDEX('Team Declaration'!$C$6:$BI$22,MATCH(G4,'Team Declaration'!$B$6:$B$22,0),MATCH(J7,'Team Declaration'!$C$4:$BI$4,0)))</f>
        <v>Doug Zveushe</v>
      </c>
      <c r="I7" s="41"/>
      <c r="J7" s="4" t="s">
        <v>44</v>
      </c>
      <c r="K7" s="5">
        <v>4.53</v>
      </c>
      <c r="L7" s="76">
        <v>3</v>
      </c>
      <c r="M7" s="8"/>
      <c r="N7" s="40" t="str">
        <f>IF(P7=0,"",INDEX('Team Declaration'!$C$6:$BI$22,MATCH(M4,'Team Declaration'!$B$6:$B$22,0),MATCH(P7,'Team Declaration'!$C$4:$BI$4,0)))</f>
        <v>Michael Shaw</v>
      </c>
      <c r="O7" s="41"/>
      <c r="P7" s="7" t="s">
        <v>4</v>
      </c>
      <c r="Q7" s="6">
        <v>15.4</v>
      </c>
      <c r="R7" s="96">
        <v>3</v>
      </c>
      <c r="S7" s="18">
        <f t="shared" si="2"/>
        <v>6</v>
      </c>
      <c r="T7" s="18">
        <f t="shared" si="2"/>
        <v>0</v>
      </c>
      <c r="U7" s="18">
        <f t="shared" si="2"/>
        <v>0</v>
      </c>
      <c r="V7" s="18">
        <f t="shared" si="2"/>
        <v>0</v>
      </c>
      <c r="W7" s="18">
        <f t="shared" si="2"/>
        <v>3</v>
      </c>
      <c r="X7" s="18">
        <f t="shared" si="2"/>
        <v>0</v>
      </c>
      <c r="Y7" s="18">
        <f t="shared" si="2"/>
        <v>0</v>
      </c>
      <c r="Z7" s="18"/>
      <c r="AA7" s="87"/>
    </row>
    <row r="8" spans="1:27" x14ac:dyDescent="0.2">
      <c r="A8" s="8"/>
      <c r="B8" s="40" t="str">
        <f>IF(D8=0,"",INDEX('Team Declaration'!$C$6:$BI$22,MATCH(A4,'Team Declaration'!$B$6:$B$22,0),MATCH(D8,'Team Declaration'!$C$4:$BI$4,0)))</f>
        <v/>
      </c>
      <c r="C8" s="41"/>
      <c r="D8" s="4"/>
      <c r="E8" s="5"/>
      <c r="F8" s="76">
        <v>2</v>
      </c>
      <c r="G8" s="8"/>
      <c r="H8" s="40" t="str">
        <f>IF(J8=0,"",INDEX('Team Declaration'!$C$6:$BI$22,MATCH(G4,'Team Declaration'!$B$6:$B$22,0),MATCH(J8,'Team Declaration'!$C$4:$BI$4,0)))</f>
        <v>Joey Morris</v>
      </c>
      <c r="I8" s="41"/>
      <c r="J8" s="4" t="s">
        <v>8</v>
      </c>
      <c r="K8" s="5">
        <v>3.63</v>
      </c>
      <c r="L8" s="76">
        <v>2</v>
      </c>
      <c r="M8" s="8"/>
      <c r="N8" s="40" t="str">
        <f>IF(P8=0,"",INDEX('Team Declaration'!$C$6:$BI$22,MATCH(M4,'Team Declaration'!$B$6:$B$22,0),MATCH(P8,'Team Declaration'!$C$4:$BI$4,0)))</f>
        <v/>
      </c>
      <c r="O8" s="41"/>
      <c r="P8" s="4"/>
      <c r="Q8" s="6"/>
      <c r="R8" s="96">
        <v>2</v>
      </c>
      <c r="S8" s="18">
        <f t="shared" si="2"/>
        <v>0</v>
      </c>
      <c r="T8" s="18">
        <f t="shared" si="2"/>
        <v>2</v>
      </c>
      <c r="U8" s="18">
        <f t="shared" si="2"/>
        <v>0</v>
      </c>
      <c r="V8" s="18">
        <f t="shared" si="2"/>
        <v>0</v>
      </c>
      <c r="W8" s="18">
        <f t="shared" si="2"/>
        <v>0</v>
      </c>
      <c r="X8" s="18">
        <f t="shared" si="2"/>
        <v>0</v>
      </c>
      <c r="Y8" s="18">
        <f t="shared" si="2"/>
        <v>0</v>
      </c>
      <c r="Z8" s="18"/>
      <c r="AA8" s="87"/>
    </row>
    <row r="9" spans="1:27" x14ac:dyDescent="0.2">
      <c r="A9" s="8"/>
      <c r="B9" s="40" t="str">
        <f>IF(D9=0,"",INDEX('Team Declaration'!$C$6:$BI$22,MATCH(A4,'Team Declaration'!$B$6:$B$22,0),MATCH(D9,'Team Declaration'!$C$4:$BI$4,0)))</f>
        <v/>
      </c>
      <c r="C9" s="41"/>
      <c r="D9" s="4"/>
      <c r="E9" s="5"/>
      <c r="F9" s="76">
        <v>1</v>
      </c>
      <c r="G9" s="8"/>
      <c r="H9" s="40" t="str">
        <f>IF(J9=0,"",INDEX('Team Declaration'!$C$6:$BI$22,MATCH(G4,'Team Declaration'!$B$6:$B$22,0),MATCH(J9,'Team Declaration'!$C$4:$BI$4,0)))</f>
        <v/>
      </c>
      <c r="I9" s="41"/>
      <c r="J9" s="4"/>
      <c r="K9" s="5"/>
      <c r="L9" s="76">
        <v>1</v>
      </c>
      <c r="M9" s="8"/>
      <c r="N9" s="40" t="str">
        <f>IF(P9=0,"",INDEX('Team Declaration'!$C$6:$BI$22,MATCH(M4,'Team Declaration'!$B$6:$B$22,0),MATCH(P9,'Team Declaration'!$C$4:$BI$4,0)))</f>
        <v/>
      </c>
      <c r="O9" s="41"/>
      <c r="P9" s="4"/>
      <c r="Q9" s="6"/>
      <c r="R9" s="96">
        <v>1</v>
      </c>
      <c r="S9" s="18">
        <f t="shared" si="2"/>
        <v>0</v>
      </c>
      <c r="T9" s="18">
        <f t="shared" si="2"/>
        <v>0</v>
      </c>
      <c r="U9" s="18">
        <f t="shared" si="2"/>
        <v>0</v>
      </c>
      <c r="V9" s="18">
        <f t="shared" si="2"/>
        <v>0</v>
      </c>
      <c r="W9" s="18">
        <f t="shared" si="2"/>
        <v>0</v>
      </c>
      <c r="X9" s="18">
        <f t="shared" si="2"/>
        <v>0</v>
      </c>
      <c r="Y9" s="18">
        <f t="shared" si="2"/>
        <v>0</v>
      </c>
      <c r="Z9" s="18"/>
      <c r="AA9" s="87"/>
    </row>
    <row r="10" spans="1:27" x14ac:dyDescent="0.2">
      <c r="A10" s="12" t="str">
        <f>A4</f>
        <v>Hammer</v>
      </c>
      <c r="B10" s="9"/>
      <c r="C10" s="14" t="s">
        <v>4</v>
      </c>
      <c r="D10" s="9"/>
      <c r="E10" s="14"/>
      <c r="F10" s="76"/>
      <c r="G10" s="12" t="str">
        <f>G4</f>
        <v>Long Jump</v>
      </c>
      <c r="H10" s="9"/>
      <c r="I10" s="14" t="s">
        <v>4</v>
      </c>
      <c r="J10" s="9"/>
      <c r="K10" s="14"/>
      <c r="L10" s="76"/>
      <c r="M10" s="12" t="str">
        <f>M4</f>
        <v>80m Hurdles</v>
      </c>
      <c r="N10" s="9"/>
      <c r="O10" s="14" t="s">
        <v>4</v>
      </c>
      <c r="P10" s="9"/>
      <c r="Q10" s="14"/>
      <c r="R10" s="80"/>
      <c r="S10" s="18">
        <f t="shared" si="2"/>
        <v>0</v>
      </c>
      <c r="T10" s="18">
        <f t="shared" si="2"/>
        <v>0</v>
      </c>
      <c r="U10" s="18">
        <f t="shared" si="2"/>
        <v>0</v>
      </c>
      <c r="V10" s="18">
        <f t="shared" si="2"/>
        <v>0</v>
      </c>
      <c r="W10" s="18">
        <f t="shared" si="2"/>
        <v>0</v>
      </c>
      <c r="X10" s="18">
        <f t="shared" si="2"/>
        <v>0</v>
      </c>
      <c r="Y10" s="18">
        <f t="shared" si="2"/>
        <v>0</v>
      </c>
      <c r="Z10" s="8"/>
    </row>
    <row r="11" spans="1:27" x14ac:dyDescent="0.2">
      <c r="A11" s="8"/>
      <c r="B11" s="40" t="str">
        <f>IF(D11=0,"",INDEX('Team Declaration'!$C$6:$BI$22,MATCH(A10,'Team Declaration'!$B$6:$B$22,0),MATCH(D11,'Team Declaration'!$C$4:$BI$4,0)))</f>
        <v/>
      </c>
      <c r="C11" s="41"/>
      <c r="D11" s="4"/>
      <c r="E11" s="5"/>
      <c r="F11" s="76">
        <v>5</v>
      </c>
      <c r="G11" s="8"/>
      <c r="H11" s="40" t="str">
        <f>IF(J11=0,"",INDEX('Team Declaration'!$C$6:$BI$22,MATCH(G10,'Team Declaration'!$B$6:$B$22,0),MATCH(J11,'Team Declaration'!$C$4:$BI$4,0)))</f>
        <v>Bailey Dean</v>
      </c>
      <c r="I11" s="41"/>
      <c r="J11" s="4" t="s">
        <v>18</v>
      </c>
      <c r="K11" s="5">
        <v>5.0199999999999996</v>
      </c>
      <c r="L11" s="76">
        <v>5</v>
      </c>
      <c r="M11" s="8"/>
      <c r="N11" s="40" t="str">
        <f>IF(P11=0,"",INDEX('Team Declaration'!$C$6:$BI$22,MATCH(M10,'Team Declaration'!$B$6:$B$22,0),MATCH(P11,'Team Declaration'!$C$4:$BI$4,0)))</f>
        <v>Joe Noble</v>
      </c>
      <c r="O11" s="41"/>
      <c r="P11" s="4" t="s">
        <v>46</v>
      </c>
      <c r="Q11" s="6">
        <v>16.5</v>
      </c>
      <c r="R11" s="96">
        <v>5</v>
      </c>
      <c r="S11" s="18">
        <f>IF(OR($D11=S$1,$D11=S$2),$F11,0)+IF(OR($J11=S$1,$J11=S$2),$L11,0)+IF(OR($P11=S$1,$P11=S$2),$R11,0)</f>
        <v>5</v>
      </c>
      <c r="T11" s="18">
        <f t="shared" ref="T11:Y11" si="3">IF(OR($D11=T$1,$D11=T$2),$F11,0)+IF(OR($J11=T$1,$J11=T$2),$L11,0)+IF(OR($P11=T$1,$P11=T$2),$R11,0)</f>
        <v>0</v>
      </c>
      <c r="U11" s="18">
        <f t="shared" si="3"/>
        <v>0</v>
      </c>
      <c r="V11" s="18">
        <f t="shared" si="3"/>
        <v>5</v>
      </c>
      <c r="W11" s="18">
        <f t="shared" si="3"/>
        <v>0</v>
      </c>
      <c r="X11" s="18">
        <f t="shared" si="3"/>
        <v>0</v>
      </c>
      <c r="Y11" s="18">
        <f t="shared" si="3"/>
        <v>0</v>
      </c>
      <c r="Z11" s="8"/>
    </row>
    <row r="12" spans="1:27" x14ac:dyDescent="0.2">
      <c r="A12" s="8"/>
      <c r="B12" s="40" t="str">
        <f>IF(D12=0,"",INDEX('Team Declaration'!$C$6:$BI$22,MATCH(A10,'Team Declaration'!$B$6:$B$22,0),MATCH(D12,'Team Declaration'!$C$4:$BI$4,0)))</f>
        <v/>
      </c>
      <c r="C12" s="41"/>
      <c r="D12" s="4"/>
      <c r="E12" s="5"/>
      <c r="F12" s="76">
        <v>4</v>
      </c>
      <c r="G12" s="8"/>
      <c r="H12" s="40" t="str">
        <f>IF(J12=0,"",INDEX('Team Declaration'!$C$6:$BI$22,MATCH(G10,'Team Declaration'!$B$6:$B$22,0),MATCH(J12,'Team Declaration'!$C$4:$BI$4,0)))</f>
        <v>Connor Fairhall</v>
      </c>
      <c r="I12" s="41"/>
      <c r="J12" s="4" t="s">
        <v>46</v>
      </c>
      <c r="K12" s="5">
        <v>4.55</v>
      </c>
      <c r="L12" s="76">
        <v>4</v>
      </c>
      <c r="M12" s="8"/>
      <c r="N12" s="40" t="str">
        <f>IF(P12=0,"",INDEX('Team Declaration'!$C$6:$BI$22,MATCH(M10,'Team Declaration'!$B$6:$B$22,0),MATCH(P12,'Team Declaration'!$C$4:$BI$4,0)))</f>
        <v/>
      </c>
      <c r="O12" s="41"/>
      <c r="P12" s="4"/>
      <c r="Q12" s="6"/>
      <c r="R12" s="96">
        <v>4</v>
      </c>
      <c r="S12" s="18">
        <f t="shared" ref="S12:Y27" si="4">IF(OR($D12=S$1,$D12=S$2),$F12,0)+IF(OR($J12=S$1,$J12=S$2),$L12,0)+IF(OR($P12=S$1,$P12=S$2),$R12,0)</f>
        <v>4</v>
      </c>
      <c r="T12" s="18">
        <f t="shared" si="4"/>
        <v>0</v>
      </c>
      <c r="U12" s="18">
        <f t="shared" si="4"/>
        <v>0</v>
      </c>
      <c r="V12" s="18">
        <f t="shared" si="4"/>
        <v>0</v>
      </c>
      <c r="W12" s="18">
        <f t="shared" si="4"/>
        <v>0</v>
      </c>
      <c r="X12" s="18">
        <f t="shared" si="4"/>
        <v>0</v>
      </c>
      <c r="Y12" s="18">
        <f t="shared" si="4"/>
        <v>0</v>
      </c>
      <c r="Z12" s="8"/>
    </row>
    <row r="13" spans="1:27" x14ac:dyDescent="0.2">
      <c r="A13" s="8"/>
      <c r="B13" s="40" t="str">
        <f>IF(D13=0,"",INDEX('Team Declaration'!$C$6:$BI$22,MATCH(A10,'Team Declaration'!$B$6:$B$22,0),MATCH(D13,'Team Declaration'!$C$4:$BI$4,0)))</f>
        <v/>
      </c>
      <c r="C13" s="41"/>
      <c r="D13" s="4"/>
      <c r="E13" s="5"/>
      <c r="F13" s="76">
        <v>3</v>
      </c>
      <c r="G13" s="8"/>
      <c r="H13" s="40" t="str">
        <f>IF(J13=0,"",INDEX('Team Declaration'!$C$6:$BI$22,MATCH(G10,'Team Declaration'!$B$6:$B$22,0),MATCH(J13,'Team Declaration'!$C$4:$BI$4,0)))</f>
        <v>Jo Rickards</v>
      </c>
      <c r="I13" s="41"/>
      <c r="J13" s="4" t="s">
        <v>7</v>
      </c>
      <c r="K13" s="5">
        <v>3.11</v>
      </c>
      <c r="L13" s="76">
        <v>3</v>
      </c>
      <c r="M13" s="8"/>
      <c r="N13" s="40" t="str">
        <f>IF(P13=0,"",INDEX('Team Declaration'!$C$6:$BI$22,MATCH(M10,'Team Declaration'!$B$6:$B$22,0),MATCH(P13,'Team Declaration'!$C$4:$BI$4,0)))</f>
        <v/>
      </c>
      <c r="O13" s="41"/>
      <c r="P13" s="4"/>
      <c r="Q13" s="6"/>
      <c r="R13" s="96">
        <v>3</v>
      </c>
      <c r="S13" s="18">
        <f t="shared" si="4"/>
        <v>0</v>
      </c>
      <c r="T13" s="18">
        <f t="shared" si="4"/>
        <v>3</v>
      </c>
      <c r="U13" s="18">
        <f t="shared" si="4"/>
        <v>0</v>
      </c>
      <c r="V13" s="18">
        <f t="shared" si="4"/>
        <v>0</v>
      </c>
      <c r="W13" s="18">
        <f t="shared" si="4"/>
        <v>0</v>
      </c>
      <c r="X13" s="18">
        <f t="shared" si="4"/>
        <v>0</v>
      </c>
      <c r="Y13" s="18">
        <f t="shared" si="4"/>
        <v>0</v>
      </c>
      <c r="Z13" s="8"/>
    </row>
    <row r="14" spans="1:27" x14ac:dyDescent="0.2">
      <c r="A14" s="8"/>
      <c r="B14" s="40" t="str">
        <f>IF(D14=0,"",INDEX('Team Declaration'!$C$6:$BI$22,MATCH(A10,'Team Declaration'!$B$6:$B$22,0),MATCH(D14,'Team Declaration'!$C$4:$BI$4,0)))</f>
        <v/>
      </c>
      <c r="C14" s="41"/>
      <c r="D14" s="4"/>
      <c r="E14" s="5"/>
      <c r="F14" s="76">
        <v>2</v>
      </c>
      <c r="G14" s="8"/>
      <c r="H14" s="40" t="str">
        <f>IF(J14=0,"",INDEX('Team Declaration'!$C$6:$BI$22,MATCH(G10,'Team Declaration'!$B$6:$B$22,0),MATCH(J14,'Team Declaration'!$C$4:$BI$4,0)))</f>
        <v/>
      </c>
      <c r="I14" s="41"/>
      <c r="J14" s="4"/>
      <c r="K14" s="5"/>
      <c r="L14" s="76">
        <v>2</v>
      </c>
      <c r="M14" s="8"/>
      <c r="N14" s="40" t="str">
        <f>IF(P14=0,"",INDEX('Team Declaration'!$C$6:$BI$22,MATCH(M10,'Team Declaration'!$B$6:$B$22,0),MATCH(P14,'Team Declaration'!$C$4:$BI$4,0)))</f>
        <v/>
      </c>
      <c r="O14" s="41"/>
      <c r="P14" s="4"/>
      <c r="Q14" s="6"/>
      <c r="R14" s="96">
        <v>2</v>
      </c>
      <c r="S14" s="18">
        <f t="shared" si="4"/>
        <v>0</v>
      </c>
      <c r="T14" s="18">
        <f t="shared" si="4"/>
        <v>0</v>
      </c>
      <c r="U14" s="18">
        <f t="shared" si="4"/>
        <v>0</v>
      </c>
      <c r="V14" s="18">
        <f t="shared" si="4"/>
        <v>0</v>
      </c>
      <c r="W14" s="18">
        <f t="shared" si="4"/>
        <v>0</v>
      </c>
      <c r="X14" s="18">
        <f t="shared" si="4"/>
        <v>0</v>
      </c>
      <c r="Y14" s="18">
        <f t="shared" si="4"/>
        <v>0</v>
      </c>
      <c r="Z14" s="8"/>
    </row>
    <row r="15" spans="1:27" x14ac:dyDescent="0.2">
      <c r="A15" s="8"/>
      <c r="B15" s="40" t="str">
        <f>IF(D15=0,"",INDEX('Team Declaration'!$C$6:$BI$22,MATCH(A10,'Team Declaration'!$B$6:$B$22,0),MATCH(D15,'Team Declaration'!$C$4:$BI$4,0)))</f>
        <v/>
      </c>
      <c r="C15" s="41"/>
      <c r="D15" s="4"/>
      <c r="E15" s="5"/>
      <c r="F15" s="76">
        <v>1</v>
      </c>
      <c r="G15" s="8"/>
      <c r="H15" s="40" t="str">
        <f>IF(J15=0,"",INDEX('Team Declaration'!$C$6:$BI$22,MATCH(G10,'Team Declaration'!$B$6:$B$22,0),MATCH(J15,'Team Declaration'!$C$4:$BI$4,0)))</f>
        <v/>
      </c>
      <c r="I15" s="41"/>
      <c r="J15" s="4"/>
      <c r="K15" s="5"/>
      <c r="L15" s="76">
        <v>1</v>
      </c>
      <c r="M15" s="8"/>
      <c r="N15" s="40" t="str">
        <f>IF(P15=0,"",INDEX('Team Declaration'!$C$6:$BI$22,MATCH(M10,'Team Declaration'!$B$6:$B$22,0),MATCH(P15,'Team Declaration'!$C$4:$BI$4,0)))</f>
        <v/>
      </c>
      <c r="O15" s="41"/>
      <c r="P15" s="4"/>
      <c r="Q15" s="6"/>
      <c r="R15" s="96">
        <v>1</v>
      </c>
      <c r="S15" s="18">
        <f t="shared" si="4"/>
        <v>0</v>
      </c>
      <c r="T15" s="18">
        <f t="shared" si="4"/>
        <v>0</v>
      </c>
      <c r="U15" s="18">
        <f t="shared" si="4"/>
        <v>0</v>
      </c>
      <c r="V15" s="18">
        <f t="shared" si="4"/>
        <v>0</v>
      </c>
      <c r="W15" s="18">
        <f t="shared" si="4"/>
        <v>0</v>
      </c>
      <c r="X15" s="18">
        <f t="shared" si="4"/>
        <v>0</v>
      </c>
      <c r="Y15" s="18">
        <f t="shared" si="4"/>
        <v>0</v>
      </c>
      <c r="Z15" s="8"/>
    </row>
    <row r="16" spans="1:27" x14ac:dyDescent="0.2">
      <c r="A16" s="12" t="str">
        <f>'Team Declaration'!$B7</f>
        <v>Pole Vault</v>
      </c>
      <c r="B16" s="8"/>
      <c r="C16" s="14" t="s">
        <v>3</v>
      </c>
      <c r="D16" s="9"/>
      <c r="E16" s="14"/>
      <c r="F16" s="76"/>
      <c r="G16" s="12" t="str">
        <f>'Team Declaration'!$B12</f>
        <v>Javelin</v>
      </c>
      <c r="H16" s="14"/>
      <c r="I16" s="14" t="s">
        <v>3</v>
      </c>
      <c r="J16" s="9"/>
      <c r="K16" s="14"/>
      <c r="L16" s="76"/>
      <c r="M16" s="12" t="str">
        <f>'Team Declaration'!$B17</f>
        <v>200 metres</v>
      </c>
      <c r="N16" s="14"/>
      <c r="O16" s="14" t="s">
        <v>3</v>
      </c>
      <c r="P16" s="9"/>
      <c r="Q16" s="14"/>
      <c r="R16" s="80"/>
      <c r="S16" s="18">
        <f t="shared" si="4"/>
        <v>0</v>
      </c>
      <c r="T16" s="18">
        <f t="shared" si="4"/>
        <v>0</v>
      </c>
      <c r="U16" s="18">
        <f t="shared" si="4"/>
        <v>0</v>
      </c>
      <c r="V16" s="18">
        <f t="shared" si="4"/>
        <v>0</v>
      </c>
      <c r="W16" s="18">
        <f t="shared" si="4"/>
        <v>0</v>
      </c>
      <c r="X16" s="18">
        <f t="shared" si="4"/>
        <v>0</v>
      </c>
      <c r="Y16" s="18">
        <f t="shared" si="4"/>
        <v>0</v>
      </c>
      <c r="Z16" s="8"/>
    </row>
    <row r="17" spans="1:26" x14ac:dyDescent="0.2">
      <c r="A17" s="8"/>
      <c r="B17" s="40" t="str">
        <f>IF(D17=0,"",INDEX('Team Declaration'!$C$6:$BI$22,MATCH(A16,'Team Declaration'!$B$6:$B$22,0),MATCH(D17,'Team Declaration'!$C$4:$BI$4,0)))</f>
        <v>Ori Bartle</v>
      </c>
      <c r="C17" s="41"/>
      <c r="D17" s="4" t="s">
        <v>18</v>
      </c>
      <c r="E17" s="5">
        <v>2.4</v>
      </c>
      <c r="F17" s="76">
        <v>5</v>
      </c>
      <c r="G17" s="8"/>
      <c r="H17" s="40" t="str">
        <f>IF(J17=0,"",INDEX('Team Declaration'!$C$6:$BI$22,MATCH(G16,'Team Declaration'!$B$6:$B$22,0),MATCH(J17,'Team Declaration'!$C$4:$BI$4,0)))</f>
        <v>Ben Goode</v>
      </c>
      <c r="I17" s="41"/>
      <c r="J17" s="4" t="s">
        <v>18</v>
      </c>
      <c r="K17" s="5">
        <v>35.54</v>
      </c>
      <c r="L17" s="76">
        <v>5</v>
      </c>
      <c r="M17" s="8"/>
      <c r="N17" s="40" t="str">
        <f>IF(P17=0,"",INDEX('Team Declaration'!$C$6:$BI$22,MATCH(M16,'Team Declaration'!$B$6:$B$22,0),MATCH(P17,'Team Declaration'!$C$4:$BI$4,0)))</f>
        <v>Pyers Lockwood</v>
      </c>
      <c r="O17" s="41"/>
      <c r="P17" s="4" t="s">
        <v>7</v>
      </c>
      <c r="Q17" s="6">
        <v>24.4</v>
      </c>
      <c r="R17" s="96">
        <v>5</v>
      </c>
      <c r="S17" s="18">
        <f t="shared" si="4"/>
        <v>0</v>
      </c>
      <c r="T17" s="18">
        <f t="shared" si="4"/>
        <v>5</v>
      </c>
      <c r="U17" s="18">
        <f t="shared" si="4"/>
        <v>0</v>
      </c>
      <c r="V17" s="18">
        <f t="shared" si="4"/>
        <v>10</v>
      </c>
      <c r="W17" s="18">
        <f t="shared" si="4"/>
        <v>0</v>
      </c>
      <c r="X17" s="18">
        <f t="shared" si="4"/>
        <v>0</v>
      </c>
      <c r="Y17" s="18">
        <f t="shared" si="4"/>
        <v>0</v>
      </c>
      <c r="Z17" s="8"/>
    </row>
    <row r="18" spans="1:26" x14ac:dyDescent="0.2">
      <c r="A18" s="8"/>
      <c r="B18" s="40" t="str">
        <f>IF(D18=0,"",INDEX('Team Declaration'!$C$6:$BI$22,MATCH(A16,'Team Declaration'!$B$6:$B$22,0),MATCH(D18,'Team Declaration'!$C$4:$BI$4,0)))</f>
        <v/>
      </c>
      <c r="C18" s="41"/>
      <c r="D18" s="4"/>
      <c r="E18" s="5"/>
      <c r="F18" s="76">
        <v>4</v>
      </c>
      <c r="G18" s="8"/>
      <c r="H18" s="40" t="str">
        <f>IF(J18=0,"",INDEX('Team Declaration'!$C$6:$BI$22,MATCH(G16,'Team Declaration'!$B$6:$B$22,0),MATCH(J18,'Team Declaration'!$C$4:$BI$4,0)))</f>
        <v>Danny Guistiniani</v>
      </c>
      <c r="I18" s="41"/>
      <c r="J18" s="4" t="s">
        <v>46</v>
      </c>
      <c r="K18" s="5">
        <v>23.43</v>
      </c>
      <c r="L18" s="76">
        <v>4</v>
      </c>
      <c r="M18" s="8"/>
      <c r="N18" s="40" t="str">
        <f>IF(P18=0,"",INDEX('Team Declaration'!$C$6:$BI$22,MATCH(M16,'Team Declaration'!$B$6:$B$22,0),MATCH(P18,'Team Declaration'!$C$4:$BI$4,0)))</f>
        <v>Connor Fairhall</v>
      </c>
      <c r="O18" s="41"/>
      <c r="P18" s="4" t="s">
        <v>4</v>
      </c>
      <c r="Q18" s="6">
        <v>25.3</v>
      </c>
      <c r="R18" s="96">
        <v>4</v>
      </c>
      <c r="S18" s="18">
        <f t="shared" si="4"/>
        <v>8</v>
      </c>
      <c r="T18" s="18">
        <f t="shared" si="4"/>
        <v>0</v>
      </c>
      <c r="U18" s="18">
        <f t="shared" si="4"/>
        <v>0</v>
      </c>
      <c r="V18" s="18">
        <f t="shared" si="4"/>
        <v>0</v>
      </c>
      <c r="W18" s="18">
        <f t="shared" si="4"/>
        <v>0</v>
      </c>
      <c r="X18" s="18">
        <f t="shared" si="4"/>
        <v>0</v>
      </c>
      <c r="Y18" s="18">
        <f t="shared" si="4"/>
        <v>0</v>
      </c>
      <c r="Z18" s="8"/>
    </row>
    <row r="19" spans="1:26" x14ac:dyDescent="0.2">
      <c r="A19" s="8"/>
      <c r="B19" s="40" t="str">
        <f>IF(D19=0,"",INDEX('Team Declaration'!$C$6:$BI$22,MATCH(A16,'Team Declaration'!$B$6:$B$22,0),MATCH(D19,'Team Declaration'!$C$4:$BI$4,0)))</f>
        <v/>
      </c>
      <c r="C19" s="41"/>
      <c r="D19" s="4"/>
      <c r="E19" s="5"/>
      <c r="F19" s="76">
        <v>3</v>
      </c>
      <c r="G19" s="8"/>
      <c r="H19" s="40" t="str">
        <f>IF(J19=0,"",INDEX('Team Declaration'!$C$6:$BI$22,MATCH(G16,'Team Declaration'!$B$6:$B$22,0),MATCH(J19,'Team Declaration'!$C$4:$BI$4,0)))</f>
        <v>Zach Fulwell</v>
      </c>
      <c r="I19" s="41"/>
      <c r="J19" s="4" t="s">
        <v>7</v>
      </c>
      <c r="K19" s="5">
        <v>20.48</v>
      </c>
      <c r="L19" s="76">
        <v>3</v>
      </c>
      <c r="M19" s="8"/>
      <c r="N19" s="40" t="str">
        <f>IF(P19=0,"",INDEX('Team Declaration'!$C$6:$BI$22,MATCH(M16,'Team Declaration'!$B$6:$B$22,0),MATCH(P19,'Team Declaration'!$C$4:$BI$4,0)))</f>
        <v>Wesley Day</v>
      </c>
      <c r="O19" s="41"/>
      <c r="P19" s="7" t="s">
        <v>19</v>
      </c>
      <c r="Q19" s="6">
        <v>26</v>
      </c>
      <c r="R19" s="96">
        <v>3</v>
      </c>
      <c r="S19" s="18">
        <f t="shared" si="4"/>
        <v>0</v>
      </c>
      <c r="T19" s="18">
        <f t="shared" si="4"/>
        <v>3</v>
      </c>
      <c r="U19" s="18">
        <f t="shared" si="4"/>
        <v>0</v>
      </c>
      <c r="V19" s="18">
        <f t="shared" si="4"/>
        <v>3</v>
      </c>
      <c r="W19" s="18">
        <f t="shared" si="4"/>
        <v>0</v>
      </c>
      <c r="X19" s="18">
        <f t="shared" si="4"/>
        <v>0</v>
      </c>
      <c r="Y19" s="18">
        <f t="shared" si="4"/>
        <v>0</v>
      </c>
      <c r="Z19" s="8"/>
    </row>
    <row r="20" spans="1:26" x14ac:dyDescent="0.2">
      <c r="A20" s="8"/>
      <c r="B20" s="40" t="str">
        <f>IF(D20=0,"",INDEX('Team Declaration'!$C$6:$BI$22,MATCH(A16,'Team Declaration'!$B$6:$B$22,0),MATCH(D20,'Team Declaration'!$C$4:$BI$4,0)))</f>
        <v/>
      </c>
      <c r="C20" s="41"/>
      <c r="D20" s="4"/>
      <c r="E20" s="5"/>
      <c r="F20" s="76">
        <v>2</v>
      </c>
      <c r="G20" s="8"/>
      <c r="H20" s="40" t="str">
        <f>IF(J20=0,"",INDEX('Team Declaration'!$C$6:$BI$22,MATCH(G16,'Team Declaration'!$B$6:$B$22,0),MATCH(J20,'Team Declaration'!$C$4:$BI$4,0)))</f>
        <v/>
      </c>
      <c r="I20" s="41"/>
      <c r="J20" s="4"/>
      <c r="K20" s="5"/>
      <c r="L20" s="76">
        <v>2</v>
      </c>
      <c r="M20" s="8"/>
      <c r="N20" s="40" t="str">
        <f>IF(P20=0,"",INDEX('Team Declaration'!$C$6:$BI$22,MATCH(M16,'Team Declaration'!$B$6:$B$22,0),MATCH(P20,'Team Declaration'!$C$4:$BI$4,0)))</f>
        <v/>
      </c>
      <c r="O20" s="41"/>
      <c r="P20" s="4"/>
      <c r="Q20" s="6"/>
      <c r="R20" s="96">
        <v>2</v>
      </c>
      <c r="S20" s="18">
        <f t="shared" si="4"/>
        <v>0</v>
      </c>
      <c r="T20" s="18">
        <f t="shared" si="4"/>
        <v>0</v>
      </c>
      <c r="U20" s="18">
        <f t="shared" si="4"/>
        <v>0</v>
      </c>
      <c r="V20" s="18">
        <f t="shared" si="4"/>
        <v>0</v>
      </c>
      <c r="W20" s="18">
        <f t="shared" si="4"/>
        <v>0</v>
      </c>
      <c r="X20" s="18">
        <f t="shared" si="4"/>
        <v>0</v>
      </c>
      <c r="Y20" s="18">
        <f t="shared" si="4"/>
        <v>0</v>
      </c>
      <c r="Z20" s="8"/>
    </row>
    <row r="21" spans="1:26" x14ac:dyDescent="0.2">
      <c r="A21" s="8"/>
      <c r="B21" s="40" t="str">
        <f>IF(D21=0,"",INDEX('Team Declaration'!$C$6:$BI$22,MATCH(A16,'Team Declaration'!$B$6:$B$22,0),MATCH(D21,'Team Declaration'!$C$4:$BI$4,0)))</f>
        <v/>
      </c>
      <c r="C21" s="41"/>
      <c r="D21" s="4"/>
      <c r="E21" s="5"/>
      <c r="F21" s="76">
        <v>1</v>
      </c>
      <c r="G21" s="8"/>
      <c r="H21" s="40" t="str">
        <f>IF(J21=0,"",INDEX('Team Declaration'!$C$6:$BI$22,MATCH(G16,'Team Declaration'!$B$6:$B$22,0),MATCH(J21,'Team Declaration'!$C$4:$BI$4,0)))</f>
        <v/>
      </c>
      <c r="I21" s="41"/>
      <c r="J21" s="4"/>
      <c r="K21" s="5"/>
      <c r="L21" s="76">
        <v>1</v>
      </c>
      <c r="M21" s="8"/>
      <c r="N21" s="40" t="str">
        <f>IF(P21=0,"",INDEX('Team Declaration'!$C$6:$BI$22,MATCH(M16,'Team Declaration'!$B$6:$B$22,0),MATCH(P21,'Team Declaration'!$C$4:$BI$4,0)))</f>
        <v/>
      </c>
      <c r="O21" s="41"/>
      <c r="P21" s="4"/>
      <c r="Q21" s="6"/>
      <c r="R21" s="96">
        <v>1</v>
      </c>
      <c r="S21" s="18">
        <f t="shared" si="4"/>
        <v>0</v>
      </c>
      <c r="T21" s="18">
        <f t="shared" si="4"/>
        <v>0</v>
      </c>
      <c r="U21" s="18">
        <f t="shared" si="4"/>
        <v>0</v>
      </c>
      <c r="V21" s="18">
        <f t="shared" si="4"/>
        <v>0</v>
      </c>
      <c r="W21" s="18">
        <f t="shared" si="4"/>
        <v>0</v>
      </c>
      <c r="X21" s="18">
        <f t="shared" si="4"/>
        <v>0</v>
      </c>
      <c r="Y21" s="18">
        <f t="shared" si="4"/>
        <v>0</v>
      </c>
      <c r="Z21" s="8"/>
    </row>
    <row r="22" spans="1:26" x14ac:dyDescent="0.2">
      <c r="A22" s="12" t="str">
        <f>A16</f>
        <v>Pole Vault</v>
      </c>
      <c r="B22" s="9"/>
      <c r="C22" s="14" t="s">
        <v>4</v>
      </c>
      <c r="D22" s="9"/>
      <c r="E22" s="14"/>
      <c r="F22" s="76"/>
      <c r="G22" s="12" t="str">
        <f>G16</f>
        <v>Javelin</v>
      </c>
      <c r="H22" s="14"/>
      <c r="I22" s="14" t="s">
        <v>4</v>
      </c>
      <c r="J22" s="9"/>
      <c r="K22" s="14"/>
      <c r="L22" s="76"/>
      <c r="M22" s="12" t="str">
        <f>M16</f>
        <v>200 metres</v>
      </c>
      <c r="N22" s="9"/>
      <c r="O22" s="14" t="s">
        <v>4</v>
      </c>
      <c r="P22" s="9"/>
      <c r="Q22" s="14"/>
      <c r="R22" s="80"/>
      <c r="S22" s="18">
        <f t="shared" si="4"/>
        <v>0</v>
      </c>
      <c r="T22" s="18">
        <f t="shared" si="4"/>
        <v>0</v>
      </c>
      <c r="U22" s="18">
        <f t="shared" si="4"/>
        <v>0</v>
      </c>
      <c r="V22" s="18">
        <f t="shared" si="4"/>
        <v>0</v>
      </c>
      <c r="W22" s="18">
        <f t="shared" si="4"/>
        <v>0</v>
      </c>
      <c r="X22" s="18">
        <f t="shared" si="4"/>
        <v>0</v>
      </c>
      <c r="Y22" s="18">
        <f t="shared" si="4"/>
        <v>0</v>
      </c>
      <c r="Z22" s="8"/>
    </row>
    <row r="23" spans="1:26" x14ac:dyDescent="0.2">
      <c r="A23" s="8"/>
      <c r="B23" s="40" t="str">
        <f>IF(D23=0,"",INDEX('Team Declaration'!$C$6:$BI$22,MATCH(A22,'Team Declaration'!$B$6:$B$22,0),MATCH(D23,'Team Declaration'!$C$4:$BI$4,0)))</f>
        <v>Otis Schorr-Kon</v>
      </c>
      <c r="C23" s="41"/>
      <c r="D23" s="4" t="s">
        <v>19</v>
      </c>
      <c r="E23" s="5">
        <v>2.2999999999999998</v>
      </c>
      <c r="F23" s="76">
        <v>5</v>
      </c>
      <c r="G23" s="8"/>
      <c r="H23" s="40" t="str">
        <f>IF(J23=0,"",INDEX('Team Declaration'!$C$6:$BI$22,MATCH(G22,'Team Declaration'!$B$6:$B$22,0),MATCH(J23,'Team Declaration'!$C$4:$BI$4,0)))</f>
        <v>Daniel McCourt</v>
      </c>
      <c r="I23" s="41"/>
      <c r="J23" s="4" t="s">
        <v>19</v>
      </c>
      <c r="K23" s="5">
        <v>21.82</v>
      </c>
      <c r="L23" s="76">
        <v>5</v>
      </c>
      <c r="M23" s="8"/>
      <c r="N23" s="40" t="str">
        <f>IF(P23=0,"",INDEX('Team Declaration'!$C$6:$BI$22,MATCH(M22,'Team Declaration'!$B$6:$B$22,0),MATCH(P23,'Team Declaration'!$C$4:$BI$4,0)))</f>
        <v>Wilson Miller</v>
      </c>
      <c r="O23" s="41"/>
      <c r="P23" s="4" t="s">
        <v>46</v>
      </c>
      <c r="Q23" s="6">
        <v>25.5</v>
      </c>
      <c r="R23" s="96">
        <v>5</v>
      </c>
      <c r="S23" s="18">
        <f t="shared" si="4"/>
        <v>5</v>
      </c>
      <c r="T23" s="18">
        <f t="shared" si="4"/>
        <v>0</v>
      </c>
      <c r="U23" s="18">
        <f t="shared" si="4"/>
        <v>0</v>
      </c>
      <c r="V23" s="18">
        <f t="shared" si="4"/>
        <v>10</v>
      </c>
      <c r="W23" s="18">
        <f t="shared" si="4"/>
        <v>0</v>
      </c>
      <c r="X23" s="18">
        <f t="shared" si="4"/>
        <v>0</v>
      </c>
      <c r="Y23" s="18">
        <f t="shared" si="4"/>
        <v>0</v>
      </c>
      <c r="Z23" s="8"/>
    </row>
    <row r="24" spans="1:26" x14ac:dyDescent="0.2">
      <c r="A24" s="8"/>
      <c r="B24" s="40" t="str">
        <f>IF(D24=0,"",INDEX('Team Declaration'!$C$6:$BI$22,MATCH(A22,'Team Declaration'!$B$6:$B$22,0),MATCH(D24,'Team Declaration'!$C$4:$BI$4,0)))</f>
        <v/>
      </c>
      <c r="C24" s="41"/>
      <c r="D24" s="4"/>
      <c r="E24" s="5"/>
      <c r="F24" s="76">
        <v>4</v>
      </c>
      <c r="G24" s="8"/>
      <c r="H24" s="40" t="str">
        <f>IF(J24=0,"",INDEX('Team Declaration'!$C$6:$BI$22,MATCH(G22,'Team Declaration'!$B$6:$B$22,0),MATCH(J24,'Team Declaration'!$C$4:$BI$4,0)))</f>
        <v>Jack Watkins</v>
      </c>
      <c r="I24" s="41"/>
      <c r="J24" s="4" t="s">
        <v>8</v>
      </c>
      <c r="K24" s="5">
        <v>20.149999999999999</v>
      </c>
      <c r="L24" s="76">
        <v>4</v>
      </c>
      <c r="M24" s="8"/>
      <c r="N24" s="40" t="str">
        <f>IF(P24=0,"",INDEX('Team Declaration'!$C$6:$BI$22,MATCH(M22,'Team Declaration'!$B$6:$B$22,0),MATCH(P24,'Team Declaration'!$C$4:$BI$4,0)))</f>
        <v>Ori Bartle</v>
      </c>
      <c r="O24" s="41"/>
      <c r="P24" s="4" t="s">
        <v>18</v>
      </c>
      <c r="Q24" s="6">
        <v>27.9</v>
      </c>
      <c r="R24" s="96">
        <v>4</v>
      </c>
      <c r="S24" s="18">
        <f t="shared" si="4"/>
        <v>0</v>
      </c>
      <c r="T24" s="18">
        <f t="shared" si="4"/>
        <v>4</v>
      </c>
      <c r="U24" s="18">
        <f t="shared" si="4"/>
        <v>0</v>
      </c>
      <c r="V24" s="18">
        <f t="shared" si="4"/>
        <v>4</v>
      </c>
      <c r="W24" s="18">
        <f t="shared" si="4"/>
        <v>0</v>
      </c>
      <c r="X24" s="18">
        <f t="shared" si="4"/>
        <v>0</v>
      </c>
      <c r="Y24" s="18">
        <f t="shared" si="4"/>
        <v>0</v>
      </c>
      <c r="Z24" s="8"/>
    </row>
    <row r="25" spans="1:26" x14ac:dyDescent="0.2">
      <c r="A25" s="8"/>
      <c r="B25" s="40" t="str">
        <f>IF(D25=0,"",INDEX('Team Declaration'!$C$6:$BI$22,MATCH(A22,'Team Declaration'!$B$6:$B$22,0),MATCH(D25,'Team Declaration'!$C$4:$BI$4,0)))</f>
        <v/>
      </c>
      <c r="C25" s="41"/>
      <c r="D25" s="4"/>
      <c r="E25" s="5"/>
      <c r="F25" s="76">
        <v>3</v>
      </c>
      <c r="G25" s="8"/>
      <c r="H25" s="40" t="str">
        <f>IF(J25=0,"",INDEX('Team Declaration'!$C$6:$BI$22,MATCH(G22,'Team Declaration'!$B$6:$B$22,0),MATCH(J25,'Team Declaration'!$C$4:$BI$4,0)))</f>
        <v>Joe Noble</v>
      </c>
      <c r="I25" s="41"/>
      <c r="J25" s="4" t="s">
        <v>4</v>
      </c>
      <c r="K25" s="5">
        <v>15.41</v>
      </c>
      <c r="L25" s="76">
        <v>3</v>
      </c>
      <c r="M25" s="8"/>
      <c r="N25" s="40" t="str">
        <f>IF(P25=0,"",INDEX('Team Declaration'!$C$6:$BI$22,MATCH(M22,'Team Declaration'!$B$6:$B$22,0),MATCH(P25,'Team Declaration'!$C$4:$BI$4,0)))</f>
        <v>Jo Rickards</v>
      </c>
      <c r="O25" s="41"/>
      <c r="P25" s="4" t="s">
        <v>8</v>
      </c>
      <c r="Q25" s="6">
        <v>31.2</v>
      </c>
      <c r="R25" s="96">
        <v>3</v>
      </c>
      <c r="S25" s="18">
        <f t="shared" si="4"/>
        <v>3</v>
      </c>
      <c r="T25" s="18">
        <f t="shared" si="4"/>
        <v>3</v>
      </c>
      <c r="U25" s="18">
        <f t="shared" si="4"/>
        <v>0</v>
      </c>
      <c r="V25" s="18">
        <f t="shared" si="4"/>
        <v>0</v>
      </c>
      <c r="W25" s="18">
        <f t="shared" si="4"/>
        <v>0</v>
      </c>
      <c r="X25" s="18">
        <f t="shared" si="4"/>
        <v>0</v>
      </c>
      <c r="Y25" s="18">
        <f t="shared" si="4"/>
        <v>0</v>
      </c>
      <c r="Z25" s="8"/>
    </row>
    <row r="26" spans="1:26" x14ac:dyDescent="0.2">
      <c r="A26" s="8"/>
      <c r="B26" s="40" t="str">
        <f>IF(D26=0,"",INDEX('Team Declaration'!$C$6:$BI$22,MATCH(A22,'Team Declaration'!$B$6:$B$22,0),MATCH(D26,'Team Declaration'!$C$4:$BI$4,0)))</f>
        <v/>
      </c>
      <c r="C26" s="41"/>
      <c r="D26" s="4"/>
      <c r="E26" s="5"/>
      <c r="F26" s="76">
        <v>2</v>
      </c>
      <c r="G26" s="8"/>
      <c r="H26" s="40" t="str">
        <f>IF(J26=0,"",INDEX('Team Declaration'!$C$6:$BI$22,MATCH(G22,'Team Declaration'!$B$6:$B$22,0),MATCH(J26,'Team Declaration'!$C$4:$BI$4,0)))</f>
        <v/>
      </c>
      <c r="I26" s="41"/>
      <c r="J26" s="4"/>
      <c r="K26" s="5"/>
      <c r="L26" s="76">
        <v>2</v>
      </c>
      <c r="M26" s="8"/>
      <c r="N26" s="40" t="str">
        <f>IF(P26=0,"",INDEX('Team Declaration'!$C$6:$BI$22,MATCH(M22,'Team Declaration'!$B$6:$B$22,0),MATCH(P26,'Team Declaration'!$C$4:$BI$4,0)))</f>
        <v/>
      </c>
      <c r="O26" s="41"/>
      <c r="P26" s="4"/>
      <c r="Q26" s="6"/>
      <c r="R26" s="96">
        <v>2</v>
      </c>
      <c r="S26" s="18">
        <f t="shared" si="4"/>
        <v>0</v>
      </c>
      <c r="T26" s="18">
        <f t="shared" si="4"/>
        <v>0</v>
      </c>
      <c r="U26" s="18">
        <f t="shared" si="4"/>
        <v>0</v>
      </c>
      <c r="V26" s="18">
        <f t="shared" si="4"/>
        <v>0</v>
      </c>
      <c r="W26" s="18">
        <f t="shared" si="4"/>
        <v>0</v>
      </c>
      <c r="X26" s="18">
        <f t="shared" si="4"/>
        <v>0</v>
      </c>
      <c r="Y26" s="18">
        <f t="shared" si="4"/>
        <v>0</v>
      </c>
      <c r="Z26" s="8"/>
    </row>
    <row r="27" spans="1:26" x14ac:dyDescent="0.2">
      <c r="A27" s="8"/>
      <c r="B27" s="40" t="str">
        <f>IF(D27=0,"",INDEX('Team Declaration'!$C$6:$BI$22,MATCH(A22,'Team Declaration'!$B$6:$B$22,0),MATCH(D27,'Team Declaration'!$C$4:$BI$4,0)))</f>
        <v/>
      </c>
      <c r="C27" s="41"/>
      <c r="D27" s="4"/>
      <c r="E27" s="5"/>
      <c r="F27" s="76">
        <v>1</v>
      </c>
      <c r="G27" s="8"/>
      <c r="H27" s="40" t="str">
        <f>IF(J27=0,"",INDEX('Team Declaration'!$C$6:$BI$22,MATCH(G22,'Team Declaration'!$B$6:$B$22,0),MATCH(J27,'Team Declaration'!$C$4:$BI$4,0)))</f>
        <v/>
      </c>
      <c r="I27" s="41"/>
      <c r="J27" s="4"/>
      <c r="K27" s="5"/>
      <c r="L27" s="76">
        <v>1</v>
      </c>
      <c r="M27" s="8"/>
      <c r="N27" s="40" t="str">
        <f>IF(P27=0,"",INDEX('Team Declaration'!$C$6:$BI$22,MATCH(M22,'Team Declaration'!$B$6:$B$22,0),MATCH(P27,'Team Declaration'!$C$4:$BI$4,0)))</f>
        <v/>
      </c>
      <c r="O27" s="41"/>
      <c r="P27" s="4"/>
      <c r="Q27" s="6"/>
      <c r="R27" s="96">
        <v>1</v>
      </c>
      <c r="S27" s="18">
        <f t="shared" si="4"/>
        <v>0</v>
      </c>
      <c r="T27" s="18">
        <f t="shared" si="4"/>
        <v>0</v>
      </c>
      <c r="U27" s="18">
        <f t="shared" si="4"/>
        <v>0</v>
      </c>
      <c r="V27" s="18">
        <f t="shared" si="4"/>
        <v>0</v>
      </c>
      <c r="W27" s="18">
        <f t="shared" si="4"/>
        <v>0</v>
      </c>
      <c r="X27" s="18">
        <f t="shared" si="4"/>
        <v>0</v>
      </c>
      <c r="Y27" s="18">
        <f t="shared" si="4"/>
        <v>0</v>
      </c>
      <c r="Z27" s="8"/>
    </row>
    <row r="28" spans="1:26" x14ac:dyDescent="0.2">
      <c r="A28" s="12" t="str">
        <f>'Team Declaration'!$B8</f>
        <v>High Jump</v>
      </c>
      <c r="B28" s="18"/>
      <c r="C28" s="14" t="s">
        <v>3</v>
      </c>
      <c r="D28" s="9"/>
      <c r="E28" s="14"/>
      <c r="F28" s="76"/>
      <c r="G28" s="12" t="str">
        <f>'Team Declaration'!$B13</f>
        <v>100 metres</v>
      </c>
      <c r="H28" s="14"/>
      <c r="I28" s="14" t="s">
        <v>3</v>
      </c>
      <c r="J28" s="9"/>
      <c r="K28" s="14"/>
      <c r="L28" s="76"/>
      <c r="M28" s="12" t="str">
        <f>'Team Declaration'!$B18</f>
        <v>1500 metres</v>
      </c>
      <c r="N28" s="14"/>
      <c r="O28" s="14" t="s">
        <v>3</v>
      </c>
      <c r="P28" s="9"/>
      <c r="Q28" s="14"/>
      <c r="R28" s="80"/>
      <c r="S28" s="18">
        <f t="shared" ref="S28:Y57" si="5">IF(OR($D28=S$1,$D28=S$2),$F28,0)+IF(OR($J28=S$1,$J28=S$2),$L28,0)+IF(OR($P28=S$1,$P28=S$2),$R28,0)</f>
        <v>0</v>
      </c>
      <c r="T28" s="18">
        <f t="shared" si="5"/>
        <v>0</v>
      </c>
      <c r="U28" s="18">
        <f t="shared" si="5"/>
        <v>0</v>
      </c>
      <c r="V28" s="18">
        <f t="shared" si="5"/>
        <v>0</v>
      </c>
      <c r="W28" s="18">
        <f t="shared" si="5"/>
        <v>0</v>
      </c>
      <c r="X28" s="18">
        <f t="shared" si="5"/>
        <v>0</v>
      </c>
      <c r="Y28" s="18">
        <f t="shared" si="5"/>
        <v>0</v>
      </c>
      <c r="Z28" s="8"/>
    </row>
    <row r="29" spans="1:26" x14ac:dyDescent="0.2">
      <c r="A29" s="8"/>
      <c r="B29" s="40" t="str">
        <f>IF(D29=0,"",INDEX('Team Declaration'!$C$6:$BI$22,MATCH(A28,'Team Declaration'!$B$6:$B$22,0),MATCH(D29,'Team Declaration'!$C$4:$BI$4,0)))</f>
        <v>Matthew Grindrod</v>
      </c>
      <c r="C29" s="41"/>
      <c r="D29" s="4" t="s">
        <v>7</v>
      </c>
      <c r="E29" s="5">
        <v>1.45</v>
      </c>
      <c r="F29" s="76">
        <v>5</v>
      </c>
      <c r="G29" s="8"/>
      <c r="H29" s="40" t="str">
        <f>IF(J29=0,"",INDEX('Team Declaration'!$C$6:$BI$22,MATCH(G28,'Team Declaration'!$B$6:$B$22,0),MATCH(J29,'Team Declaration'!$C$4:$BI$4,0)))</f>
        <v>Sam Dunstall</v>
      </c>
      <c r="I29" s="41"/>
      <c r="J29" s="4" t="s">
        <v>18</v>
      </c>
      <c r="K29" s="6">
        <v>11.6</v>
      </c>
      <c r="L29" s="76">
        <v>5</v>
      </c>
      <c r="M29" s="8"/>
      <c r="N29" s="40" t="str">
        <f>IF(P29=0,"",INDEX('Team Declaration'!$C$6:$BI$22,MATCH(M28,'Team Declaration'!$B$6:$B$22,0),MATCH(P29,'Team Declaration'!$C$4:$BI$4,0)))</f>
        <v>Aaron Duncan</v>
      </c>
      <c r="O29" s="41"/>
      <c r="P29" s="4" t="s">
        <v>18</v>
      </c>
      <c r="Q29" s="5" t="s">
        <v>191</v>
      </c>
      <c r="R29" s="96">
        <v>5</v>
      </c>
      <c r="S29" s="18">
        <f t="shared" si="5"/>
        <v>0</v>
      </c>
      <c r="T29" s="18">
        <f t="shared" si="5"/>
        <v>5</v>
      </c>
      <c r="U29" s="18">
        <f t="shared" si="5"/>
        <v>0</v>
      </c>
      <c r="V29" s="18">
        <f t="shared" si="5"/>
        <v>10</v>
      </c>
      <c r="W29" s="18">
        <f t="shared" si="5"/>
        <v>0</v>
      </c>
      <c r="X29" s="18">
        <f t="shared" si="5"/>
        <v>0</v>
      </c>
      <c r="Y29" s="18">
        <f t="shared" si="5"/>
        <v>0</v>
      </c>
      <c r="Z29" s="8"/>
    </row>
    <row r="30" spans="1:26" x14ac:dyDescent="0.2">
      <c r="A30" s="8"/>
      <c r="B30" s="40" t="str">
        <f>IF(D30=0,"",INDEX('Team Declaration'!$C$6:$BI$22,MATCH(A28,'Team Declaration'!$B$6:$B$22,0),MATCH(D30,'Team Declaration'!$C$4:$BI$4,0)))</f>
        <v>Arthur Haines</v>
      </c>
      <c r="C30" s="41"/>
      <c r="D30" s="4" t="s">
        <v>4</v>
      </c>
      <c r="E30" s="5">
        <v>1.45</v>
      </c>
      <c r="F30" s="76">
        <v>4</v>
      </c>
      <c r="G30" s="8"/>
      <c r="H30" s="40" t="str">
        <f>IF(J30=0,"",INDEX('Team Declaration'!$C$6:$BI$22,MATCH(G28,'Team Declaration'!$B$6:$B$22,0),MATCH(J30,'Team Declaration'!$C$4:$BI$4,0)))</f>
        <v>Connor Fairhall</v>
      </c>
      <c r="I30" s="41"/>
      <c r="J30" s="4" t="s">
        <v>4</v>
      </c>
      <c r="K30" s="6">
        <v>12.3</v>
      </c>
      <c r="L30" s="76">
        <v>4</v>
      </c>
      <c r="M30" s="8"/>
      <c r="N30" s="40" t="str">
        <f>IF(P30=0,"",INDEX('Team Declaration'!$C$6:$BI$22,MATCH(M28,'Team Declaration'!$B$6:$B$22,0),MATCH(P30,'Team Declaration'!$C$4:$BI$4,0)))</f>
        <v>Patrick Connolly</v>
      </c>
      <c r="O30" s="41"/>
      <c r="P30" s="4" t="s">
        <v>4</v>
      </c>
      <c r="Q30" s="5" t="s">
        <v>192</v>
      </c>
      <c r="R30" s="96">
        <v>4</v>
      </c>
      <c r="S30" s="18">
        <f t="shared" si="5"/>
        <v>12</v>
      </c>
      <c r="T30" s="18">
        <f t="shared" si="5"/>
        <v>0</v>
      </c>
      <c r="U30" s="18">
        <f t="shared" si="5"/>
        <v>0</v>
      </c>
      <c r="V30" s="18">
        <f t="shared" si="5"/>
        <v>0</v>
      </c>
      <c r="W30" s="18">
        <f t="shared" si="5"/>
        <v>0</v>
      </c>
      <c r="X30" s="18">
        <f t="shared" si="5"/>
        <v>0</v>
      </c>
      <c r="Y30" s="18">
        <f t="shared" si="5"/>
        <v>0</v>
      </c>
      <c r="Z30" s="8"/>
    </row>
    <row r="31" spans="1:26" x14ac:dyDescent="0.2">
      <c r="A31" s="8"/>
      <c r="B31" s="40" t="str">
        <f>IF(D31=0,"",INDEX('Team Declaration'!$C$6:$BI$22,MATCH(A28,'Team Declaration'!$B$6:$B$22,0),MATCH(D31,'Team Declaration'!$C$4:$BI$4,0)))</f>
        <v>Josh Buckwell</v>
      </c>
      <c r="C31" s="41"/>
      <c r="D31" s="4" t="s">
        <v>18</v>
      </c>
      <c r="E31" s="5">
        <v>1.35</v>
      </c>
      <c r="F31" s="76">
        <v>3</v>
      </c>
      <c r="G31" s="8"/>
      <c r="H31" s="40" t="str">
        <f>IF(J31=0,"",INDEX('Team Declaration'!$C$6:$BI$22,MATCH(G28,'Team Declaration'!$B$6:$B$22,0),MATCH(J31,'Team Declaration'!$C$4:$BI$4,0)))</f>
        <v>Zach Fulwell</v>
      </c>
      <c r="I31" s="41"/>
      <c r="J31" s="4" t="s">
        <v>7</v>
      </c>
      <c r="K31" s="6">
        <v>13.1</v>
      </c>
      <c r="L31" s="76">
        <v>3</v>
      </c>
      <c r="M31" s="8"/>
      <c r="N31" s="40" t="str">
        <f>IF(P31=0,"",INDEX('Team Declaration'!$C$6:$BI$22,MATCH(M28,'Team Declaration'!$B$6:$B$22,0),MATCH(P31,'Team Declaration'!$C$4:$BI$4,0)))</f>
        <v>Alex Brothwell</v>
      </c>
      <c r="O31" s="41"/>
      <c r="P31" s="7" t="s">
        <v>44</v>
      </c>
      <c r="Q31" s="5" t="s">
        <v>193</v>
      </c>
      <c r="R31" s="96">
        <v>3</v>
      </c>
      <c r="S31" s="18">
        <f t="shared" si="5"/>
        <v>0</v>
      </c>
      <c r="T31" s="18">
        <f t="shared" si="5"/>
        <v>3</v>
      </c>
      <c r="U31" s="18">
        <f t="shared" si="5"/>
        <v>0</v>
      </c>
      <c r="V31" s="18">
        <f t="shared" si="5"/>
        <v>3</v>
      </c>
      <c r="W31" s="18">
        <f t="shared" si="5"/>
        <v>3</v>
      </c>
      <c r="X31" s="18">
        <f t="shared" si="5"/>
        <v>0</v>
      </c>
      <c r="Y31" s="18">
        <f t="shared" si="5"/>
        <v>0</v>
      </c>
      <c r="Z31" s="8"/>
    </row>
    <row r="32" spans="1:26" x14ac:dyDescent="0.2">
      <c r="A32" s="8"/>
      <c r="B32" s="40" t="str">
        <f>IF(D32=0,"",INDEX('Team Declaration'!$C$6:$BI$22,MATCH(A28,'Team Declaration'!$B$6:$B$22,0),MATCH(D32,'Team Declaration'!$C$4:$BI$4,0)))</f>
        <v/>
      </c>
      <c r="C32" s="41"/>
      <c r="D32" s="4"/>
      <c r="E32" s="5"/>
      <c r="F32" s="76">
        <v>2</v>
      </c>
      <c r="G32" s="8"/>
      <c r="H32" s="40" t="str">
        <f>IF(J32=0,"",INDEX('Team Declaration'!$C$6:$BI$22,MATCH(G28,'Team Declaration'!$B$6:$B$22,0),MATCH(J32,'Team Declaration'!$C$4:$BI$4,0)))</f>
        <v/>
      </c>
      <c r="I32" s="41"/>
      <c r="J32" s="4"/>
      <c r="K32" s="6"/>
      <c r="L32" s="76">
        <v>2</v>
      </c>
      <c r="M32" s="8"/>
      <c r="N32" s="40" t="str">
        <f>IF(P32=0,"",INDEX('Team Declaration'!$C$6:$BI$22,MATCH(M28,'Team Declaration'!$B$6:$B$22,0),MATCH(P32,'Team Declaration'!$C$4:$BI$4,0)))</f>
        <v>Joey Morris</v>
      </c>
      <c r="O32" s="41"/>
      <c r="P32" s="4" t="s">
        <v>7</v>
      </c>
      <c r="Q32" s="5" t="s">
        <v>194</v>
      </c>
      <c r="R32" s="96">
        <v>2</v>
      </c>
      <c r="S32" s="18">
        <f t="shared" si="5"/>
        <v>0</v>
      </c>
      <c r="T32" s="18">
        <f t="shared" si="5"/>
        <v>2</v>
      </c>
      <c r="U32" s="18">
        <f t="shared" si="5"/>
        <v>0</v>
      </c>
      <c r="V32" s="18">
        <f t="shared" si="5"/>
        <v>0</v>
      </c>
      <c r="W32" s="18">
        <f t="shared" si="5"/>
        <v>0</v>
      </c>
      <c r="X32" s="18">
        <f t="shared" si="5"/>
        <v>0</v>
      </c>
      <c r="Y32" s="18">
        <f t="shared" si="5"/>
        <v>0</v>
      </c>
      <c r="Z32" s="8"/>
    </row>
    <row r="33" spans="1:26" x14ac:dyDescent="0.2">
      <c r="A33" s="8"/>
      <c r="B33" s="40" t="str">
        <f>IF(D33=0,"",INDEX('Team Declaration'!$C$6:$BI$22,MATCH(A28,'Team Declaration'!$B$6:$B$22,0),MATCH(D33,'Team Declaration'!$C$4:$BI$4,0)))</f>
        <v/>
      </c>
      <c r="C33" s="41"/>
      <c r="D33" s="4"/>
      <c r="E33" s="5"/>
      <c r="F33" s="76">
        <v>1</v>
      </c>
      <c r="G33" s="8"/>
      <c r="H33" s="40" t="str">
        <f>IF(J33=0,"",INDEX('Team Declaration'!$C$6:$BI$22,MATCH(G28,'Team Declaration'!$B$6:$B$22,0),MATCH(J33,'Team Declaration'!$C$4:$BI$4,0)))</f>
        <v/>
      </c>
      <c r="I33" s="41"/>
      <c r="J33" s="4"/>
      <c r="K33" s="5"/>
      <c r="L33" s="76">
        <v>1</v>
      </c>
      <c r="M33" s="8"/>
      <c r="N33" s="40" t="str">
        <f>IF(P33=0,"",INDEX('Team Declaration'!$C$6:$BI$22,MATCH(M28,'Team Declaration'!$B$6:$B$22,0),MATCH(P33,'Team Declaration'!$C$4:$BI$4,0)))</f>
        <v/>
      </c>
      <c r="O33" s="41"/>
      <c r="P33" s="4"/>
      <c r="Q33" s="5"/>
      <c r="R33" s="96">
        <v>1</v>
      </c>
      <c r="S33" s="18">
        <f t="shared" si="5"/>
        <v>0</v>
      </c>
      <c r="T33" s="18">
        <f t="shared" si="5"/>
        <v>0</v>
      </c>
      <c r="U33" s="18">
        <f t="shared" si="5"/>
        <v>0</v>
      </c>
      <c r="V33" s="18">
        <f t="shared" si="5"/>
        <v>0</v>
      </c>
      <c r="W33" s="18">
        <f t="shared" si="5"/>
        <v>0</v>
      </c>
      <c r="X33" s="18">
        <f t="shared" si="5"/>
        <v>0</v>
      </c>
      <c r="Y33" s="18">
        <f t="shared" si="5"/>
        <v>0</v>
      </c>
      <c r="Z33" s="8"/>
    </row>
    <row r="34" spans="1:26" x14ac:dyDescent="0.2">
      <c r="A34" s="12" t="str">
        <f>A28</f>
        <v>High Jump</v>
      </c>
      <c r="B34" s="8"/>
      <c r="C34" s="14" t="s">
        <v>4</v>
      </c>
      <c r="D34" s="9"/>
      <c r="E34" s="14"/>
      <c r="F34" s="76"/>
      <c r="G34" s="12" t="str">
        <f>G28</f>
        <v>100 metres</v>
      </c>
      <c r="H34" s="14"/>
      <c r="I34" s="14" t="s">
        <v>4</v>
      </c>
      <c r="J34" s="9"/>
      <c r="K34" s="14"/>
      <c r="L34" s="76"/>
      <c r="M34" s="12" t="str">
        <f>M28</f>
        <v>1500 metres</v>
      </c>
      <c r="N34" s="9"/>
      <c r="O34" s="14" t="s">
        <v>4</v>
      </c>
      <c r="P34" s="9"/>
      <c r="Q34" s="14"/>
      <c r="R34" s="80"/>
      <c r="S34" s="18">
        <f t="shared" si="5"/>
        <v>0</v>
      </c>
      <c r="T34" s="18">
        <f t="shared" si="5"/>
        <v>0</v>
      </c>
      <c r="U34" s="18">
        <f t="shared" si="5"/>
        <v>0</v>
      </c>
      <c r="V34" s="18">
        <f t="shared" si="5"/>
        <v>0</v>
      </c>
      <c r="W34" s="18">
        <f t="shared" si="5"/>
        <v>0</v>
      </c>
      <c r="X34" s="18">
        <f t="shared" si="5"/>
        <v>0</v>
      </c>
      <c r="Y34" s="18">
        <f t="shared" si="5"/>
        <v>0</v>
      </c>
      <c r="Z34" s="8"/>
    </row>
    <row r="35" spans="1:26" x14ac:dyDescent="0.2">
      <c r="A35" s="8"/>
      <c r="B35" s="40" t="str">
        <f>IF(D35=0,"",INDEX('Team Declaration'!$C$6:$BI$22,MATCH(A34,'Team Declaration'!$B$6:$B$22,0),MATCH(D35,'Team Declaration'!$C$4:$BI$4,0)))</f>
        <v>Joe Noble</v>
      </c>
      <c r="C35" s="41"/>
      <c r="D35" s="4" t="s">
        <v>46</v>
      </c>
      <c r="E35" s="5">
        <v>1.4</v>
      </c>
      <c r="F35" s="76">
        <v>5</v>
      </c>
      <c r="G35" s="8"/>
      <c r="H35" s="40" t="str">
        <f>IF(J35=0,"",INDEX('Team Declaration'!$C$6:$BI$22,MATCH(G34,'Team Declaration'!$B$6:$B$22,0),MATCH(J35,'Team Declaration'!$C$4:$BI$4,0)))</f>
        <v>Wilson Miller</v>
      </c>
      <c r="I35" s="41"/>
      <c r="J35" s="4" t="s">
        <v>46</v>
      </c>
      <c r="K35" s="6">
        <v>12.4</v>
      </c>
      <c r="L35" s="76">
        <v>5</v>
      </c>
      <c r="M35" s="8"/>
      <c r="N35" s="40" t="str">
        <f>IF(P35=0,"",INDEX('Team Declaration'!$C$6:$BI$22,MATCH(M34,'Team Declaration'!$B$6:$B$22,0),MATCH(P35,'Team Declaration'!$C$4:$BI$4,0)))</f>
        <v>Fenton Davoren</v>
      </c>
      <c r="O35" s="41"/>
      <c r="P35" s="4" t="s">
        <v>19</v>
      </c>
      <c r="Q35" s="5" t="s">
        <v>195</v>
      </c>
      <c r="R35" s="96">
        <v>5</v>
      </c>
      <c r="S35" s="18">
        <f t="shared" si="5"/>
        <v>10</v>
      </c>
      <c r="T35" s="18">
        <f t="shared" si="5"/>
        <v>0</v>
      </c>
      <c r="U35" s="18">
        <f t="shared" si="5"/>
        <v>0</v>
      </c>
      <c r="V35" s="18">
        <f t="shared" si="5"/>
        <v>5</v>
      </c>
      <c r="W35" s="18">
        <f t="shared" si="5"/>
        <v>0</v>
      </c>
      <c r="X35" s="18">
        <f t="shared" si="5"/>
        <v>0</v>
      </c>
      <c r="Y35" s="18">
        <f t="shared" si="5"/>
        <v>0</v>
      </c>
      <c r="Z35" s="8"/>
    </row>
    <row r="36" spans="1:26" x14ac:dyDescent="0.2">
      <c r="A36" s="8"/>
      <c r="B36" s="40" t="str">
        <f>IF(D36=0,"",INDEX('Team Declaration'!$C$6:$BI$22,MATCH(A34,'Team Declaration'!$B$6:$B$22,0),MATCH(D36,'Team Declaration'!$C$4:$BI$4,0)))</f>
        <v/>
      </c>
      <c r="C36" s="41"/>
      <c r="D36" s="4"/>
      <c r="E36" s="5"/>
      <c r="F36" s="76">
        <v>4</v>
      </c>
      <c r="G36" s="8"/>
      <c r="H36" s="40" t="str">
        <f>IF(J36=0,"",INDEX('Team Declaration'!$C$6:$BI$22,MATCH(G34,'Team Declaration'!$B$6:$B$22,0),MATCH(J36,'Team Declaration'!$C$4:$BI$4,0)))</f>
        <v>Bailey Dean</v>
      </c>
      <c r="I36" s="41"/>
      <c r="J36" s="4" t="s">
        <v>19</v>
      </c>
      <c r="K36" s="6">
        <v>13.4</v>
      </c>
      <c r="L36" s="76">
        <v>4</v>
      </c>
      <c r="M36" s="8"/>
      <c r="N36" s="40" t="str">
        <f>IF(P36=0,"",INDEX('Team Declaration'!$C$6:$BI$22,MATCH(M34,'Team Declaration'!$B$6:$B$22,0),MATCH(P36,'Team Declaration'!$C$4:$BI$4,0)))</f>
        <v>Archie Rowles</v>
      </c>
      <c r="O36" s="41"/>
      <c r="P36" s="4" t="s">
        <v>46</v>
      </c>
      <c r="Q36" s="5" t="s">
        <v>196</v>
      </c>
      <c r="R36" s="96">
        <v>4</v>
      </c>
      <c r="S36" s="18">
        <f t="shared" si="5"/>
        <v>4</v>
      </c>
      <c r="T36" s="18">
        <f t="shared" si="5"/>
        <v>0</v>
      </c>
      <c r="U36" s="18">
        <f t="shared" si="5"/>
        <v>0</v>
      </c>
      <c r="V36" s="18">
        <f t="shared" si="5"/>
        <v>4</v>
      </c>
      <c r="W36" s="18">
        <f t="shared" si="5"/>
        <v>0</v>
      </c>
      <c r="X36" s="18">
        <f t="shared" si="5"/>
        <v>0</v>
      </c>
      <c r="Y36" s="18">
        <f t="shared" si="5"/>
        <v>0</v>
      </c>
      <c r="Z36" s="8"/>
    </row>
    <row r="37" spans="1:26" x14ac:dyDescent="0.2">
      <c r="A37" s="8"/>
      <c r="B37" s="40" t="str">
        <f>IF(D37=0,"",INDEX('Team Declaration'!$C$6:$BI$22,MATCH(A34,'Team Declaration'!$B$6:$B$22,0),MATCH(D37,'Team Declaration'!$C$4:$BI$4,0)))</f>
        <v/>
      </c>
      <c r="C37" s="41"/>
      <c r="D37" s="4"/>
      <c r="E37" s="5"/>
      <c r="F37" s="76">
        <v>3</v>
      </c>
      <c r="G37" s="8"/>
      <c r="H37" s="40" t="str">
        <f>IF(J37=0,"",INDEX('Team Declaration'!$C$6:$BI$22,MATCH(G34,'Team Declaration'!$B$6:$B$22,0),MATCH(J37,'Team Declaration'!$C$4:$BI$4,0)))</f>
        <v>Jack Watkins</v>
      </c>
      <c r="I37" s="41"/>
      <c r="J37" s="4" t="s">
        <v>8</v>
      </c>
      <c r="K37" s="6">
        <v>14.2</v>
      </c>
      <c r="L37" s="76">
        <v>3</v>
      </c>
      <c r="M37" s="8"/>
      <c r="N37" s="40" t="str">
        <f>IF(P37=0,"",INDEX('Team Declaration'!$C$6:$BI$22,MATCH(M34,'Team Declaration'!$B$6:$B$22,0),MATCH(P37,'Team Declaration'!$C$4:$BI$4,0)))</f>
        <v>Joe Checkley</v>
      </c>
      <c r="O37" s="41"/>
      <c r="P37" s="4" t="s">
        <v>45</v>
      </c>
      <c r="Q37" s="5" t="s">
        <v>197</v>
      </c>
      <c r="R37" s="96">
        <v>3</v>
      </c>
      <c r="S37" s="18">
        <f t="shared" si="5"/>
        <v>0</v>
      </c>
      <c r="T37" s="18">
        <f t="shared" si="5"/>
        <v>3</v>
      </c>
      <c r="U37" s="18">
        <f t="shared" si="5"/>
        <v>0</v>
      </c>
      <c r="V37" s="18">
        <f t="shared" si="5"/>
        <v>0</v>
      </c>
      <c r="W37" s="18">
        <f t="shared" si="5"/>
        <v>3</v>
      </c>
      <c r="X37" s="18">
        <f t="shared" si="5"/>
        <v>0</v>
      </c>
      <c r="Y37" s="18">
        <f t="shared" si="5"/>
        <v>0</v>
      </c>
      <c r="Z37" s="8"/>
    </row>
    <row r="38" spans="1:26" x14ac:dyDescent="0.2">
      <c r="A38" s="8"/>
      <c r="B38" s="40" t="str">
        <f>IF(D38=0,"",INDEX('Team Declaration'!$C$6:$BI$22,MATCH(A34,'Team Declaration'!$B$6:$B$22,0),MATCH(D38,'Team Declaration'!$C$4:$BI$4,0)))</f>
        <v/>
      </c>
      <c r="C38" s="41"/>
      <c r="D38" s="4"/>
      <c r="E38" s="5"/>
      <c r="F38" s="76">
        <v>2</v>
      </c>
      <c r="G38" s="8"/>
      <c r="H38" s="40" t="str">
        <f>IF(J38=0,"",INDEX('Team Declaration'!$C$6:$BI$22,MATCH(G34,'Team Declaration'!$B$6:$B$22,0),MATCH(J38,'Team Declaration'!$C$4:$BI$4,0)))</f>
        <v/>
      </c>
      <c r="I38" s="41"/>
      <c r="J38" s="4"/>
      <c r="K38" s="6"/>
      <c r="L38" s="76">
        <v>2</v>
      </c>
      <c r="M38" s="8"/>
      <c r="N38" s="40" t="str">
        <f>IF(P38=0,"",INDEX('Team Declaration'!$C$6:$BI$22,MATCH(M34,'Team Declaration'!$B$6:$B$22,0),MATCH(P38,'Team Declaration'!$C$4:$BI$4,0)))</f>
        <v>George Wright</v>
      </c>
      <c r="O38" s="41"/>
      <c r="P38" s="4" t="s">
        <v>8</v>
      </c>
      <c r="Q38" s="5" t="s">
        <v>198</v>
      </c>
      <c r="R38" s="96">
        <v>2</v>
      </c>
      <c r="S38" s="18">
        <f t="shared" si="5"/>
        <v>0</v>
      </c>
      <c r="T38" s="18">
        <f t="shared" si="5"/>
        <v>2</v>
      </c>
      <c r="U38" s="18">
        <f t="shared" si="5"/>
        <v>0</v>
      </c>
      <c r="V38" s="18">
        <f t="shared" si="5"/>
        <v>0</v>
      </c>
      <c r="W38" s="18">
        <f t="shared" si="5"/>
        <v>0</v>
      </c>
      <c r="X38" s="18">
        <f t="shared" si="5"/>
        <v>0</v>
      </c>
      <c r="Y38" s="18">
        <f t="shared" si="5"/>
        <v>0</v>
      </c>
      <c r="Z38" s="8"/>
    </row>
    <row r="39" spans="1:26" x14ac:dyDescent="0.2">
      <c r="A39" s="8"/>
      <c r="B39" s="40" t="str">
        <f>IF(D39=0,"",INDEX('Team Declaration'!$C$6:$BI$22,MATCH(A34,'Team Declaration'!$B$6:$B$22,0),MATCH(D39,'Team Declaration'!$C$4:$BI$4,0)))</f>
        <v/>
      </c>
      <c r="C39" s="41"/>
      <c r="D39" s="4"/>
      <c r="E39" s="5"/>
      <c r="F39" s="76">
        <v>1</v>
      </c>
      <c r="G39" s="8"/>
      <c r="H39" s="40" t="str">
        <f>IF(J39=0,"",INDEX('Team Declaration'!$C$6:$BI$22,MATCH(G34,'Team Declaration'!$B$6:$B$22,0),MATCH(J39,'Team Declaration'!$C$4:$BI$4,0)))</f>
        <v/>
      </c>
      <c r="I39" s="41"/>
      <c r="J39" s="4"/>
      <c r="K39" s="5"/>
      <c r="L39" s="76">
        <v>1</v>
      </c>
      <c r="M39" s="8"/>
      <c r="N39" s="40" t="str">
        <f>IF(P39=0,"",INDEX('Team Declaration'!$C$6:$BI$22,MATCH(M34,'Team Declaration'!$B$6:$B$22,0),MATCH(P39,'Team Declaration'!$C$4:$BI$4,0)))</f>
        <v/>
      </c>
      <c r="O39" s="41"/>
      <c r="P39" s="4"/>
      <c r="Q39" s="5"/>
      <c r="R39" s="96">
        <v>1</v>
      </c>
      <c r="S39" s="18">
        <f t="shared" si="5"/>
        <v>0</v>
      </c>
      <c r="T39" s="18">
        <f t="shared" si="5"/>
        <v>0</v>
      </c>
      <c r="U39" s="18">
        <f t="shared" si="5"/>
        <v>0</v>
      </c>
      <c r="V39" s="18">
        <f t="shared" si="5"/>
        <v>0</v>
      </c>
      <c r="W39" s="18">
        <f t="shared" si="5"/>
        <v>0</v>
      </c>
      <c r="X39" s="18">
        <f t="shared" si="5"/>
        <v>0</v>
      </c>
      <c r="Y39" s="18">
        <f t="shared" si="5"/>
        <v>0</v>
      </c>
      <c r="Z39" s="8"/>
    </row>
    <row r="40" spans="1:26" x14ac:dyDescent="0.2">
      <c r="A40" s="12" t="str">
        <f>'Team Declaration'!$B9</f>
        <v>Discus</v>
      </c>
      <c r="B40" s="9"/>
      <c r="C40" s="14" t="s">
        <v>3</v>
      </c>
      <c r="D40" s="9"/>
      <c r="E40" s="14"/>
      <c r="F40" s="76"/>
      <c r="G40" s="12" t="str">
        <f>'Team Declaration'!$B14</f>
        <v>300 metres</v>
      </c>
      <c r="H40" s="14"/>
      <c r="I40" s="14" t="s">
        <v>3</v>
      </c>
      <c r="J40" s="9"/>
      <c r="K40" s="14"/>
      <c r="L40" s="76"/>
      <c r="M40" s="12" t="str">
        <f>'Team Declaration'!$B19</f>
        <v>4x100m relay</v>
      </c>
      <c r="N40" s="8"/>
      <c r="O40" s="8"/>
      <c r="P40" s="9"/>
      <c r="Q40" s="13"/>
      <c r="R40" s="80"/>
      <c r="S40" s="18">
        <f t="shared" si="5"/>
        <v>0</v>
      </c>
      <c r="T40" s="18">
        <f t="shared" si="5"/>
        <v>0</v>
      </c>
      <c r="U40" s="18">
        <f t="shared" si="5"/>
        <v>0</v>
      </c>
      <c r="V40" s="18">
        <f t="shared" si="5"/>
        <v>0</v>
      </c>
      <c r="W40" s="18">
        <f t="shared" si="5"/>
        <v>0</v>
      </c>
      <c r="X40" s="18">
        <f t="shared" si="5"/>
        <v>0</v>
      </c>
      <c r="Y40" s="18">
        <f t="shared" si="5"/>
        <v>0</v>
      </c>
      <c r="Z40" s="8"/>
    </row>
    <row r="41" spans="1:26" x14ac:dyDescent="0.2">
      <c r="A41" s="8"/>
      <c r="B41" s="40" t="str">
        <f>IF(D41=0,"",INDEX('Team Declaration'!$C$6:$BI$22,MATCH(A40,'Team Declaration'!$B$6:$B$22,0),MATCH(D41,'Team Declaration'!$C$4:$BI$4,0)))</f>
        <v>Josh Buckwell</v>
      </c>
      <c r="C41" s="41"/>
      <c r="D41" s="4" t="s">
        <v>18</v>
      </c>
      <c r="E41" s="5">
        <v>17.47</v>
      </c>
      <c r="F41" s="76">
        <v>5</v>
      </c>
      <c r="G41" s="8"/>
      <c r="H41" s="40" t="str">
        <f>IF(J41=0,"",INDEX('Team Declaration'!$C$6:$BI$22,MATCH(G40,'Team Declaration'!$B$6:$B$22,0),MATCH(J41,'Team Declaration'!$C$4:$BI$4,0)))</f>
        <v>Pyers Lockwood</v>
      </c>
      <c r="I41" s="41"/>
      <c r="J41" s="4" t="s">
        <v>7</v>
      </c>
      <c r="K41" s="6">
        <v>39.6</v>
      </c>
      <c r="L41" s="76">
        <v>5</v>
      </c>
      <c r="M41" s="8"/>
      <c r="N41" s="16" t="str">
        <f>IF($P41=0,"",INDEX('Team Declaration'!$C$6:$BJ$22,MATCH($M$40,'Team Declaration'!$B$6:$B$22,0),MATCH(LEFT($P41,1),'Team Declaration'!$C$4:$BJ$4,0)))</f>
        <v>Connor Fairhall</v>
      </c>
      <c r="O41" s="44"/>
      <c r="P41" s="204" t="s">
        <v>4</v>
      </c>
      <c r="Q41" s="201">
        <v>50.3</v>
      </c>
      <c r="R41" s="81">
        <v>5</v>
      </c>
      <c r="S41" s="18">
        <f t="shared" si="5"/>
        <v>5</v>
      </c>
      <c r="T41" s="18">
        <f t="shared" si="5"/>
        <v>5</v>
      </c>
      <c r="U41" s="18">
        <f t="shared" si="5"/>
        <v>0</v>
      </c>
      <c r="V41" s="18">
        <f t="shared" si="5"/>
        <v>5</v>
      </c>
      <c r="W41" s="18">
        <f t="shared" si="5"/>
        <v>0</v>
      </c>
      <c r="X41" s="18">
        <f t="shared" si="5"/>
        <v>0</v>
      </c>
      <c r="Y41" s="18">
        <f t="shared" si="5"/>
        <v>0</v>
      </c>
      <c r="Z41" s="8"/>
    </row>
    <row r="42" spans="1:26" x14ac:dyDescent="0.2">
      <c r="A42" s="8"/>
      <c r="B42" s="40" t="str">
        <f>IF(D42=0,"",INDEX('Team Declaration'!$C$6:$BI$22,MATCH(A40,'Team Declaration'!$B$6:$B$22,0),MATCH(D42,'Team Declaration'!$C$4:$BI$4,0)))</f>
        <v>Joey Morris</v>
      </c>
      <c r="C42" s="41"/>
      <c r="D42" s="4" t="s">
        <v>8</v>
      </c>
      <c r="E42" s="5">
        <v>13.74</v>
      </c>
      <c r="F42" s="76">
        <v>4</v>
      </c>
      <c r="G42" s="8"/>
      <c r="H42" s="40" t="str">
        <f>IF(J42=0,"",INDEX('Team Declaration'!$C$6:$BI$22,MATCH(G40,'Team Declaration'!$B$6:$B$22,0),MATCH(J42,'Team Declaration'!$C$4:$BI$4,0)))</f>
        <v>Jamie Arnold</v>
      </c>
      <c r="I42" s="41"/>
      <c r="J42" s="4" t="s">
        <v>4</v>
      </c>
      <c r="K42" s="6">
        <v>43.9</v>
      </c>
      <c r="L42" s="76">
        <v>4</v>
      </c>
      <c r="M42" s="8"/>
      <c r="N42" s="17" t="str">
        <f>IF($P41=0,"",INDEX('Team Declaration'!$C$6:$BJ$22,MATCH($M$40,'Team Declaration'!$B$6:$B$22,0)+1,MATCH(LEFT($P41,1),'Team Declaration'!$C$4:$BJ$4,0)))</f>
        <v>Wilson Miller</v>
      </c>
      <c r="O42" s="45"/>
      <c r="P42" s="205"/>
      <c r="Q42" s="202"/>
      <c r="R42" s="81"/>
      <c r="S42" s="18">
        <f t="shared" si="5"/>
        <v>4</v>
      </c>
      <c r="T42" s="18">
        <f t="shared" si="5"/>
        <v>4</v>
      </c>
      <c r="U42" s="18">
        <f t="shared" si="5"/>
        <v>0</v>
      </c>
      <c r="V42" s="18">
        <f t="shared" si="5"/>
        <v>0</v>
      </c>
      <c r="W42" s="18">
        <f t="shared" si="5"/>
        <v>0</v>
      </c>
      <c r="X42" s="18">
        <f t="shared" si="5"/>
        <v>0</v>
      </c>
      <c r="Y42" s="18">
        <f t="shared" si="5"/>
        <v>0</v>
      </c>
      <c r="Z42" s="8"/>
    </row>
    <row r="43" spans="1:26" x14ac:dyDescent="0.2">
      <c r="A43" s="8"/>
      <c r="B43" s="40" t="str">
        <f>IF(D43=0,"",INDEX('Team Declaration'!$C$6:$BI$22,MATCH(A40,'Team Declaration'!$B$6:$B$22,0),MATCH(D43,'Team Declaration'!$C$4:$BI$4,0)))</f>
        <v>Josh Pay</v>
      </c>
      <c r="C43" s="41"/>
      <c r="D43" s="4" t="s">
        <v>4</v>
      </c>
      <c r="E43" s="5">
        <v>10.31</v>
      </c>
      <c r="F43" s="76">
        <v>3</v>
      </c>
      <c r="G43" s="8"/>
      <c r="H43" s="40" t="str">
        <f>IF(J43=0,"",INDEX('Team Declaration'!$C$6:$BI$22,MATCH(G40,'Team Declaration'!$B$6:$B$22,0),MATCH(J43,'Team Declaration'!$C$4:$BI$4,0)))</f>
        <v>Fenton Davoren</v>
      </c>
      <c r="I43" s="41"/>
      <c r="J43" s="4" t="s">
        <v>18</v>
      </c>
      <c r="K43" s="6">
        <v>48.2</v>
      </c>
      <c r="L43" s="76">
        <v>3</v>
      </c>
      <c r="M43" s="8"/>
      <c r="N43" s="17" t="str">
        <f>IF($P41=0,"",INDEX('Team Declaration'!$C$6:$BJ$22,MATCH($M$40,'Team Declaration'!$B$6:$B$22,0)+2,MATCH(LEFT($P41,1),'Team Declaration'!$C$4:$BJ$4,0)))</f>
        <v>Michael Shaw</v>
      </c>
      <c r="O43" s="45"/>
      <c r="P43" s="205"/>
      <c r="Q43" s="202"/>
      <c r="R43" s="81"/>
      <c r="S43" s="18">
        <f t="shared" si="5"/>
        <v>3</v>
      </c>
      <c r="T43" s="18">
        <f t="shared" si="5"/>
        <v>0</v>
      </c>
      <c r="U43" s="18">
        <f t="shared" si="5"/>
        <v>0</v>
      </c>
      <c r="V43" s="18">
        <f t="shared" si="5"/>
        <v>3</v>
      </c>
      <c r="W43" s="18">
        <f t="shared" si="5"/>
        <v>0</v>
      </c>
      <c r="X43" s="18">
        <f t="shared" si="5"/>
        <v>0</v>
      </c>
      <c r="Y43" s="18">
        <f t="shared" si="5"/>
        <v>0</v>
      </c>
      <c r="Z43" s="8"/>
    </row>
    <row r="44" spans="1:26" x14ac:dyDescent="0.2">
      <c r="A44" s="8"/>
      <c r="B44" s="40" t="str">
        <f>IF(D44=0,"",INDEX('Team Declaration'!$C$6:$BI$22,MATCH(A40,'Team Declaration'!$B$6:$B$22,0),MATCH(D44,'Team Declaration'!$C$4:$BI$4,0)))</f>
        <v/>
      </c>
      <c r="C44" s="41"/>
      <c r="D44" s="4"/>
      <c r="E44" s="5"/>
      <c r="F44" s="76">
        <v>2</v>
      </c>
      <c r="G44" s="8"/>
      <c r="H44" s="40" t="str">
        <f>IF(J44=0,"",INDEX('Team Declaration'!$C$6:$BI$22,MATCH(G40,'Team Declaration'!$B$6:$B$22,0),MATCH(J44,'Team Declaration'!$C$4:$BI$4,0)))</f>
        <v/>
      </c>
      <c r="I44" s="41"/>
      <c r="J44" s="4"/>
      <c r="K44" s="6"/>
      <c r="L44" s="76">
        <v>2</v>
      </c>
      <c r="M44" s="8"/>
      <c r="N44" s="19" t="str">
        <f>IF($P41=0,"",INDEX('Team Declaration'!$C$6:$BJ$22,MATCH($M$40,'Team Declaration'!$B$6:$B$22,0)+3,MATCH(LEFT($P41,1),'Team Declaration'!$C$4:$BJ$4,0)))</f>
        <v>Arthur Haines</v>
      </c>
      <c r="O44" s="46"/>
      <c r="P44" s="206"/>
      <c r="Q44" s="203"/>
      <c r="R44" s="81"/>
      <c r="S44" s="18">
        <f t="shared" si="5"/>
        <v>0</v>
      </c>
      <c r="T44" s="18">
        <f t="shared" si="5"/>
        <v>0</v>
      </c>
      <c r="U44" s="18">
        <f t="shared" si="5"/>
        <v>0</v>
      </c>
      <c r="V44" s="18">
        <f t="shared" si="5"/>
        <v>0</v>
      </c>
      <c r="W44" s="18">
        <f t="shared" si="5"/>
        <v>0</v>
      </c>
      <c r="X44" s="18">
        <f t="shared" si="5"/>
        <v>0</v>
      </c>
      <c r="Y44" s="18">
        <f t="shared" si="5"/>
        <v>0</v>
      </c>
      <c r="Z44" s="8"/>
    </row>
    <row r="45" spans="1:26" x14ac:dyDescent="0.2">
      <c r="A45" s="8"/>
      <c r="B45" s="40" t="str">
        <f>IF(D45=0,"",INDEX('Team Declaration'!$C$6:$BI$22,MATCH(A40,'Team Declaration'!$B$6:$B$22,0),MATCH(D45,'Team Declaration'!$C$4:$BI$4,0)))</f>
        <v/>
      </c>
      <c r="C45" s="41"/>
      <c r="D45" s="4"/>
      <c r="E45" s="5"/>
      <c r="F45" s="76">
        <v>1</v>
      </c>
      <c r="G45" s="8"/>
      <c r="H45" s="40" t="str">
        <f>IF(J45=0,"",INDEX('Team Declaration'!$C$6:$BI$22,MATCH(G40,'Team Declaration'!$B$6:$B$22,0),MATCH(J45,'Team Declaration'!$C$4:$BI$4,0)))</f>
        <v/>
      </c>
      <c r="I45" s="41"/>
      <c r="J45" s="4"/>
      <c r="K45" s="5"/>
      <c r="L45" s="76">
        <v>1</v>
      </c>
      <c r="M45" s="8"/>
      <c r="N45" s="16" t="str">
        <f>IF($P45=0,"",INDEX('Team Declaration'!$C$6:$BJ$22,MATCH($M$40,'Team Declaration'!$B$6:$B$22,0),MATCH(LEFT($P45,1),'Team Declaration'!$C$4:$BJ$4,0)))</f>
        <v>Ori Bartle</v>
      </c>
      <c r="O45" s="44"/>
      <c r="P45" s="204" t="s">
        <v>18</v>
      </c>
      <c r="Q45" s="201">
        <v>51.1</v>
      </c>
      <c r="R45" s="81">
        <v>4</v>
      </c>
      <c r="S45" s="18">
        <f t="shared" si="5"/>
        <v>0</v>
      </c>
      <c r="T45" s="18">
        <f t="shared" si="5"/>
        <v>0</v>
      </c>
      <c r="U45" s="18">
        <f t="shared" si="5"/>
        <v>0</v>
      </c>
      <c r="V45" s="18">
        <f t="shared" si="5"/>
        <v>4</v>
      </c>
      <c r="W45" s="18">
        <f t="shared" si="5"/>
        <v>0</v>
      </c>
      <c r="X45" s="18">
        <f t="shared" si="5"/>
        <v>0</v>
      </c>
      <c r="Y45" s="18">
        <f t="shared" si="5"/>
        <v>0</v>
      </c>
      <c r="Z45" s="8"/>
    </row>
    <row r="46" spans="1:26" x14ac:dyDescent="0.2">
      <c r="A46" s="12" t="str">
        <f>A40</f>
        <v>Discus</v>
      </c>
      <c r="B46" s="8"/>
      <c r="C46" s="14" t="s">
        <v>4</v>
      </c>
      <c r="D46" s="9"/>
      <c r="E46" s="14"/>
      <c r="F46" s="76"/>
      <c r="G46" s="12" t="str">
        <f>G40</f>
        <v>300 metres</v>
      </c>
      <c r="H46" s="14"/>
      <c r="I46" s="14" t="s">
        <v>4</v>
      </c>
      <c r="J46" s="9"/>
      <c r="K46" s="14"/>
      <c r="L46" s="76"/>
      <c r="M46" s="8"/>
      <c r="N46" s="17" t="str">
        <f>IF($P45=0,"",INDEX('Team Declaration'!$C$6:$BJ$22,MATCH($M$40,'Team Declaration'!$B$6:$B$22,0)+1,MATCH(LEFT($P45,1),'Team Declaration'!$C$4:$BJ$4,0)))</f>
        <v>Bailey Dean</v>
      </c>
      <c r="O46" s="45"/>
      <c r="P46" s="205"/>
      <c r="Q46" s="202"/>
      <c r="R46" s="81"/>
      <c r="S46" s="18">
        <f t="shared" si="5"/>
        <v>0</v>
      </c>
      <c r="T46" s="18">
        <f t="shared" si="5"/>
        <v>0</v>
      </c>
      <c r="U46" s="18">
        <f t="shared" si="5"/>
        <v>0</v>
      </c>
      <c r="V46" s="18">
        <f t="shared" si="5"/>
        <v>0</v>
      </c>
      <c r="W46" s="18">
        <f t="shared" si="5"/>
        <v>0</v>
      </c>
      <c r="X46" s="18">
        <f t="shared" si="5"/>
        <v>0</v>
      </c>
      <c r="Y46" s="18">
        <f t="shared" si="5"/>
        <v>0</v>
      </c>
      <c r="Z46" s="8"/>
    </row>
    <row r="47" spans="1:26" x14ac:dyDescent="0.2">
      <c r="A47" s="8"/>
      <c r="B47" s="40" t="str">
        <f>IF(D47=0,"",INDEX('Team Declaration'!$C$6:$BI$22,MATCH(A46,'Team Declaration'!$B$6:$B$22,0),MATCH(D47,'Team Declaration'!$C$4:$BI$4,0)))</f>
        <v>Stanley Matthews Ling</v>
      </c>
      <c r="C47" s="41"/>
      <c r="D47" s="4" t="s">
        <v>19</v>
      </c>
      <c r="E47" s="5">
        <v>14.38</v>
      </c>
      <c r="F47" s="76">
        <v>5</v>
      </c>
      <c r="G47" s="8"/>
      <c r="H47" s="40" t="str">
        <f>IF(J47=0,"",INDEX('Team Declaration'!$C$6:$BI$22,MATCH(G46,'Team Declaration'!$B$6:$B$22,0),MATCH(J47,'Team Declaration'!$C$4:$BI$4,0)))</f>
        <v>Zach Fulwell</v>
      </c>
      <c r="I47" s="41"/>
      <c r="J47" s="4" t="s">
        <v>8</v>
      </c>
      <c r="K47" s="6">
        <v>45</v>
      </c>
      <c r="L47" s="76">
        <v>5</v>
      </c>
      <c r="M47" s="8"/>
      <c r="N47" s="17" t="str">
        <f>IF($P45=0,"",INDEX('Team Declaration'!$C$6:$BJ$22,MATCH($M$40,'Team Declaration'!$B$6:$B$22,0)+2,MATCH(LEFT($P45,1),'Team Declaration'!$C$4:$BJ$4,0)))</f>
        <v>Sam Dunstall</v>
      </c>
      <c r="O47" s="45"/>
      <c r="P47" s="205"/>
      <c r="Q47" s="202"/>
      <c r="R47" s="81"/>
      <c r="S47" s="18">
        <f t="shared" si="5"/>
        <v>0</v>
      </c>
      <c r="T47" s="18">
        <f t="shared" si="5"/>
        <v>5</v>
      </c>
      <c r="U47" s="18">
        <f t="shared" si="5"/>
        <v>0</v>
      </c>
      <c r="V47" s="18">
        <f t="shared" si="5"/>
        <v>5</v>
      </c>
      <c r="W47" s="18">
        <f t="shared" si="5"/>
        <v>0</v>
      </c>
      <c r="X47" s="18">
        <f t="shared" si="5"/>
        <v>0</v>
      </c>
      <c r="Y47" s="18">
        <f t="shared" si="5"/>
        <v>0</v>
      </c>
      <c r="Z47" s="8"/>
    </row>
    <row r="48" spans="1:26" x14ac:dyDescent="0.2">
      <c r="A48" s="8"/>
      <c r="B48" s="40" t="str">
        <f>IF(D48=0,"",INDEX('Team Declaration'!$C$6:$BI$22,MATCH(A46,'Team Declaration'!$B$6:$B$22,0),MATCH(D48,'Team Declaration'!$C$4:$BI$4,0)))</f>
        <v>George Wright</v>
      </c>
      <c r="C48" s="41"/>
      <c r="D48" s="4" t="s">
        <v>7</v>
      </c>
      <c r="E48" s="5">
        <v>12.95</v>
      </c>
      <c r="F48" s="76">
        <v>4</v>
      </c>
      <c r="G48" s="8"/>
      <c r="H48" s="40" t="str">
        <f>IF(J48=0,"",INDEX('Team Declaration'!$C$6:$BI$22,MATCH(G46,'Team Declaration'!$B$6:$B$22,0),MATCH(J48,'Team Declaration'!$C$4:$BI$4,0)))</f>
        <v>Haiden May</v>
      </c>
      <c r="I48" s="41"/>
      <c r="J48" s="4" t="s">
        <v>46</v>
      </c>
      <c r="K48" s="6">
        <v>47.8</v>
      </c>
      <c r="L48" s="76">
        <v>4</v>
      </c>
      <c r="M48" s="8"/>
      <c r="N48" s="19" t="str">
        <f>IF($P45=0,"",INDEX('Team Declaration'!$C$6:$BJ$22,MATCH($M$40,'Team Declaration'!$B$6:$B$22,0)+3,MATCH(LEFT($P45,1),'Team Declaration'!$C$4:$BJ$4,0)))</f>
        <v>Wesley Day</v>
      </c>
      <c r="O48" s="46"/>
      <c r="P48" s="206"/>
      <c r="Q48" s="203"/>
      <c r="R48" s="81"/>
      <c r="S48" s="18">
        <f t="shared" si="5"/>
        <v>4</v>
      </c>
      <c r="T48" s="18">
        <f t="shared" si="5"/>
        <v>4</v>
      </c>
      <c r="U48" s="18">
        <f t="shared" si="5"/>
        <v>0</v>
      </c>
      <c r="V48" s="18">
        <f t="shared" si="5"/>
        <v>0</v>
      </c>
      <c r="W48" s="18">
        <f t="shared" si="5"/>
        <v>0</v>
      </c>
      <c r="X48" s="18">
        <f t="shared" si="5"/>
        <v>0</v>
      </c>
      <c r="Y48" s="18">
        <f t="shared" si="5"/>
        <v>0</v>
      </c>
      <c r="Z48" s="8"/>
    </row>
    <row r="49" spans="1:26" x14ac:dyDescent="0.2">
      <c r="A49" s="8"/>
      <c r="B49" s="40" t="str">
        <f>IF(D49=0,"",INDEX('Team Declaration'!$C$6:$BI$22,MATCH(A46,'Team Declaration'!$B$6:$B$22,0),MATCH(D49,'Team Declaration'!$C$4:$BI$4,0)))</f>
        <v>Michael Shaw</v>
      </c>
      <c r="C49" s="41"/>
      <c r="D49" s="4" t="s">
        <v>46</v>
      </c>
      <c r="E49" s="5">
        <v>9.86</v>
      </c>
      <c r="F49" s="76">
        <v>3</v>
      </c>
      <c r="G49" s="8"/>
      <c r="H49" s="40" t="str">
        <f>IF(J49=0,"",INDEX('Team Declaration'!$C$6:$BI$22,MATCH(G46,'Team Declaration'!$B$6:$B$22,0),MATCH(J49,'Team Declaration'!$C$4:$BI$4,0)))</f>
        <v>Jacob Morris</v>
      </c>
      <c r="I49" s="41"/>
      <c r="J49" s="4" t="s">
        <v>19</v>
      </c>
      <c r="K49" s="6">
        <v>52.9</v>
      </c>
      <c r="L49" s="76">
        <v>3</v>
      </c>
      <c r="M49" s="8"/>
      <c r="N49" s="16" t="str">
        <f>IF($P49=0,"",INDEX('Team Declaration'!$C$6:$BJ$22,MATCH($M$40,'Team Declaration'!$B$6:$B$22,0),MATCH(LEFT($P49,1),'Team Declaration'!$C$4:$BJ$4,0)))</f>
        <v>Zach Fulwell</v>
      </c>
      <c r="O49" s="44"/>
      <c r="P49" s="204" t="s">
        <v>7</v>
      </c>
      <c r="Q49" s="201">
        <v>51.2</v>
      </c>
      <c r="R49" s="81">
        <v>3</v>
      </c>
      <c r="S49" s="18">
        <f t="shared" si="5"/>
        <v>3</v>
      </c>
      <c r="T49" s="18">
        <f t="shared" si="5"/>
        <v>3</v>
      </c>
      <c r="U49" s="18">
        <f t="shared" si="5"/>
        <v>0</v>
      </c>
      <c r="V49" s="18">
        <f t="shared" si="5"/>
        <v>3</v>
      </c>
      <c r="W49" s="18">
        <f t="shared" si="5"/>
        <v>0</v>
      </c>
      <c r="X49" s="18">
        <f t="shared" si="5"/>
        <v>0</v>
      </c>
      <c r="Y49" s="18">
        <f t="shared" si="5"/>
        <v>0</v>
      </c>
      <c r="Z49" s="8"/>
    </row>
    <row r="50" spans="1:26" x14ac:dyDescent="0.2">
      <c r="A50" s="8"/>
      <c r="B50" s="40" t="str">
        <f>IF(D50=0,"",INDEX('Team Declaration'!$C$6:$BI$22,MATCH(A46,'Team Declaration'!$B$6:$B$22,0),MATCH(D50,'Team Declaration'!$C$4:$BI$4,0)))</f>
        <v/>
      </c>
      <c r="C50" s="41"/>
      <c r="D50" s="4"/>
      <c r="E50" s="5"/>
      <c r="F50" s="76">
        <v>2</v>
      </c>
      <c r="G50" s="8"/>
      <c r="H50" s="40" t="str">
        <f>IF(J50=0,"",INDEX('Team Declaration'!$C$6:$BI$22,MATCH(G46,'Team Declaration'!$B$6:$B$22,0),MATCH(J50,'Team Declaration'!$C$4:$BI$4,0)))</f>
        <v/>
      </c>
      <c r="I50" s="41"/>
      <c r="J50" s="4"/>
      <c r="K50" s="6"/>
      <c r="L50" s="76">
        <v>2</v>
      </c>
      <c r="M50" s="8"/>
      <c r="N50" s="17" t="str">
        <f>IF($P49=0,"",INDEX('Team Declaration'!$C$6:$BJ$22,MATCH($M$40,'Team Declaration'!$B$6:$B$22,0)+1,MATCH(LEFT($P49,1),'Team Declaration'!$C$4:$BJ$4,0)))</f>
        <v>Jack Watkins</v>
      </c>
      <c r="O50" s="45"/>
      <c r="P50" s="205"/>
      <c r="Q50" s="202"/>
      <c r="R50" s="81"/>
      <c r="S50" s="18">
        <f t="shared" si="5"/>
        <v>0</v>
      </c>
      <c r="T50" s="18">
        <f t="shared" si="5"/>
        <v>0</v>
      </c>
      <c r="U50" s="18">
        <f t="shared" si="5"/>
        <v>0</v>
      </c>
      <c r="V50" s="18">
        <f t="shared" si="5"/>
        <v>0</v>
      </c>
      <c r="W50" s="18">
        <f t="shared" si="5"/>
        <v>0</v>
      </c>
      <c r="X50" s="18">
        <f t="shared" si="5"/>
        <v>0</v>
      </c>
      <c r="Y50" s="18">
        <f t="shared" si="5"/>
        <v>0</v>
      </c>
      <c r="Z50" s="8"/>
    </row>
    <row r="51" spans="1:26" x14ac:dyDescent="0.2">
      <c r="A51" s="8"/>
      <c r="B51" s="40" t="str">
        <f>IF(D51=0,"",INDEX('Team Declaration'!$C$6:$BI$22,MATCH(A46,'Team Declaration'!$B$6:$B$22,0),MATCH(D51,'Team Declaration'!$C$4:$BI$4,0)))</f>
        <v/>
      </c>
      <c r="C51" s="41"/>
      <c r="D51" s="4"/>
      <c r="E51" s="5"/>
      <c r="F51" s="76">
        <v>1</v>
      </c>
      <c r="G51" s="8"/>
      <c r="H51" s="40" t="str">
        <f>IF(J51=0,"",INDEX('Team Declaration'!$C$6:$BI$22,MATCH(G46,'Team Declaration'!$B$6:$B$22,0),MATCH(J51,'Team Declaration'!$C$4:$BI$4,0)))</f>
        <v/>
      </c>
      <c r="I51" s="41"/>
      <c r="J51" s="4"/>
      <c r="K51" s="5"/>
      <c r="L51" s="76">
        <v>1</v>
      </c>
      <c r="M51" s="8"/>
      <c r="N51" s="17" t="str">
        <f>IF($P49=0,"",INDEX('Team Declaration'!$C$6:$BJ$22,MATCH($M$40,'Team Declaration'!$B$6:$B$22,0)+2,MATCH(LEFT($P49,1),'Team Declaration'!$C$4:$BJ$4,0)))</f>
        <v>Matthew Grindrod</v>
      </c>
      <c r="O51" s="45"/>
      <c r="P51" s="205"/>
      <c r="Q51" s="202"/>
      <c r="R51" s="81"/>
      <c r="S51" s="18">
        <f t="shared" si="5"/>
        <v>0</v>
      </c>
      <c r="T51" s="18">
        <f t="shared" si="5"/>
        <v>0</v>
      </c>
      <c r="U51" s="18">
        <f t="shared" si="5"/>
        <v>0</v>
      </c>
      <c r="V51" s="18">
        <f t="shared" si="5"/>
        <v>0</v>
      </c>
      <c r="W51" s="18">
        <f t="shared" si="5"/>
        <v>0</v>
      </c>
      <c r="X51" s="18">
        <f t="shared" si="5"/>
        <v>0</v>
      </c>
      <c r="Y51" s="18">
        <f t="shared" si="5"/>
        <v>0</v>
      </c>
      <c r="Z51" s="8"/>
    </row>
    <row r="52" spans="1:26" x14ac:dyDescent="0.2">
      <c r="A52" s="12" t="str">
        <f>'Team Declaration'!$B10</f>
        <v>Shot</v>
      </c>
      <c r="B52" s="9"/>
      <c r="C52" s="14" t="s">
        <v>3</v>
      </c>
      <c r="D52" s="9"/>
      <c r="E52" s="14"/>
      <c r="F52" s="76"/>
      <c r="G52" s="12" t="str">
        <f>'Team Declaration'!$B15</f>
        <v>800 metres</v>
      </c>
      <c r="H52" s="14"/>
      <c r="I52" s="14" t="s">
        <v>3</v>
      </c>
      <c r="J52" s="9"/>
      <c r="K52" s="14"/>
      <c r="L52" s="76"/>
      <c r="M52" s="8"/>
      <c r="N52" s="19" t="str">
        <f>IF($P49=0,"",INDEX('Team Declaration'!$C$6:$BJ$22,MATCH($M$40,'Team Declaration'!$B$6:$B$22,0)+3,MATCH(LEFT($P49,1),'Team Declaration'!$C$4:$BJ$4,0)))</f>
        <v>Pyers Lockwood</v>
      </c>
      <c r="O52" s="46"/>
      <c r="P52" s="206"/>
      <c r="Q52" s="203"/>
      <c r="R52" s="81"/>
      <c r="S52" s="18">
        <f t="shared" si="5"/>
        <v>0</v>
      </c>
      <c r="T52" s="18">
        <f t="shared" si="5"/>
        <v>0</v>
      </c>
      <c r="U52" s="18">
        <f t="shared" si="5"/>
        <v>0</v>
      </c>
      <c r="V52" s="18">
        <f t="shared" si="5"/>
        <v>0</v>
      </c>
      <c r="W52" s="18">
        <f t="shared" si="5"/>
        <v>0</v>
      </c>
      <c r="X52" s="18">
        <f t="shared" si="5"/>
        <v>0</v>
      </c>
      <c r="Y52" s="18">
        <f t="shared" si="5"/>
        <v>0</v>
      </c>
      <c r="Z52" s="8"/>
    </row>
    <row r="53" spans="1:26" x14ac:dyDescent="0.2">
      <c r="A53" s="8"/>
      <c r="B53" s="40" t="str">
        <f>IF(D53=0,"",INDEX('Team Declaration'!$C$6:$BI$22,MATCH(A52,'Team Declaration'!$B$6:$B$22,0),MATCH(D53,'Team Declaration'!$C$4:$BI$4,0)))</f>
        <v>Pyers Lockwood</v>
      </c>
      <c r="C53" s="41"/>
      <c r="D53" s="4" t="s">
        <v>7</v>
      </c>
      <c r="E53" s="5">
        <v>8.9499999999999993</v>
      </c>
      <c r="F53" s="76">
        <v>5</v>
      </c>
      <c r="G53" s="8"/>
      <c r="H53" s="40" t="str">
        <f>IF(J53=0,"",INDEX('Team Declaration'!$C$6:$BI$22,MATCH(G52,'Team Declaration'!$B$6:$B$22,0),MATCH(J53,'Team Declaration'!$C$4:$BI$4,0)))</f>
        <v>Adam Firsht</v>
      </c>
      <c r="I53" s="41"/>
      <c r="J53" s="4" t="s">
        <v>4</v>
      </c>
      <c r="K53" s="6" t="s">
        <v>165</v>
      </c>
      <c r="L53" s="76">
        <v>5</v>
      </c>
      <c r="M53" s="8"/>
      <c r="N53" s="16" t="str">
        <f>IF($P53=0,"",INDEX('Team Declaration'!$C$6:$BJ$22,MATCH($M$40,'Team Declaration'!$B$6:$B$22,0),MATCH(LEFT($P53,1),'Team Declaration'!$C$4:$BJ$4,0)))</f>
        <v/>
      </c>
      <c r="O53" s="44"/>
      <c r="P53" s="204"/>
      <c r="Q53" s="201"/>
      <c r="R53" s="81">
        <v>2</v>
      </c>
      <c r="S53" s="18">
        <f t="shared" si="5"/>
        <v>5</v>
      </c>
      <c r="T53" s="18">
        <f t="shared" si="5"/>
        <v>5</v>
      </c>
      <c r="U53" s="18">
        <f t="shared" si="5"/>
        <v>0</v>
      </c>
      <c r="V53" s="18">
        <f t="shared" si="5"/>
        <v>0</v>
      </c>
      <c r="W53" s="18">
        <f t="shared" si="5"/>
        <v>0</v>
      </c>
      <c r="X53" s="18">
        <f t="shared" si="5"/>
        <v>0</v>
      </c>
      <c r="Y53" s="18">
        <f t="shared" si="5"/>
        <v>0</v>
      </c>
      <c r="Z53" s="8"/>
    </row>
    <row r="54" spans="1:26" x14ac:dyDescent="0.2">
      <c r="A54" s="8"/>
      <c r="B54" s="40" t="str">
        <f>IF(D54=0,"",INDEX('Team Declaration'!$C$6:$BI$22,MATCH(A52,'Team Declaration'!$B$6:$B$22,0),MATCH(D54,'Team Declaration'!$C$4:$BI$4,0)))</f>
        <v>Jared Seabrook Wafer</v>
      </c>
      <c r="C54" s="41"/>
      <c r="D54" s="4" t="s">
        <v>19</v>
      </c>
      <c r="E54" s="5">
        <v>8.42</v>
      </c>
      <c r="F54" s="76">
        <v>4</v>
      </c>
      <c r="G54" s="8"/>
      <c r="H54" s="40" t="str">
        <f>IF(J54=0,"",INDEX('Team Declaration'!$C$6:$BI$22,MATCH(G52,'Team Declaration'!$B$6:$B$22,0),MATCH(J54,'Team Declaration'!$C$4:$BI$4,0)))</f>
        <v>Matthew Grindrod</v>
      </c>
      <c r="I54" s="41"/>
      <c r="J54" s="4" t="s">
        <v>7</v>
      </c>
      <c r="K54" s="6" t="s">
        <v>166</v>
      </c>
      <c r="L54" s="76">
        <v>4</v>
      </c>
      <c r="M54" s="8"/>
      <c r="N54" s="17" t="str">
        <f>IF($P53=0,"",INDEX('Team Declaration'!$C$6:$BJ$22,MATCH($M$40,'Team Declaration'!$B$6:$B$22,0)+1,MATCH(LEFT($P53,1),'Team Declaration'!$C$4:$BJ$4,0)))</f>
        <v/>
      </c>
      <c r="O54" s="45"/>
      <c r="P54" s="205"/>
      <c r="Q54" s="202"/>
      <c r="R54" s="81"/>
      <c r="S54" s="18">
        <f t="shared" si="5"/>
        <v>0</v>
      </c>
      <c r="T54" s="18">
        <f t="shared" si="5"/>
        <v>4</v>
      </c>
      <c r="U54" s="18">
        <f t="shared" si="5"/>
        <v>0</v>
      </c>
      <c r="V54" s="18">
        <f t="shared" si="5"/>
        <v>4</v>
      </c>
      <c r="W54" s="18">
        <f t="shared" si="5"/>
        <v>0</v>
      </c>
      <c r="X54" s="18">
        <f t="shared" si="5"/>
        <v>0</v>
      </c>
      <c r="Y54" s="18">
        <f t="shared" si="5"/>
        <v>0</v>
      </c>
      <c r="Z54" s="8"/>
    </row>
    <row r="55" spans="1:26" x14ac:dyDescent="0.2">
      <c r="A55" s="8"/>
      <c r="B55" s="40" t="str">
        <f>IF(D55=0,"",INDEX('Team Declaration'!$C$6:$BI$22,MATCH(A52,'Team Declaration'!$B$6:$B$22,0),MATCH(D55,'Team Declaration'!$C$4:$BI$4,0)))</f>
        <v>Jamie Arnold</v>
      </c>
      <c r="C55" s="41"/>
      <c r="D55" s="4" t="s">
        <v>46</v>
      </c>
      <c r="E55" s="5">
        <v>8.1</v>
      </c>
      <c r="F55" s="76">
        <v>3</v>
      </c>
      <c r="G55" s="8"/>
      <c r="H55" s="40" t="str">
        <f>IF(J55=0,"",INDEX('Team Declaration'!$C$6:$BI$22,MATCH(G52,'Team Declaration'!$B$6:$B$22,0),MATCH(J55,'Team Declaration'!$C$4:$BI$4,0)))</f>
        <v>Jonathan Knight</v>
      </c>
      <c r="I55" s="41"/>
      <c r="J55" s="4" t="s">
        <v>44</v>
      </c>
      <c r="K55" s="6" t="s">
        <v>202</v>
      </c>
      <c r="L55" s="76">
        <v>3</v>
      </c>
      <c r="M55" s="8"/>
      <c r="N55" s="17" t="str">
        <f>IF($P53=0,"",INDEX('Team Declaration'!$C$6:$BJ$22,MATCH($M$40,'Team Declaration'!$B$6:$B$22,0)+2,MATCH(LEFT($P53,1),'Team Declaration'!$C$4:$BJ$4,0)))</f>
        <v/>
      </c>
      <c r="O55" s="45"/>
      <c r="P55" s="205"/>
      <c r="Q55" s="202"/>
      <c r="R55" s="81"/>
      <c r="S55" s="18">
        <f t="shared" si="5"/>
        <v>3</v>
      </c>
      <c r="T55" s="18">
        <f t="shared" si="5"/>
        <v>0</v>
      </c>
      <c r="U55" s="18">
        <f t="shared" si="5"/>
        <v>0</v>
      </c>
      <c r="V55" s="18">
        <f t="shared" si="5"/>
        <v>0</v>
      </c>
      <c r="W55" s="18">
        <f t="shared" si="5"/>
        <v>3</v>
      </c>
      <c r="X55" s="18">
        <f t="shared" si="5"/>
        <v>0</v>
      </c>
      <c r="Y55" s="18">
        <f t="shared" si="5"/>
        <v>0</v>
      </c>
      <c r="Z55" s="8"/>
    </row>
    <row r="56" spans="1:26" x14ac:dyDescent="0.2">
      <c r="A56" s="8"/>
      <c r="B56" s="40" t="str">
        <f>IF(D56=0,"",INDEX('Team Declaration'!$C$6:$BI$22,MATCH(A52,'Team Declaration'!$B$6:$B$22,0),MATCH(D56,'Team Declaration'!$C$4:$BI$4,0)))</f>
        <v/>
      </c>
      <c r="C56" s="41"/>
      <c r="D56" s="4"/>
      <c r="E56" s="5"/>
      <c r="F56" s="76">
        <v>2</v>
      </c>
      <c r="G56" s="8"/>
      <c r="H56" s="40" t="str">
        <f>IF(J56=0,"",INDEX('Team Declaration'!$C$6:$BI$22,MATCH(G52,'Team Declaration'!$B$6:$B$22,0),MATCH(J56,'Team Declaration'!$C$4:$BI$4,0)))</f>
        <v>Sam Horn</v>
      </c>
      <c r="I56" s="41"/>
      <c r="J56" s="4" t="s">
        <v>18</v>
      </c>
      <c r="K56" s="6" t="s">
        <v>167</v>
      </c>
      <c r="L56" s="76">
        <v>2</v>
      </c>
      <c r="M56" s="8"/>
      <c r="N56" s="19" t="str">
        <f>IF($P53=0,"",INDEX('Team Declaration'!$C$6:$BJ$22,MATCH($M$40,'Team Declaration'!$B$6:$B$22,0)+3,MATCH(LEFT($P53,1),'Team Declaration'!$C$4:$BJ$4,0)))</f>
        <v/>
      </c>
      <c r="O56" s="46"/>
      <c r="P56" s="206"/>
      <c r="Q56" s="203"/>
      <c r="R56" s="81"/>
      <c r="S56" s="18">
        <f t="shared" si="5"/>
        <v>0</v>
      </c>
      <c r="T56" s="18">
        <f t="shared" si="5"/>
        <v>0</v>
      </c>
      <c r="U56" s="18">
        <f t="shared" si="5"/>
        <v>0</v>
      </c>
      <c r="V56" s="18">
        <f t="shared" si="5"/>
        <v>2</v>
      </c>
      <c r="W56" s="18">
        <f t="shared" si="5"/>
        <v>0</v>
      </c>
      <c r="X56" s="18">
        <f t="shared" si="5"/>
        <v>0</v>
      </c>
      <c r="Y56" s="18">
        <f t="shared" si="5"/>
        <v>0</v>
      </c>
      <c r="Z56" s="8"/>
    </row>
    <row r="57" spans="1:26" x14ac:dyDescent="0.2">
      <c r="A57" s="8"/>
      <c r="B57" s="40" t="str">
        <f>IF(D57=0,"",INDEX('Team Declaration'!$C$6:$BI$22,MATCH(A52,'Team Declaration'!$B$6:$B$22,0),MATCH(D57,'Team Declaration'!$C$4:$BI$4,0)))</f>
        <v/>
      </c>
      <c r="C57" s="41"/>
      <c r="D57" s="4"/>
      <c r="E57" s="5"/>
      <c r="F57" s="76">
        <v>1</v>
      </c>
      <c r="G57" s="8"/>
      <c r="H57" s="40" t="str">
        <f>IF(J57=0,"",INDEX('Team Declaration'!$C$6:$BI$22,MATCH(G52,'Team Declaration'!$B$6:$B$22,0),MATCH(J57,'Team Declaration'!$C$4:$BI$4,0)))</f>
        <v/>
      </c>
      <c r="I57" s="41"/>
      <c r="J57" s="4"/>
      <c r="K57" s="5"/>
      <c r="L57" s="76">
        <v>1</v>
      </c>
      <c r="M57" s="8"/>
      <c r="N57" s="16" t="str">
        <f>IF($P57=0,"",INDEX('Team Declaration'!$C$6:$BJ$22,MATCH($M$40,'Team Declaration'!$B$6:$B$22,0),MATCH(LEFT($P57,1),'Team Declaration'!$C$4:$BJ$4,0)))</f>
        <v/>
      </c>
      <c r="O57" s="44"/>
      <c r="P57" s="204"/>
      <c r="Q57" s="201"/>
      <c r="R57" s="81">
        <v>1</v>
      </c>
      <c r="S57" s="18">
        <f t="shared" si="5"/>
        <v>0</v>
      </c>
      <c r="T57" s="18">
        <f t="shared" si="5"/>
        <v>0</v>
      </c>
      <c r="U57" s="18">
        <f t="shared" si="5"/>
        <v>0</v>
      </c>
      <c r="V57" s="18">
        <f t="shared" si="5"/>
        <v>0</v>
      </c>
      <c r="W57" s="18">
        <f t="shared" si="5"/>
        <v>0</v>
      </c>
      <c r="X57" s="18">
        <f t="shared" si="5"/>
        <v>0</v>
      </c>
      <c r="Y57" s="18">
        <f t="shared" si="5"/>
        <v>0</v>
      </c>
      <c r="Z57" s="8"/>
    </row>
    <row r="58" spans="1:26" x14ac:dyDescent="0.2">
      <c r="A58" s="12" t="str">
        <f>A52</f>
        <v>Shot</v>
      </c>
      <c r="B58" s="8"/>
      <c r="C58" s="14" t="s">
        <v>4</v>
      </c>
      <c r="D58" s="9"/>
      <c r="E58" s="14"/>
      <c r="F58" s="76"/>
      <c r="G58" s="12" t="str">
        <f>G52</f>
        <v>800 metres</v>
      </c>
      <c r="H58" s="14"/>
      <c r="I58" s="14" t="s">
        <v>4</v>
      </c>
      <c r="J58" s="9"/>
      <c r="K58" s="14"/>
      <c r="L58" s="76"/>
      <c r="M58" s="8"/>
      <c r="N58" s="17" t="str">
        <f>IF($P57=0,"",INDEX('Team Declaration'!$C$6:$BJ$22,MATCH($M$40,'Team Declaration'!$B$6:$B$22,0)+1,MATCH(LEFT($P57,1),'Team Declaration'!$C$4:$BJ$4,0)))</f>
        <v/>
      </c>
      <c r="O58" s="45"/>
      <c r="P58" s="205"/>
      <c r="Q58" s="202"/>
      <c r="R58" s="81"/>
      <c r="S58" s="18">
        <f>IF(OR($D58=S$1,$D58=S$2),$F58,0)+IF(OR($J58=S$1,$J58=S$2),$L58,0)+IF(OR($P58=S$1,$P58=S$2),$R58,0)</f>
        <v>0</v>
      </c>
      <c r="T58" s="18">
        <f t="shared" ref="T58:Y58" si="6">IF(OR($D58=T$1,$D58=T$2),$F58,0)+IF(OR($J58=T$1,$J58=T$2),$L58,0)+IF(OR($P58=T$1,$P58=T$2),$R58,0)</f>
        <v>0</v>
      </c>
      <c r="U58" s="18">
        <f t="shared" si="6"/>
        <v>0</v>
      </c>
      <c r="V58" s="18">
        <f t="shared" si="6"/>
        <v>0</v>
      </c>
      <c r="W58" s="18">
        <f t="shared" si="6"/>
        <v>0</v>
      </c>
      <c r="X58" s="18">
        <f t="shared" si="6"/>
        <v>0</v>
      </c>
      <c r="Y58" s="18">
        <f t="shared" si="6"/>
        <v>0</v>
      </c>
      <c r="Z58" s="8"/>
    </row>
    <row r="59" spans="1:26" x14ac:dyDescent="0.2">
      <c r="A59" s="8"/>
      <c r="B59" s="40" t="str">
        <f>IF(D59=0,"",INDEX('Team Declaration'!$C$6:$BI$22,MATCH(A58,'Team Declaration'!$B$6:$B$22,0),MATCH(D59,'Team Declaration'!$C$4:$BI$4,0)))</f>
        <v>Daniel McCourt</v>
      </c>
      <c r="C59" s="41"/>
      <c r="D59" s="4" t="s">
        <v>18</v>
      </c>
      <c r="E59" s="5">
        <v>8.24</v>
      </c>
      <c r="F59" s="76">
        <v>5</v>
      </c>
      <c r="G59" s="8"/>
      <c r="H59" s="40" t="str">
        <f>IF(J59=0,"",INDEX('Team Declaration'!$C$6:$BI$22,MATCH(G58,'Team Declaration'!$B$6:$B$22,0),MATCH(J59,'Team Declaration'!$C$4:$BI$4,0)))</f>
        <v>George Taylor</v>
      </c>
      <c r="I59" s="41"/>
      <c r="J59" s="4" t="s">
        <v>46</v>
      </c>
      <c r="K59" s="6" t="s">
        <v>168</v>
      </c>
      <c r="L59" s="76">
        <v>5</v>
      </c>
      <c r="M59" s="8"/>
      <c r="N59" s="17" t="str">
        <f>IF($P57=0,"",INDEX('Team Declaration'!$C$6:$BJ$22,MATCH($M$40,'Team Declaration'!$B$6:$B$22,0)+2,MATCH(LEFT($P57,1),'Team Declaration'!$C$4:$BJ$4,0)))</f>
        <v/>
      </c>
      <c r="O59" s="45"/>
      <c r="P59" s="205"/>
      <c r="Q59" s="202"/>
      <c r="R59" s="81"/>
      <c r="S59" s="18">
        <f t="shared" ref="S59:Y60" si="7">IF(OR($D59=S$1,$D59=S$2),$F59,0)+IF(OR($J59=S$1,$J59=S$2),$L59,0)+IF(OR($P59=S$1,$P59=S$2),$R59,0)</f>
        <v>5</v>
      </c>
      <c r="T59" s="18">
        <f t="shared" si="7"/>
        <v>0</v>
      </c>
      <c r="U59" s="18">
        <f t="shared" si="7"/>
        <v>0</v>
      </c>
      <c r="V59" s="18">
        <f t="shared" si="7"/>
        <v>5</v>
      </c>
      <c r="W59" s="18">
        <f t="shared" si="7"/>
        <v>0</v>
      </c>
      <c r="X59" s="18">
        <f t="shared" si="7"/>
        <v>0</v>
      </c>
      <c r="Y59" s="18">
        <f t="shared" si="7"/>
        <v>0</v>
      </c>
      <c r="Z59" s="8"/>
    </row>
    <row r="60" spans="1:26" x14ac:dyDescent="0.2">
      <c r="A60" s="8"/>
      <c r="B60" s="40" t="str">
        <f>IF(D60=0,"",INDEX('Team Declaration'!$C$6:$BI$22,MATCH(A58,'Team Declaration'!$B$6:$B$22,0),MATCH(D60,'Team Declaration'!$C$4:$BI$4,0)))</f>
        <v>Arthur Haines</v>
      </c>
      <c r="C60" s="41"/>
      <c r="D60" s="4" t="s">
        <v>4</v>
      </c>
      <c r="E60" s="5">
        <v>6.77</v>
      </c>
      <c r="F60" s="76">
        <v>4</v>
      </c>
      <c r="G60" s="8"/>
      <c r="H60" s="40" t="str">
        <f>IF(J60=0,"",INDEX('Team Declaration'!$C$6:$BI$22,MATCH(G58,'Team Declaration'!$B$6:$B$22,0),MATCH(J60,'Team Declaration'!$C$4:$BI$4,0)))</f>
        <v>Eimhin Wellings</v>
      </c>
      <c r="I60" s="41"/>
      <c r="J60" s="4" t="s">
        <v>45</v>
      </c>
      <c r="K60" s="6" t="s">
        <v>169</v>
      </c>
      <c r="L60" s="76">
        <v>4</v>
      </c>
      <c r="M60" s="8"/>
      <c r="N60" s="19" t="str">
        <f>IF($P57=0,"",INDEX('Team Declaration'!$C$6:$BJ$22,MATCH($M$40,'Team Declaration'!$B$6:$B$22,0)+3,MATCH(LEFT($P57,1),'Team Declaration'!$C$4:$BJ$4,0)))</f>
        <v/>
      </c>
      <c r="O60" s="46"/>
      <c r="P60" s="206"/>
      <c r="Q60" s="203"/>
      <c r="R60" s="81"/>
      <c r="S60" s="18">
        <f t="shared" si="7"/>
        <v>4</v>
      </c>
      <c r="T60" s="18">
        <f t="shared" si="7"/>
        <v>0</v>
      </c>
      <c r="U60" s="18">
        <f t="shared" si="7"/>
        <v>0</v>
      </c>
      <c r="V60" s="18">
        <f t="shared" si="7"/>
        <v>0</v>
      </c>
      <c r="W60" s="18">
        <f t="shared" si="7"/>
        <v>4</v>
      </c>
      <c r="X60" s="18">
        <f t="shared" si="7"/>
        <v>0</v>
      </c>
      <c r="Y60" s="18">
        <f t="shared" si="7"/>
        <v>0</v>
      </c>
      <c r="Z60" s="8"/>
    </row>
    <row r="61" spans="1:26" x14ac:dyDescent="0.2">
      <c r="A61" s="8"/>
      <c r="B61" s="40" t="str">
        <f>IF(D61=0,"",INDEX('Team Declaration'!$C$6:$BI$22,MATCH(A58,'Team Declaration'!$B$6:$B$22,0),MATCH(D61,'Team Declaration'!$C$4:$BI$4,0)))</f>
        <v>George Wright</v>
      </c>
      <c r="C61" s="41"/>
      <c r="D61" s="4" t="s">
        <v>8</v>
      </c>
      <c r="E61" s="5">
        <v>5.24</v>
      </c>
      <c r="F61" s="76">
        <v>3</v>
      </c>
      <c r="G61" s="8"/>
      <c r="H61" s="40" t="str">
        <f>IF(J61=0,"",INDEX('Team Declaration'!$C$6:$BI$22,MATCH(G58,'Team Declaration'!$B$6:$B$22,0),MATCH(J61,'Team Declaration'!$C$4:$BI$4,0)))</f>
        <v>Jo Rickards</v>
      </c>
      <c r="I61" s="41"/>
      <c r="J61" s="4" t="s">
        <v>8</v>
      </c>
      <c r="K61" s="6" t="s">
        <v>170</v>
      </c>
      <c r="L61" s="76">
        <v>3</v>
      </c>
      <c r="M61" s="20" t="s">
        <v>33</v>
      </c>
      <c r="N61" s="13"/>
      <c r="O61" s="13"/>
      <c r="P61" s="37" t="s">
        <v>16</v>
      </c>
      <c r="Q61" s="38" t="s">
        <v>17</v>
      </c>
      <c r="R61" s="79"/>
      <c r="S61" s="18">
        <f>IF(OR($D61=S$1,$D61=S$2),$F61,0)+IF(OR($J61=S$1,$J61=S$2),$L61,0)</f>
        <v>0</v>
      </c>
      <c r="T61" s="18">
        <f t="shared" ref="T61:Y63" si="8">IF(OR($D61=T$1,$D61=T$2),$F61,0)+IF(OR($J61=T$1,$J61=T$2),$L61,0)</f>
        <v>6</v>
      </c>
      <c r="U61" s="18">
        <f t="shared" si="8"/>
        <v>0</v>
      </c>
      <c r="V61" s="18">
        <f t="shared" si="8"/>
        <v>0</v>
      </c>
      <c r="W61" s="18">
        <f t="shared" si="8"/>
        <v>0</v>
      </c>
      <c r="X61" s="18">
        <f t="shared" si="8"/>
        <v>0</v>
      </c>
      <c r="Y61" s="18">
        <f t="shared" si="8"/>
        <v>0</v>
      </c>
      <c r="Z61" s="8"/>
    </row>
    <row r="62" spans="1:26" x14ac:dyDescent="0.2">
      <c r="A62" s="8"/>
      <c r="B62" s="40" t="str">
        <f>IF(D62=0,"",INDEX('Team Declaration'!$C$6:$BI$22,MATCH(A58,'Team Declaration'!$B$6:$B$22,0),MATCH(D62,'Team Declaration'!$C$4:$BI$4,0)))</f>
        <v/>
      </c>
      <c r="C62" s="41"/>
      <c r="D62" s="4"/>
      <c r="E62" s="5"/>
      <c r="F62" s="76">
        <v>2</v>
      </c>
      <c r="G62" s="8"/>
      <c r="H62" s="40" t="str">
        <f>IF(J62=0,"",INDEX('Team Declaration'!$C$6:$BI$22,MATCH(G58,'Team Declaration'!$B$6:$B$22,0),MATCH(J62,'Team Declaration'!$C$4:$BI$4,0)))</f>
        <v>Jacob Morris</v>
      </c>
      <c r="I62" s="41"/>
      <c r="J62" s="4" t="s">
        <v>19</v>
      </c>
      <c r="K62" s="6" t="s">
        <v>171</v>
      </c>
      <c r="L62" s="76">
        <v>2</v>
      </c>
      <c r="M62" s="18"/>
      <c r="N62" s="13" t="str">
        <f>IF(SUM(S$3:Y$3)=0,"",IF(P62="","",INDEX('Team Declaration'!$C$44:$C$50,MATCH($P62,'Team Declaration'!$F$44:$F$50,0))))</f>
        <v>Lewes</v>
      </c>
      <c r="O62" s="13"/>
      <c r="P62" s="14">
        <f>IF(COUNTIF(S$3:Y$3,"&gt;0.5")&gt;0,1,"")</f>
        <v>1</v>
      </c>
      <c r="Q62" s="89">
        <f>IF(SUM(S$3:Y$3)=0,"",IF(P62="","",INDEX('Team Declaration'!$E$44:$E$50,MATCH($P62,'Team Declaration'!$F$44:$F$50,0))))</f>
        <v>100.00004</v>
      </c>
      <c r="R62" s="79"/>
      <c r="S62" s="18">
        <f>IF(OR($D62=S$1,$D62=S$2),$F62,0)+IF(OR($J62=S$1,$J62=S$2),$L62,0)</f>
        <v>0</v>
      </c>
      <c r="T62" s="18">
        <f t="shared" si="8"/>
        <v>0</v>
      </c>
      <c r="U62" s="18">
        <f t="shared" si="8"/>
        <v>0</v>
      </c>
      <c r="V62" s="18">
        <f t="shared" si="8"/>
        <v>2</v>
      </c>
      <c r="W62" s="18">
        <f t="shared" si="8"/>
        <v>0</v>
      </c>
      <c r="X62" s="18">
        <f t="shared" si="8"/>
        <v>0</v>
      </c>
      <c r="Y62" s="18">
        <f t="shared" si="8"/>
        <v>0</v>
      </c>
      <c r="Z62" s="8"/>
    </row>
    <row r="63" spans="1:26" x14ac:dyDescent="0.2">
      <c r="A63" s="8"/>
      <c r="B63" s="40" t="str">
        <f>IF(D63=0,"",INDEX('Team Declaration'!$C$6:$BI$22,MATCH(A58,'Team Declaration'!$B$6:$B$22,0),MATCH(D63,'Team Declaration'!$C$4:$BI$4,0)))</f>
        <v/>
      </c>
      <c r="C63" s="41"/>
      <c r="D63" s="4"/>
      <c r="E63" s="5"/>
      <c r="F63" s="76">
        <v>1</v>
      </c>
      <c r="G63" s="8"/>
      <c r="H63" s="40" t="str">
        <f>IF(J63=0,"",INDEX('Team Declaration'!$C$6:$BI$22,MATCH(G58,'Team Declaration'!$B$6:$B$22,0),MATCH(J63,'Team Declaration'!$C$4:$BI$4,0)))</f>
        <v/>
      </c>
      <c r="I63" s="41"/>
      <c r="J63" s="4"/>
      <c r="K63" s="5"/>
      <c r="L63" s="76">
        <v>1</v>
      </c>
      <c r="M63" s="18"/>
      <c r="N63" s="13" t="str">
        <f>IF(SUM(S$3:Y$3)=0,"",IF(P63="","",INDEX('Team Declaration'!$C$44:$C$50,MATCH($P63,'Team Declaration'!$F$44:$F$50,0))))</f>
        <v>Brighton &amp; Hove AC</v>
      </c>
      <c r="O63" s="13"/>
      <c r="P63" s="14">
        <f>IF(COUNTIF(S$3:Y$3,"&gt;0.5")&gt;2,2,"")</f>
        <v>2</v>
      </c>
      <c r="Q63" s="89">
        <f>IF(SUM(S$3:Y$3)=0,"",IF(P63="","",INDEX('Team Declaration'!$E$44:$E$50,MATCH($P63,'Team Declaration'!$F$44:$F$50,0))))</f>
        <v>97.000069999999994</v>
      </c>
      <c r="R63" s="79"/>
      <c r="S63" s="18">
        <f>IF(OR($D63=S$1,$D63=S$2),$F63,0)+IF(OR($J63=S$1,$J63=S$2),$L63,0)</f>
        <v>0</v>
      </c>
      <c r="T63" s="18">
        <f t="shared" si="8"/>
        <v>0</v>
      </c>
      <c r="U63" s="18">
        <f t="shared" si="8"/>
        <v>0</v>
      </c>
      <c r="V63" s="18">
        <f t="shared" si="8"/>
        <v>0</v>
      </c>
      <c r="W63" s="18">
        <f t="shared" si="8"/>
        <v>0</v>
      </c>
      <c r="X63" s="18">
        <f t="shared" si="8"/>
        <v>0</v>
      </c>
      <c r="Y63" s="18">
        <f t="shared" si="8"/>
        <v>0</v>
      </c>
      <c r="Z63" s="8"/>
    </row>
    <row r="64" spans="1:26" x14ac:dyDescent="0.2">
      <c r="A64" s="8"/>
      <c r="B64" s="18"/>
      <c r="C64" s="18"/>
      <c r="D64" s="85"/>
      <c r="E64" s="86"/>
      <c r="F64" s="84"/>
      <c r="G64" s="8"/>
      <c r="H64" s="18"/>
      <c r="I64" s="18"/>
      <c r="J64" s="85"/>
      <c r="K64" s="86"/>
      <c r="L64" s="76"/>
      <c r="M64" s="18"/>
      <c r="N64" s="13" t="str">
        <f>IF(SUM(S$3:Y$3)=0,"",IF(P64="","",INDEX('Team Declaration'!$C$44:$C$50,MATCH($P64,'Team Declaration'!$F$44:$F$50,0))))</f>
        <v>Eastbourne RAC</v>
      </c>
      <c r="O64" s="13"/>
      <c r="P64" s="14">
        <f>IF(COUNTIF(S$3:Y$3,"&gt;0.5")&gt;2,3,"")</f>
        <v>3</v>
      </c>
      <c r="Q64" s="89">
        <f>IF(SUM(S$3:Y$3)=0,"",IF(P64="","",INDEX('Team Declaration'!$E$44:$E$50,MATCH($P64,'Team Declaration'!$F$44:$F$50,0))))</f>
        <v>81.000059999999991</v>
      </c>
      <c r="R64" s="79"/>
      <c r="S64" s="8"/>
      <c r="T64" s="8"/>
      <c r="U64" s="8"/>
      <c r="V64" s="8"/>
      <c r="W64" s="8"/>
      <c r="X64" s="8"/>
      <c r="Y64" s="8"/>
      <c r="Z64" s="8"/>
    </row>
    <row r="65" spans="1:26" x14ac:dyDescent="0.2">
      <c r="A65" s="8"/>
      <c r="B65" s="18"/>
      <c r="C65" s="18"/>
      <c r="D65" s="85"/>
      <c r="E65" s="86"/>
      <c r="F65" s="84"/>
      <c r="G65" s="8"/>
      <c r="H65" s="18"/>
      <c r="I65" s="18"/>
      <c r="J65" s="85"/>
      <c r="K65" s="86"/>
      <c r="L65" s="76"/>
      <c r="M65" s="18"/>
      <c r="N65" s="13" t="str">
        <f>IF(SUM(S$3:Y$3)=0,"",IF(P65="","",INDEX('Team Declaration'!$C$44:$C$50,MATCH($P65,'Team Declaration'!$F$44:$F$50,0))))</f>
        <v>Phoenix</v>
      </c>
      <c r="O65" s="13"/>
      <c r="P65" s="14">
        <f>IF(COUNTIF(S$3:Y$3,"&gt;0.5")&gt;3,4,"")</f>
        <v>4</v>
      </c>
      <c r="Q65" s="89">
        <f>IF(SUM(S$3:Y$3)=0,"",IF(P65="","",INDEX('Team Declaration'!$E$44:$E$50,MATCH($P65,'Team Declaration'!$F$44:$F$50,0))))</f>
        <v>16.000030000000002</v>
      </c>
      <c r="R65" s="79"/>
      <c r="S65" s="8"/>
      <c r="T65" s="8"/>
      <c r="U65" s="8"/>
      <c r="V65" s="8"/>
      <c r="W65" s="8"/>
      <c r="X65" s="8"/>
      <c r="Y65" s="8"/>
      <c r="Z65" s="8"/>
    </row>
    <row r="66" spans="1:26" x14ac:dyDescent="0.2">
      <c r="A66" s="8"/>
      <c r="B66" s="18"/>
      <c r="C66" s="18"/>
      <c r="D66" s="85"/>
      <c r="E66" s="86"/>
      <c r="F66" s="84"/>
      <c r="G66" s="8"/>
      <c r="H66" s="18"/>
      <c r="I66" s="18"/>
      <c r="J66" s="85"/>
      <c r="K66" s="86"/>
      <c r="L66" s="76"/>
      <c r="M66" s="18"/>
      <c r="N66" s="13" t="str">
        <f>IF(SUM(S$3:Y$3)=0,"",IF(P66="","",INDEX('Team Declaration'!$C$44:$C$50,MATCH($P66,'Team Declaration'!$F$44:$F$50,0))))</f>
        <v/>
      </c>
      <c r="O66" s="13"/>
      <c r="P66" s="14" t="str">
        <f>IF(COUNTIF(S$3:Y$3,"&gt;0.5")&gt;4,5,"")</f>
        <v/>
      </c>
      <c r="Q66" s="89" t="str">
        <f>IF(SUM(S$3:Y$3)=0,"",IF(P66="","",INDEX('Team Declaration'!$E$44:$E$50,MATCH($P66,'Team Declaration'!$F$44:$F$50,0))))</f>
        <v/>
      </c>
      <c r="R66" s="79"/>
      <c r="S66" s="8"/>
      <c r="T66" s="8"/>
      <c r="U66" s="8"/>
      <c r="V66" s="8"/>
      <c r="W66" s="8"/>
      <c r="X66" s="8"/>
      <c r="Y66" s="8"/>
      <c r="Z66" s="8"/>
    </row>
    <row r="67" spans="1:26" x14ac:dyDescent="0.2">
      <c r="A67" s="208" t="str">
        <f>CONCATENATE('Team Declaration'!A1," - ",'Team Declaration'!F1," - ",TEXT('Team Declaration'!K1,"d mmm yyyy"))</f>
        <v xml:space="preserve"> - Eastbourne - 7 Jun 2017</v>
      </c>
      <c r="B67" s="208"/>
      <c r="C67" s="208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82"/>
      <c r="S67" s="9">
        <f>'Team Declaration'!C74</f>
        <v>0</v>
      </c>
      <c r="T67" s="9">
        <f>'Team Declaration'!E74</f>
        <v>0</v>
      </c>
      <c r="U67" s="9">
        <f>'Team Declaration'!G74</f>
        <v>0</v>
      </c>
      <c r="V67" s="9">
        <f>'Team Declaration'!I74</f>
        <v>0</v>
      </c>
      <c r="W67" s="9">
        <f>'Team Declaration'!K74</f>
        <v>0</v>
      </c>
      <c r="X67" s="9">
        <f>'Team Declaration'!M74</f>
        <v>0</v>
      </c>
      <c r="Y67" s="9">
        <f>'Team Declaration'!O74</f>
        <v>0</v>
      </c>
      <c r="Z67" s="9"/>
    </row>
    <row r="68" spans="1:26" x14ac:dyDescent="0.2">
      <c r="A68" s="208"/>
      <c r="B68" s="208"/>
      <c r="C68" s="208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82"/>
      <c r="S68" s="9">
        <f>'Team Declaration'!D74</f>
        <v>0</v>
      </c>
      <c r="T68" s="9">
        <f>'Team Declaration'!F74</f>
        <v>0</v>
      </c>
      <c r="U68" s="9">
        <f>'Team Declaration'!H74</f>
        <v>0</v>
      </c>
      <c r="V68" s="9">
        <f>'Team Declaration'!J74</f>
        <v>0</v>
      </c>
      <c r="W68" s="9">
        <f>'Team Declaration'!L74</f>
        <v>0</v>
      </c>
      <c r="X68" s="9">
        <f>'Team Declaration'!N74</f>
        <v>0</v>
      </c>
      <c r="Y68" s="9">
        <f>'Team Declaration'!P74</f>
        <v>0</v>
      </c>
      <c r="Z68" s="9"/>
    </row>
    <row r="69" spans="1:26" ht="15.75" x14ac:dyDescent="0.25">
      <c r="A69" s="25" t="s">
        <v>28</v>
      </c>
      <c r="B69" s="24"/>
      <c r="C69" s="26" t="s">
        <v>1</v>
      </c>
      <c r="D69" s="27"/>
      <c r="E69" s="28"/>
      <c r="F69" s="24"/>
      <c r="G69" s="24"/>
      <c r="H69" s="24"/>
      <c r="I69" s="26"/>
      <c r="J69" s="27"/>
      <c r="K69" s="28"/>
      <c r="L69" s="24"/>
      <c r="M69" s="24"/>
      <c r="N69" s="28"/>
      <c r="O69" s="26" t="s">
        <v>0</v>
      </c>
      <c r="P69" s="24"/>
      <c r="Q69" s="24"/>
      <c r="R69" s="82"/>
      <c r="S69" s="88">
        <f t="shared" ref="S69:Y69" si="9">SUM(S70:S129)</f>
        <v>109.000007</v>
      </c>
      <c r="T69" s="88">
        <f t="shared" si="9"/>
        <v>80.000005999999999</v>
      </c>
      <c r="U69" s="88">
        <f t="shared" si="9"/>
        <v>5.0000000000000004E-6</v>
      </c>
      <c r="V69" s="88">
        <f t="shared" si="9"/>
        <v>31.000004000000001</v>
      </c>
      <c r="W69" s="88">
        <f t="shared" si="9"/>
        <v>52.000003</v>
      </c>
      <c r="X69" s="88">
        <f t="shared" si="9"/>
        <v>1.9999999999999999E-6</v>
      </c>
      <c r="Y69" s="88">
        <f t="shared" si="9"/>
        <v>9.9999999999999995E-7</v>
      </c>
      <c r="Z69" s="9"/>
    </row>
    <row r="70" spans="1:26" x14ac:dyDescent="0.2">
      <c r="A70" s="26" t="str">
        <f>'Team Declaration'!$B25</f>
        <v>Hammer</v>
      </c>
      <c r="B70" s="24"/>
      <c r="C70" s="29" t="s">
        <v>3</v>
      </c>
      <c r="D70" s="27"/>
      <c r="E70" s="29"/>
      <c r="F70" s="30"/>
      <c r="G70" s="26" t="str">
        <f>'Team Declaration'!$B30</f>
        <v>High Jump</v>
      </c>
      <c r="H70" s="29"/>
      <c r="I70" s="29" t="s">
        <v>3</v>
      </c>
      <c r="J70" s="27"/>
      <c r="K70" s="29"/>
      <c r="L70" s="30"/>
      <c r="M70" s="26" t="str">
        <f>'Team Declaration'!$B35</f>
        <v>800 metres</v>
      </c>
      <c r="N70" s="29"/>
      <c r="O70" s="29" t="s">
        <v>3</v>
      </c>
      <c r="P70" s="27"/>
      <c r="Q70" s="29"/>
      <c r="R70" s="82"/>
      <c r="S70" s="78">
        <v>6.9999999999999999E-6</v>
      </c>
      <c r="T70" s="47">
        <v>6.0000000000000002E-6</v>
      </c>
      <c r="U70" s="78">
        <v>5.0000000000000004E-6</v>
      </c>
      <c r="V70" s="47">
        <v>3.9999999999999998E-6</v>
      </c>
      <c r="W70" s="78">
        <v>3.0000000000000001E-6</v>
      </c>
      <c r="X70" s="47">
        <v>1.9999999999999999E-6</v>
      </c>
      <c r="Y70" s="78">
        <v>9.9999999999999995E-7</v>
      </c>
      <c r="Z70" s="9"/>
    </row>
    <row r="71" spans="1:26" x14ac:dyDescent="0.2">
      <c r="A71" s="24"/>
      <c r="B71" s="42" t="str">
        <f>IF(D71=0,"",INDEX('Team Declaration'!$C$25:$BI$41,MATCH(A70,'Team Declaration'!$B$25:$B$41,0),MATCH(D71,'Team Declaration'!$C$4:$BI$4,0)))</f>
        <v>Emma Carter</v>
      </c>
      <c r="C71" s="43"/>
      <c r="D71" s="4" t="s">
        <v>46</v>
      </c>
      <c r="E71" s="5">
        <v>24.41</v>
      </c>
      <c r="F71" s="77">
        <v>5</v>
      </c>
      <c r="G71" s="24"/>
      <c r="H71" s="42" t="str">
        <f>IF(J71=0,"",INDEX('Team Declaration'!$C$25:$BI$41,MATCH(G70,'Team Declaration'!$B$25:$B$41,0),MATCH(J71,'Team Declaration'!$C$4:$BI$4,0)))</f>
        <v>Louisa Connolly</v>
      </c>
      <c r="I71" s="43"/>
      <c r="J71" s="4" t="s">
        <v>4</v>
      </c>
      <c r="K71" s="5">
        <v>1.5</v>
      </c>
      <c r="L71" s="77">
        <v>5</v>
      </c>
      <c r="M71" s="24"/>
      <c r="N71" s="42" t="str">
        <f>IF(P71=0,"",INDEX('Team Declaration'!$C$25:$BI$41,MATCH(M70,'Team Declaration'!$B$25:$B$41,0),MATCH(P71,'Team Declaration'!$C$4:$BI$4,0)))</f>
        <v>Rose Chaplin</v>
      </c>
      <c r="O71" s="43"/>
      <c r="P71" s="4" t="s">
        <v>7</v>
      </c>
      <c r="Q71" s="5" t="s">
        <v>176</v>
      </c>
      <c r="R71" s="97">
        <v>5</v>
      </c>
      <c r="S71" s="18">
        <f>IF(OR($D71=S$1,$D71=S$2),$F71,0)+IF(OR($J71=S$1,$J71=S$2),$L71,0)+IF(OR($P71=S$1,$P71=S$2),$R71,0)</f>
        <v>10</v>
      </c>
      <c r="T71" s="18">
        <f t="shared" ref="T71:Y71" si="10">IF(OR($D71=T$1,$D71=T$2),$F71,0)+IF(OR($J71=T$1,$J71=T$2),$L71,0)+IF(OR($P71=T$1,$P71=T$2),$R71,0)</f>
        <v>5</v>
      </c>
      <c r="U71" s="18">
        <f t="shared" si="10"/>
        <v>0</v>
      </c>
      <c r="V71" s="18">
        <f t="shared" si="10"/>
        <v>0</v>
      </c>
      <c r="W71" s="18">
        <f t="shared" si="10"/>
        <v>0</v>
      </c>
      <c r="X71" s="18">
        <f t="shared" si="10"/>
        <v>0</v>
      </c>
      <c r="Y71" s="18">
        <f t="shared" si="10"/>
        <v>0</v>
      </c>
      <c r="Z71" s="8"/>
    </row>
    <row r="72" spans="1:26" x14ac:dyDescent="0.2">
      <c r="A72" s="24"/>
      <c r="B72" s="42" t="str">
        <f>IF(D72=0,"",INDEX('Team Declaration'!$C$25:$BI$41,MATCH(A70,'Team Declaration'!$B$25:$B$41,0),MATCH(D72,'Team Declaration'!$C$4:$BI$4,0)))</f>
        <v>Nellie Hannam</v>
      </c>
      <c r="C72" s="43"/>
      <c r="D72" s="4" t="s">
        <v>7</v>
      </c>
      <c r="E72" s="5">
        <v>18.100000000000001</v>
      </c>
      <c r="F72" s="77">
        <v>4</v>
      </c>
      <c r="G72" s="24"/>
      <c r="H72" s="42" t="str">
        <f>IF(J72=0,"",INDEX('Team Declaration'!$C$25:$BI$41,MATCH(G70,'Team Declaration'!$B$25:$B$41,0),MATCH(J72,'Team Declaration'!$C$4:$BI$4,0)))</f>
        <v>Molly Swingler</v>
      </c>
      <c r="I72" s="43"/>
      <c r="J72" s="4" t="s">
        <v>7</v>
      </c>
      <c r="K72" s="5">
        <v>1.35</v>
      </c>
      <c r="L72" s="77">
        <v>4</v>
      </c>
      <c r="M72" s="24"/>
      <c r="N72" s="42" t="str">
        <f>IF(P72=0,"",INDEX('Team Declaration'!$C$25:$BI$41,MATCH(M70,'Team Declaration'!$B$25:$B$41,0),MATCH(P72,'Team Declaration'!$C$4:$BI$4,0)))</f>
        <v>Tatum Walker</v>
      </c>
      <c r="O72" s="43"/>
      <c r="P72" s="4" t="s">
        <v>4</v>
      </c>
      <c r="Q72" s="5" t="s">
        <v>177</v>
      </c>
      <c r="R72" s="97">
        <v>4</v>
      </c>
      <c r="S72" s="18">
        <f t="shared" ref="S72:Y77" si="11">IF(OR($D72=S$1,$D72=S$2),$F72,0)+IF(OR($J72=S$1,$J72=S$2),$L72,0)+IF(OR($P72=S$1,$P72=S$2),$R72,0)</f>
        <v>4</v>
      </c>
      <c r="T72" s="18">
        <f t="shared" si="11"/>
        <v>8</v>
      </c>
      <c r="U72" s="18">
        <f t="shared" si="11"/>
        <v>0</v>
      </c>
      <c r="V72" s="18">
        <f t="shared" si="11"/>
        <v>0</v>
      </c>
      <c r="W72" s="18">
        <f t="shared" si="11"/>
        <v>0</v>
      </c>
      <c r="X72" s="18">
        <f t="shared" si="11"/>
        <v>0</v>
      </c>
      <c r="Y72" s="18">
        <f t="shared" si="11"/>
        <v>0</v>
      </c>
      <c r="Z72" s="8"/>
    </row>
    <row r="73" spans="1:26" x14ac:dyDescent="0.2">
      <c r="A73" s="24"/>
      <c r="B73" s="42" t="str">
        <f>IF(D73=0,"",INDEX('Team Declaration'!$C$25:$BI$41,MATCH(A70,'Team Declaration'!$B$25:$B$41,0),MATCH(D73,'Team Declaration'!$C$4:$BI$4,0)))</f>
        <v>Lauren Lee</v>
      </c>
      <c r="C73" s="43"/>
      <c r="D73" s="4" t="s">
        <v>44</v>
      </c>
      <c r="E73" s="5">
        <v>4.95</v>
      </c>
      <c r="F73" s="77">
        <v>3</v>
      </c>
      <c r="G73" s="24"/>
      <c r="H73" s="42" t="str">
        <f>IF(J73=0,"",INDEX('Team Declaration'!$C$25:$BI$41,MATCH(G70,'Team Declaration'!$B$25:$B$41,0),MATCH(J73,'Team Declaration'!$C$4:$BI$4,0)))</f>
        <v/>
      </c>
      <c r="I73" s="43"/>
      <c r="J73" s="4"/>
      <c r="K73" s="5"/>
      <c r="L73" s="77">
        <v>3</v>
      </c>
      <c r="M73" s="24"/>
      <c r="N73" s="42" t="str">
        <f>IF(P73=0,"",INDEX('Team Declaration'!$C$25:$BI$41,MATCH(M70,'Team Declaration'!$B$25:$B$41,0),MATCH(P73,'Team Declaration'!$C$4:$BI$4,0)))</f>
        <v>Milly Dickinson</v>
      </c>
      <c r="O73" s="43"/>
      <c r="P73" s="7" t="s">
        <v>44</v>
      </c>
      <c r="Q73" s="5" t="s">
        <v>178</v>
      </c>
      <c r="R73" s="97">
        <v>3</v>
      </c>
      <c r="S73" s="18">
        <f t="shared" si="11"/>
        <v>0</v>
      </c>
      <c r="T73" s="18">
        <f t="shared" si="11"/>
        <v>0</v>
      </c>
      <c r="U73" s="18">
        <f t="shared" si="11"/>
        <v>0</v>
      </c>
      <c r="V73" s="18">
        <f t="shared" si="11"/>
        <v>0</v>
      </c>
      <c r="W73" s="18">
        <f t="shared" si="11"/>
        <v>6</v>
      </c>
      <c r="X73" s="18">
        <f t="shared" si="11"/>
        <v>0</v>
      </c>
      <c r="Y73" s="18">
        <f t="shared" si="11"/>
        <v>0</v>
      </c>
      <c r="Z73" s="8"/>
    </row>
    <row r="74" spans="1:26" x14ac:dyDescent="0.2">
      <c r="A74" s="24"/>
      <c r="B74" s="42" t="str">
        <f>IF(D74=0,"",INDEX('Team Declaration'!$C$25:$BI$41,MATCH(A70,'Team Declaration'!$B$25:$B$41,0),MATCH(D74,'Team Declaration'!$C$4:$BI$4,0)))</f>
        <v/>
      </c>
      <c r="C74" s="43"/>
      <c r="D74" s="4"/>
      <c r="E74" s="5"/>
      <c r="F74" s="77">
        <v>2</v>
      </c>
      <c r="G74" s="24"/>
      <c r="H74" s="42" t="str">
        <f>IF(J74=0,"",INDEX('Team Declaration'!$C$25:$BI$41,MATCH(G70,'Team Declaration'!$B$25:$B$41,0),MATCH(J74,'Team Declaration'!$C$4:$BI$4,0)))</f>
        <v/>
      </c>
      <c r="I74" s="43"/>
      <c r="J74" s="4"/>
      <c r="K74" s="5"/>
      <c r="L74" s="77">
        <v>2</v>
      </c>
      <c r="M74" s="24"/>
      <c r="N74" s="42" t="str">
        <f>IF(P74=0,"",INDEX('Team Declaration'!$C$25:$BI$41,MATCH(M70,'Team Declaration'!$B$25:$B$41,0),MATCH(P74,'Team Declaration'!$C$4:$BI$4,0)))</f>
        <v/>
      </c>
      <c r="O74" s="43"/>
      <c r="P74" s="4"/>
      <c r="Q74" s="5"/>
      <c r="R74" s="97">
        <v>2</v>
      </c>
      <c r="S74" s="18">
        <f t="shared" si="11"/>
        <v>0</v>
      </c>
      <c r="T74" s="18">
        <f t="shared" si="11"/>
        <v>0</v>
      </c>
      <c r="U74" s="18">
        <f t="shared" si="11"/>
        <v>0</v>
      </c>
      <c r="V74" s="18">
        <f t="shared" si="11"/>
        <v>0</v>
      </c>
      <c r="W74" s="18">
        <f t="shared" si="11"/>
        <v>0</v>
      </c>
      <c r="X74" s="18">
        <f t="shared" si="11"/>
        <v>0</v>
      </c>
      <c r="Y74" s="18">
        <f t="shared" si="11"/>
        <v>0</v>
      </c>
      <c r="Z74" s="8"/>
    </row>
    <row r="75" spans="1:26" x14ac:dyDescent="0.2">
      <c r="A75" s="24"/>
      <c r="B75" s="42" t="str">
        <f>IF(D75=0,"",INDEX('Team Declaration'!$C$25:$BI$41,MATCH(A70,'Team Declaration'!$B$25:$B$41,0),MATCH(D75,'Team Declaration'!$C$4:$BI$4,0)))</f>
        <v/>
      </c>
      <c r="C75" s="43"/>
      <c r="D75" s="4"/>
      <c r="E75" s="5"/>
      <c r="F75" s="77">
        <v>1</v>
      </c>
      <c r="G75" s="24"/>
      <c r="H75" s="42" t="str">
        <f>IF(J75=0,"",INDEX('Team Declaration'!$C$25:$BI$41,MATCH(G70,'Team Declaration'!$B$25:$B$41,0),MATCH(J75,'Team Declaration'!$C$4:$BI$4,0)))</f>
        <v/>
      </c>
      <c r="I75" s="43"/>
      <c r="J75" s="4"/>
      <c r="K75" s="5"/>
      <c r="L75" s="77">
        <v>1</v>
      </c>
      <c r="M75" s="24"/>
      <c r="N75" s="42" t="str">
        <f>IF(P75=0,"",INDEX('Team Declaration'!$C$25:$BI$41,MATCH(M70,'Team Declaration'!$B$25:$B$41,0),MATCH(P75,'Team Declaration'!$C$4:$BI$4,0)))</f>
        <v/>
      </c>
      <c r="O75" s="43"/>
      <c r="P75" s="4"/>
      <c r="Q75" s="5"/>
      <c r="R75" s="97">
        <v>1</v>
      </c>
      <c r="S75" s="18">
        <f t="shared" si="11"/>
        <v>0</v>
      </c>
      <c r="T75" s="18">
        <f t="shared" si="11"/>
        <v>0</v>
      </c>
      <c r="U75" s="18">
        <f t="shared" si="11"/>
        <v>0</v>
      </c>
      <c r="V75" s="18">
        <f t="shared" si="11"/>
        <v>0</v>
      </c>
      <c r="W75" s="18">
        <f t="shared" si="11"/>
        <v>0</v>
      </c>
      <c r="X75" s="18">
        <f t="shared" si="11"/>
        <v>0</v>
      </c>
      <c r="Y75" s="18">
        <f t="shared" si="11"/>
        <v>0</v>
      </c>
      <c r="Z75" s="8"/>
    </row>
    <row r="76" spans="1:26" ht="12.75" customHeight="1" x14ac:dyDescent="0.2">
      <c r="A76" s="26" t="str">
        <f>A70</f>
        <v>Hammer</v>
      </c>
      <c r="B76" s="27"/>
      <c r="C76" s="29" t="s">
        <v>4</v>
      </c>
      <c r="D76" s="27"/>
      <c r="E76" s="29"/>
      <c r="F76" s="77"/>
      <c r="G76" s="26" t="str">
        <f>G70</f>
        <v>High Jump</v>
      </c>
      <c r="H76" s="27"/>
      <c r="I76" s="29" t="s">
        <v>4</v>
      </c>
      <c r="J76" s="27"/>
      <c r="K76" s="29"/>
      <c r="L76" s="77"/>
      <c r="M76" s="26" t="str">
        <f>M70</f>
        <v>800 metres</v>
      </c>
      <c r="N76" s="27"/>
      <c r="O76" s="29" t="s">
        <v>4</v>
      </c>
      <c r="P76" s="27"/>
      <c r="Q76" s="29"/>
      <c r="R76" s="97"/>
      <c r="S76" s="18">
        <f t="shared" si="11"/>
        <v>0</v>
      </c>
      <c r="T76" s="18">
        <f t="shared" si="11"/>
        <v>0</v>
      </c>
      <c r="U76" s="18">
        <f t="shared" si="11"/>
        <v>0</v>
      </c>
      <c r="V76" s="18">
        <f t="shared" si="11"/>
        <v>0</v>
      </c>
      <c r="W76" s="18">
        <f t="shared" si="11"/>
        <v>0</v>
      </c>
      <c r="X76" s="18">
        <f t="shared" si="11"/>
        <v>0</v>
      </c>
      <c r="Y76" s="18">
        <f t="shared" si="11"/>
        <v>0</v>
      </c>
      <c r="Z76" s="8"/>
    </row>
    <row r="77" spans="1:26" x14ac:dyDescent="0.2">
      <c r="A77" s="24"/>
      <c r="B77" s="42" t="str">
        <f>IF(D77=0,"",INDEX('Team Declaration'!$C$25:$BI$41,MATCH(A76,'Team Declaration'!$B$25:$B$41,0),MATCH(D77,'Team Declaration'!$C$4:$BI$4,0)))</f>
        <v>Freya Waterworth</v>
      </c>
      <c r="C77" s="43"/>
      <c r="D77" s="4" t="s">
        <v>4</v>
      </c>
      <c r="E77" s="5">
        <v>18.89</v>
      </c>
      <c r="F77" s="77">
        <v>5</v>
      </c>
      <c r="G77" s="24"/>
      <c r="H77" s="42" t="str">
        <f>IF(J77=0,"",INDEX('Team Declaration'!$C$25:$BI$41,MATCH(G76,'Team Declaration'!$B$25:$B$41,0),MATCH(J77,'Team Declaration'!$C$4:$BI$4,0)))</f>
        <v>Lacey Fowler</v>
      </c>
      <c r="I77" s="43"/>
      <c r="J77" s="4" t="s">
        <v>46</v>
      </c>
      <c r="K77" s="5">
        <v>1.25</v>
      </c>
      <c r="L77" s="77">
        <v>5</v>
      </c>
      <c r="M77" s="24"/>
      <c r="N77" s="42" t="str">
        <f>IF(P77=0,"",INDEX('Team Declaration'!$C$25:$BI$41,MATCH(M76,'Team Declaration'!$B$25:$B$41,0),MATCH(P77,'Team Declaration'!$C$4:$BI$4,0)))</f>
        <v>Alex Nann</v>
      </c>
      <c r="O77" s="43"/>
      <c r="P77" s="4" t="s">
        <v>46</v>
      </c>
      <c r="Q77" s="5" t="s">
        <v>179</v>
      </c>
      <c r="R77" s="97">
        <v>5</v>
      </c>
      <c r="S77" s="18">
        <f>IF(OR($D77=S$1,$D77=S$2),$F77,0)+IF(OR($J77=S$1,$J77=S$2),$L77,0)+IF(OR($P77=S$1,$P77=S$2),$R77,0)</f>
        <v>15</v>
      </c>
      <c r="T77" s="18">
        <f t="shared" si="11"/>
        <v>0</v>
      </c>
      <c r="U77" s="18">
        <f t="shared" si="11"/>
        <v>0</v>
      </c>
      <c r="V77" s="18">
        <f t="shared" si="11"/>
        <v>0</v>
      </c>
      <c r="W77" s="18">
        <f t="shared" si="11"/>
        <v>0</v>
      </c>
      <c r="X77" s="18">
        <f t="shared" si="11"/>
        <v>0</v>
      </c>
      <c r="Y77" s="18">
        <f t="shared" si="11"/>
        <v>0</v>
      </c>
      <c r="Z77" s="8"/>
    </row>
    <row r="78" spans="1:26" x14ac:dyDescent="0.2">
      <c r="A78" s="24"/>
      <c r="B78" s="42" t="str">
        <f>IF(D78=0,"",INDEX('Team Declaration'!$C$25:$BI$41,MATCH(A76,'Team Declaration'!$B$25:$B$41,0),MATCH(D78,'Team Declaration'!$C$4:$BI$4,0)))</f>
        <v>Maddy Badlwin-Charles</v>
      </c>
      <c r="C78" s="43"/>
      <c r="D78" s="4" t="s">
        <v>8</v>
      </c>
      <c r="E78" s="5">
        <v>10.99</v>
      </c>
      <c r="F78" s="77">
        <v>4</v>
      </c>
      <c r="G78" s="24"/>
      <c r="H78" s="42" t="str">
        <f>IF(J78=0,"",INDEX('Team Declaration'!$C$25:$BI$41,MATCH(G76,'Team Declaration'!$B$25:$B$41,0),MATCH(J78,'Team Declaration'!$C$4:$BI$4,0)))</f>
        <v>Georgia Thomas</v>
      </c>
      <c r="I78" s="43"/>
      <c r="J78" s="4" t="s">
        <v>8</v>
      </c>
      <c r="K78" s="5">
        <v>1.2</v>
      </c>
      <c r="L78" s="77">
        <v>4</v>
      </c>
      <c r="M78" s="24"/>
      <c r="N78" s="42" t="str">
        <f>IF(P78=0,"",INDEX('Team Declaration'!$C$25:$BI$41,MATCH(M76,'Team Declaration'!$B$25:$B$41,0),MATCH(P78,'Team Declaration'!$C$4:$BI$4,0)))</f>
        <v>Flora Davis</v>
      </c>
      <c r="O78" s="43"/>
      <c r="P78" s="4" t="s">
        <v>45</v>
      </c>
      <c r="Q78" s="5" t="s">
        <v>180</v>
      </c>
      <c r="R78" s="97">
        <v>4</v>
      </c>
      <c r="S78" s="18">
        <f t="shared" ref="S78:Y93" si="12">IF(OR($D78=S$1,$D78=S$2),$F78,0)+IF(OR($J78=S$1,$J78=S$2),$L78,0)+IF(OR($P78=S$1,$P78=S$2),$R78,0)</f>
        <v>0</v>
      </c>
      <c r="T78" s="18">
        <f t="shared" si="12"/>
        <v>8</v>
      </c>
      <c r="U78" s="18">
        <f t="shared" si="12"/>
        <v>0</v>
      </c>
      <c r="V78" s="18">
        <f t="shared" si="12"/>
        <v>0</v>
      </c>
      <c r="W78" s="18">
        <f t="shared" si="12"/>
        <v>4</v>
      </c>
      <c r="X78" s="18">
        <f t="shared" si="12"/>
        <v>0</v>
      </c>
      <c r="Y78" s="18">
        <f t="shared" si="12"/>
        <v>0</v>
      </c>
      <c r="Z78" s="8"/>
    </row>
    <row r="79" spans="1:26" x14ac:dyDescent="0.2">
      <c r="A79" s="24"/>
      <c r="B79" s="42" t="str">
        <f>IF(D79=0,"",INDEX('Team Declaration'!$C$25:$BI$41,MATCH(A76,'Team Declaration'!$B$25:$B$41,0),MATCH(D79,'Team Declaration'!$C$4:$BI$4,0)))</f>
        <v/>
      </c>
      <c r="C79" s="43"/>
      <c r="D79" s="4"/>
      <c r="E79" s="5"/>
      <c r="F79" s="77">
        <v>3</v>
      </c>
      <c r="G79" s="24"/>
      <c r="H79" s="42" t="str">
        <f>IF(J79=0,"",INDEX('Team Declaration'!$C$25:$BI$41,MATCH(G76,'Team Declaration'!$B$25:$B$41,0),MATCH(J79,'Team Declaration'!$C$4:$BI$4,0)))</f>
        <v/>
      </c>
      <c r="I79" s="43"/>
      <c r="J79" s="4"/>
      <c r="K79" s="5"/>
      <c r="L79" s="77">
        <v>3</v>
      </c>
      <c r="M79" s="24"/>
      <c r="N79" s="42" t="str">
        <f>IF(P79=0,"",INDEX('Team Declaration'!$C$25:$BI$41,MATCH(M76,'Team Declaration'!$B$25:$B$41,0),MATCH(P79,'Team Declaration'!$C$4:$BI$4,0)))</f>
        <v/>
      </c>
      <c r="O79" s="43"/>
      <c r="P79" s="4"/>
      <c r="Q79" s="5"/>
      <c r="R79" s="97">
        <v>3</v>
      </c>
      <c r="S79" s="18">
        <f t="shared" si="12"/>
        <v>0</v>
      </c>
      <c r="T79" s="18">
        <f t="shared" si="12"/>
        <v>0</v>
      </c>
      <c r="U79" s="18">
        <f t="shared" si="12"/>
        <v>0</v>
      </c>
      <c r="V79" s="18">
        <f t="shared" si="12"/>
        <v>0</v>
      </c>
      <c r="W79" s="18">
        <f t="shared" si="12"/>
        <v>0</v>
      </c>
      <c r="X79" s="18">
        <f t="shared" si="12"/>
        <v>0</v>
      </c>
      <c r="Y79" s="18">
        <f t="shared" si="12"/>
        <v>0</v>
      </c>
      <c r="Z79" s="8"/>
    </row>
    <row r="80" spans="1:26" x14ac:dyDescent="0.2">
      <c r="A80" s="24"/>
      <c r="B80" s="42" t="str">
        <f>IF(D80=0,"",INDEX('Team Declaration'!$C$25:$BI$41,MATCH(A76,'Team Declaration'!$B$25:$B$41,0),MATCH(D80,'Team Declaration'!$C$4:$BI$4,0)))</f>
        <v/>
      </c>
      <c r="C80" s="43"/>
      <c r="D80" s="4"/>
      <c r="E80" s="5"/>
      <c r="F80" s="77">
        <v>2</v>
      </c>
      <c r="G80" s="24"/>
      <c r="H80" s="42" t="str">
        <f>IF(J80=0,"",INDEX('Team Declaration'!$C$25:$BI$41,MATCH(G76,'Team Declaration'!$B$25:$B$41,0),MATCH(J80,'Team Declaration'!$C$4:$BI$4,0)))</f>
        <v/>
      </c>
      <c r="I80" s="43"/>
      <c r="J80" s="4"/>
      <c r="K80" s="5"/>
      <c r="L80" s="77">
        <v>2</v>
      </c>
      <c r="M80" s="24"/>
      <c r="N80" s="42" t="str">
        <f>IF(P80=0,"",INDEX('Team Declaration'!$C$25:$BI$41,MATCH(M76,'Team Declaration'!$B$25:$B$41,0),MATCH(P80,'Team Declaration'!$C$4:$BI$4,0)))</f>
        <v/>
      </c>
      <c r="O80" s="43"/>
      <c r="P80" s="4"/>
      <c r="Q80" s="5"/>
      <c r="R80" s="97">
        <v>2</v>
      </c>
      <c r="S80" s="18">
        <f t="shared" si="12"/>
        <v>0</v>
      </c>
      <c r="T80" s="18">
        <f t="shared" si="12"/>
        <v>0</v>
      </c>
      <c r="U80" s="18">
        <f t="shared" si="12"/>
        <v>0</v>
      </c>
      <c r="V80" s="18">
        <f t="shared" si="12"/>
        <v>0</v>
      </c>
      <c r="W80" s="18">
        <f t="shared" si="12"/>
        <v>0</v>
      </c>
      <c r="X80" s="18">
        <f t="shared" si="12"/>
        <v>0</v>
      </c>
      <c r="Y80" s="18">
        <f t="shared" si="12"/>
        <v>0</v>
      </c>
      <c r="Z80" s="8"/>
    </row>
    <row r="81" spans="1:26" x14ac:dyDescent="0.2">
      <c r="A81" s="24"/>
      <c r="B81" s="42" t="str">
        <f>IF(D81=0,"",INDEX('Team Declaration'!$C$25:$BI$41,MATCH(A76,'Team Declaration'!$B$25:$B$41,0),MATCH(D81,'Team Declaration'!$C$4:$BI$4,0)))</f>
        <v/>
      </c>
      <c r="C81" s="43"/>
      <c r="D81" s="4"/>
      <c r="E81" s="5"/>
      <c r="F81" s="77">
        <v>1</v>
      </c>
      <c r="G81" s="24"/>
      <c r="H81" s="42" t="str">
        <f>IF(J81=0,"",INDEX('Team Declaration'!$C$25:$BI$41,MATCH(G76,'Team Declaration'!$B$25:$B$41,0),MATCH(J81,'Team Declaration'!$C$4:$BI$4,0)))</f>
        <v/>
      </c>
      <c r="I81" s="43"/>
      <c r="J81" s="4"/>
      <c r="K81" s="5"/>
      <c r="L81" s="77">
        <v>1</v>
      </c>
      <c r="M81" s="24"/>
      <c r="N81" s="42" t="str">
        <f>IF(P81=0,"",INDEX('Team Declaration'!$C$25:$BI$41,MATCH(M76,'Team Declaration'!$B$25:$B$41,0),MATCH(P81,'Team Declaration'!$C$4:$BI$4,0)))</f>
        <v/>
      </c>
      <c r="O81" s="43"/>
      <c r="P81" s="4"/>
      <c r="Q81" s="5"/>
      <c r="R81" s="97">
        <v>1</v>
      </c>
      <c r="S81" s="18">
        <f t="shared" si="12"/>
        <v>0</v>
      </c>
      <c r="T81" s="18">
        <f t="shared" si="12"/>
        <v>0</v>
      </c>
      <c r="U81" s="18">
        <f t="shared" si="12"/>
        <v>0</v>
      </c>
      <c r="V81" s="18">
        <f t="shared" si="12"/>
        <v>0</v>
      </c>
      <c r="W81" s="18">
        <f t="shared" si="12"/>
        <v>0</v>
      </c>
      <c r="X81" s="18">
        <f t="shared" si="12"/>
        <v>0</v>
      </c>
      <c r="Y81" s="18">
        <f t="shared" si="12"/>
        <v>0</v>
      </c>
      <c r="Z81" s="8"/>
    </row>
    <row r="82" spans="1:26" x14ac:dyDescent="0.2">
      <c r="A82" s="26" t="str">
        <f>'Team Declaration'!$B26</f>
        <v>Pole Vault</v>
      </c>
      <c r="B82" s="24"/>
      <c r="C82" s="29" t="s">
        <v>3</v>
      </c>
      <c r="D82" s="27"/>
      <c r="E82" s="29"/>
      <c r="F82" s="77"/>
      <c r="G82" s="26" t="str">
        <f>'Team Declaration'!$B31</f>
        <v>Shot</v>
      </c>
      <c r="H82" s="29"/>
      <c r="I82" s="29" t="s">
        <v>3</v>
      </c>
      <c r="J82" s="27"/>
      <c r="K82" s="29"/>
      <c r="L82" s="77"/>
      <c r="M82" s="26" t="str">
        <f>'Team Declaration'!$B36</f>
        <v>200 metres</v>
      </c>
      <c r="N82" s="29"/>
      <c r="O82" s="29" t="s">
        <v>3</v>
      </c>
      <c r="P82" s="27"/>
      <c r="Q82" s="29"/>
      <c r="R82" s="97"/>
      <c r="S82" s="18">
        <f t="shared" si="12"/>
        <v>0</v>
      </c>
      <c r="T82" s="18">
        <f t="shared" si="12"/>
        <v>0</v>
      </c>
      <c r="U82" s="18">
        <f t="shared" si="12"/>
        <v>0</v>
      </c>
      <c r="V82" s="18">
        <f t="shared" si="12"/>
        <v>0</v>
      </c>
      <c r="W82" s="18">
        <f t="shared" si="12"/>
        <v>0</v>
      </c>
      <c r="X82" s="18">
        <f t="shared" si="12"/>
        <v>0</v>
      </c>
      <c r="Y82" s="18">
        <f t="shared" si="12"/>
        <v>0</v>
      </c>
      <c r="Z82" s="8"/>
    </row>
    <row r="83" spans="1:26" x14ac:dyDescent="0.2">
      <c r="A83" s="24"/>
      <c r="B83" s="42" t="str">
        <f>IF(D83=0,"",INDEX('Team Declaration'!$C$25:$BI$41,MATCH(A82,'Team Declaration'!$B$25:$B$41,0),MATCH(D83,'Team Declaration'!$C$4:$BI$4,0)))</f>
        <v>Ivy Spencer</v>
      </c>
      <c r="C83" s="43"/>
      <c r="D83" s="4" t="s">
        <v>18</v>
      </c>
      <c r="E83" s="5">
        <v>2.65</v>
      </c>
      <c r="F83" s="77">
        <v>5</v>
      </c>
      <c r="G83" s="24"/>
      <c r="H83" s="42" t="str">
        <f>IF(J83=0,"",INDEX('Team Declaration'!$C$25:$BI$41,MATCH(G82,'Team Declaration'!$B$25:$B$41,0),MATCH(J83,'Team Declaration'!$C$4:$BI$4,0)))</f>
        <v>Freya Waterworth</v>
      </c>
      <c r="I83" s="43"/>
      <c r="J83" s="4" t="s">
        <v>4</v>
      </c>
      <c r="K83" s="5">
        <v>8.3000000000000007</v>
      </c>
      <c r="L83" s="77">
        <v>5</v>
      </c>
      <c r="M83" s="24"/>
      <c r="N83" s="42" t="str">
        <f>IF(P83=0,"",INDEX('Team Declaration'!$C$25:$BI$41,MATCH(M82,'Team Declaration'!$B$25:$B$41,0),MATCH(P83,'Team Declaration'!$C$4:$BI$4,0)))</f>
        <v>Lucia Albertella</v>
      </c>
      <c r="O83" s="43"/>
      <c r="P83" s="4" t="s">
        <v>7</v>
      </c>
      <c r="Q83" s="6">
        <v>27.2</v>
      </c>
      <c r="R83" s="97">
        <v>5</v>
      </c>
      <c r="S83" s="18">
        <f t="shared" si="12"/>
        <v>5</v>
      </c>
      <c r="T83" s="18">
        <f t="shared" si="12"/>
        <v>5</v>
      </c>
      <c r="U83" s="18">
        <f t="shared" si="12"/>
        <v>0</v>
      </c>
      <c r="V83" s="18">
        <f t="shared" si="12"/>
        <v>5</v>
      </c>
      <c r="W83" s="18">
        <f t="shared" si="12"/>
        <v>0</v>
      </c>
      <c r="X83" s="18">
        <f t="shared" si="12"/>
        <v>0</v>
      </c>
      <c r="Y83" s="18">
        <f t="shared" si="12"/>
        <v>0</v>
      </c>
      <c r="Z83" s="8"/>
    </row>
    <row r="84" spans="1:26" x14ac:dyDescent="0.2">
      <c r="A84" s="24"/>
      <c r="B84" s="42" t="str">
        <f>IF(D84=0,"",INDEX('Team Declaration'!$C$25:$BI$41,MATCH(A82,'Team Declaration'!$B$25:$B$41,0),MATCH(D84,'Team Declaration'!$C$4:$BI$4,0)))</f>
        <v>Daisy Mason</v>
      </c>
      <c r="C84" s="43"/>
      <c r="D84" s="4" t="s">
        <v>44</v>
      </c>
      <c r="E84" s="5">
        <v>1.7</v>
      </c>
      <c r="F84" s="77">
        <v>4</v>
      </c>
      <c r="G84" s="24"/>
      <c r="H84" s="42" t="str">
        <f>IF(J84=0,"",INDEX('Team Declaration'!$C$25:$BI$41,MATCH(G82,'Team Declaration'!$B$25:$B$41,0),MATCH(J84,'Team Declaration'!$C$4:$BI$4,0)))</f>
        <v>Maddy Baldwin Charles</v>
      </c>
      <c r="I84" s="43"/>
      <c r="J84" s="4" t="s">
        <v>7</v>
      </c>
      <c r="K84" s="5">
        <v>6.72</v>
      </c>
      <c r="L84" s="77">
        <v>4</v>
      </c>
      <c r="M84" s="24"/>
      <c r="N84" s="42" t="str">
        <f>IF(P84=0,"",INDEX('Team Declaration'!$C$25:$BI$41,MATCH(M82,'Team Declaration'!$B$25:$B$41,0),MATCH(P84,'Team Declaration'!$C$4:$BI$4,0)))</f>
        <v>Tracy Linus</v>
      </c>
      <c r="O84" s="43"/>
      <c r="P84" s="4" t="s">
        <v>18</v>
      </c>
      <c r="Q84" s="6">
        <v>28.4</v>
      </c>
      <c r="R84" s="97">
        <v>4</v>
      </c>
      <c r="S84" s="18">
        <f t="shared" si="12"/>
        <v>0</v>
      </c>
      <c r="T84" s="18">
        <f t="shared" si="12"/>
        <v>4</v>
      </c>
      <c r="U84" s="18">
        <f t="shared" si="12"/>
        <v>0</v>
      </c>
      <c r="V84" s="18">
        <f t="shared" si="12"/>
        <v>4</v>
      </c>
      <c r="W84" s="18">
        <f t="shared" si="12"/>
        <v>4</v>
      </c>
      <c r="X84" s="18">
        <f t="shared" si="12"/>
        <v>0</v>
      </c>
      <c r="Y84" s="18">
        <f t="shared" si="12"/>
        <v>0</v>
      </c>
      <c r="Z84" s="8"/>
    </row>
    <row r="85" spans="1:26" x14ac:dyDescent="0.2">
      <c r="A85" s="24"/>
      <c r="B85" s="42" t="str">
        <f>IF(D85=0,"",INDEX('Team Declaration'!$C$25:$BI$41,MATCH(A82,'Team Declaration'!$B$25:$B$41,0),MATCH(D85,'Team Declaration'!$C$4:$BI$4,0)))</f>
        <v/>
      </c>
      <c r="C85" s="43"/>
      <c r="D85" s="4"/>
      <c r="E85" s="5"/>
      <c r="F85" s="77">
        <v>3</v>
      </c>
      <c r="G85" s="24"/>
      <c r="H85" s="42" t="str">
        <f>IF(J85=0,"",INDEX('Team Declaration'!$C$25:$BI$41,MATCH(G82,'Team Declaration'!$B$25:$B$41,0),MATCH(J85,'Team Declaration'!$C$4:$BI$4,0)))</f>
        <v>Natasha Clarke</v>
      </c>
      <c r="I85" s="43"/>
      <c r="J85" s="4" t="s">
        <v>18</v>
      </c>
      <c r="K85" s="5">
        <v>5.64</v>
      </c>
      <c r="L85" s="77">
        <v>3</v>
      </c>
      <c r="M85" s="24"/>
      <c r="N85" s="42" t="str">
        <f>IF(P85=0,"",INDEX('Team Declaration'!$C$25:$BI$41,MATCH(M82,'Team Declaration'!$B$25:$B$41,0),MATCH(P85,'Team Declaration'!$C$4:$BI$4,0)))</f>
        <v>Minnie Madriaga</v>
      </c>
      <c r="O85" s="43"/>
      <c r="P85" s="7" t="s">
        <v>4</v>
      </c>
      <c r="Q85" s="6">
        <v>29.2</v>
      </c>
      <c r="R85" s="97">
        <v>3</v>
      </c>
      <c r="S85" s="18">
        <f t="shared" si="12"/>
        <v>3</v>
      </c>
      <c r="T85" s="18">
        <f t="shared" si="12"/>
        <v>0</v>
      </c>
      <c r="U85" s="18">
        <f t="shared" si="12"/>
        <v>0</v>
      </c>
      <c r="V85" s="18">
        <f t="shared" si="12"/>
        <v>3</v>
      </c>
      <c r="W85" s="18">
        <f t="shared" si="12"/>
        <v>0</v>
      </c>
      <c r="X85" s="18">
        <f t="shared" si="12"/>
        <v>0</v>
      </c>
      <c r="Y85" s="18">
        <f t="shared" si="12"/>
        <v>0</v>
      </c>
      <c r="Z85" s="8"/>
    </row>
    <row r="86" spans="1:26" x14ac:dyDescent="0.2">
      <c r="A86" s="24"/>
      <c r="B86" s="42" t="str">
        <f>IF(D86=0,"",INDEX('Team Declaration'!$C$25:$BI$41,MATCH(A82,'Team Declaration'!$B$25:$B$41,0),MATCH(D86,'Team Declaration'!$C$4:$BI$4,0)))</f>
        <v/>
      </c>
      <c r="C86" s="43"/>
      <c r="D86" s="4"/>
      <c r="E86" s="5"/>
      <c r="F86" s="77">
        <v>2</v>
      </c>
      <c r="G86" s="24"/>
      <c r="H86" s="42" t="str">
        <f>IF(J86=0,"",INDEX('Team Declaration'!$C$25:$BI$41,MATCH(G82,'Team Declaration'!$B$25:$B$41,0),MATCH(J86,'Team Declaration'!$C$4:$BI$4,0)))</f>
        <v>Renee Bassin</v>
      </c>
      <c r="I86" s="43"/>
      <c r="J86" s="4" t="s">
        <v>44</v>
      </c>
      <c r="K86" s="5">
        <v>5.57</v>
      </c>
      <c r="L86" s="77">
        <v>2</v>
      </c>
      <c r="M86" s="24"/>
      <c r="N86" s="42" t="str">
        <f>IF(P86=0,"",INDEX('Team Declaration'!$C$25:$BI$41,MATCH(M82,'Team Declaration'!$B$25:$B$41,0),MATCH(P86,'Team Declaration'!$C$4:$BI$4,0)))</f>
        <v>Milly Dickinson</v>
      </c>
      <c r="O86" s="43"/>
      <c r="P86" s="4" t="s">
        <v>44</v>
      </c>
      <c r="Q86" s="6">
        <v>30.5</v>
      </c>
      <c r="R86" s="97">
        <v>2</v>
      </c>
      <c r="S86" s="18">
        <f t="shared" si="12"/>
        <v>0</v>
      </c>
      <c r="T86" s="18">
        <f t="shared" si="12"/>
        <v>0</v>
      </c>
      <c r="U86" s="18">
        <f t="shared" si="12"/>
        <v>0</v>
      </c>
      <c r="V86" s="18">
        <f t="shared" si="12"/>
        <v>0</v>
      </c>
      <c r="W86" s="18">
        <f t="shared" si="12"/>
        <v>4</v>
      </c>
      <c r="X86" s="18">
        <f t="shared" si="12"/>
        <v>0</v>
      </c>
      <c r="Y86" s="18">
        <f t="shared" si="12"/>
        <v>0</v>
      </c>
      <c r="Z86" s="8"/>
    </row>
    <row r="87" spans="1:26" x14ac:dyDescent="0.2">
      <c r="A87" s="24"/>
      <c r="B87" s="42" t="str">
        <f>IF(D87=0,"",INDEX('Team Declaration'!$C$25:$BI$41,MATCH(A82,'Team Declaration'!$B$25:$B$41,0),MATCH(D87,'Team Declaration'!$C$4:$BI$4,0)))</f>
        <v/>
      </c>
      <c r="C87" s="43"/>
      <c r="D87" s="4"/>
      <c r="E87" s="5"/>
      <c r="F87" s="77">
        <v>1</v>
      </c>
      <c r="G87" s="24"/>
      <c r="H87" s="42" t="str">
        <f>IF(J87=0,"",INDEX('Team Declaration'!$C$25:$BI$41,MATCH(G82,'Team Declaration'!$B$25:$B$41,0),MATCH(J87,'Team Declaration'!$C$4:$BI$4,0)))</f>
        <v/>
      </c>
      <c r="I87" s="43"/>
      <c r="J87" s="4"/>
      <c r="K87" s="5"/>
      <c r="L87" s="77">
        <v>1</v>
      </c>
      <c r="M87" s="24"/>
      <c r="N87" s="42" t="str">
        <f>IF(P87=0,"",INDEX('Team Declaration'!$C$25:$BI$41,MATCH(M82,'Team Declaration'!$B$25:$B$41,0),MATCH(P87,'Team Declaration'!$C$4:$BI$4,0)))</f>
        <v/>
      </c>
      <c r="O87" s="43"/>
      <c r="P87" s="4"/>
      <c r="Q87" s="6"/>
      <c r="R87" s="97">
        <v>1</v>
      </c>
      <c r="S87" s="18">
        <f t="shared" si="12"/>
        <v>0</v>
      </c>
      <c r="T87" s="18">
        <f t="shared" si="12"/>
        <v>0</v>
      </c>
      <c r="U87" s="18">
        <f t="shared" si="12"/>
        <v>0</v>
      </c>
      <c r="V87" s="18">
        <f t="shared" si="12"/>
        <v>0</v>
      </c>
      <c r="W87" s="18">
        <f t="shared" si="12"/>
        <v>0</v>
      </c>
      <c r="X87" s="18">
        <f t="shared" si="12"/>
        <v>0</v>
      </c>
      <c r="Y87" s="18">
        <f t="shared" si="12"/>
        <v>0</v>
      </c>
      <c r="Z87" s="8"/>
    </row>
    <row r="88" spans="1:26" x14ac:dyDescent="0.2">
      <c r="A88" s="26" t="str">
        <f>A82</f>
        <v>Pole Vault</v>
      </c>
      <c r="B88" s="27"/>
      <c r="C88" s="29" t="s">
        <v>4</v>
      </c>
      <c r="D88" s="27"/>
      <c r="E88" s="29"/>
      <c r="F88" s="77"/>
      <c r="G88" s="26" t="str">
        <f>G82</f>
        <v>Shot</v>
      </c>
      <c r="H88" s="27"/>
      <c r="I88" s="29" t="s">
        <v>4</v>
      </c>
      <c r="J88" s="27"/>
      <c r="K88" s="29"/>
      <c r="L88" s="77"/>
      <c r="M88" s="26" t="str">
        <f>M82</f>
        <v>200 metres</v>
      </c>
      <c r="N88" s="27"/>
      <c r="O88" s="29" t="s">
        <v>4</v>
      </c>
      <c r="P88" s="27"/>
      <c r="Q88" s="29"/>
      <c r="R88" s="97"/>
      <c r="S88" s="18">
        <f t="shared" si="12"/>
        <v>0</v>
      </c>
      <c r="T88" s="18">
        <f t="shared" si="12"/>
        <v>0</v>
      </c>
      <c r="U88" s="18">
        <f t="shared" si="12"/>
        <v>0</v>
      </c>
      <c r="V88" s="18">
        <f t="shared" si="12"/>
        <v>0</v>
      </c>
      <c r="W88" s="18">
        <f t="shared" si="12"/>
        <v>0</v>
      </c>
      <c r="X88" s="18">
        <f t="shared" si="12"/>
        <v>0</v>
      </c>
      <c r="Y88" s="18">
        <f t="shared" si="12"/>
        <v>0</v>
      </c>
    </row>
    <row r="89" spans="1:26" x14ac:dyDescent="0.2">
      <c r="A89" s="24"/>
      <c r="B89" s="42" t="str">
        <f>IF(D89=0,"",INDEX('Team Declaration'!$C$25:$BI$41,MATCH(A88,'Team Declaration'!$B$25:$B$41,0),MATCH(D89,'Team Declaration'!$C$4:$BI$4,0)))</f>
        <v>Natasha Clarke</v>
      </c>
      <c r="C89" s="43"/>
      <c r="D89" s="4" t="s">
        <v>19</v>
      </c>
      <c r="E89" s="5">
        <v>1.8</v>
      </c>
      <c r="F89" s="77">
        <v>5</v>
      </c>
      <c r="G89" s="24"/>
      <c r="H89" s="42" t="str">
        <f>IF(J89=0,"",INDEX('Team Declaration'!$C$25:$BI$41,MATCH(G88,'Team Declaration'!$B$25:$B$41,0),MATCH(J89,'Team Declaration'!$C$4:$BI$4,0)))</f>
        <v>Lena Dornbusch</v>
      </c>
      <c r="I89" s="43"/>
      <c r="J89" s="4" t="s">
        <v>46</v>
      </c>
      <c r="K89" s="5">
        <v>6.61</v>
      </c>
      <c r="L89" s="77">
        <v>5</v>
      </c>
      <c r="M89" s="24"/>
      <c r="N89" s="42" t="str">
        <f>IF(P89=0,"",INDEX('Team Declaration'!$C$25:$BI$41,MATCH(M88,'Team Declaration'!$B$25:$B$41,0),MATCH(P89,'Team Declaration'!$C$4:$BI$4,0)))</f>
        <v>Mia O'Hara</v>
      </c>
      <c r="O89" s="43"/>
      <c r="P89" s="4" t="s">
        <v>8</v>
      </c>
      <c r="Q89" s="6">
        <v>27.9</v>
      </c>
      <c r="R89" s="97">
        <v>5</v>
      </c>
      <c r="S89" s="18">
        <f t="shared" si="12"/>
        <v>5</v>
      </c>
      <c r="T89" s="18">
        <f t="shared" si="12"/>
        <v>5</v>
      </c>
      <c r="U89" s="18">
        <f t="shared" si="12"/>
        <v>0</v>
      </c>
      <c r="V89" s="18">
        <f t="shared" si="12"/>
        <v>5</v>
      </c>
      <c r="W89" s="18">
        <f t="shared" si="12"/>
        <v>0</v>
      </c>
      <c r="X89" s="18">
        <f t="shared" si="12"/>
        <v>0</v>
      </c>
      <c r="Y89" s="18">
        <f t="shared" si="12"/>
        <v>0</v>
      </c>
    </row>
    <row r="90" spans="1:26" x14ac:dyDescent="0.2">
      <c r="A90" s="24"/>
      <c r="B90" s="42" t="str">
        <f>IF(D90=0,"",INDEX('Team Declaration'!$C$25:$BI$41,MATCH(A88,'Team Declaration'!$B$25:$B$41,0),MATCH(D90,'Team Declaration'!$C$4:$BI$4,0)))</f>
        <v/>
      </c>
      <c r="C90" s="43"/>
      <c r="D90" s="4"/>
      <c r="E90" s="5"/>
      <c r="F90" s="77">
        <v>4</v>
      </c>
      <c r="G90" s="24"/>
      <c r="H90" s="42" t="str">
        <f>IF(J90=0,"",INDEX('Team Declaration'!$C$25:$BI$41,MATCH(G88,'Team Declaration'!$B$25:$B$41,0),MATCH(J90,'Team Declaration'!$C$4:$BI$4,0)))</f>
        <v>Elise Fulwell</v>
      </c>
      <c r="I90" s="43"/>
      <c r="J90" s="4" t="s">
        <v>8</v>
      </c>
      <c r="K90" s="5">
        <v>5.72</v>
      </c>
      <c r="L90" s="77">
        <v>4</v>
      </c>
      <c r="M90" s="24"/>
      <c r="N90" s="42" t="str">
        <f>IF(P90=0,"",INDEX('Team Declaration'!$C$25:$BI$41,MATCH(M88,'Team Declaration'!$B$25:$B$41,0),MATCH(P90,'Team Declaration'!$C$4:$BI$4,0)))</f>
        <v>Anya Dawson</v>
      </c>
      <c r="O90" s="43"/>
      <c r="P90" s="4" t="s">
        <v>46</v>
      </c>
      <c r="Q90" s="6">
        <v>28.3</v>
      </c>
      <c r="R90" s="97">
        <v>4</v>
      </c>
      <c r="S90" s="18">
        <f t="shared" si="12"/>
        <v>4</v>
      </c>
      <c r="T90" s="18">
        <f t="shared" si="12"/>
        <v>4</v>
      </c>
      <c r="U90" s="18">
        <f t="shared" si="12"/>
        <v>0</v>
      </c>
      <c r="V90" s="18">
        <f t="shared" si="12"/>
        <v>0</v>
      </c>
      <c r="W90" s="18">
        <f t="shared" si="12"/>
        <v>0</v>
      </c>
      <c r="X90" s="18">
        <f t="shared" si="12"/>
        <v>0</v>
      </c>
      <c r="Y90" s="18">
        <f t="shared" si="12"/>
        <v>0</v>
      </c>
    </row>
    <row r="91" spans="1:26" x14ac:dyDescent="0.2">
      <c r="A91" s="24"/>
      <c r="B91" s="42" t="str">
        <f>IF(D91=0,"",INDEX('Team Declaration'!$C$25:$BI$41,MATCH(A88,'Team Declaration'!$B$25:$B$41,0),MATCH(D91,'Team Declaration'!$C$4:$BI$4,0)))</f>
        <v/>
      </c>
      <c r="C91" s="43"/>
      <c r="D91" s="4"/>
      <c r="E91" s="5"/>
      <c r="F91" s="77">
        <v>3</v>
      </c>
      <c r="G91" s="24"/>
      <c r="H91" s="42" t="str">
        <f>IF(J91=0,"",INDEX('Team Declaration'!$C$25:$BI$41,MATCH(G88,'Team Declaration'!$B$25:$B$41,0),MATCH(J91,'Team Declaration'!$C$4:$BI$4,0)))</f>
        <v/>
      </c>
      <c r="I91" s="43"/>
      <c r="J91" s="4"/>
      <c r="K91" s="5"/>
      <c r="L91" s="77">
        <v>3</v>
      </c>
      <c r="M91" s="24"/>
      <c r="N91" s="42" t="str">
        <f>IF(P91=0,"",INDEX('Team Declaration'!$C$25:$BI$41,MATCH(M88,'Team Declaration'!$B$25:$B$41,0),MATCH(P91,'Team Declaration'!$C$4:$BI$4,0)))</f>
        <v/>
      </c>
      <c r="O91" s="43"/>
      <c r="P91" s="4"/>
      <c r="Q91" s="6"/>
      <c r="R91" s="97">
        <v>3</v>
      </c>
      <c r="S91" s="18">
        <f t="shared" si="12"/>
        <v>0</v>
      </c>
      <c r="T91" s="18">
        <f t="shared" si="12"/>
        <v>0</v>
      </c>
      <c r="U91" s="18">
        <f t="shared" si="12"/>
        <v>0</v>
      </c>
      <c r="V91" s="18">
        <f t="shared" si="12"/>
        <v>0</v>
      </c>
      <c r="W91" s="18">
        <f t="shared" si="12"/>
        <v>0</v>
      </c>
      <c r="X91" s="18">
        <f t="shared" si="12"/>
        <v>0</v>
      </c>
      <c r="Y91" s="18">
        <f t="shared" si="12"/>
        <v>0</v>
      </c>
    </row>
    <row r="92" spans="1:26" x14ac:dyDescent="0.2">
      <c r="A92" s="24"/>
      <c r="B92" s="42" t="str">
        <f>IF(D92=0,"",INDEX('Team Declaration'!$C$25:$BI$41,MATCH(A88,'Team Declaration'!$B$25:$B$41,0),MATCH(D92,'Team Declaration'!$C$4:$BI$4,0)))</f>
        <v/>
      </c>
      <c r="C92" s="43"/>
      <c r="D92" s="4"/>
      <c r="E92" s="5"/>
      <c r="F92" s="77">
        <v>2</v>
      </c>
      <c r="G92" s="24"/>
      <c r="H92" s="42" t="str">
        <f>IF(J92=0,"",INDEX('Team Declaration'!$C$25:$BI$41,MATCH(G88,'Team Declaration'!$B$25:$B$41,0),MATCH(J92,'Team Declaration'!$C$4:$BI$4,0)))</f>
        <v/>
      </c>
      <c r="I92" s="43"/>
      <c r="J92" s="4"/>
      <c r="K92" s="5"/>
      <c r="L92" s="77">
        <v>2</v>
      </c>
      <c r="M92" s="24"/>
      <c r="N92" s="42" t="str">
        <f>IF(P92=0,"",INDEX('Team Declaration'!$C$25:$BI$41,MATCH(M88,'Team Declaration'!$B$25:$B$41,0),MATCH(P92,'Team Declaration'!$C$4:$BI$4,0)))</f>
        <v/>
      </c>
      <c r="O92" s="43"/>
      <c r="P92" s="4"/>
      <c r="Q92" s="6"/>
      <c r="R92" s="97">
        <v>2</v>
      </c>
      <c r="S92" s="18">
        <f t="shared" si="12"/>
        <v>0</v>
      </c>
      <c r="T92" s="18">
        <f t="shared" si="12"/>
        <v>0</v>
      </c>
      <c r="U92" s="18">
        <f t="shared" si="12"/>
        <v>0</v>
      </c>
      <c r="V92" s="18">
        <f t="shared" si="12"/>
        <v>0</v>
      </c>
      <c r="W92" s="18">
        <f t="shared" si="12"/>
        <v>0</v>
      </c>
      <c r="X92" s="18">
        <f t="shared" si="12"/>
        <v>0</v>
      </c>
      <c r="Y92" s="18">
        <f t="shared" si="12"/>
        <v>0</v>
      </c>
    </row>
    <row r="93" spans="1:26" x14ac:dyDescent="0.2">
      <c r="A93" s="24"/>
      <c r="B93" s="42" t="str">
        <f>IF(D93=0,"",INDEX('Team Declaration'!$C$25:$BI$41,MATCH(A88,'Team Declaration'!$B$25:$B$41,0),MATCH(D93,'Team Declaration'!$C$4:$BI$4,0)))</f>
        <v/>
      </c>
      <c r="C93" s="43"/>
      <c r="D93" s="4"/>
      <c r="E93" s="5"/>
      <c r="F93" s="77">
        <v>1</v>
      </c>
      <c r="G93" s="24"/>
      <c r="H93" s="42" t="str">
        <f>IF(J93=0,"",INDEX('Team Declaration'!$C$25:$BI$41,MATCH(G88,'Team Declaration'!$B$25:$B$41,0),MATCH(J93,'Team Declaration'!$C$4:$BI$4,0)))</f>
        <v/>
      </c>
      <c r="I93" s="43"/>
      <c r="J93" s="4"/>
      <c r="K93" s="5"/>
      <c r="L93" s="77">
        <v>1</v>
      </c>
      <c r="M93" s="24"/>
      <c r="N93" s="42" t="str">
        <f>IF(P93=0,"",INDEX('Team Declaration'!$C$25:$BI$41,MATCH(M88,'Team Declaration'!$B$25:$B$41,0),MATCH(P93,'Team Declaration'!$C$4:$BI$4,0)))</f>
        <v/>
      </c>
      <c r="O93" s="43"/>
      <c r="P93" s="4"/>
      <c r="Q93" s="6"/>
      <c r="R93" s="97">
        <v>1</v>
      </c>
      <c r="S93" s="18">
        <f t="shared" si="12"/>
        <v>0</v>
      </c>
      <c r="T93" s="18">
        <f t="shared" si="12"/>
        <v>0</v>
      </c>
      <c r="U93" s="18">
        <f t="shared" si="12"/>
        <v>0</v>
      </c>
      <c r="V93" s="18">
        <f t="shared" si="12"/>
        <v>0</v>
      </c>
      <c r="W93" s="18">
        <f t="shared" si="12"/>
        <v>0</v>
      </c>
      <c r="X93" s="18">
        <f t="shared" si="12"/>
        <v>0</v>
      </c>
      <c r="Y93" s="18">
        <f t="shared" si="12"/>
        <v>0</v>
      </c>
      <c r="Z93" s="8"/>
    </row>
    <row r="94" spans="1:26" x14ac:dyDescent="0.2">
      <c r="A94" s="26" t="str">
        <f>'Team Declaration'!$B27</f>
        <v>Javelin</v>
      </c>
      <c r="B94" s="31"/>
      <c r="C94" s="29" t="s">
        <v>3</v>
      </c>
      <c r="D94" s="27"/>
      <c r="E94" s="29"/>
      <c r="F94" s="77"/>
      <c r="G94" s="26" t="str">
        <f>'Team Declaration'!$B32</f>
        <v>300 metres</v>
      </c>
      <c r="H94" s="29"/>
      <c r="I94" s="29" t="s">
        <v>3</v>
      </c>
      <c r="J94" s="27"/>
      <c r="K94" s="29"/>
      <c r="L94" s="77"/>
      <c r="M94" s="26" t="str">
        <f>'Team Declaration'!$B37</f>
        <v>1500 metres</v>
      </c>
      <c r="N94" s="29"/>
      <c r="O94" s="29" t="s">
        <v>3</v>
      </c>
      <c r="P94" s="27"/>
      <c r="Q94" s="29"/>
      <c r="R94" s="97"/>
      <c r="S94" s="18">
        <f t="shared" ref="S94:Y123" si="13">IF(OR($D94=S$1,$D94=S$2),$F94,0)+IF(OR($J94=S$1,$J94=S$2),$L94,0)+IF(OR($P94=S$1,$P94=S$2),$R94,0)</f>
        <v>0</v>
      </c>
      <c r="T94" s="18">
        <f t="shared" si="13"/>
        <v>0</v>
      </c>
      <c r="U94" s="18">
        <f t="shared" si="13"/>
        <v>0</v>
      </c>
      <c r="V94" s="18">
        <f t="shared" si="13"/>
        <v>0</v>
      </c>
      <c r="W94" s="18">
        <f t="shared" si="13"/>
        <v>0</v>
      </c>
      <c r="X94" s="18">
        <f t="shared" si="13"/>
        <v>0</v>
      </c>
      <c r="Y94" s="18">
        <f t="shared" si="13"/>
        <v>0</v>
      </c>
      <c r="Z94" s="8"/>
    </row>
    <row r="95" spans="1:26" x14ac:dyDescent="0.2">
      <c r="A95" s="24"/>
      <c r="B95" s="42" t="str">
        <f>IF(D95=0,"",INDEX('Team Declaration'!$C$25:$BI$41,MATCH(A94,'Team Declaration'!$B$25:$B$41,0),MATCH(D95,'Team Declaration'!$C$4:$BI$4,0)))</f>
        <v>Tatum Walker</v>
      </c>
      <c r="C95" s="43"/>
      <c r="D95" s="4" t="s">
        <v>4</v>
      </c>
      <c r="E95" s="5">
        <v>21.83</v>
      </c>
      <c r="F95" s="77">
        <v>5</v>
      </c>
      <c r="G95" s="24"/>
      <c r="H95" s="42" t="str">
        <f>IF(J95=0,"",INDEX('Team Declaration'!$C$25:$BI$41,MATCH(G94,'Team Declaration'!$B$25:$B$41,0),MATCH(J95,'Team Declaration'!$C$4:$BI$4,0)))</f>
        <v>Molly Swingler</v>
      </c>
      <c r="I95" s="43"/>
      <c r="J95" s="4" t="s">
        <v>7</v>
      </c>
      <c r="K95" s="6">
        <v>43.6</v>
      </c>
      <c r="L95" s="77">
        <v>5</v>
      </c>
      <c r="M95" s="24"/>
      <c r="N95" s="42" t="str">
        <f>IF(P95=0,"",INDEX('Team Declaration'!$C$25:$BI$41,MATCH(M94,'Team Declaration'!$B$25:$B$41,0),MATCH(P95,'Team Declaration'!$C$4:$BI$4,0)))</f>
        <v>Lois Dooley</v>
      </c>
      <c r="O95" s="43"/>
      <c r="P95" s="4" t="s">
        <v>4</v>
      </c>
      <c r="Q95" s="5" t="s">
        <v>185</v>
      </c>
      <c r="R95" s="97">
        <v>5</v>
      </c>
      <c r="S95" s="18">
        <f t="shared" si="13"/>
        <v>10</v>
      </c>
      <c r="T95" s="18">
        <f t="shared" si="13"/>
        <v>5</v>
      </c>
      <c r="U95" s="18">
        <f t="shared" si="13"/>
        <v>0</v>
      </c>
      <c r="V95" s="18">
        <f t="shared" si="13"/>
        <v>0</v>
      </c>
      <c r="W95" s="18">
        <f t="shared" si="13"/>
        <v>0</v>
      </c>
      <c r="X95" s="18">
        <f t="shared" si="13"/>
        <v>0</v>
      </c>
      <c r="Y95" s="18">
        <f t="shared" si="13"/>
        <v>0</v>
      </c>
      <c r="Z95" s="8"/>
    </row>
    <row r="96" spans="1:26" x14ac:dyDescent="0.2">
      <c r="A96" s="24"/>
      <c r="B96" s="42" t="str">
        <f>IF(D96=0,"",INDEX('Team Declaration'!$C$25:$BI$41,MATCH(A94,'Team Declaration'!$B$25:$B$41,0),MATCH(D96,'Team Declaration'!$C$4:$BI$4,0)))</f>
        <v>Rose Chaplin</v>
      </c>
      <c r="C96" s="43"/>
      <c r="D96" s="4" t="s">
        <v>8</v>
      </c>
      <c r="E96" s="5">
        <v>9.35</v>
      </c>
      <c r="F96" s="77">
        <v>4</v>
      </c>
      <c r="G96" s="24"/>
      <c r="H96" s="42" t="str">
        <f>IF(J96=0,"",INDEX('Team Declaration'!$C$25:$BI$41,MATCH(G94,'Team Declaration'!$B$25:$B$41,0),MATCH(J96,'Team Declaration'!$C$4:$BI$4,0)))</f>
        <v>Ella Matthews</v>
      </c>
      <c r="I96" s="43"/>
      <c r="J96" s="4" t="s">
        <v>4</v>
      </c>
      <c r="K96" s="6">
        <v>46</v>
      </c>
      <c r="L96" s="77">
        <v>4</v>
      </c>
      <c r="M96" s="24"/>
      <c r="N96" s="42" t="str">
        <f>IF(P96=0,"",INDEX('Team Declaration'!$C$25:$BI$41,MATCH(M94,'Team Declaration'!$B$25:$B$41,0),MATCH(P96,'Team Declaration'!$C$4:$BI$4,0)))</f>
        <v>Rschael Berry</v>
      </c>
      <c r="O96" s="43"/>
      <c r="P96" s="4" t="s">
        <v>44</v>
      </c>
      <c r="Q96" s="5" t="s">
        <v>186</v>
      </c>
      <c r="R96" s="97">
        <v>4</v>
      </c>
      <c r="S96" s="18">
        <f t="shared" si="13"/>
        <v>4</v>
      </c>
      <c r="T96" s="18">
        <f t="shared" si="13"/>
        <v>4</v>
      </c>
      <c r="U96" s="18">
        <f t="shared" si="13"/>
        <v>0</v>
      </c>
      <c r="V96" s="18">
        <f t="shared" si="13"/>
        <v>0</v>
      </c>
      <c r="W96" s="18">
        <f t="shared" si="13"/>
        <v>4</v>
      </c>
      <c r="X96" s="18">
        <f t="shared" si="13"/>
        <v>0</v>
      </c>
      <c r="Y96" s="18">
        <f t="shared" si="13"/>
        <v>0</v>
      </c>
      <c r="Z96" s="8"/>
    </row>
    <row r="97" spans="1:26" x14ac:dyDescent="0.2">
      <c r="A97" s="24"/>
      <c r="B97" s="42" t="str">
        <f>IF(D97=0,"",INDEX('Team Declaration'!$C$25:$BI$41,MATCH(A94,'Team Declaration'!$B$25:$B$41,0),MATCH(D97,'Team Declaration'!$C$4:$BI$4,0)))</f>
        <v/>
      </c>
      <c r="C97" s="43"/>
      <c r="D97" s="4"/>
      <c r="E97" s="5"/>
      <c r="F97" s="77">
        <v>3</v>
      </c>
      <c r="G97" s="24"/>
      <c r="H97" s="42" t="str">
        <f>IF(J97=0,"",INDEX('Team Declaration'!$C$25:$BI$41,MATCH(G94,'Team Declaration'!$B$25:$B$41,0),MATCH(J97,'Team Declaration'!$C$4:$BI$4,0)))</f>
        <v>Alice Wright</v>
      </c>
      <c r="I97" s="43"/>
      <c r="J97" s="4" t="s">
        <v>44</v>
      </c>
      <c r="K97" s="6">
        <v>46.3</v>
      </c>
      <c r="L97" s="77">
        <v>3</v>
      </c>
      <c r="M97" s="24"/>
      <c r="N97" s="42" t="str">
        <f>IF(P97=0,"",INDEX('Team Declaration'!$C$25:$BI$41,MATCH(M94,'Team Declaration'!$B$25:$B$41,0),MATCH(P97,'Team Declaration'!$C$4:$BI$4,0)))</f>
        <v>Erin Hinds</v>
      </c>
      <c r="O97" s="43"/>
      <c r="P97" s="7" t="s">
        <v>18</v>
      </c>
      <c r="Q97" s="5" t="s">
        <v>187</v>
      </c>
      <c r="R97" s="97">
        <v>3</v>
      </c>
      <c r="S97" s="18">
        <f t="shared" si="13"/>
        <v>0</v>
      </c>
      <c r="T97" s="18">
        <f t="shared" si="13"/>
        <v>0</v>
      </c>
      <c r="U97" s="18">
        <f t="shared" si="13"/>
        <v>0</v>
      </c>
      <c r="V97" s="18">
        <f t="shared" si="13"/>
        <v>3</v>
      </c>
      <c r="W97" s="18">
        <f t="shared" si="13"/>
        <v>3</v>
      </c>
      <c r="X97" s="18">
        <f t="shared" si="13"/>
        <v>0</v>
      </c>
      <c r="Y97" s="18">
        <f t="shared" si="13"/>
        <v>0</v>
      </c>
      <c r="Z97" s="8"/>
    </row>
    <row r="98" spans="1:26" x14ac:dyDescent="0.2">
      <c r="A98" s="24"/>
      <c r="B98" s="42" t="str">
        <f>IF(D98=0,"",INDEX('Team Declaration'!$C$25:$BI$41,MATCH(A94,'Team Declaration'!$B$25:$B$41,0),MATCH(D98,'Team Declaration'!$C$4:$BI$4,0)))</f>
        <v/>
      </c>
      <c r="C98" s="43"/>
      <c r="D98" s="4"/>
      <c r="E98" s="5"/>
      <c r="F98" s="77">
        <v>2</v>
      </c>
      <c r="G98" s="24"/>
      <c r="H98" s="42" t="str">
        <f>IF(J98=0,"",INDEX('Team Declaration'!$C$25:$BI$41,MATCH(G94,'Team Declaration'!$B$25:$B$41,0),MATCH(J98,'Team Declaration'!$C$4:$BI$4,0)))</f>
        <v>Tracy Linus</v>
      </c>
      <c r="I98" s="43"/>
      <c r="J98" s="4" t="s">
        <v>18</v>
      </c>
      <c r="K98" s="6">
        <v>46.4</v>
      </c>
      <c r="L98" s="77">
        <v>2</v>
      </c>
      <c r="M98" s="24"/>
      <c r="N98" s="42" t="str">
        <f>IF(P98=0,"",INDEX('Team Declaration'!$C$25:$BI$41,MATCH(M94,'Team Declaration'!$B$25:$B$41,0),MATCH(P98,'Team Declaration'!$C$4:$BI$4,0)))</f>
        <v>Georgia Thomas</v>
      </c>
      <c r="O98" s="43"/>
      <c r="P98" s="4" t="s">
        <v>7</v>
      </c>
      <c r="Q98" s="5" t="s">
        <v>188</v>
      </c>
      <c r="R98" s="97">
        <v>2</v>
      </c>
      <c r="S98" s="18">
        <f t="shared" si="13"/>
        <v>0</v>
      </c>
      <c r="T98" s="18">
        <f t="shared" si="13"/>
        <v>2</v>
      </c>
      <c r="U98" s="18">
        <f t="shared" si="13"/>
        <v>0</v>
      </c>
      <c r="V98" s="18">
        <f t="shared" si="13"/>
        <v>2</v>
      </c>
      <c r="W98" s="18">
        <f t="shared" si="13"/>
        <v>0</v>
      </c>
      <c r="X98" s="18">
        <f t="shared" si="13"/>
        <v>0</v>
      </c>
      <c r="Y98" s="18">
        <f t="shared" si="13"/>
        <v>0</v>
      </c>
      <c r="Z98" s="8"/>
    </row>
    <row r="99" spans="1:26" x14ac:dyDescent="0.2">
      <c r="A99" s="24"/>
      <c r="B99" s="42" t="str">
        <f>IF(D99=0,"",INDEX('Team Declaration'!$C$25:$BI$41,MATCH(A94,'Team Declaration'!$B$25:$B$41,0),MATCH(D99,'Team Declaration'!$C$4:$BI$4,0)))</f>
        <v/>
      </c>
      <c r="C99" s="43"/>
      <c r="D99" s="4"/>
      <c r="E99" s="5"/>
      <c r="F99" s="77">
        <v>1</v>
      </c>
      <c r="G99" s="24"/>
      <c r="H99" s="42" t="str">
        <f>IF(J99=0,"",INDEX('Team Declaration'!$C$25:$BI$41,MATCH(G94,'Team Declaration'!$B$25:$B$41,0),MATCH(J99,'Team Declaration'!$C$4:$BI$4,0)))</f>
        <v/>
      </c>
      <c r="I99" s="43"/>
      <c r="J99" s="4"/>
      <c r="K99" s="5"/>
      <c r="L99" s="77">
        <v>1</v>
      </c>
      <c r="M99" s="24"/>
      <c r="N99" s="42" t="str">
        <f>IF(P99=0,"",INDEX('Team Declaration'!$C$25:$BI$41,MATCH(M94,'Team Declaration'!$B$25:$B$41,0),MATCH(P99,'Team Declaration'!$C$4:$BI$4,0)))</f>
        <v/>
      </c>
      <c r="O99" s="43"/>
      <c r="P99" s="4"/>
      <c r="Q99" s="5"/>
      <c r="R99" s="97">
        <v>1</v>
      </c>
      <c r="S99" s="18">
        <f t="shared" si="13"/>
        <v>0</v>
      </c>
      <c r="T99" s="18">
        <f t="shared" si="13"/>
        <v>0</v>
      </c>
      <c r="U99" s="18">
        <f t="shared" si="13"/>
        <v>0</v>
      </c>
      <c r="V99" s="18">
        <f t="shared" si="13"/>
        <v>0</v>
      </c>
      <c r="W99" s="18">
        <f t="shared" si="13"/>
        <v>0</v>
      </c>
      <c r="X99" s="18">
        <f t="shared" si="13"/>
        <v>0</v>
      </c>
      <c r="Y99" s="18">
        <f t="shared" si="13"/>
        <v>0</v>
      </c>
      <c r="Z99" s="8"/>
    </row>
    <row r="100" spans="1:26" x14ac:dyDescent="0.2">
      <c r="A100" s="26" t="str">
        <f>A94</f>
        <v>Javelin</v>
      </c>
      <c r="B100" s="27"/>
      <c r="C100" s="29" t="s">
        <v>4</v>
      </c>
      <c r="D100" s="27"/>
      <c r="E100" s="29"/>
      <c r="F100" s="77"/>
      <c r="G100" s="26" t="str">
        <f>G94</f>
        <v>300 metres</v>
      </c>
      <c r="H100" s="27"/>
      <c r="I100" s="29" t="s">
        <v>4</v>
      </c>
      <c r="J100" s="27"/>
      <c r="K100" s="29"/>
      <c r="L100" s="77"/>
      <c r="M100" s="26" t="str">
        <f>M94</f>
        <v>1500 metres</v>
      </c>
      <c r="N100" s="27"/>
      <c r="O100" s="29" t="s">
        <v>4</v>
      </c>
      <c r="P100" s="27"/>
      <c r="Q100" s="29"/>
      <c r="R100" s="97"/>
      <c r="S100" s="18">
        <f t="shared" si="13"/>
        <v>0</v>
      </c>
      <c r="T100" s="18">
        <f t="shared" si="13"/>
        <v>0</v>
      </c>
      <c r="U100" s="18">
        <f t="shared" si="13"/>
        <v>0</v>
      </c>
      <c r="V100" s="18">
        <f t="shared" si="13"/>
        <v>0</v>
      </c>
      <c r="W100" s="18">
        <f t="shared" si="13"/>
        <v>0</v>
      </c>
      <c r="X100" s="18">
        <f t="shared" si="13"/>
        <v>0</v>
      </c>
      <c r="Y100" s="18">
        <f t="shared" si="13"/>
        <v>0</v>
      </c>
      <c r="Z100" s="8"/>
    </row>
    <row r="101" spans="1:26" x14ac:dyDescent="0.2">
      <c r="A101" s="24"/>
      <c r="B101" s="42" t="str">
        <f>IF(D101=0,"",INDEX('Team Declaration'!$C$25:$BI$41,MATCH(A100,'Team Declaration'!$B$25:$B$41,0),MATCH(D101,'Team Declaration'!$C$4:$BI$4,0)))</f>
        <v>Amelia Jeyes</v>
      </c>
      <c r="C101" s="43"/>
      <c r="D101" s="4" t="s">
        <v>46</v>
      </c>
      <c r="E101" s="5">
        <v>18.03</v>
      </c>
      <c r="F101" s="77">
        <v>5</v>
      </c>
      <c r="G101" s="24"/>
      <c r="H101" s="42" t="str">
        <f>IF(J101=0,"",INDEX('Team Declaration'!$C$25:$BI$41,MATCH(G100,'Team Declaration'!$B$25:$B$41,0),MATCH(J101,'Team Declaration'!$C$4:$BI$4,0)))</f>
        <v>Nellie Hannam</v>
      </c>
      <c r="I101" s="43"/>
      <c r="J101" s="4" t="s">
        <v>8</v>
      </c>
      <c r="K101" s="6">
        <v>46.7</v>
      </c>
      <c r="L101" s="77">
        <v>5</v>
      </c>
      <c r="M101" s="24"/>
      <c r="N101" s="42" t="str">
        <f>IF(P101=0,"",INDEX('Team Declaration'!$C$25:$BI$41,MATCH(M100,'Team Declaration'!$B$25:$B$41,0),MATCH(P101,'Team Declaration'!$C$4:$BI$4,0)))</f>
        <v>Rebecca Losh</v>
      </c>
      <c r="O101" s="43"/>
      <c r="P101" s="4" t="s">
        <v>46</v>
      </c>
      <c r="Q101" s="5" t="s">
        <v>189</v>
      </c>
      <c r="R101" s="97">
        <v>5</v>
      </c>
      <c r="S101" s="18">
        <f t="shared" si="13"/>
        <v>10</v>
      </c>
      <c r="T101" s="18">
        <f t="shared" si="13"/>
        <v>5</v>
      </c>
      <c r="U101" s="18">
        <f t="shared" si="13"/>
        <v>0</v>
      </c>
      <c r="V101" s="18">
        <f t="shared" si="13"/>
        <v>0</v>
      </c>
      <c r="W101" s="18">
        <f t="shared" si="13"/>
        <v>0</v>
      </c>
      <c r="X101" s="18">
        <f t="shared" si="13"/>
        <v>0</v>
      </c>
      <c r="Y101" s="18">
        <f t="shared" si="13"/>
        <v>0</v>
      </c>
      <c r="Z101" s="8"/>
    </row>
    <row r="102" spans="1:26" x14ac:dyDescent="0.2">
      <c r="A102" s="24"/>
      <c r="B102" s="42" t="str">
        <f>IF(D102=0,"",INDEX('Team Declaration'!$C$25:$BI$41,MATCH(A100,'Team Declaration'!$B$25:$B$41,0),MATCH(D102,'Team Declaration'!$C$4:$BI$4,0)))</f>
        <v/>
      </c>
      <c r="C102" s="43"/>
      <c r="D102" s="4"/>
      <c r="E102" s="5"/>
      <c r="F102" s="77">
        <v>4</v>
      </c>
      <c r="G102" s="24"/>
      <c r="H102" s="42" t="str">
        <f>IF(J102=0,"",INDEX('Team Declaration'!$C$25:$BI$41,MATCH(G100,'Team Declaration'!$B$25:$B$41,0),MATCH(J102,'Team Declaration'!$C$4:$BI$4,0)))</f>
        <v>Anya Dawson</v>
      </c>
      <c r="I102" s="43"/>
      <c r="J102" s="4" t="s">
        <v>46</v>
      </c>
      <c r="K102" s="6">
        <v>47.8</v>
      </c>
      <c r="L102" s="77">
        <v>4</v>
      </c>
      <c r="M102" s="24"/>
      <c r="N102" s="42" t="str">
        <f>IF(P102=0,"",INDEX('Team Declaration'!$C$25:$BI$41,MATCH(M100,'Team Declaration'!$B$25:$B$41,0),MATCH(P102,'Team Declaration'!$C$4:$BI$4,0)))</f>
        <v>Mia Edwards</v>
      </c>
      <c r="O102" s="43"/>
      <c r="P102" s="4" t="s">
        <v>45</v>
      </c>
      <c r="Q102" s="5" t="s">
        <v>190</v>
      </c>
      <c r="R102" s="97">
        <v>4</v>
      </c>
      <c r="S102" s="18">
        <f t="shared" si="13"/>
        <v>4</v>
      </c>
      <c r="T102" s="18">
        <f t="shared" si="13"/>
        <v>0</v>
      </c>
      <c r="U102" s="18">
        <f t="shared" si="13"/>
        <v>0</v>
      </c>
      <c r="V102" s="18">
        <f t="shared" si="13"/>
        <v>0</v>
      </c>
      <c r="W102" s="18">
        <f t="shared" si="13"/>
        <v>4</v>
      </c>
      <c r="X102" s="18">
        <f t="shared" si="13"/>
        <v>0</v>
      </c>
      <c r="Y102" s="18">
        <f t="shared" si="13"/>
        <v>0</v>
      </c>
      <c r="Z102" s="8"/>
    </row>
    <row r="103" spans="1:26" x14ac:dyDescent="0.2">
      <c r="A103" s="24"/>
      <c r="B103" s="42" t="str">
        <f>IF(D103=0,"",INDEX('Team Declaration'!$C$25:$BI$41,MATCH(A100,'Team Declaration'!$B$25:$B$41,0),MATCH(D103,'Team Declaration'!$C$4:$BI$4,0)))</f>
        <v/>
      </c>
      <c r="C103" s="43"/>
      <c r="D103" s="4"/>
      <c r="E103" s="5"/>
      <c r="F103" s="77">
        <v>3</v>
      </c>
      <c r="G103" s="24"/>
      <c r="H103" s="42" t="str">
        <f>IF(J103=0,"",INDEX('Team Declaration'!$C$25:$BI$41,MATCH(G100,'Team Declaration'!$B$25:$B$41,0),MATCH(J103,'Team Declaration'!$C$4:$BI$4,0)))</f>
        <v>Lara Ruttler</v>
      </c>
      <c r="I103" s="43"/>
      <c r="J103" s="4" t="s">
        <v>45</v>
      </c>
      <c r="K103" s="6">
        <v>55.1</v>
      </c>
      <c r="L103" s="77">
        <v>3</v>
      </c>
      <c r="M103" s="24"/>
      <c r="N103" s="42" t="str">
        <f>IF(P103=0,"",INDEX('Team Declaration'!$C$25:$BI$41,MATCH(M100,'Team Declaration'!$B$25:$B$41,0),MATCH(P103,'Team Declaration'!$C$4:$BI$4,0)))</f>
        <v/>
      </c>
      <c r="O103" s="43"/>
      <c r="P103" s="4"/>
      <c r="Q103" s="5"/>
      <c r="R103" s="97">
        <v>3</v>
      </c>
      <c r="S103" s="18">
        <f t="shared" si="13"/>
        <v>0</v>
      </c>
      <c r="T103" s="18">
        <f t="shared" si="13"/>
        <v>0</v>
      </c>
      <c r="U103" s="18">
        <f t="shared" si="13"/>
        <v>0</v>
      </c>
      <c r="V103" s="18">
        <f t="shared" si="13"/>
        <v>0</v>
      </c>
      <c r="W103" s="18">
        <f t="shared" si="13"/>
        <v>3</v>
      </c>
      <c r="X103" s="18">
        <f t="shared" si="13"/>
        <v>0</v>
      </c>
      <c r="Y103" s="18">
        <f t="shared" si="13"/>
        <v>0</v>
      </c>
      <c r="Z103" s="8"/>
    </row>
    <row r="104" spans="1:26" x14ac:dyDescent="0.2">
      <c r="A104" s="24"/>
      <c r="B104" s="42" t="str">
        <f>IF(D104=0,"",INDEX('Team Declaration'!$C$25:$BI$41,MATCH(A100,'Team Declaration'!$B$25:$B$41,0),MATCH(D104,'Team Declaration'!$C$4:$BI$4,0)))</f>
        <v/>
      </c>
      <c r="C104" s="43"/>
      <c r="D104" s="4"/>
      <c r="E104" s="5"/>
      <c r="F104" s="77">
        <v>2</v>
      </c>
      <c r="G104" s="24"/>
      <c r="H104" s="42" t="str">
        <f>IF(J104=0,"",INDEX('Team Declaration'!$C$25:$BI$41,MATCH(G100,'Team Declaration'!$B$25:$B$41,0),MATCH(J104,'Team Declaration'!$C$4:$BI$4,0)))</f>
        <v/>
      </c>
      <c r="I104" s="43"/>
      <c r="J104" s="4"/>
      <c r="K104" s="6"/>
      <c r="L104" s="77">
        <v>2</v>
      </c>
      <c r="M104" s="24"/>
      <c r="N104" s="42" t="str">
        <f>IF(P104=0,"",INDEX('Team Declaration'!$C$25:$BI$41,MATCH(M100,'Team Declaration'!$B$25:$B$41,0),MATCH(P104,'Team Declaration'!$C$4:$BI$4,0)))</f>
        <v/>
      </c>
      <c r="O104" s="43"/>
      <c r="P104" s="4"/>
      <c r="Q104" s="5"/>
      <c r="R104" s="97">
        <v>2</v>
      </c>
      <c r="S104" s="18">
        <f t="shared" si="13"/>
        <v>0</v>
      </c>
      <c r="T104" s="18">
        <f t="shared" si="13"/>
        <v>0</v>
      </c>
      <c r="U104" s="18">
        <f t="shared" si="13"/>
        <v>0</v>
      </c>
      <c r="V104" s="18">
        <f t="shared" si="13"/>
        <v>0</v>
      </c>
      <c r="W104" s="18">
        <f t="shared" si="13"/>
        <v>0</v>
      </c>
      <c r="X104" s="18">
        <f t="shared" si="13"/>
        <v>0</v>
      </c>
      <c r="Y104" s="18">
        <f t="shared" si="13"/>
        <v>0</v>
      </c>
      <c r="Z104" s="8"/>
    </row>
    <row r="105" spans="1:26" x14ac:dyDescent="0.2">
      <c r="A105" s="24"/>
      <c r="B105" s="42" t="str">
        <f>IF(D105=0,"",INDEX('Team Declaration'!$C$25:$BI$41,MATCH(A100,'Team Declaration'!$B$25:$B$41,0),MATCH(D105,'Team Declaration'!$C$4:$BI$4,0)))</f>
        <v/>
      </c>
      <c r="C105" s="43"/>
      <c r="D105" s="4"/>
      <c r="E105" s="5"/>
      <c r="F105" s="77">
        <v>1</v>
      </c>
      <c r="G105" s="24"/>
      <c r="H105" s="42" t="str">
        <f>IF(J105=0,"",INDEX('Team Declaration'!$C$25:$BI$41,MATCH(G100,'Team Declaration'!$B$25:$B$41,0),MATCH(J105,'Team Declaration'!$C$4:$BI$4,0)))</f>
        <v/>
      </c>
      <c r="I105" s="43"/>
      <c r="J105" s="4"/>
      <c r="K105" s="6"/>
      <c r="L105" s="77">
        <v>1</v>
      </c>
      <c r="M105" s="24"/>
      <c r="N105" s="42" t="str">
        <f>IF(P105=0,"",INDEX('Team Declaration'!$C$25:$BI$41,MATCH(M100,'Team Declaration'!$B$25:$B$41,0),MATCH(P105,'Team Declaration'!$C$4:$BI$4,0)))</f>
        <v/>
      </c>
      <c r="O105" s="43"/>
      <c r="P105" s="4"/>
      <c r="Q105" s="5"/>
      <c r="R105" s="97">
        <v>1</v>
      </c>
      <c r="S105" s="18">
        <f t="shared" si="13"/>
        <v>0</v>
      </c>
      <c r="T105" s="18">
        <f t="shared" si="13"/>
        <v>0</v>
      </c>
      <c r="U105" s="18">
        <f t="shared" si="13"/>
        <v>0</v>
      </c>
      <c r="V105" s="18">
        <f t="shared" si="13"/>
        <v>0</v>
      </c>
      <c r="W105" s="18">
        <f t="shared" si="13"/>
        <v>0</v>
      </c>
      <c r="X105" s="18">
        <f t="shared" si="13"/>
        <v>0</v>
      </c>
      <c r="Y105" s="18">
        <f t="shared" si="13"/>
        <v>0</v>
      </c>
      <c r="Z105" s="8"/>
    </row>
    <row r="106" spans="1:26" x14ac:dyDescent="0.2">
      <c r="A106" s="26" t="str">
        <f>'Team Declaration'!$B28</f>
        <v>Long Jump</v>
      </c>
      <c r="B106" s="27"/>
      <c r="C106" s="29" t="s">
        <v>3</v>
      </c>
      <c r="D106" s="27"/>
      <c r="E106" s="29"/>
      <c r="F106" s="77"/>
      <c r="G106" s="26" t="str">
        <f>'Team Declaration'!$B33</f>
        <v>100 metres</v>
      </c>
      <c r="H106" s="29"/>
      <c r="I106" s="29" t="s">
        <v>3</v>
      </c>
      <c r="J106" s="27"/>
      <c r="K106" s="29"/>
      <c r="L106" s="77"/>
      <c r="M106" s="26" t="str">
        <f>'Team Declaration'!$B38</f>
        <v>4x100m relay</v>
      </c>
      <c r="N106" s="24"/>
      <c r="O106" s="24"/>
      <c r="P106" s="27"/>
      <c r="Q106" s="28"/>
      <c r="R106" s="97"/>
      <c r="S106" s="18">
        <f t="shared" si="13"/>
        <v>0</v>
      </c>
      <c r="T106" s="18">
        <f t="shared" si="13"/>
        <v>0</v>
      </c>
      <c r="U106" s="18">
        <f t="shared" si="13"/>
        <v>0</v>
      </c>
      <c r="V106" s="18">
        <f t="shared" si="13"/>
        <v>0</v>
      </c>
      <c r="W106" s="18">
        <f t="shared" si="13"/>
        <v>0</v>
      </c>
      <c r="X106" s="18">
        <f t="shared" si="13"/>
        <v>0</v>
      </c>
      <c r="Y106" s="18">
        <f t="shared" si="13"/>
        <v>0</v>
      </c>
      <c r="Z106" s="8"/>
    </row>
    <row r="107" spans="1:26" x14ac:dyDescent="0.2">
      <c r="A107" s="24"/>
      <c r="B107" s="42" t="str">
        <f>IF(D107=0,"",INDEX('Team Declaration'!$C$25:$BI$41,MATCH(A106,'Team Declaration'!$B$25:$B$41,0),MATCH(D107,'Team Declaration'!$C$4:$BI$4,0)))</f>
        <v>Daisy Mason</v>
      </c>
      <c r="C107" s="43"/>
      <c r="D107" s="4" t="s">
        <v>45</v>
      </c>
      <c r="E107" s="5">
        <v>4.29</v>
      </c>
      <c r="F107" s="77">
        <v>5</v>
      </c>
      <c r="G107" s="24"/>
      <c r="H107" s="42" t="str">
        <f>IF(J107=0,"",INDEX('Team Declaration'!$C$25:$BI$41,MATCH(G106,'Team Declaration'!$B$25:$B$41,0),MATCH(J107,'Team Declaration'!$C$4:$BI$4,0)))</f>
        <v>Ruby Anning</v>
      </c>
      <c r="I107" s="43"/>
      <c r="J107" s="4" t="s">
        <v>4</v>
      </c>
      <c r="K107" s="6">
        <v>12.8</v>
      </c>
      <c r="L107" s="77">
        <v>5</v>
      </c>
      <c r="M107" s="24"/>
      <c r="N107" s="32" t="str">
        <f>IF($P107=0,"",INDEX('Team Declaration'!$C$25:$BJ$41,MATCH($M$106,'Team Declaration'!$B$25:$B$41,0),MATCH(LEFT($P107,1),'Team Declaration'!$C$4:$BJ$4,0)))</f>
        <v>Macy Ring</v>
      </c>
      <c r="O107" s="33" t="str">
        <f>IF($AD107=0,"",INDEX('Team Declaration'!$C$25:$BJ$41,MATCH($AA$88,'Team Declaration'!$B$25:$B$41,0),MATCH(LEFT($AD107,1),'Team Declaration'!$C$4:$BJ$4,0)+1))</f>
        <v/>
      </c>
      <c r="P107" s="204" t="s">
        <v>7</v>
      </c>
      <c r="Q107" s="201">
        <v>51.8</v>
      </c>
      <c r="R107" s="97">
        <v>5</v>
      </c>
      <c r="S107" s="18">
        <f t="shared" si="13"/>
        <v>5</v>
      </c>
      <c r="T107" s="18">
        <f t="shared" si="13"/>
        <v>5</v>
      </c>
      <c r="U107" s="18">
        <f t="shared" si="13"/>
        <v>0</v>
      </c>
      <c r="V107" s="18">
        <f t="shared" si="13"/>
        <v>0</v>
      </c>
      <c r="W107" s="18">
        <f t="shared" si="13"/>
        <v>5</v>
      </c>
      <c r="X107" s="18">
        <f t="shared" si="13"/>
        <v>0</v>
      </c>
      <c r="Y107" s="18">
        <f t="shared" si="13"/>
        <v>0</v>
      </c>
      <c r="Z107" s="8"/>
    </row>
    <row r="108" spans="1:26" x14ac:dyDescent="0.2">
      <c r="A108" s="24"/>
      <c r="B108" s="42" t="str">
        <f>IF(D108=0,"",INDEX('Team Declaration'!$C$25:$BI$41,MATCH(A106,'Team Declaration'!$B$25:$B$41,0),MATCH(D108,'Team Declaration'!$C$4:$BI$4,0)))</f>
        <v>Lois Connolly</v>
      </c>
      <c r="C108" s="43"/>
      <c r="D108" s="4" t="s">
        <v>4</v>
      </c>
      <c r="E108" s="5">
        <v>4.24</v>
      </c>
      <c r="F108" s="77">
        <v>4</v>
      </c>
      <c r="G108" s="24"/>
      <c r="H108" s="42" t="str">
        <f>IF(J108=0,"",INDEX('Team Declaration'!$C$25:$BI$41,MATCH(G106,'Team Declaration'!$B$25:$B$41,0),MATCH(J108,'Team Declaration'!$C$4:$BI$4,0)))</f>
        <v>Emma Cogan</v>
      </c>
      <c r="I108" s="43"/>
      <c r="J108" s="4" t="s">
        <v>7</v>
      </c>
      <c r="K108" s="6">
        <v>13.9</v>
      </c>
      <c r="L108" s="77">
        <v>4</v>
      </c>
      <c r="M108" s="24"/>
      <c r="N108" s="34" t="str">
        <f>IF($P107=0,"",INDEX('Team Declaration'!$C$25:$BJ$41,MATCH($M$106,'Team Declaration'!$B$25:$B$41,0)+1,MATCH(LEFT($P107,1),'Team Declaration'!$C$4:$BJ$4,0)))</f>
        <v>Molly Swingler</v>
      </c>
      <c r="O108" s="31" t="str">
        <f>IF($AD107=0,"",INDEX('Team Declaration'!$C$25:$BJ$41,MATCH($AA$88,'Team Declaration'!$B$25:$B$41,0)+1,MATCH(LEFT($AD107,1),'Team Declaration'!$C$4:$BJ$4,0)+1))</f>
        <v/>
      </c>
      <c r="P108" s="205"/>
      <c r="Q108" s="202"/>
      <c r="R108" s="97"/>
      <c r="S108" s="18">
        <f t="shared" si="13"/>
        <v>4</v>
      </c>
      <c r="T108" s="18">
        <f t="shared" si="13"/>
        <v>4</v>
      </c>
      <c r="U108" s="18">
        <f t="shared" si="13"/>
        <v>0</v>
      </c>
      <c r="V108" s="18">
        <f t="shared" si="13"/>
        <v>0</v>
      </c>
      <c r="W108" s="18">
        <f t="shared" si="13"/>
        <v>0</v>
      </c>
      <c r="X108" s="18">
        <f t="shared" si="13"/>
        <v>0</v>
      </c>
      <c r="Y108" s="18">
        <f t="shared" si="13"/>
        <v>0</v>
      </c>
      <c r="Z108" s="8"/>
    </row>
    <row r="109" spans="1:26" x14ac:dyDescent="0.2">
      <c r="A109" s="24"/>
      <c r="B109" s="42" t="str">
        <f>IF(D109=0,"",INDEX('Team Declaration'!$C$25:$BI$41,MATCH(A106,'Team Declaration'!$B$25:$B$41,0),MATCH(D109,'Team Declaration'!$C$4:$BI$4,0)))</f>
        <v>Orla Powell</v>
      </c>
      <c r="C109" s="43"/>
      <c r="D109" s="4" t="s">
        <v>18</v>
      </c>
      <c r="E109" s="5">
        <v>3.83</v>
      </c>
      <c r="F109" s="77">
        <v>3</v>
      </c>
      <c r="G109" s="24"/>
      <c r="H109" s="42" t="str">
        <f>IF(J109=0,"",INDEX('Team Declaration'!$C$25:$BI$41,MATCH(G106,'Team Declaration'!$B$25:$B$41,0),MATCH(J109,'Team Declaration'!$C$4:$BI$4,0)))</f>
        <v>Orla Powell</v>
      </c>
      <c r="I109" s="43"/>
      <c r="J109" s="4" t="s">
        <v>18</v>
      </c>
      <c r="K109" s="6">
        <v>14.5</v>
      </c>
      <c r="L109" s="77">
        <v>3</v>
      </c>
      <c r="M109" s="24"/>
      <c r="N109" s="34" t="str">
        <f>IF($P107=0,"",INDEX('Team Declaration'!$C$25:$BJ$41,MATCH($M$106,'Team Declaration'!$B$25:$B$41,0)+2,MATCH(LEFT($P107,1),'Team Declaration'!$C$4:$BJ$4,0)))</f>
        <v>Mia O'Hara</v>
      </c>
      <c r="O109" s="31" t="str">
        <f>IF($AD107=0,"",INDEX('Team Declaration'!$C$25:$BJ$41,MATCH($AA$88,'Team Declaration'!$B$25:$B$41,0)+2,MATCH(LEFT($AD107,1),'Team Declaration'!$C$4:$BJ$4,0)+1))</f>
        <v/>
      </c>
      <c r="P109" s="205"/>
      <c r="Q109" s="202"/>
      <c r="R109" s="97"/>
      <c r="S109" s="18">
        <f t="shared" si="13"/>
        <v>0</v>
      </c>
      <c r="T109" s="18">
        <f t="shared" si="13"/>
        <v>0</v>
      </c>
      <c r="U109" s="18">
        <f t="shared" si="13"/>
        <v>0</v>
      </c>
      <c r="V109" s="18">
        <f t="shared" si="13"/>
        <v>6</v>
      </c>
      <c r="W109" s="18">
        <f t="shared" si="13"/>
        <v>0</v>
      </c>
      <c r="X109" s="18">
        <f t="shared" si="13"/>
        <v>0</v>
      </c>
      <c r="Y109" s="18">
        <f t="shared" si="13"/>
        <v>0</v>
      </c>
      <c r="Z109" s="8"/>
    </row>
    <row r="110" spans="1:26" x14ac:dyDescent="0.2">
      <c r="A110" s="24"/>
      <c r="B110" s="42" t="str">
        <f>IF(D110=0,"",INDEX('Team Declaration'!$C$25:$BI$41,MATCH(A106,'Team Declaration'!$B$25:$B$41,0),MATCH(D110,'Team Declaration'!$C$4:$BI$4,0)))</f>
        <v>Emma Cogan</v>
      </c>
      <c r="C110" s="43"/>
      <c r="D110" s="4" t="s">
        <v>8</v>
      </c>
      <c r="E110" s="5">
        <v>3.65</v>
      </c>
      <c r="F110" s="77">
        <v>2</v>
      </c>
      <c r="G110" s="24"/>
      <c r="H110" s="42" t="str">
        <f>IF(J110=0,"",INDEX('Team Declaration'!$C$25:$BI$41,MATCH(G106,'Team Declaration'!$B$25:$B$41,0),MATCH(J110,'Team Declaration'!$C$4:$BI$4,0)))</f>
        <v>Lauren Lee</v>
      </c>
      <c r="I110" s="43"/>
      <c r="J110" s="4" t="s">
        <v>44</v>
      </c>
      <c r="K110" s="6">
        <v>15</v>
      </c>
      <c r="L110" s="77">
        <v>2</v>
      </c>
      <c r="M110" s="24"/>
      <c r="N110" s="35" t="str">
        <f>IF($P107=0,"",INDEX('Team Declaration'!$C$25:$BJ$41,MATCH($M$106,'Team Declaration'!$B$25:$B$41,0)+3,MATCH(LEFT($P107,1),'Team Declaration'!$C$4:$BJ$4,0)))</f>
        <v>Lucia Albertella</v>
      </c>
      <c r="O110" s="36" t="str">
        <f>IF($AD107=0,"",INDEX('Team Declaration'!$C$25:$BJ$41,MATCH($AA$88,'Team Declaration'!$B$25:$B$41,0)+3,MATCH(LEFT($AD107,1),'Team Declaration'!$C$4:$BJ$4,0)+1))</f>
        <v/>
      </c>
      <c r="P110" s="206"/>
      <c r="Q110" s="203"/>
      <c r="R110" s="97"/>
      <c r="S110" s="18">
        <f t="shared" si="13"/>
        <v>0</v>
      </c>
      <c r="T110" s="18">
        <f t="shared" si="13"/>
        <v>2</v>
      </c>
      <c r="U110" s="18">
        <f t="shared" si="13"/>
        <v>0</v>
      </c>
      <c r="V110" s="18">
        <f t="shared" si="13"/>
        <v>0</v>
      </c>
      <c r="W110" s="18">
        <f t="shared" si="13"/>
        <v>2</v>
      </c>
      <c r="X110" s="18">
        <f t="shared" si="13"/>
        <v>0</v>
      </c>
      <c r="Y110" s="18">
        <f t="shared" si="13"/>
        <v>0</v>
      </c>
      <c r="Z110" s="8"/>
    </row>
    <row r="111" spans="1:26" x14ac:dyDescent="0.2">
      <c r="A111" s="24"/>
      <c r="B111" s="42" t="str">
        <f>IF(D111=0,"",INDEX('Team Declaration'!$C$25:$BI$41,MATCH(A106,'Team Declaration'!$B$25:$B$41,0),MATCH(D111,'Team Declaration'!$C$4:$BI$4,0)))</f>
        <v/>
      </c>
      <c r="C111" s="43"/>
      <c r="D111" s="4"/>
      <c r="E111" s="5"/>
      <c r="F111" s="77">
        <v>1</v>
      </c>
      <c r="G111" s="24"/>
      <c r="H111" s="42" t="str">
        <f>IF(J111=0,"",INDEX('Team Declaration'!$C$25:$BI$41,MATCH(G106,'Team Declaration'!$B$25:$B$41,0),MATCH(J111,'Team Declaration'!$C$4:$BI$4,0)))</f>
        <v/>
      </c>
      <c r="I111" s="43"/>
      <c r="J111" s="4"/>
      <c r="K111" s="6"/>
      <c r="L111" s="77">
        <v>1</v>
      </c>
      <c r="M111" s="24"/>
      <c r="N111" s="32" t="str">
        <f>IF($P111=0,"",INDEX('Team Declaration'!$C$25:$BJ$41,MATCH($M$106,'Team Declaration'!$B$25:$B$41,0),MATCH(LEFT($P111,1),'Team Declaration'!$C$4:$BJ$4,0)))</f>
        <v>Minnie Madriaga</v>
      </c>
      <c r="O111" s="33" t="str">
        <f>IF($AD111=0,"",INDEX('Team Declaration'!$C$25:$BJ$41,MATCH($AA$88,'Team Declaration'!$B$25:$B$41,0),MATCH(LEFT($AD111,1),'Team Declaration'!$C$4:$BJ$4,0)+1))</f>
        <v/>
      </c>
      <c r="P111" s="204" t="s">
        <v>4</v>
      </c>
      <c r="Q111" s="201">
        <v>54.4</v>
      </c>
      <c r="R111" s="97">
        <v>4</v>
      </c>
      <c r="S111" s="18">
        <f t="shared" si="13"/>
        <v>4</v>
      </c>
      <c r="T111" s="18">
        <f t="shared" si="13"/>
        <v>0</v>
      </c>
      <c r="U111" s="18">
        <f t="shared" si="13"/>
        <v>0</v>
      </c>
      <c r="V111" s="18">
        <f t="shared" si="13"/>
        <v>0</v>
      </c>
      <c r="W111" s="18">
        <f t="shared" si="13"/>
        <v>0</v>
      </c>
      <c r="X111" s="18">
        <f t="shared" si="13"/>
        <v>0</v>
      </c>
      <c r="Y111" s="18">
        <f t="shared" si="13"/>
        <v>0</v>
      </c>
      <c r="Z111" s="8"/>
    </row>
    <row r="112" spans="1:26" x14ac:dyDescent="0.2">
      <c r="A112" s="26" t="str">
        <f>A106</f>
        <v>Long Jump</v>
      </c>
      <c r="B112" s="27"/>
      <c r="C112" s="29" t="s">
        <v>4</v>
      </c>
      <c r="D112" s="27"/>
      <c r="E112" s="29"/>
      <c r="F112" s="77"/>
      <c r="G112" s="26" t="str">
        <f>G106</f>
        <v>100 metres</v>
      </c>
      <c r="H112" s="27"/>
      <c r="I112" s="29" t="s">
        <v>4</v>
      </c>
      <c r="J112" s="27"/>
      <c r="K112" s="29"/>
      <c r="L112" s="77"/>
      <c r="M112" s="24"/>
      <c r="N112" s="34" t="str">
        <f>IF($P111=0,"",INDEX('Team Declaration'!$C$25:$BJ$41,MATCH($M$106,'Team Declaration'!$B$25:$B$41,0)+1,MATCH(LEFT($P111,1),'Team Declaration'!$C$4:$BJ$4,0)))</f>
        <v>Lena Dornbusch</v>
      </c>
      <c r="O112" s="31" t="str">
        <f>IF($AD111=0,"",INDEX('Team Declaration'!$C$25:$BJ$41,MATCH($AA$88,'Team Declaration'!$B$25:$B$41,0)+1,MATCH(LEFT($AD111,1),'Team Declaration'!$C$4:$BJ$4,0)+1))</f>
        <v/>
      </c>
      <c r="P112" s="205"/>
      <c r="Q112" s="202"/>
      <c r="R112" s="97"/>
      <c r="S112" s="18">
        <f t="shared" si="13"/>
        <v>0</v>
      </c>
      <c r="T112" s="18">
        <f t="shared" si="13"/>
        <v>0</v>
      </c>
      <c r="U112" s="18">
        <f t="shared" si="13"/>
        <v>0</v>
      </c>
      <c r="V112" s="18">
        <f t="shared" si="13"/>
        <v>0</v>
      </c>
      <c r="W112" s="18">
        <f t="shared" si="13"/>
        <v>0</v>
      </c>
      <c r="X112" s="18">
        <f t="shared" si="13"/>
        <v>0</v>
      </c>
      <c r="Y112" s="18">
        <f t="shared" si="13"/>
        <v>0</v>
      </c>
      <c r="Z112" s="8"/>
    </row>
    <row r="113" spans="1:26" x14ac:dyDescent="0.2">
      <c r="A113" s="24"/>
      <c r="B113" s="42" t="str">
        <f>IF(D113=0,"",INDEX('Team Declaration'!$C$25:$BI$41,MATCH(A112,'Team Declaration'!$B$25:$B$41,0),MATCH(D113,'Team Declaration'!$C$4:$BI$4,0)))</f>
        <v>Renee Bassin</v>
      </c>
      <c r="C113" s="43"/>
      <c r="D113" s="4" t="s">
        <v>44</v>
      </c>
      <c r="E113" s="5">
        <v>4.22</v>
      </c>
      <c r="F113" s="77">
        <v>5</v>
      </c>
      <c r="G113" s="24"/>
      <c r="H113" s="42" t="str">
        <f>IF(J113=0,"",INDEX('Team Declaration'!$C$25:$BI$41,MATCH(G112,'Team Declaration'!$B$25:$B$41,0),MATCH(J113,'Team Declaration'!$C$4:$BI$4,0)))</f>
        <v>Macy Ring</v>
      </c>
      <c r="I113" s="43"/>
      <c r="J113" s="4" t="s">
        <v>8</v>
      </c>
      <c r="K113" s="6">
        <v>13.2</v>
      </c>
      <c r="L113" s="77">
        <v>5</v>
      </c>
      <c r="M113" s="24"/>
      <c r="N113" s="34" t="str">
        <f>IF($P111=0,"",INDEX('Team Declaration'!$C$25:$BJ$41,MATCH($M$106,'Team Declaration'!$B$25:$B$41,0)+2,MATCH(LEFT($P111,1),'Team Declaration'!$C$4:$BJ$4,0)))</f>
        <v>Anya Dawson</v>
      </c>
      <c r="O113" s="31" t="str">
        <f>IF($AD111=0,"",INDEX('Team Declaration'!$C$25:$BJ$41,MATCH($AA$88,'Team Declaration'!$B$25:$B$41,0)+2,MATCH(LEFT($AD111,1),'Team Declaration'!$C$4:$BJ$4,0)+1))</f>
        <v/>
      </c>
      <c r="P113" s="205"/>
      <c r="Q113" s="202"/>
      <c r="R113" s="95"/>
      <c r="S113" s="18">
        <f t="shared" si="13"/>
        <v>0</v>
      </c>
      <c r="T113" s="18">
        <f t="shared" si="13"/>
        <v>5</v>
      </c>
      <c r="U113" s="18">
        <f t="shared" si="13"/>
        <v>0</v>
      </c>
      <c r="V113" s="18">
        <f t="shared" si="13"/>
        <v>0</v>
      </c>
      <c r="W113" s="18">
        <f t="shared" si="13"/>
        <v>5</v>
      </c>
      <c r="X113" s="18">
        <f t="shared" si="13"/>
        <v>0</v>
      </c>
      <c r="Y113" s="18">
        <f t="shared" si="13"/>
        <v>0</v>
      </c>
      <c r="Z113" s="8"/>
    </row>
    <row r="114" spans="1:26" x14ac:dyDescent="0.2">
      <c r="A114" s="24"/>
      <c r="B114" s="42" t="str">
        <f>IF(D114=0,"",INDEX('Team Declaration'!$C$25:$BI$41,MATCH(A112,'Team Declaration'!$B$25:$B$41,0),MATCH(D114,'Team Declaration'!$C$4:$BI$4,0)))</f>
        <v>Lena Dornbusch</v>
      </c>
      <c r="C114" s="43"/>
      <c r="D114" s="4" t="s">
        <v>46</v>
      </c>
      <c r="E114" s="5">
        <v>3.93</v>
      </c>
      <c r="F114" s="77">
        <v>4</v>
      </c>
      <c r="G114" s="24"/>
      <c r="H114" s="42" t="str">
        <f>IF(J114=0,"",INDEX('Team Declaration'!$C$25:$BI$41,MATCH(G112,'Team Declaration'!$B$25:$B$41,0),MATCH(J114,'Team Declaration'!$C$4:$BI$4,0)))</f>
        <v>Minniw Madriaga</v>
      </c>
      <c r="I114" s="43"/>
      <c r="J114" s="4" t="s">
        <v>46</v>
      </c>
      <c r="K114" s="6">
        <v>13.6</v>
      </c>
      <c r="L114" s="77">
        <v>4</v>
      </c>
      <c r="M114" s="24"/>
      <c r="N114" s="35" t="str">
        <f>IF($P111=0,"",INDEX('Team Declaration'!$C$25:$BJ$41,MATCH($M$106,'Team Declaration'!$B$25:$B$41,0)+3,MATCH(LEFT($P111,1),'Team Declaration'!$C$4:$BJ$4,0)))</f>
        <v>Ruby Anning</v>
      </c>
      <c r="O114" s="36" t="str">
        <f>IF($AD111=0,"",INDEX('Team Declaration'!$C$25:$BJ$41,MATCH($AA$88,'Team Declaration'!$B$25:$B$41,0)+3,MATCH(LEFT($AD111,1),'Team Declaration'!$C$4:$BJ$4,0)+1))</f>
        <v/>
      </c>
      <c r="P114" s="206"/>
      <c r="Q114" s="203"/>
      <c r="R114" s="95"/>
      <c r="S114" s="18">
        <f t="shared" si="13"/>
        <v>8</v>
      </c>
      <c r="T114" s="18">
        <f t="shared" si="13"/>
        <v>0</v>
      </c>
      <c r="U114" s="18">
        <f t="shared" si="13"/>
        <v>0</v>
      </c>
      <c r="V114" s="18">
        <f t="shared" si="13"/>
        <v>0</v>
      </c>
      <c r="W114" s="18">
        <f t="shared" si="13"/>
        <v>0</v>
      </c>
      <c r="X114" s="18">
        <f t="shared" si="13"/>
        <v>0</v>
      </c>
      <c r="Y114" s="18">
        <f t="shared" si="13"/>
        <v>0</v>
      </c>
      <c r="Z114" s="8"/>
    </row>
    <row r="115" spans="1:26" x14ac:dyDescent="0.2">
      <c r="A115" s="24"/>
      <c r="B115" s="42" t="str">
        <f>IF(D115=0,"",INDEX('Team Declaration'!$C$25:$BI$41,MATCH(A112,'Team Declaration'!$B$25:$B$41,0),MATCH(D115,'Team Declaration'!$C$4:$BI$4,0)))</f>
        <v/>
      </c>
      <c r="C115" s="43"/>
      <c r="D115" s="4"/>
      <c r="E115" s="5"/>
      <c r="F115" s="77">
        <v>3</v>
      </c>
      <c r="G115" s="24"/>
      <c r="H115" s="42" t="str">
        <f>IF(J115=0,"",INDEX('Team Declaration'!$C$25:$BI$41,MATCH(G112,'Team Declaration'!$B$25:$B$41,0),MATCH(J115,'Team Declaration'!$C$4:$BI$4,0)))</f>
        <v>Olivia James</v>
      </c>
      <c r="I115" s="43"/>
      <c r="J115" s="4" t="s">
        <v>45</v>
      </c>
      <c r="K115" s="6">
        <v>15</v>
      </c>
      <c r="L115" s="77">
        <v>3</v>
      </c>
      <c r="M115" s="24"/>
      <c r="N115" s="32" t="str">
        <f>IF($P115=0,"",INDEX('Team Declaration'!$C$25:$BJ$41,MATCH($M$106,'Team Declaration'!$B$25:$B$41,0),MATCH(LEFT($P115,1),'Team Declaration'!$C$4:$BJ$4,0)))</f>
        <v>Orla Powell</v>
      </c>
      <c r="O115" s="33" t="str">
        <f>IF($AD115=0,"",INDEX('Team Declaration'!$C$25:$BJ$41,MATCH($AA$88,'Team Declaration'!$B$25:$B$41,0),MATCH(LEFT($AD115,1),'Team Declaration'!$C$4:$BJ$4,0)+1))</f>
        <v/>
      </c>
      <c r="P115" s="204" t="s">
        <v>18</v>
      </c>
      <c r="Q115" s="201">
        <v>58.3</v>
      </c>
      <c r="R115" s="95">
        <v>3</v>
      </c>
      <c r="S115" s="18">
        <f t="shared" si="13"/>
        <v>0</v>
      </c>
      <c r="T115" s="18">
        <f t="shared" si="13"/>
        <v>0</v>
      </c>
      <c r="U115" s="18">
        <f t="shared" si="13"/>
        <v>0</v>
      </c>
      <c r="V115" s="18">
        <f t="shared" si="13"/>
        <v>3</v>
      </c>
      <c r="W115" s="18">
        <f t="shared" si="13"/>
        <v>3</v>
      </c>
      <c r="X115" s="18">
        <f t="shared" si="13"/>
        <v>0</v>
      </c>
      <c r="Y115" s="18">
        <f t="shared" si="13"/>
        <v>0</v>
      </c>
      <c r="Z115" s="8"/>
    </row>
    <row r="116" spans="1:26" x14ac:dyDescent="0.2">
      <c r="A116" s="24"/>
      <c r="B116" s="42" t="str">
        <f>IF(D116=0,"",INDEX('Team Declaration'!$C$25:$BI$41,MATCH(A112,'Team Declaration'!$B$25:$B$41,0),MATCH(D116,'Team Declaration'!$C$4:$BI$4,0)))</f>
        <v/>
      </c>
      <c r="C116" s="43"/>
      <c r="D116" s="4"/>
      <c r="E116" s="5"/>
      <c r="F116" s="77">
        <v>2</v>
      </c>
      <c r="G116" s="24"/>
      <c r="H116" s="42" t="str">
        <f>IF(J116=0,"",INDEX('Team Declaration'!$C$25:$BI$41,MATCH(G112,'Team Declaration'!$B$25:$B$41,0),MATCH(J116,'Team Declaration'!$C$4:$BI$4,0)))</f>
        <v/>
      </c>
      <c r="I116" s="43"/>
      <c r="J116" s="4"/>
      <c r="K116" s="6"/>
      <c r="L116" s="77">
        <v>2</v>
      </c>
      <c r="M116" s="24"/>
      <c r="N116" s="34" t="str">
        <f>IF($P115=0,"",INDEX('Team Declaration'!$C$25:$BJ$41,MATCH($M$106,'Team Declaration'!$B$25:$B$41,0)+1,MATCH(LEFT($P115,1),'Team Declaration'!$C$4:$BJ$4,0)))</f>
        <v>Tracy Linus</v>
      </c>
      <c r="O116" s="31" t="str">
        <f>IF($AD115=0,"",INDEX('Team Declaration'!$C$25:$BJ$41,MATCH($AA$88,'Team Declaration'!$B$25:$B$41,0)+1,MATCH(LEFT($AD115,1),'Team Declaration'!$C$4:$BJ$4,0)+1))</f>
        <v/>
      </c>
      <c r="P116" s="205"/>
      <c r="Q116" s="202"/>
      <c r="R116" s="95"/>
      <c r="S116" s="18">
        <f t="shared" si="13"/>
        <v>0</v>
      </c>
      <c r="T116" s="18">
        <f t="shared" si="13"/>
        <v>0</v>
      </c>
      <c r="U116" s="18">
        <f t="shared" si="13"/>
        <v>0</v>
      </c>
      <c r="V116" s="18">
        <f t="shared" si="13"/>
        <v>0</v>
      </c>
      <c r="W116" s="18">
        <f t="shared" si="13"/>
        <v>0</v>
      </c>
      <c r="X116" s="18">
        <f t="shared" si="13"/>
        <v>0</v>
      </c>
      <c r="Y116" s="18">
        <f t="shared" si="13"/>
        <v>0</v>
      </c>
      <c r="Z116" s="8"/>
    </row>
    <row r="117" spans="1:26" x14ac:dyDescent="0.2">
      <c r="A117" s="24"/>
      <c r="B117" s="42" t="str">
        <f>IF(D117=0,"",INDEX('Team Declaration'!$C$25:$BI$41,MATCH(A112,'Team Declaration'!$B$25:$B$41,0),MATCH(D117,'Team Declaration'!$C$4:$BI$4,0)))</f>
        <v/>
      </c>
      <c r="C117" s="43"/>
      <c r="D117" s="4"/>
      <c r="E117" s="5"/>
      <c r="F117" s="77">
        <v>1</v>
      </c>
      <c r="G117" s="24"/>
      <c r="H117" s="42" t="str">
        <f>IF(J117=0,"",INDEX('Team Declaration'!$C$25:$BI$41,MATCH(G112,'Team Declaration'!$B$25:$B$41,0),MATCH(J117,'Team Declaration'!$C$4:$BI$4,0)))</f>
        <v/>
      </c>
      <c r="I117" s="43"/>
      <c r="J117" s="4"/>
      <c r="K117" s="6"/>
      <c r="L117" s="77">
        <v>1</v>
      </c>
      <c r="M117" s="24"/>
      <c r="N117" s="34" t="str">
        <f>IF($P115=0,"",INDEX('Team Declaration'!$C$25:$BJ$41,MATCH($M$106,'Team Declaration'!$B$25:$B$41,0)+2,MATCH(LEFT($P115,1),'Team Declaration'!$C$4:$BJ$4,0)))</f>
        <v>Erin Hinds</v>
      </c>
      <c r="O117" s="31" t="str">
        <f>IF($AD115=0,"",INDEX('Team Declaration'!$C$25:$BJ$41,MATCH($AA$88,'Team Declaration'!$B$25:$B$41,0)+2,MATCH(LEFT($AD115,1),'Team Declaration'!$C$4:$BJ$4,0)+1))</f>
        <v/>
      </c>
      <c r="P117" s="205"/>
      <c r="Q117" s="202"/>
      <c r="R117" s="95"/>
      <c r="S117" s="18">
        <f t="shared" si="13"/>
        <v>0</v>
      </c>
      <c r="T117" s="18">
        <f t="shared" si="13"/>
        <v>0</v>
      </c>
      <c r="U117" s="18">
        <f t="shared" si="13"/>
        <v>0</v>
      </c>
      <c r="V117" s="18">
        <f t="shared" si="13"/>
        <v>0</v>
      </c>
      <c r="W117" s="18">
        <f t="shared" si="13"/>
        <v>0</v>
      </c>
      <c r="X117" s="18">
        <f t="shared" si="13"/>
        <v>0</v>
      </c>
      <c r="Y117" s="18">
        <f t="shared" si="13"/>
        <v>0</v>
      </c>
      <c r="Z117" s="8"/>
    </row>
    <row r="118" spans="1:26" x14ac:dyDescent="0.2">
      <c r="A118" s="26" t="str">
        <f>'Team Declaration'!$B29</f>
        <v>Discus</v>
      </c>
      <c r="B118" s="27"/>
      <c r="C118" s="29" t="s">
        <v>3</v>
      </c>
      <c r="D118" s="27"/>
      <c r="E118" s="29"/>
      <c r="F118" s="77"/>
      <c r="G118" s="26" t="str">
        <f>'Team Declaration'!$B34</f>
        <v>75 m Hurdles</v>
      </c>
      <c r="H118" s="29"/>
      <c r="I118" s="29" t="s">
        <v>3</v>
      </c>
      <c r="J118" s="27"/>
      <c r="K118" s="29"/>
      <c r="L118" s="30"/>
      <c r="M118" s="24"/>
      <c r="N118" s="35" t="str">
        <f>IF($P115=0,"",INDEX('Team Declaration'!$C$25:$BJ$41,MATCH($M$106,'Team Declaration'!$B$25:$B$41,0)+3,MATCH(LEFT($P115,1),'Team Declaration'!$C$4:$BJ$4,0)))</f>
        <v>Ivy Spencer</v>
      </c>
      <c r="O118" s="36" t="str">
        <f>IF($AD115=0,"",INDEX('Team Declaration'!$C$25:$BJ$41,MATCH($AA$88,'Team Declaration'!$B$25:$B$41,0)+3,MATCH(LEFT($AD115,1),'Team Declaration'!$C$4:$BJ$4,0)+1))</f>
        <v/>
      </c>
      <c r="P118" s="206"/>
      <c r="Q118" s="203"/>
      <c r="R118" s="95"/>
      <c r="S118" s="18">
        <f t="shared" si="13"/>
        <v>0</v>
      </c>
      <c r="T118" s="18">
        <f t="shared" si="13"/>
        <v>0</v>
      </c>
      <c r="U118" s="18">
        <f t="shared" si="13"/>
        <v>0</v>
      </c>
      <c r="V118" s="18">
        <f t="shared" si="13"/>
        <v>0</v>
      </c>
      <c r="W118" s="18">
        <f t="shared" si="13"/>
        <v>0</v>
      </c>
      <c r="X118" s="18">
        <f t="shared" si="13"/>
        <v>0</v>
      </c>
      <c r="Y118" s="18">
        <f t="shared" si="13"/>
        <v>0</v>
      </c>
      <c r="Z118" s="8"/>
    </row>
    <row r="119" spans="1:26" x14ac:dyDescent="0.2">
      <c r="A119" s="24"/>
      <c r="B119" s="42" t="str">
        <f>IF(D119=0,"",INDEX('Team Declaration'!$C$25:$BI$41,MATCH(A118,'Team Declaration'!$B$25:$B$41,0),MATCH(D119,'Team Declaration'!$C$4:$BI$4,0)))</f>
        <v>Nellie Hannam</v>
      </c>
      <c r="C119" s="43"/>
      <c r="D119" s="4" t="s">
        <v>7</v>
      </c>
      <c r="E119" s="5">
        <v>21.72</v>
      </c>
      <c r="F119" s="77">
        <v>5</v>
      </c>
      <c r="G119" s="24"/>
      <c r="H119" s="42" t="str">
        <f>IF(J119=0,"",INDEX('Team Declaration'!$C$25:$BI$41,MATCH(G118,'Team Declaration'!$B$25:$B$41,0),MATCH(J119,'Team Declaration'!$C$4:$BI$4,0)))</f>
        <v>Freya Waterworth</v>
      </c>
      <c r="I119" s="43"/>
      <c r="J119" s="4" t="s">
        <v>4</v>
      </c>
      <c r="K119" s="6">
        <v>15.7</v>
      </c>
      <c r="L119" s="77">
        <v>5</v>
      </c>
      <c r="M119" s="24"/>
      <c r="N119" s="32" t="str">
        <f>IF($P119=0,"",INDEX('Team Declaration'!$C$25:$BJ$41,MATCH($M$106,'Team Declaration'!$B$25:$B$41,0),MATCH(LEFT($P119,1),'Team Declaration'!$C$4:$BJ$4,0)))</f>
        <v>Lara Ruttler</v>
      </c>
      <c r="O119" s="33" t="str">
        <f>IF($AD119=0,"",INDEX('Team Declaration'!$C$25:$BJ$41,MATCH($AA$88,'Team Declaration'!$B$25:$B$41,0),MATCH(LEFT($AD119,1),'Team Declaration'!$C$4:$BJ$4,0)+1))</f>
        <v/>
      </c>
      <c r="P119" s="204" t="s">
        <v>44</v>
      </c>
      <c r="Q119" s="201">
        <v>63.3</v>
      </c>
      <c r="R119" s="95">
        <v>2</v>
      </c>
      <c r="S119" s="18">
        <f t="shared" si="13"/>
        <v>5</v>
      </c>
      <c r="T119" s="18">
        <f t="shared" si="13"/>
        <v>5</v>
      </c>
      <c r="U119" s="18">
        <f t="shared" si="13"/>
        <v>0</v>
      </c>
      <c r="V119" s="18">
        <f t="shared" si="13"/>
        <v>0</v>
      </c>
      <c r="W119" s="18">
        <f t="shared" si="13"/>
        <v>2</v>
      </c>
      <c r="X119" s="18">
        <f t="shared" si="13"/>
        <v>0</v>
      </c>
      <c r="Y119" s="18">
        <f t="shared" si="13"/>
        <v>0</v>
      </c>
      <c r="Z119" s="8"/>
    </row>
    <row r="120" spans="1:26" x14ac:dyDescent="0.2">
      <c r="A120" s="24"/>
      <c r="B120" s="42" t="str">
        <f>IF(D120=0,"",INDEX('Team Declaration'!$C$25:$BI$41,MATCH(A118,'Team Declaration'!$B$25:$B$41,0),MATCH(D120,'Team Declaration'!$C$4:$BI$4,0)))</f>
        <v>Emma Carter</v>
      </c>
      <c r="C120" s="43"/>
      <c r="D120" s="4" t="s">
        <v>46</v>
      </c>
      <c r="E120" s="5">
        <v>18.66</v>
      </c>
      <c r="F120" s="77">
        <v>4</v>
      </c>
      <c r="G120" s="24"/>
      <c r="H120" s="42" t="str">
        <f>IF(J120=0,"",INDEX('Team Declaration'!$C$25:$BI$41,MATCH(G118,'Team Declaration'!$B$25:$B$41,0),MATCH(J120,'Team Declaration'!$C$4:$BI$4,0)))</f>
        <v/>
      </c>
      <c r="I120" s="43"/>
      <c r="J120" s="4"/>
      <c r="K120" s="6"/>
      <c r="L120" s="77">
        <v>4</v>
      </c>
      <c r="M120" s="24"/>
      <c r="N120" s="34" t="str">
        <f>IF($P119=0,"",INDEX('Team Declaration'!$C$25:$BJ$41,MATCH($M$106,'Team Declaration'!$B$25:$B$41,0)+1,MATCH(LEFT($P119,1),'Team Declaration'!$C$4:$BJ$4,0)))</f>
        <v>Daisy Mason</v>
      </c>
      <c r="O120" s="31" t="str">
        <f>IF($AD119=0,"",INDEX('Team Declaration'!$C$25:$BJ$41,MATCH($AA$88,'Team Declaration'!$B$25:$B$41,0)+1,MATCH(LEFT($AD119,1),'Team Declaration'!$C$4:$BJ$4,0)+1))</f>
        <v/>
      </c>
      <c r="P120" s="205"/>
      <c r="Q120" s="202"/>
      <c r="R120" s="95"/>
      <c r="S120" s="18">
        <f t="shared" si="13"/>
        <v>4</v>
      </c>
      <c r="T120" s="18">
        <f t="shared" si="13"/>
        <v>0</v>
      </c>
      <c r="U120" s="18">
        <f t="shared" si="13"/>
        <v>0</v>
      </c>
      <c r="V120" s="18">
        <f t="shared" si="13"/>
        <v>0</v>
      </c>
      <c r="W120" s="18">
        <f t="shared" si="13"/>
        <v>0</v>
      </c>
      <c r="X120" s="18">
        <f t="shared" si="13"/>
        <v>0</v>
      </c>
      <c r="Y120" s="18">
        <f t="shared" si="13"/>
        <v>0</v>
      </c>
      <c r="Z120" s="8"/>
    </row>
    <row r="121" spans="1:26" x14ac:dyDescent="0.2">
      <c r="A121" s="24"/>
      <c r="B121" s="42" t="str">
        <f>IF(D121=0,"",INDEX('Team Declaration'!$C$25:$BI$41,MATCH(A118,'Team Declaration'!$B$25:$B$41,0),MATCH(D121,'Team Declaration'!$C$4:$BI$4,0)))</f>
        <v>Renee Bassin</v>
      </c>
      <c r="C121" s="43"/>
      <c r="D121" s="4" t="s">
        <v>44</v>
      </c>
      <c r="E121" s="5">
        <v>14.49</v>
      </c>
      <c r="F121" s="77">
        <v>3</v>
      </c>
      <c r="G121" s="24"/>
      <c r="H121" s="42" t="str">
        <f>IF(J121=0,"",INDEX('Team Declaration'!$C$25:$BI$41,MATCH(G118,'Team Declaration'!$B$25:$B$41,0),MATCH(J121,'Team Declaration'!$C$4:$BI$4,0)))</f>
        <v/>
      </c>
      <c r="I121" s="43"/>
      <c r="J121" s="4"/>
      <c r="K121" s="6"/>
      <c r="L121" s="77">
        <v>3</v>
      </c>
      <c r="M121" s="24"/>
      <c r="N121" s="34" t="str">
        <f>IF($P119=0,"",INDEX('Team Declaration'!$C$25:$BJ$41,MATCH($M$106,'Team Declaration'!$B$25:$B$41,0)+2,MATCH(LEFT($P119,1),'Team Declaration'!$C$4:$BJ$4,0)))</f>
        <v>Lauren Lee</v>
      </c>
      <c r="O121" s="31" t="str">
        <f>IF($AD119=0,"",INDEX('Team Declaration'!$C$25:$BJ$41,MATCH($AA$88,'Team Declaration'!$B$25:$B$41,0)+2,MATCH(LEFT($AD119,1),'Team Declaration'!$C$4:$BJ$4,0)+1))</f>
        <v/>
      </c>
      <c r="P121" s="205"/>
      <c r="Q121" s="202"/>
      <c r="R121" s="95"/>
      <c r="S121" s="18">
        <f t="shared" si="13"/>
        <v>0</v>
      </c>
      <c r="T121" s="18">
        <f t="shared" si="13"/>
        <v>0</v>
      </c>
      <c r="U121" s="18">
        <f t="shared" si="13"/>
        <v>0</v>
      </c>
      <c r="V121" s="18">
        <f t="shared" si="13"/>
        <v>0</v>
      </c>
      <c r="W121" s="18">
        <f t="shared" si="13"/>
        <v>3</v>
      </c>
      <c r="X121" s="18">
        <f t="shared" si="13"/>
        <v>0</v>
      </c>
      <c r="Y121" s="18">
        <f t="shared" si="13"/>
        <v>0</v>
      </c>
      <c r="Z121" s="8"/>
    </row>
    <row r="122" spans="1:26" x14ac:dyDescent="0.2">
      <c r="A122" s="24"/>
      <c r="B122" s="42" t="str">
        <f>IF(D122=0,"",INDEX('Team Declaration'!$C$25:$BI$41,MATCH(A118,'Team Declaration'!$B$25:$B$41,0),MATCH(D122,'Team Declaration'!$C$4:$BI$4,0)))</f>
        <v/>
      </c>
      <c r="C122" s="43"/>
      <c r="D122" s="4"/>
      <c r="E122" s="5"/>
      <c r="F122" s="77">
        <v>2</v>
      </c>
      <c r="G122" s="24"/>
      <c r="H122" s="42" t="str">
        <f>IF(J122=0,"",INDEX('Team Declaration'!$C$25:$BI$41,MATCH(G118,'Team Declaration'!$B$25:$B$41,0),MATCH(J122,'Team Declaration'!$C$4:$BI$4,0)))</f>
        <v/>
      </c>
      <c r="I122" s="43"/>
      <c r="J122" s="4"/>
      <c r="K122" s="6"/>
      <c r="L122" s="77">
        <v>2</v>
      </c>
      <c r="M122" s="24"/>
      <c r="N122" s="35" t="str">
        <f>IF($P119=0,"",INDEX('Team Declaration'!$C$25:$BJ$41,MATCH($M$106,'Team Declaration'!$B$25:$B$41,0)+3,MATCH(LEFT($P119,1),'Team Declaration'!$C$4:$BJ$4,0)))</f>
        <v>Renee Bassin</v>
      </c>
      <c r="O122" s="36" t="str">
        <f>IF($AD119=0,"",INDEX('Team Declaration'!$C$25:$BJ$41,MATCH($AA$88,'Team Declaration'!$B$25:$B$41,0)+3,MATCH(LEFT($AD119,1),'Team Declaration'!$C$4:$BJ$4,0)+1))</f>
        <v/>
      </c>
      <c r="P122" s="206"/>
      <c r="Q122" s="203"/>
      <c r="R122" s="95"/>
      <c r="S122" s="18">
        <f t="shared" si="13"/>
        <v>0</v>
      </c>
      <c r="T122" s="18">
        <f t="shared" si="13"/>
        <v>0</v>
      </c>
      <c r="U122" s="18">
        <f t="shared" si="13"/>
        <v>0</v>
      </c>
      <c r="V122" s="18">
        <f t="shared" si="13"/>
        <v>0</v>
      </c>
      <c r="W122" s="18">
        <f t="shared" si="13"/>
        <v>0</v>
      </c>
      <c r="X122" s="18">
        <f t="shared" si="13"/>
        <v>0</v>
      </c>
      <c r="Y122" s="18">
        <f t="shared" si="13"/>
        <v>0</v>
      </c>
      <c r="Z122" s="8"/>
    </row>
    <row r="123" spans="1:26" x14ac:dyDescent="0.2">
      <c r="A123" s="24"/>
      <c r="B123" s="42" t="str">
        <f>IF(D123=0,"",INDEX('Team Declaration'!$C$25:$BI$41,MATCH(A118,'Team Declaration'!$B$25:$B$41,0),MATCH(D123,'Team Declaration'!$C$4:$BI$4,0)))</f>
        <v/>
      </c>
      <c r="C123" s="43"/>
      <c r="D123" s="4"/>
      <c r="E123" s="5"/>
      <c r="F123" s="77">
        <v>1</v>
      </c>
      <c r="G123" s="24"/>
      <c r="H123" s="42" t="str">
        <f>IF(J123=0,"",INDEX('Team Declaration'!$C$25:$BI$41,MATCH(G118,'Team Declaration'!$B$25:$B$41,0),MATCH(J123,'Team Declaration'!$C$4:$BI$4,0)))</f>
        <v/>
      </c>
      <c r="I123" s="43"/>
      <c r="J123" s="4"/>
      <c r="K123" s="6"/>
      <c r="L123" s="77">
        <v>1</v>
      </c>
      <c r="M123" s="24"/>
      <c r="N123" s="32" t="str">
        <f>IF($P123=0,"",INDEX('Team Declaration'!$C$25:$BJ$41,MATCH($M$106,'Team Declaration'!$B$25:$B$41,0),MATCH(LEFT($P123,1),'Team Declaration'!$C$4:$BJ$4,0)))</f>
        <v/>
      </c>
      <c r="O123" s="33" t="str">
        <f>IF($AD123=0,"",INDEX('Team Declaration'!$C$25:$BJ$41,MATCH($AA$88,'Team Declaration'!$B$25:$B$41,0),MATCH(LEFT($AD123,1),'Team Declaration'!$C$4:$BJ$4,0)+1))</f>
        <v/>
      </c>
      <c r="P123" s="204"/>
      <c r="Q123" s="201"/>
      <c r="R123" s="95">
        <v>1</v>
      </c>
      <c r="S123" s="18">
        <f t="shared" si="13"/>
        <v>0</v>
      </c>
      <c r="T123" s="18">
        <f t="shared" si="13"/>
        <v>0</v>
      </c>
      <c r="U123" s="18">
        <f t="shared" si="13"/>
        <v>0</v>
      </c>
      <c r="V123" s="18">
        <f t="shared" si="13"/>
        <v>0</v>
      </c>
      <c r="W123" s="18">
        <f t="shared" si="13"/>
        <v>0</v>
      </c>
      <c r="X123" s="18">
        <f t="shared" si="13"/>
        <v>0</v>
      </c>
      <c r="Y123" s="18">
        <f t="shared" si="13"/>
        <v>0</v>
      </c>
      <c r="Z123" s="8"/>
    </row>
    <row r="124" spans="1:26" x14ac:dyDescent="0.2">
      <c r="A124" s="26" t="str">
        <f>A118</f>
        <v>Discus</v>
      </c>
      <c r="B124" s="27"/>
      <c r="C124" s="29" t="s">
        <v>4</v>
      </c>
      <c r="D124" s="27"/>
      <c r="E124" s="29"/>
      <c r="F124" s="77"/>
      <c r="G124" s="26" t="str">
        <f>G118</f>
        <v>75 m Hurdles</v>
      </c>
      <c r="H124" s="27"/>
      <c r="I124" s="29" t="s">
        <v>4</v>
      </c>
      <c r="J124" s="27"/>
      <c r="K124" s="29"/>
      <c r="L124" s="30"/>
      <c r="M124" s="24"/>
      <c r="N124" s="34" t="str">
        <f>IF($P123=0,"",INDEX('Team Declaration'!$C$25:$BJ$41,MATCH($M$106,'Team Declaration'!$B$25:$B$41,0)+1,MATCH(LEFT($P123,1),'Team Declaration'!$C$4:$BJ$4,0)))</f>
        <v/>
      </c>
      <c r="O124" s="31" t="str">
        <f>IF($AD123=0,"",INDEX('Team Declaration'!$C$25:$BJ$41,MATCH($AA$88,'Team Declaration'!$B$25:$B$41,0)+1,MATCH(LEFT($AD123,1),'Team Declaration'!$C$4:$BJ$4,0)+1))</f>
        <v/>
      </c>
      <c r="P124" s="205"/>
      <c r="Q124" s="202"/>
      <c r="R124" s="95"/>
      <c r="S124" s="18">
        <f>IF(OR($D124=S$1,$D124=S$2),$F124,0)+IF(OR($J124=S$1,$J124=S$2),$L124,0)+IF(OR($P124=S$1,$P124=S$2),$R124,0)</f>
        <v>0</v>
      </c>
      <c r="T124" s="18">
        <f t="shared" ref="T124:Y124" si="14">IF(OR($D124=T$1,$D124=T$2),$F124,0)+IF(OR($J124=T$1,$J124=T$2),$L124,0)+IF(OR($P124=T$1,$P124=T$2),$R124,0)</f>
        <v>0</v>
      </c>
      <c r="U124" s="18">
        <f t="shared" si="14"/>
        <v>0</v>
      </c>
      <c r="V124" s="18">
        <f t="shared" si="14"/>
        <v>0</v>
      </c>
      <c r="W124" s="18">
        <f t="shared" si="14"/>
        <v>0</v>
      </c>
      <c r="X124" s="18">
        <f t="shared" si="14"/>
        <v>0</v>
      </c>
      <c r="Y124" s="18">
        <f t="shared" si="14"/>
        <v>0</v>
      </c>
      <c r="Z124" s="8"/>
    </row>
    <row r="125" spans="1:26" x14ac:dyDescent="0.2">
      <c r="A125" s="24"/>
      <c r="B125" s="42" t="str">
        <f>IF(D125=0,"",INDEX('Team Declaration'!$C$25:$BI$41,MATCH(A124,'Team Declaration'!$B$25:$B$41,0),MATCH(D125,'Team Declaration'!$C$4:$BI$4,0)))</f>
        <v>Ruby Anning</v>
      </c>
      <c r="C125" s="43"/>
      <c r="D125" s="4" t="s">
        <v>4</v>
      </c>
      <c r="E125" s="5">
        <v>16.329999999999998</v>
      </c>
      <c r="F125" s="77">
        <v>5</v>
      </c>
      <c r="G125" s="24"/>
      <c r="H125" s="42" t="str">
        <f>IF(J125=0,"",INDEX('Team Declaration'!$C$25:$BI$41,MATCH(G124,'Team Declaration'!$B$25:$B$41,0),MATCH(J125,'Team Declaration'!$C$4:$BI$4,0)))</f>
        <v/>
      </c>
      <c r="I125" s="43"/>
      <c r="J125" s="4"/>
      <c r="K125" s="6"/>
      <c r="L125" s="77">
        <v>5</v>
      </c>
      <c r="M125" s="24"/>
      <c r="N125" s="34" t="str">
        <f>IF($P123=0,"",INDEX('Team Declaration'!$C$25:$BJ$41,MATCH($M$106,'Team Declaration'!$B$25:$B$41,0)+2,MATCH(LEFT($P123,1),'Team Declaration'!$C$4:$BJ$4,0)))</f>
        <v/>
      </c>
      <c r="O125" s="31" t="str">
        <f>IF($AD123=0,"",INDEX('Team Declaration'!$C$25:$BJ$41,MATCH($AA$88,'Team Declaration'!$B$25:$B$41,0)+2,MATCH(LEFT($AD123,1),'Team Declaration'!$C$4:$BJ$4,0)+1))</f>
        <v/>
      </c>
      <c r="P125" s="205"/>
      <c r="Q125" s="202"/>
      <c r="R125" s="95"/>
      <c r="S125" s="18">
        <f t="shared" ref="S125:Y126" si="15">IF(OR($D125=S$1,$D125=S$2),$F125,0)+IF(OR($J125=S$1,$J125=S$2),$L125,0)+IF(OR($P125=S$1,$P125=S$2),$R125,0)</f>
        <v>5</v>
      </c>
      <c r="T125" s="18">
        <f t="shared" si="15"/>
        <v>0</v>
      </c>
      <c r="U125" s="18">
        <f t="shared" si="15"/>
        <v>0</v>
      </c>
      <c r="V125" s="18">
        <f t="shared" si="15"/>
        <v>0</v>
      </c>
      <c r="W125" s="18">
        <f t="shared" si="15"/>
        <v>0</v>
      </c>
      <c r="X125" s="18">
        <f t="shared" si="15"/>
        <v>0</v>
      </c>
      <c r="Y125" s="18">
        <f t="shared" si="15"/>
        <v>0</v>
      </c>
      <c r="Z125" s="8"/>
    </row>
    <row r="126" spans="1:26" x14ac:dyDescent="0.2">
      <c r="A126" s="24"/>
      <c r="B126" s="42" t="str">
        <f>IF(D126=0,"",INDEX('Team Declaration'!$C$25:$BI$41,MATCH(A124,'Team Declaration'!$B$25:$B$41,0),MATCH(D126,'Team Declaration'!$C$4:$BI$4,0)))</f>
        <v>Macy Ring</v>
      </c>
      <c r="C126" s="43"/>
      <c r="D126" s="4" t="s">
        <v>8</v>
      </c>
      <c r="E126" s="5">
        <v>15.13</v>
      </c>
      <c r="F126" s="77">
        <v>4</v>
      </c>
      <c r="G126" s="24"/>
      <c r="H126" s="42" t="str">
        <f>IF(J126=0,"",INDEX('Team Declaration'!$C$25:$BI$41,MATCH(G124,'Team Declaration'!$B$25:$B$41,0),MATCH(J126,'Team Declaration'!$C$4:$BI$4,0)))</f>
        <v/>
      </c>
      <c r="I126" s="43"/>
      <c r="J126" s="4"/>
      <c r="K126" s="6"/>
      <c r="L126" s="77">
        <v>4</v>
      </c>
      <c r="M126" s="24"/>
      <c r="N126" s="35" t="str">
        <f>IF($P123=0,"",INDEX('Team Declaration'!$C$25:$BJ$41,MATCH($M$106,'Team Declaration'!$B$25:$B$41,0)+3,MATCH(LEFT($P123,1),'Team Declaration'!$C$4:$BJ$4,0)))</f>
        <v/>
      </c>
      <c r="O126" s="36" t="str">
        <f>IF($AD123=0,"",INDEX('Team Declaration'!$C$25:$BJ$41,MATCH($AA$88,'Team Declaration'!$B$25:$B$41,0)+3,MATCH(LEFT($AD123,1),'Team Declaration'!$C$4:$BJ$4,0)+1))</f>
        <v/>
      </c>
      <c r="P126" s="206"/>
      <c r="Q126" s="203"/>
      <c r="R126" s="95"/>
      <c r="S126" s="18">
        <f t="shared" si="15"/>
        <v>0</v>
      </c>
      <c r="T126" s="18">
        <f t="shared" si="15"/>
        <v>4</v>
      </c>
      <c r="U126" s="18">
        <f t="shared" si="15"/>
        <v>0</v>
      </c>
      <c r="V126" s="18">
        <f t="shared" si="15"/>
        <v>0</v>
      </c>
      <c r="W126" s="18">
        <f t="shared" si="15"/>
        <v>0</v>
      </c>
      <c r="X126" s="18">
        <f t="shared" si="15"/>
        <v>0</v>
      </c>
      <c r="Y126" s="18">
        <f t="shared" si="15"/>
        <v>0</v>
      </c>
      <c r="Z126" s="8"/>
    </row>
    <row r="127" spans="1:26" x14ac:dyDescent="0.2">
      <c r="A127" s="24"/>
      <c r="B127" s="42" t="str">
        <f>IF(D127=0,"",INDEX('Team Declaration'!$C$25:$BI$41,MATCH(A124,'Team Declaration'!$B$25:$B$41,0),MATCH(D127,'Team Declaration'!$C$4:$BI$4,0)))</f>
        <v/>
      </c>
      <c r="C127" s="43"/>
      <c r="D127" s="4"/>
      <c r="E127" s="5"/>
      <c r="F127" s="77">
        <v>3</v>
      </c>
      <c r="G127" s="24"/>
      <c r="H127" s="42" t="str">
        <f>IF(J127=0,"",INDEX('Team Declaration'!$C$25:$BI$41,MATCH(G124,'Team Declaration'!$B$25:$B$41,0),MATCH(J127,'Team Declaration'!$C$4:$BI$4,0)))</f>
        <v/>
      </c>
      <c r="I127" s="43"/>
      <c r="J127" s="4"/>
      <c r="K127" s="6"/>
      <c r="L127" s="77">
        <v>3</v>
      </c>
      <c r="M127" s="69" t="s">
        <v>34</v>
      </c>
      <c r="N127" s="28"/>
      <c r="O127" s="28"/>
      <c r="P127" s="39" t="s">
        <v>16</v>
      </c>
      <c r="Q127" s="39" t="s">
        <v>17</v>
      </c>
      <c r="R127" s="82"/>
      <c r="S127" s="18">
        <f>IF(OR($D127=S$1,$D127=S$2),$F127,0)+IF(OR($J127=S$1,$J127=S$2),$L127,0)</f>
        <v>0</v>
      </c>
      <c r="T127" s="18">
        <f t="shared" ref="T127:Y129" si="16">IF(OR($D127=T$1,$D127=T$2),$F127,0)+IF(OR($J127=T$1,$J127=T$2),$L127,0)</f>
        <v>0</v>
      </c>
      <c r="U127" s="18">
        <f t="shared" si="16"/>
        <v>0</v>
      </c>
      <c r="V127" s="18">
        <f t="shared" si="16"/>
        <v>0</v>
      </c>
      <c r="W127" s="18">
        <f t="shared" si="16"/>
        <v>0</v>
      </c>
      <c r="X127" s="18">
        <f t="shared" si="16"/>
        <v>0</v>
      </c>
      <c r="Y127" s="18">
        <f t="shared" si="16"/>
        <v>0</v>
      </c>
      <c r="Z127" s="8"/>
    </row>
    <row r="128" spans="1:26" x14ac:dyDescent="0.2">
      <c r="A128" s="24"/>
      <c r="B128" s="42" t="str">
        <f>IF(D128=0,"",INDEX('Team Declaration'!$C$25:$BI$41,MATCH(A124,'Team Declaration'!$B$25:$B$41,0),MATCH(D128,'Team Declaration'!$C$4:$BI$4,0)))</f>
        <v/>
      </c>
      <c r="C128" s="43"/>
      <c r="D128" s="4"/>
      <c r="E128" s="5"/>
      <c r="F128" s="77">
        <v>2</v>
      </c>
      <c r="G128" s="24"/>
      <c r="H128" s="42" t="str">
        <f>IF(J128=0,"",INDEX('Team Declaration'!$C$25:$BI$41,MATCH(G124,'Team Declaration'!$B$25:$B$41,0),MATCH(J128,'Team Declaration'!$C$4:$BI$4,0)))</f>
        <v/>
      </c>
      <c r="I128" s="43"/>
      <c r="J128" s="4"/>
      <c r="K128" s="6"/>
      <c r="L128" s="77">
        <v>2</v>
      </c>
      <c r="M128" s="69"/>
      <c r="N128" s="28" t="str">
        <f>IF(SUM(S$69:Y$69)=0,"",IF(P128="","",INDEX('Team Declaration'!$G$44:$G$50,MATCH($P128,'Team Declaration'!$J$44:$J$50,0))))</f>
        <v>Brighton &amp; Hove AC</v>
      </c>
      <c r="O128" s="28"/>
      <c r="P128" s="29">
        <f>IF(COUNTIF(S$69:Y$69,"&gt;0.5")&gt;0,1,"")</f>
        <v>1</v>
      </c>
      <c r="Q128" s="24">
        <f>IF(SUM(S$69:Y$69)=0,"",IF(P128="","",INDEX('Team Declaration'!$I$44:$I$50,MATCH($P128,'Team Declaration'!$J$44:$J$50,0))))</f>
        <v>109.000007</v>
      </c>
      <c r="R128" s="82"/>
      <c r="S128" s="18">
        <f>IF(OR($D128=S$1,$D128=S$2),$F128,0)+IF(OR($J128=S$1,$J128=S$2),$L128,0)</f>
        <v>0</v>
      </c>
      <c r="T128" s="18">
        <f t="shared" si="16"/>
        <v>0</v>
      </c>
      <c r="U128" s="18">
        <f t="shared" si="16"/>
        <v>0</v>
      </c>
      <c r="V128" s="18">
        <f t="shared" si="16"/>
        <v>0</v>
      </c>
      <c r="W128" s="18">
        <f t="shared" si="16"/>
        <v>0</v>
      </c>
      <c r="X128" s="18">
        <f t="shared" si="16"/>
        <v>0</v>
      </c>
      <c r="Y128" s="18">
        <f t="shared" si="16"/>
        <v>0</v>
      </c>
      <c r="Z128" s="8"/>
    </row>
    <row r="129" spans="1:26" x14ac:dyDescent="0.2">
      <c r="A129" s="24"/>
      <c r="B129" s="42" t="str">
        <f>IF(D129=0,"",INDEX('Team Declaration'!$C$25:$BI$41,MATCH(A124,'Team Declaration'!$B$25:$B$41,0),MATCH(D129,'Team Declaration'!$C$4:$BI$4,0)))</f>
        <v/>
      </c>
      <c r="C129" s="43"/>
      <c r="D129" s="4"/>
      <c r="E129" s="5"/>
      <c r="F129" s="77">
        <v>1</v>
      </c>
      <c r="G129" s="24"/>
      <c r="H129" s="42" t="str">
        <f>IF(J129=0,"",INDEX('Team Declaration'!$C$25:$BI$41,MATCH(G124,'Team Declaration'!$B$25:$B$41,0),MATCH(J129,'Team Declaration'!$C$4:$BI$4,0)))</f>
        <v/>
      </c>
      <c r="I129" s="43"/>
      <c r="J129" s="4"/>
      <c r="K129" s="6"/>
      <c r="L129" s="77">
        <v>1</v>
      </c>
      <c r="M129" s="24"/>
      <c r="N129" s="28" t="str">
        <f>IF(SUM(S$69:Y$69)=0,"",IF(P129="","",INDEX('Team Declaration'!$G$44:$G$50,MATCH($P129,'Team Declaration'!$J$44:$J$50,0))))</f>
        <v>Eastbourne RAC</v>
      </c>
      <c r="O129" s="28"/>
      <c r="P129" s="29">
        <f>IF(COUNTIF(S$69:Y$69,"&gt;0.5")&gt;2,2,"")</f>
        <v>2</v>
      </c>
      <c r="Q129" s="24">
        <f>IF(SUM(S$69:Y$69)=0,"",IF(P129="","",INDEX('Team Declaration'!$I$44:$I$50,MATCH($P129,'Team Declaration'!$J$44:$J$50,0))))</f>
        <v>80.000005999999999</v>
      </c>
      <c r="R129" s="82"/>
      <c r="S129" s="18">
        <f>IF(OR($D129=S$1,$D129=S$2),$F129,0)+IF(OR($J129=S$1,$J129=S$2),$L129,0)</f>
        <v>0</v>
      </c>
      <c r="T129" s="18">
        <f t="shared" si="16"/>
        <v>0</v>
      </c>
      <c r="U129" s="18">
        <f t="shared" si="16"/>
        <v>0</v>
      </c>
      <c r="V129" s="18">
        <f t="shared" si="16"/>
        <v>0</v>
      </c>
      <c r="W129" s="18">
        <f t="shared" si="16"/>
        <v>0</v>
      </c>
      <c r="X129" s="18">
        <f t="shared" si="16"/>
        <v>0</v>
      </c>
      <c r="Y129" s="18">
        <f t="shared" si="16"/>
        <v>0</v>
      </c>
      <c r="Z129" s="8"/>
    </row>
    <row r="130" spans="1:26" x14ac:dyDescent="0.2">
      <c r="A130" s="90"/>
      <c r="B130" s="91"/>
      <c r="C130" s="91"/>
      <c r="D130" s="91"/>
      <c r="E130" s="92"/>
      <c r="F130" s="93"/>
      <c r="G130" s="90"/>
      <c r="H130" s="92"/>
      <c r="I130" s="92"/>
      <c r="J130" s="92"/>
      <c r="K130" s="92"/>
      <c r="L130" s="94"/>
      <c r="M130" s="24"/>
      <c r="N130" s="28" t="str">
        <f>IF(SUM(S$69:Y$69)=0,"",IF(P130="","",INDEX('Team Declaration'!$G$44:$G$50,MATCH($P130,'Team Declaration'!$J$44:$J$50,0))))</f>
        <v>Phoenix</v>
      </c>
      <c r="O130" s="28"/>
      <c r="P130" s="29">
        <f>IF(COUNTIF(S$69:Y$69,"&gt;0.5")&gt;2,3,"")</f>
        <v>3</v>
      </c>
      <c r="Q130" s="24">
        <f>IF(SUM(S$69:Y$69)=0,"",IF(P130="","",INDEX('Team Declaration'!$I$44:$I$50,MATCH($P130,'Team Declaration'!$J$44:$J$50,0))))</f>
        <v>52.000003</v>
      </c>
      <c r="R130" s="82"/>
      <c r="S130" s="8"/>
      <c r="T130" s="8"/>
      <c r="U130" s="8"/>
      <c r="V130" s="8"/>
      <c r="W130" s="8"/>
      <c r="X130" s="8"/>
      <c r="Y130" s="8"/>
      <c r="Z130" s="8"/>
    </row>
    <row r="131" spans="1:26" x14ac:dyDescent="0.2">
      <c r="A131" s="90"/>
      <c r="B131" s="91"/>
      <c r="C131" s="91"/>
      <c r="D131" s="91"/>
      <c r="E131" s="92"/>
      <c r="F131" s="93"/>
      <c r="G131" s="90"/>
      <c r="H131" s="92"/>
      <c r="I131" s="92"/>
      <c r="J131" s="92"/>
      <c r="K131" s="92"/>
      <c r="L131" s="94"/>
      <c r="M131" s="24"/>
      <c r="N131" s="28" t="str">
        <f>IF(SUM(S$69:Y$69)=0,"",IF(P131="","",INDEX('Team Declaration'!$G$44:$G$50,MATCH($P131,'Team Declaration'!$J$44:$J$50,0))))</f>
        <v>Lewes</v>
      </c>
      <c r="O131" s="28"/>
      <c r="P131" s="29">
        <f>IF(COUNTIF(S$69:Y$69,"&gt;0.5")&gt;3,4,"")</f>
        <v>4</v>
      </c>
      <c r="Q131" s="24">
        <f>IF(SUM(S$69:Y$69)=0,"",IF(P131="","",INDEX('Team Declaration'!$I$44:$I$50,MATCH($P131,'Team Declaration'!$J$44:$J$50,0))))</f>
        <v>31.000004000000001</v>
      </c>
      <c r="R131" s="82"/>
      <c r="S131" s="8"/>
      <c r="T131" s="8"/>
      <c r="U131" s="8"/>
      <c r="V131" s="8"/>
      <c r="W131" s="8"/>
      <c r="X131" s="8"/>
      <c r="Y131" s="8"/>
      <c r="Z131" s="8"/>
    </row>
    <row r="132" spans="1:26" x14ac:dyDescent="0.2">
      <c r="A132" s="90"/>
      <c r="B132" s="91"/>
      <c r="C132" s="91"/>
      <c r="D132" s="91"/>
      <c r="E132" s="92"/>
      <c r="F132" s="93"/>
      <c r="G132" s="90"/>
      <c r="H132" s="92"/>
      <c r="I132" s="92"/>
      <c r="J132" s="92"/>
      <c r="K132" s="92"/>
      <c r="L132" s="94"/>
      <c r="M132" s="24"/>
      <c r="N132" s="28" t="str">
        <f>IF(SUM(S$69:Y$69)=0,"",IF(P132="","",INDEX('Team Declaration'!$G$44:$G$50,MATCH($P132,'Team Declaration'!$J$44:$J$50,0))))</f>
        <v/>
      </c>
      <c r="O132" s="28"/>
      <c r="P132" s="29" t="str">
        <f>IF(COUNTIF(S$69:Y$69,"&gt;0.5")&gt;4,5,"")</f>
        <v/>
      </c>
      <c r="Q132" s="24" t="str">
        <f>IF(SUM(S$69:Y$69)=0,"",IF(P132="","",INDEX('Team Declaration'!$I$44:$I$50,MATCH($P132,'Team Declaration'!$J$44:$J$50,0))))</f>
        <v/>
      </c>
      <c r="R132" s="82"/>
      <c r="S132" s="8"/>
      <c r="T132" s="8"/>
      <c r="U132" s="8"/>
      <c r="V132" s="8"/>
      <c r="W132" s="8"/>
      <c r="X132" s="8"/>
      <c r="Y132" s="8"/>
      <c r="Z132" s="8"/>
    </row>
    <row r="137" spans="1:26" ht="4.5" customHeight="1" x14ac:dyDescent="0.2"/>
  </sheetData>
  <mergeCells count="22">
    <mergeCell ref="P123:P126"/>
    <mergeCell ref="Q123:Q126"/>
    <mergeCell ref="P57:P60"/>
    <mergeCell ref="Q57:Q60"/>
    <mergeCell ref="P53:P56"/>
    <mergeCell ref="Q119:Q122"/>
    <mergeCell ref="Q115:Q118"/>
    <mergeCell ref="P107:P110"/>
    <mergeCell ref="A67:Q68"/>
    <mergeCell ref="P119:P122"/>
    <mergeCell ref="A1:R2"/>
    <mergeCell ref="P41:P44"/>
    <mergeCell ref="Q41:Q44"/>
    <mergeCell ref="P45:P48"/>
    <mergeCell ref="Q45:Q48"/>
    <mergeCell ref="Q49:Q52"/>
    <mergeCell ref="Q53:Q56"/>
    <mergeCell ref="P111:P114"/>
    <mergeCell ref="P115:P118"/>
    <mergeCell ref="Q111:Q114"/>
    <mergeCell ref="Q107:Q110"/>
    <mergeCell ref="P49:P52"/>
  </mergeCells>
  <printOptions horizontalCentered="1"/>
  <pageMargins left="0.39370078740157483" right="0.39370078740157483" top="0" bottom="0" header="0" footer="0"/>
  <pageSetup paperSize="9" orientation="portrait" blackAndWhite="1" r:id="rId1"/>
  <rowBreaks count="1" manualBreakCount="1">
    <brk id="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showZeros="0" zoomScale="70" zoomScaleNormal="70" workbookViewId="0">
      <selection activeCell="C26" sqref="C26"/>
    </sheetView>
  </sheetViews>
  <sheetFormatPr defaultRowHeight="15" x14ac:dyDescent="0.2"/>
  <cols>
    <col min="1" max="1" width="1.140625" style="101" customWidth="1"/>
    <col min="2" max="2" width="6.7109375" style="109" customWidth="1"/>
    <col min="3" max="3" width="36.42578125" style="101" customWidth="1"/>
    <col min="4" max="4" width="20" style="101" customWidth="1"/>
    <col min="5" max="5" width="8.7109375" style="101" customWidth="1"/>
    <col min="6" max="6" width="17.7109375" style="101" customWidth="1"/>
    <col min="7" max="7" width="1.28515625" style="101" customWidth="1"/>
    <col min="8" max="16384" width="9.140625" style="101"/>
  </cols>
  <sheetData>
    <row r="1" spans="1:17" ht="12.75" customHeight="1" x14ac:dyDescent="0.2">
      <c r="A1" s="98"/>
      <c r="B1" s="207" t="str">
        <f>CONCATENATE('Team Declaration'!A1," - ",'Team Declaration'!F1," - ",TEXT('Team Declaration'!K1,"d mmm yyyy"))</f>
        <v xml:space="preserve"> - Eastbourne - 7 Jun 2017</v>
      </c>
      <c r="C1" s="207"/>
      <c r="D1" s="207"/>
      <c r="E1" s="207"/>
      <c r="F1" s="207"/>
      <c r="G1" s="99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3.5" customHeight="1" x14ac:dyDescent="0.2">
      <c r="A2" s="98"/>
      <c r="B2" s="207"/>
      <c r="C2" s="207"/>
      <c r="D2" s="207"/>
      <c r="E2" s="207"/>
      <c r="F2" s="207"/>
      <c r="G2" s="99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s="105" customFormat="1" ht="31.5" x14ac:dyDescent="0.2">
      <c r="A3" s="99"/>
      <c r="B3" s="102" t="s">
        <v>47</v>
      </c>
      <c r="C3" s="103" t="s">
        <v>48</v>
      </c>
      <c r="D3" s="103" t="s">
        <v>49</v>
      </c>
      <c r="E3" s="104" t="s">
        <v>10</v>
      </c>
      <c r="F3" s="103" t="s">
        <v>50</v>
      </c>
      <c r="G3" s="99"/>
    </row>
    <row r="4" spans="1:17" x14ac:dyDescent="0.2">
      <c r="A4" s="98"/>
      <c r="B4" s="106">
        <v>1</v>
      </c>
      <c r="C4" s="107" t="s">
        <v>91</v>
      </c>
      <c r="D4" s="2" t="s">
        <v>22</v>
      </c>
      <c r="E4" s="107" t="s">
        <v>98</v>
      </c>
      <c r="F4" s="107">
        <v>800</v>
      </c>
      <c r="G4" s="98"/>
    </row>
    <row r="5" spans="1:17" x14ac:dyDescent="0.2">
      <c r="A5" s="98"/>
      <c r="B5" s="106">
        <v>2</v>
      </c>
      <c r="C5" s="107" t="s">
        <v>92</v>
      </c>
      <c r="D5" s="1" t="s">
        <v>93</v>
      </c>
      <c r="E5" s="107" t="s">
        <v>97</v>
      </c>
      <c r="F5" s="194" t="s">
        <v>99</v>
      </c>
      <c r="G5" s="98"/>
    </row>
    <row r="6" spans="1:17" x14ac:dyDescent="0.2">
      <c r="A6" s="98"/>
      <c r="B6" s="106">
        <v>3</v>
      </c>
      <c r="C6" s="107" t="s">
        <v>94</v>
      </c>
      <c r="D6" s="2" t="s">
        <v>93</v>
      </c>
      <c r="E6" s="107" t="s">
        <v>96</v>
      </c>
      <c r="F6" s="194" t="s">
        <v>99</v>
      </c>
      <c r="G6" s="98"/>
    </row>
    <row r="7" spans="1:17" x14ac:dyDescent="0.2">
      <c r="A7" s="98"/>
      <c r="B7" s="106">
        <v>4</v>
      </c>
      <c r="C7" s="107" t="s">
        <v>95</v>
      </c>
      <c r="D7" s="3" t="s">
        <v>93</v>
      </c>
      <c r="E7" s="107" t="s">
        <v>96</v>
      </c>
      <c r="F7" s="194" t="s">
        <v>99</v>
      </c>
      <c r="G7" s="98"/>
    </row>
    <row r="8" spans="1:17" x14ac:dyDescent="0.2">
      <c r="A8" s="98"/>
      <c r="B8" s="106">
        <v>5</v>
      </c>
      <c r="C8" s="107" t="s">
        <v>147</v>
      </c>
      <c r="D8" s="1" t="s">
        <v>43</v>
      </c>
      <c r="E8" s="107" t="s">
        <v>101</v>
      </c>
      <c r="F8" s="194">
        <v>800</v>
      </c>
      <c r="G8" s="98"/>
    </row>
    <row r="9" spans="1:17" x14ac:dyDescent="0.2">
      <c r="A9" s="98"/>
      <c r="B9" s="106">
        <v>6</v>
      </c>
      <c r="C9" s="107" t="s">
        <v>140</v>
      </c>
      <c r="D9" s="107" t="s">
        <v>43</v>
      </c>
      <c r="E9" s="107" t="s">
        <v>101</v>
      </c>
      <c r="F9" s="194">
        <v>100</v>
      </c>
      <c r="G9" s="98"/>
    </row>
    <row r="10" spans="1:17" x14ac:dyDescent="0.2">
      <c r="A10" s="98"/>
      <c r="B10" s="106">
        <v>7</v>
      </c>
      <c r="C10" s="107" t="s">
        <v>100</v>
      </c>
      <c r="D10" s="1" t="s">
        <v>12</v>
      </c>
      <c r="E10" s="107" t="s">
        <v>101</v>
      </c>
      <c r="F10" s="194">
        <v>100</v>
      </c>
      <c r="G10" s="98"/>
    </row>
    <row r="11" spans="1:17" x14ac:dyDescent="0.2">
      <c r="A11" s="98"/>
      <c r="B11" s="106">
        <v>8</v>
      </c>
      <c r="C11" s="107" t="s">
        <v>66</v>
      </c>
      <c r="D11" s="195" t="s">
        <v>12</v>
      </c>
      <c r="E11" s="107" t="s">
        <v>101</v>
      </c>
      <c r="F11" s="107">
        <v>100</v>
      </c>
      <c r="G11" s="98"/>
    </row>
    <row r="12" spans="1:17" x14ac:dyDescent="0.2">
      <c r="A12" s="98"/>
      <c r="B12" s="106">
        <v>9</v>
      </c>
      <c r="C12" s="107" t="s">
        <v>64</v>
      </c>
      <c r="D12" s="1" t="s">
        <v>12</v>
      </c>
      <c r="E12" s="107" t="s">
        <v>101</v>
      </c>
      <c r="F12" s="194" t="s">
        <v>102</v>
      </c>
      <c r="G12" s="98"/>
    </row>
    <row r="13" spans="1:17" x14ac:dyDescent="0.2">
      <c r="A13" s="98"/>
      <c r="B13" s="106">
        <v>10</v>
      </c>
      <c r="C13" s="107" t="s">
        <v>71</v>
      </c>
      <c r="D13" s="1" t="s">
        <v>12</v>
      </c>
      <c r="E13" s="107" t="s">
        <v>101</v>
      </c>
      <c r="F13" s="194" t="s">
        <v>102</v>
      </c>
      <c r="G13" s="98"/>
    </row>
    <row r="14" spans="1:17" x14ac:dyDescent="0.2">
      <c r="A14" s="98"/>
      <c r="B14" s="106">
        <v>11</v>
      </c>
      <c r="C14" s="107" t="s">
        <v>68</v>
      </c>
      <c r="D14" s="107" t="s">
        <v>12</v>
      </c>
      <c r="E14" s="107" t="s">
        <v>101</v>
      </c>
      <c r="F14" s="194" t="s">
        <v>102</v>
      </c>
      <c r="G14" s="98"/>
    </row>
    <row r="15" spans="1:17" x14ac:dyDescent="0.2">
      <c r="A15" s="98"/>
      <c r="B15" s="106">
        <v>12</v>
      </c>
      <c r="C15" s="107" t="s">
        <v>138</v>
      </c>
      <c r="D15" s="107" t="s">
        <v>43</v>
      </c>
      <c r="E15" s="107" t="s">
        <v>101</v>
      </c>
      <c r="F15" s="194" t="s">
        <v>148</v>
      </c>
      <c r="G15" s="98"/>
    </row>
    <row r="16" spans="1:17" x14ac:dyDescent="0.2">
      <c r="A16" s="98"/>
      <c r="B16" s="106">
        <v>13</v>
      </c>
      <c r="C16" s="107" t="s">
        <v>141</v>
      </c>
      <c r="D16" s="107" t="s">
        <v>43</v>
      </c>
      <c r="E16" s="107" t="s">
        <v>101</v>
      </c>
      <c r="F16" s="107">
        <v>800</v>
      </c>
      <c r="G16" s="98"/>
    </row>
    <row r="17" spans="1:7" x14ac:dyDescent="0.2">
      <c r="A17" s="98"/>
      <c r="B17" s="106">
        <v>14</v>
      </c>
      <c r="C17" s="107" t="s">
        <v>137</v>
      </c>
      <c r="D17" s="107" t="s">
        <v>43</v>
      </c>
      <c r="E17" s="107" t="s">
        <v>101</v>
      </c>
      <c r="F17" s="107">
        <v>100</v>
      </c>
      <c r="G17" s="98"/>
    </row>
    <row r="18" spans="1:7" x14ac:dyDescent="0.2">
      <c r="A18" s="98"/>
      <c r="B18" s="106">
        <v>15</v>
      </c>
      <c r="C18" s="107" t="s">
        <v>149</v>
      </c>
      <c r="D18" s="107" t="s">
        <v>150</v>
      </c>
      <c r="E18" s="107" t="s">
        <v>101</v>
      </c>
      <c r="F18" s="107">
        <v>800</v>
      </c>
      <c r="G18" s="98"/>
    </row>
    <row r="19" spans="1:7" x14ac:dyDescent="0.2">
      <c r="A19" s="98"/>
      <c r="B19" s="106">
        <v>16</v>
      </c>
      <c r="C19" s="107" t="s">
        <v>134</v>
      </c>
      <c r="D19" s="107" t="s">
        <v>150</v>
      </c>
      <c r="E19" s="107" t="s">
        <v>101</v>
      </c>
      <c r="F19" s="107">
        <v>800</v>
      </c>
      <c r="G19" s="98"/>
    </row>
    <row r="20" spans="1:7" x14ac:dyDescent="0.2">
      <c r="A20" s="98"/>
      <c r="B20" s="106">
        <v>17</v>
      </c>
      <c r="C20" s="107" t="s">
        <v>131</v>
      </c>
      <c r="D20" s="107" t="s">
        <v>150</v>
      </c>
      <c r="E20" s="107" t="s">
        <v>101</v>
      </c>
      <c r="F20" s="107">
        <v>100</v>
      </c>
      <c r="G20" s="98"/>
    </row>
    <row r="21" spans="1:7" x14ac:dyDescent="0.2">
      <c r="A21" s="98"/>
      <c r="B21" s="106">
        <v>18</v>
      </c>
      <c r="C21" s="107" t="s">
        <v>121</v>
      </c>
      <c r="D21" s="107" t="s">
        <v>150</v>
      </c>
      <c r="E21" s="107" t="s">
        <v>101</v>
      </c>
      <c r="F21" s="194" t="s">
        <v>151</v>
      </c>
      <c r="G21" s="98"/>
    </row>
    <row r="22" spans="1:7" x14ac:dyDescent="0.2">
      <c r="A22" s="98"/>
      <c r="B22" s="106">
        <v>19</v>
      </c>
      <c r="C22" s="107" t="s">
        <v>110</v>
      </c>
      <c r="D22" s="107" t="s">
        <v>150</v>
      </c>
      <c r="E22" s="107" t="s">
        <v>98</v>
      </c>
      <c r="F22" s="194" t="s">
        <v>152</v>
      </c>
      <c r="G22" s="98"/>
    </row>
    <row r="23" spans="1:7" x14ac:dyDescent="0.2">
      <c r="A23" s="98"/>
      <c r="B23" s="106">
        <v>20</v>
      </c>
      <c r="C23" s="107" t="s">
        <v>153</v>
      </c>
      <c r="D23" s="107" t="s">
        <v>150</v>
      </c>
      <c r="E23" s="107" t="s">
        <v>98</v>
      </c>
      <c r="F23" s="107">
        <v>800</v>
      </c>
      <c r="G23" s="98"/>
    </row>
    <row r="24" spans="1:7" x14ac:dyDescent="0.2">
      <c r="A24" s="98"/>
      <c r="B24" s="106">
        <v>21</v>
      </c>
      <c r="C24" s="107" t="s">
        <v>112</v>
      </c>
      <c r="D24" s="107" t="s">
        <v>150</v>
      </c>
      <c r="E24" s="107" t="s">
        <v>98</v>
      </c>
      <c r="F24" s="107">
        <v>800</v>
      </c>
      <c r="G24" s="98"/>
    </row>
    <row r="25" spans="1:7" x14ac:dyDescent="0.2">
      <c r="A25" s="98"/>
      <c r="B25" s="106">
        <v>22</v>
      </c>
      <c r="C25" s="107" t="s">
        <v>154</v>
      </c>
      <c r="D25" s="107" t="s">
        <v>43</v>
      </c>
      <c r="E25" s="107" t="s">
        <v>98</v>
      </c>
      <c r="F25" s="107">
        <v>800</v>
      </c>
      <c r="G25" s="98"/>
    </row>
    <row r="26" spans="1:7" x14ac:dyDescent="0.2">
      <c r="A26" s="98"/>
      <c r="B26" s="106">
        <v>23</v>
      </c>
      <c r="C26" s="107" t="s">
        <v>76</v>
      </c>
      <c r="D26" s="107" t="s">
        <v>22</v>
      </c>
      <c r="E26" s="107" t="s">
        <v>98</v>
      </c>
      <c r="F26" s="194" t="s">
        <v>99</v>
      </c>
      <c r="G26" s="98"/>
    </row>
    <row r="27" spans="1:7" x14ac:dyDescent="0.2">
      <c r="A27" s="99"/>
      <c r="B27" s="106">
        <v>24</v>
      </c>
      <c r="C27" s="107" t="s">
        <v>156</v>
      </c>
      <c r="D27" s="107" t="s">
        <v>22</v>
      </c>
      <c r="E27" s="107" t="s">
        <v>98</v>
      </c>
      <c r="F27" s="194" t="s">
        <v>157</v>
      </c>
      <c r="G27" s="99"/>
    </row>
    <row r="28" spans="1:7" x14ac:dyDescent="0.2">
      <c r="A28" s="98"/>
      <c r="B28" s="106">
        <v>25</v>
      </c>
      <c r="C28" s="107"/>
      <c r="D28" s="107"/>
      <c r="E28" s="107"/>
      <c r="F28" s="107"/>
      <c r="G28" s="98"/>
    </row>
    <row r="29" spans="1:7" x14ac:dyDescent="0.2">
      <c r="A29" s="98"/>
      <c r="B29" s="106">
        <v>26</v>
      </c>
      <c r="C29" s="107"/>
      <c r="D29" s="107"/>
      <c r="E29" s="107"/>
      <c r="F29" s="107"/>
      <c r="G29" s="98"/>
    </row>
    <row r="30" spans="1:7" x14ac:dyDescent="0.2">
      <c r="A30" s="98"/>
      <c r="B30" s="106">
        <v>27</v>
      </c>
      <c r="C30" s="107"/>
      <c r="D30" s="107"/>
      <c r="E30" s="107"/>
      <c r="F30" s="107"/>
      <c r="G30" s="98"/>
    </row>
    <row r="31" spans="1:7" x14ac:dyDescent="0.2">
      <c r="A31" s="98"/>
      <c r="B31" s="106">
        <v>28</v>
      </c>
      <c r="C31" s="107"/>
      <c r="D31" s="107"/>
      <c r="E31" s="107"/>
      <c r="F31" s="107"/>
      <c r="G31" s="98"/>
    </row>
    <row r="32" spans="1:7" x14ac:dyDescent="0.2">
      <c r="A32" s="98"/>
      <c r="B32" s="106">
        <v>29</v>
      </c>
      <c r="C32" s="107"/>
      <c r="D32" s="107"/>
      <c r="E32" s="107"/>
      <c r="F32" s="107"/>
      <c r="G32" s="98"/>
    </row>
    <row r="33" spans="1:7" x14ac:dyDescent="0.2">
      <c r="A33" s="98"/>
      <c r="B33" s="106">
        <v>30</v>
      </c>
      <c r="C33" s="107"/>
      <c r="D33" s="107"/>
      <c r="E33" s="107"/>
      <c r="F33" s="107"/>
      <c r="G33" s="98"/>
    </row>
    <row r="34" spans="1:7" x14ac:dyDescent="0.2">
      <c r="A34" s="98"/>
      <c r="B34" s="106"/>
      <c r="C34" s="107"/>
      <c r="D34" s="107"/>
      <c r="E34" s="107"/>
      <c r="F34" s="107"/>
      <c r="G34" s="98"/>
    </row>
    <row r="35" spans="1:7" x14ac:dyDescent="0.2">
      <c r="A35" s="98"/>
      <c r="B35" s="106"/>
      <c r="C35" s="107"/>
      <c r="D35" s="107"/>
      <c r="E35" s="107"/>
      <c r="F35" s="107"/>
      <c r="G35" s="98"/>
    </row>
    <row r="36" spans="1:7" x14ac:dyDescent="0.2">
      <c r="A36" s="98"/>
      <c r="B36" s="106"/>
      <c r="C36" s="107"/>
      <c r="D36" s="107"/>
      <c r="E36" s="107"/>
      <c r="F36" s="107"/>
      <c r="G36" s="98"/>
    </row>
    <row r="37" spans="1:7" x14ac:dyDescent="0.2">
      <c r="A37" s="98"/>
      <c r="B37" s="106"/>
      <c r="C37" s="107"/>
      <c r="D37" s="107"/>
      <c r="E37" s="107"/>
      <c r="F37" s="107"/>
      <c r="G37" s="98"/>
    </row>
    <row r="38" spans="1:7" x14ac:dyDescent="0.2">
      <c r="A38" s="98"/>
      <c r="B38" s="106"/>
      <c r="C38" s="107"/>
      <c r="D38" s="107"/>
      <c r="E38" s="107"/>
      <c r="F38" s="107"/>
      <c r="G38" s="98"/>
    </row>
    <row r="39" spans="1:7" x14ac:dyDescent="0.2">
      <c r="A39" s="98"/>
      <c r="B39" s="106"/>
      <c r="C39" s="107"/>
      <c r="D39" s="107"/>
      <c r="E39" s="107"/>
      <c r="F39" s="107"/>
      <c r="G39" s="98"/>
    </row>
    <row r="40" spans="1:7" x14ac:dyDescent="0.2">
      <c r="A40" s="98"/>
      <c r="B40" s="106"/>
      <c r="C40" s="107"/>
      <c r="D40" s="107"/>
      <c r="E40" s="107"/>
      <c r="F40" s="107"/>
      <c r="G40" s="98"/>
    </row>
    <row r="41" spans="1:7" x14ac:dyDescent="0.2">
      <c r="A41" s="98"/>
      <c r="B41" s="106"/>
      <c r="C41" s="107"/>
      <c r="D41" s="107"/>
      <c r="E41" s="107"/>
      <c r="F41" s="107"/>
      <c r="G41" s="98"/>
    </row>
    <row r="42" spans="1:7" x14ac:dyDescent="0.2">
      <c r="A42" s="98"/>
      <c r="B42" s="106"/>
      <c r="C42" s="107"/>
      <c r="D42" s="107"/>
      <c r="E42" s="107"/>
      <c r="F42" s="107"/>
      <c r="G42" s="98"/>
    </row>
    <row r="43" spans="1:7" x14ac:dyDescent="0.2">
      <c r="A43" s="98"/>
      <c r="B43" s="106"/>
      <c r="C43" s="107"/>
      <c r="D43" s="107"/>
      <c r="E43" s="107"/>
      <c r="F43" s="107"/>
      <c r="G43" s="98"/>
    </row>
    <row r="44" spans="1:7" x14ac:dyDescent="0.2">
      <c r="A44" s="98"/>
      <c r="B44" s="106"/>
      <c r="C44" s="107"/>
      <c r="D44" s="107"/>
      <c r="E44" s="107"/>
      <c r="F44" s="107"/>
      <c r="G44" s="98"/>
    </row>
    <row r="45" spans="1:7" x14ac:dyDescent="0.2">
      <c r="A45" s="98"/>
      <c r="B45" s="106"/>
      <c r="C45" s="107"/>
      <c r="D45" s="107"/>
      <c r="E45" s="107"/>
      <c r="F45" s="107"/>
      <c r="G45" s="98"/>
    </row>
    <row r="46" spans="1:7" x14ac:dyDescent="0.2">
      <c r="A46" s="98"/>
      <c r="B46" s="106"/>
      <c r="C46" s="107"/>
      <c r="D46" s="107"/>
      <c r="E46" s="107"/>
      <c r="F46" s="107"/>
      <c r="G46" s="98"/>
    </row>
    <row r="47" spans="1:7" x14ac:dyDescent="0.2">
      <c r="A47" s="98"/>
      <c r="B47" s="106"/>
      <c r="C47" s="107"/>
      <c r="D47" s="107"/>
      <c r="E47" s="107"/>
      <c r="F47" s="107"/>
      <c r="G47" s="98"/>
    </row>
    <row r="48" spans="1:7" x14ac:dyDescent="0.2">
      <c r="A48" s="98"/>
      <c r="B48" s="106"/>
      <c r="C48" s="107"/>
      <c r="D48" s="107"/>
      <c r="E48" s="107"/>
      <c r="F48" s="107"/>
      <c r="G48" s="98"/>
    </row>
    <row r="49" spans="1:7" x14ac:dyDescent="0.2">
      <c r="A49" s="98"/>
      <c r="B49" s="106"/>
      <c r="C49" s="107"/>
      <c r="D49" s="107"/>
      <c r="E49" s="107"/>
      <c r="F49" s="107"/>
      <c r="G49" s="98"/>
    </row>
    <row r="50" spans="1:7" x14ac:dyDescent="0.2">
      <c r="A50" s="98"/>
      <c r="B50" s="106"/>
      <c r="C50" s="107"/>
      <c r="D50" s="107"/>
      <c r="E50" s="107"/>
      <c r="F50" s="107"/>
      <c r="G50" s="98"/>
    </row>
    <row r="51" spans="1:7" x14ac:dyDescent="0.2">
      <c r="A51" s="98"/>
      <c r="B51" s="108"/>
      <c r="C51" s="98"/>
      <c r="D51" s="98"/>
      <c r="E51" s="98"/>
      <c r="F51" s="98"/>
      <c r="G51" s="98"/>
    </row>
  </sheetData>
  <sheetProtection sheet="1" formatCells="0" selectLockedCells="1"/>
  <mergeCells count="1">
    <mergeCell ref="B1:F2"/>
  </mergeCells>
  <printOptions horizontalCentered="1"/>
  <pageMargins left="0.38" right="0.31" top="0.41" bottom="0.47" header="0.18" footer="0.25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showZeros="0" topLeftCell="A2" zoomScale="85" zoomScaleNormal="85" workbookViewId="0">
      <selection activeCell="D21" sqref="D21"/>
    </sheetView>
  </sheetViews>
  <sheetFormatPr defaultRowHeight="15" x14ac:dyDescent="0.2"/>
  <cols>
    <col min="1" max="1" width="1.140625" style="101" customWidth="1"/>
    <col min="2" max="2" width="15" style="101" customWidth="1"/>
    <col min="3" max="3" width="4.85546875" style="109" customWidth="1"/>
    <col min="4" max="4" width="31.140625" style="101" customWidth="1"/>
    <col min="5" max="5" width="20.42578125" style="101" customWidth="1"/>
    <col min="6" max="6" width="8.28515625" style="101" customWidth="1"/>
    <col min="7" max="7" width="16.140625" style="101" customWidth="1"/>
    <col min="8" max="8" width="1.28515625" style="101" customWidth="1"/>
    <col min="9" max="16384" width="9.140625" style="101"/>
  </cols>
  <sheetData>
    <row r="1" spans="1:18" ht="12.75" customHeight="1" x14ac:dyDescent="0.2">
      <c r="A1" s="98"/>
      <c r="B1" s="209" t="str">
        <f>CONCATENATE('Team Declaration'!A1," - ",'Team Declaration'!F1," - ",TEXT('Team Declaration'!K1,"d mmm yyyy"))</f>
        <v xml:space="preserve"> - Eastbourne - 7 Jun 2017</v>
      </c>
      <c r="C1" s="209"/>
      <c r="D1" s="209"/>
      <c r="E1" s="209"/>
      <c r="F1" s="209"/>
      <c r="G1" s="209"/>
      <c r="H1" s="99"/>
      <c r="I1" s="100"/>
      <c r="J1" s="100"/>
      <c r="K1" s="100"/>
      <c r="L1" s="100"/>
      <c r="M1" s="100"/>
      <c r="N1" s="100"/>
      <c r="O1" s="100"/>
      <c r="P1" s="100"/>
      <c r="Q1" s="100"/>
      <c r="R1" s="100"/>
    </row>
    <row r="2" spans="1:18" ht="13.5" customHeight="1" x14ac:dyDescent="0.2">
      <c r="A2" s="98"/>
      <c r="B2" s="209"/>
      <c r="C2" s="209"/>
      <c r="D2" s="209"/>
      <c r="E2" s="209"/>
      <c r="F2" s="209"/>
      <c r="G2" s="209"/>
      <c r="H2" s="99"/>
      <c r="I2" s="100"/>
      <c r="J2" s="100"/>
      <c r="K2" s="100"/>
      <c r="L2" s="100"/>
      <c r="M2" s="100"/>
      <c r="N2" s="100"/>
      <c r="O2" s="100"/>
      <c r="P2" s="100"/>
      <c r="Q2" s="100"/>
      <c r="R2" s="100"/>
    </row>
    <row r="3" spans="1:18" s="105" customFormat="1" ht="63" x14ac:dyDescent="0.2">
      <c r="A3" s="99"/>
      <c r="B3" s="103" t="s">
        <v>2</v>
      </c>
      <c r="C3" s="102" t="s">
        <v>47</v>
      </c>
      <c r="D3" s="103" t="s">
        <v>48</v>
      </c>
      <c r="E3" s="103" t="s">
        <v>49</v>
      </c>
      <c r="F3" s="102" t="s">
        <v>10</v>
      </c>
      <c r="G3" s="103" t="s">
        <v>51</v>
      </c>
      <c r="H3" s="99"/>
    </row>
    <row r="4" spans="1:18" x14ac:dyDescent="0.2">
      <c r="A4" s="98"/>
      <c r="B4" s="101" t="s">
        <v>162</v>
      </c>
      <c r="C4" s="109">
        <v>15</v>
      </c>
      <c r="D4" s="98" t="str">
        <f>IF($C4=0,"",LOOKUP($C4,'Non-Scorers'!$B$4:$B$98,'Non-Scorers'!$C$4:$C$98))</f>
        <v>Lacy Fowler</v>
      </c>
      <c r="E4" s="98" t="str">
        <f>IF($C4=0,"",LOOKUP($C4,'Non-Scorers'!$B$4:$B$98,'Non-Scorers'!$D$4:$D$98))</f>
        <v>Brighton &amp; Hove</v>
      </c>
      <c r="F4" s="98" t="str">
        <f>IF($C4=0,"",LOOKUP($C4,'Non-Scorers'!$B$4:$B$98,'Non-Scorers'!$E$4:$E$98))</f>
        <v>u15G</v>
      </c>
      <c r="G4" s="142">
        <v>46.6</v>
      </c>
      <c r="H4" s="98"/>
    </row>
    <row r="5" spans="1:18" x14ac:dyDescent="0.2">
      <c r="A5" s="98"/>
      <c r="B5" s="101" t="s">
        <v>163</v>
      </c>
      <c r="C5" s="109">
        <v>8</v>
      </c>
      <c r="D5" s="98" t="str">
        <f>IF($C5=0,"",LOOKUP($C5,'Non-Scorers'!$B$4:$B$98,'Non-Scorers'!$C$4:$C$98))</f>
        <v>Elise Fulwell</v>
      </c>
      <c r="E5" s="98" t="str">
        <f>IF($C5=0,"",LOOKUP($C5,'Non-Scorers'!$B$4:$B$98,'Non-Scorers'!$D$4:$D$98))</f>
        <v>Eastbourne</v>
      </c>
      <c r="F5" s="98" t="str">
        <f>IF($C5=0,"",LOOKUP($C5,'Non-Scorers'!$B$4:$B$98,'Non-Scorers'!$E$4:$E$98))</f>
        <v>u15G</v>
      </c>
      <c r="G5" s="142">
        <v>13.9</v>
      </c>
      <c r="H5" s="98"/>
    </row>
    <row r="6" spans="1:18" x14ac:dyDescent="0.2">
      <c r="A6" s="98"/>
      <c r="B6" s="101" t="s">
        <v>163</v>
      </c>
      <c r="C6" s="109">
        <v>7</v>
      </c>
      <c r="D6" s="98" t="str">
        <f>IF($C6=0,"",LOOKUP($C6,'Non-Scorers'!$B$4:$B$98,'Non-Scorers'!$C$4:$C$98))</f>
        <v>Maddy Baldwin-Charles</v>
      </c>
      <c r="E6" s="98" t="str">
        <f>IF($C6=0,"",LOOKUP($C6,'Non-Scorers'!$B$4:$B$98,'Non-Scorers'!$D$4:$D$98))</f>
        <v>Eastbourne</v>
      </c>
      <c r="F6" s="98" t="str">
        <f>IF($C6=0,"",LOOKUP($C6,'Non-Scorers'!$B$4:$B$98,'Non-Scorers'!$E$4:$E$98))</f>
        <v>u15G</v>
      </c>
      <c r="G6" s="142">
        <v>15.1</v>
      </c>
      <c r="H6" s="98"/>
    </row>
    <row r="7" spans="1:18" x14ac:dyDescent="0.2">
      <c r="A7" s="98"/>
      <c r="B7" s="101" t="s">
        <v>164</v>
      </c>
      <c r="C7" s="109">
        <v>19</v>
      </c>
      <c r="D7" s="98" t="str">
        <f>IF($C7=0,"",LOOKUP($C7,'Non-Scorers'!$B$4:$B$98,'Non-Scorers'!$C$4:$C$98))</f>
        <v>Danny Guistiniani</v>
      </c>
      <c r="E7" s="98" t="str">
        <f>IF($C7=0,"",LOOKUP($C7,'Non-Scorers'!$B$4:$B$98,'Non-Scorers'!$D$4:$D$98))</f>
        <v>Brighton &amp; Hove</v>
      </c>
      <c r="F7" s="98" t="str">
        <f>IF($C7=0,"",LOOKUP($C7,'Non-Scorers'!$B$4:$B$98,'Non-Scorers'!$E$4:$E$98))</f>
        <v>u15B</v>
      </c>
      <c r="G7" s="142">
        <v>13.5</v>
      </c>
      <c r="H7" s="98"/>
    </row>
    <row r="8" spans="1:18" x14ac:dyDescent="0.2">
      <c r="A8" s="98"/>
      <c r="B8" s="101" t="s">
        <v>164</v>
      </c>
      <c r="C8" s="109">
        <v>24</v>
      </c>
      <c r="D8" s="98" t="str">
        <f>IF($C8=0,"",LOOKUP($C8,'Non-Scorers'!$B$4:$B$98,'Non-Scorers'!$C$4:$C$98))</f>
        <v>Theo Bull</v>
      </c>
      <c r="E8" s="98" t="str">
        <f>IF($C8=0,"",LOOKUP($C8,'Non-Scorers'!$B$4:$B$98,'Non-Scorers'!$D$4:$D$98))</f>
        <v>Lewes</v>
      </c>
      <c r="F8" s="98" t="str">
        <f>IF($C8=0,"",LOOKUP($C8,'Non-Scorers'!$B$4:$B$98,'Non-Scorers'!$E$4:$E$98))</f>
        <v>u15B</v>
      </c>
      <c r="G8" s="142">
        <v>14.5</v>
      </c>
      <c r="H8" s="98"/>
    </row>
    <row r="9" spans="1:18" x14ac:dyDescent="0.2">
      <c r="A9" s="98"/>
      <c r="B9" s="101" t="s">
        <v>164</v>
      </c>
      <c r="C9" s="109">
        <v>1</v>
      </c>
      <c r="D9" s="98" t="str">
        <f>IF($C9=0,"",LOOKUP($C9,'Non-Scorers'!$B$4:$B$98,'Non-Scorers'!$C$4:$C$98))</f>
        <v>Lewis Woolacott</v>
      </c>
      <c r="E9" s="98" t="str">
        <f>IF($C9=0,"",LOOKUP($C9,'Non-Scorers'!$B$4:$B$98,'Non-Scorers'!$D$4:$D$98))</f>
        <v>Lewes</v>
      </c>
      <c r="F9" s="98" t="str">
        <f>IF($C9=0,"",LOOKUP($C9,'Non-Scorers'!$B$4:$B$98,'Non-Scorers'!$E$4:$E$98))</f>
        <v>u15B</v>
      </c>
      <c r="G9" s="142">
        <v>15.6</v>
      </c>
      <c r="H9" s="98"/>
    </row>
    <row r="10" spans="1:18" x14ac:dyDescent="0.2">
      <c r="A10" s="98"/>
      <c r="B10" s="101" t="s">
        <v>172</v>
      </c>
      <c r="C10" s="109">
        <v>1</v>
      </c>
      <c r="D10" s="98" t="str">
        <f>IF($C10=0,"",LOOKUP($C10,'Non-Scorers'!$B$4:$B$98,'Non-Scorers'!$C$4:$C$98))</f>
        <v>Lewis Woolacott</v>
      </c>
      <c r="E10" s="98" t="str">
        <f>IF($C10=0,"",LOOKUP($C10,'Non-Scorers'!$B$4:$B$98,'Non-Scorers'!$D$4:$D$98))</f>
        <v>Lewes</v>
      </c>
      <c r="F10" s="98" t="str">
        <f>IF($C10=0,"",LOOKUP($C10,'Non-Scorers'!$B$4:$B$98,'Non-Scorers'!$E$4:$E$98))</f>
        <v>u15B</v>
      </c>
      <c r="G10" s="196" t="s">
        <v>173</v>
      </c>
      <c r="H10" s="98"/>
    </row>
    <row r="11" spans="1:18" x14ac:dyDescent="0.2">
      <c r="A11" s="98"/>
      <c r="B11" s="101" t="s">
        <v>175</v>
      </c>
      <c r="C11" s="109">
        <v>6</v>
      </c>
      <c r="D11" s="98" t="str">
        <f>IF($C11=0,"",LOOKUP($C11,'Non-Scorers'!$B$4:$B$98,'Non-Scorers'!$C$4:$C$98))</f>
        <v>Olivia James</v>
      </c>
      <c r="E11" s="98" t="str">
        <f>IF($C11=0,"",LOOKUP($C11,'Non-Scorers'!$B$4:$B$98,'Non-Scorers'!$D$4:$D$98))</f>
        <v>Phoenix</v>
      </c>
      <c r="F11" s="98" t="str">
        <f>IF($C11=0,"",LOOKUP($C11,'Non-Scorers'!$B$4:$B$98,'Non-Scorers'!$E$4:$E$98))</f>
        <v>u15G</v>
      </c>
      <c r="G11" s="143">
        <v>3.12</v>
      </c>
      <c r="H11" s="98"/>
    </row>
    <row r="12" spans="1:18" x14ac:dyDescent="0.2">
      <c r="A12" s="98"/>
      <c r="B12" s="101" t="s">
        <v>181</v>
      </c>
      <c r="C12" s="109">
        <v>13</v>
      </c>
      <c r="D12" s="98" t="str">
        <f>IF($C12=0,"",LOOKUP($C12,'Non-Scorers'!$B$4:$B$98,'Non-Scorers'!$C$4:$C$98))</f>
        <v>Alice Wright</v>
      </c>
      <c r="E12" s="98" t="str">
        <f>IF($C12=0,"",LOOKUP($C12,'Non-Scorers'!$B$4:$B$98,'Non-Scorers'!$D$4:$D$98))</f>
        <v>Phoenix</v>
      </c>
      <c r="F12" s="98" t="str">
        <f>IF($C12=0,"",LOOKUP($C12,'Non-Scorers'!$B$4:$B$98,'Non-Scorers'!$E$4:$E$98))</f>
        <v>u15G</v>
      </c>
      <c r="G12" s="197" t="s">
        <v>182</v>
      </c>
      <c r="H12" s="98"/>
    </row>
    <row r="13" spans="1:18" x14ac:dyDescent="0.2">
      <c r="A13" s="98"/>
      <c r="B13" s="101" t="s">
        <v>181</v>
      </c>
      <c r="C13" s="109">
        <v>5</v>
      </c>
      <c r="D13" s="98" t="str">
        <f>IF($C13=0,"",LOOKUP($C13,'Non-Scorers'!$B$4:$B$98,'Non-Scorers'!$C$4:$C$98))</f>
        <v>Madeline Parmar</v>
      </c>
      <c r="E13" s="98" t="str">
        <f>IF($C13=0,"",LOOKUP($C13,'Non-Scorers'!$B$4:$B$98,'Non-Scorers'!$D$4:$D$98))</f>
        <v>Phoenix</v>
      </c>
      <c r="F13" s="98" t="str">
        <f>IF($C13=0,"",LOOKUP($C13,'Non-Scorers'!$B$4:$B$98,'Non-Scorers'!$E$4:$E$98))</f>
        <v>u15G</v>
      </c>
      <c r="G13" s="197" t="s">
        <v>183</v>
      </c>
      <c r="H13" s="98"/>
    </row>
    <row r="14" spans="1:18" x14ac:dyDescent="0.2">
      <c r="A14" s="98"/>
      <c r="B14" s="101" t="s">
        <v>184</v>
      </c>
      <c r="C14" s="109">
        <v>18</v>
      </c>
      <c r="D14" s="98" t="str">
        <f>IF($C14=0,"",LOOKUP($C14,'Non-Scorers'!$B$4:$B$98,'Non-Scorers'!$C$4:$C$98))</f>
        <v>Ella Matthews</v>
      </c>
      <c r="E14" s="98" t="str">
        <f>IF($C14=0,"",LOOKUP($C14,'Non-Scorers'!$B$4:$B$98,'Non-Scorers'!$D$4:$D$98))</f>
        <v>Brighton &amp; Hove</v>
      </c>
      <c r="F14" s="98" t="str">
        <f>IF($C14=0,"",LOOKUP($C14,'Non-Scorers'!$B$4:$B$98,'Non-Scorers'!$E$4:$E$98))</f>
        <v>u15G</v>
      </c>
      <c r="G14" s="143">
        <v>27.6</v>
      </c>
      <c r="H14" s="98"/>
    </row>
    <row r="15" spans="1:18" x14ac:dyDescent="0.2">
      <c r="A15" s="98"/>
      <c r="B15" s="101" t="s">
        <v>199</v>
      </c>
      <c r="C15" s="109">
        <v>20</v>
      </c>
      <c r="D15" s="98" t="str">
        <f>IF($C15=0,"",LOOKUP($C15,'Non-Scorers'!$B$4:$B$98,'Non-Scorers'!$C$4:$C$98))</f>
        <v>Josh Pay</v>
      </c>
      <c r="E15" s="98" t="str">
        <f>IF($C15=0,"",LOOKUP($C15,'Non-Scorers'!$B$4:$B$98,'Non-Scorers'!$D$4:$D$98))</f>
        <v>Brighton &amp; Hove</v>
      </c>
      <c r="F15" s="98" t="str">
        <f>IF($C15=0,"",LOOKUP($C15,'Non-Scorers'!$B$4:$B$98,'Non-Scorers'!$E$4:$E$98))</f>
        <v>u15B</v>
      </c>
      <c r="G15" s="197" t="s">
        <v>200</v>
      </c>
      <c r="H15" s="98"/>
    </row>
    <row r="16" spans="1:18" x14ac:dyDescent="0.2">
      <c r="A16" s="98"/>
      <c r="B16" s="101" t="s">
        <v>201</v>
      </c>
      <c r="C16" s="109">
        <v>16</v>
      </c>
      <c r="D16" s="98" t="str">
        <f>IF($C16=0,"",LOOKUP($C16,'Non-Scorers'!$B$4:$B$98,'Non-Scorers'!$C$4:$C$98))</f>
        <v>Jess Corbett</v>
      </c>
      <c r="E16" s="98" t="str">
        <f>IF($C16=0,"",LOOKUP($C16,'Non-Scorers'!$B$4:$B$98,'Non-Scorers'!$D$4:$D$98))</f>
        <v>Brighton &amp; Hove</v>
      </c>
      <c r="F16" s="98" t="str">
        <f>IF($C16=0,"",LOOKUP($C16,'Non-Scorers'!$B$4:$B$98,'Non-Scorers'!$E$4:$E$98))</f>
        <v>u15G</v>
      </c>
      <c r="G16" s="143">
        <v>57</v>
      </c>
      <c r="H16" s="98"/>
    </row>
    <row r="17" spans="1:8" x14ac:dyDescent="0.2">
      <c r="A17" s="98"/>
      <c r="B17" s="101" t="s">
        <v>99</v>
      </c>
      <c r="C17" s="109">
        <v>2</v>
      </c>
      <c r="D17" s="98" t="str">
        <f>IF($C17=0,"",LOOKUP($C17,'Non-Scorers'!$B$4:$B$98,'Non-Scorers'!$C$4:$C$98))</f>
        <v>Frances Osman</v>
      </c>
      <c r="E17" s="98" t="str">
        <f>IF($C17=0,"",LOOKUP($C17,'Non-Scorers'!$B$4:$B$98,'Non-Scorers'!$D$4:$D$98))</f>
        <v>Lewes (guest)</v>
      </c>
      <c r="F17" s="98" t="str">
        <f>IF($C17=0,"",LOOKUP($C17,'Non-Scorers'!$B$4:$B$98,'Non-Scorers'!$E$4:$E$98))</f>
        <v>u17W</v>
      </c>
      <c r="G17" s="143">
        <v>2.2999999999999998</v>
      </c>
      <c r="H17" s="98"/>
    </row>
    <row r="18" spans="1:8" x14ac:dyDescent="0.2">
      <c r="A18" s="98"/>
      <c r="B18" s="101" t="s">
        <v>99</v>
      </c>
      <c r="C18" s="109">
        <v>4</v>
      </c>
      <c r="D18" s="98" t="str">
        <f>IF($C18=0,"",LOOKUP($C18,'Non-Scorers'!$B$4:$B$98,'Non-Scorers'!$C$4:$C$98))</f>
        <v>Emily Oakden</v>
      </c>
      <c r="E18" s="98" t="str">
        <f>IF($C18=0,"",LOOKUP($C18,'Non-Scorers'!$B$4:$B$98,'Non-Scorers'!$D$4:$D$98))</f>
        <v>Lewes (guest)</v>
      </c>
      <c r="F18" s="98" t="str">
        <f>IF($C18=0,"",LOOKUP($C18,'Non-Scorers'!$B$4:$B$98,'Non-Scorers'!$E$4:$E$98))</f>
        <v>u13G</v>
      </c>
      <c r="G18" s="143">
        <v>2.1</v>
      </c>
      <c r="H18" s="98"/>
    </row>
    <row r="19" spans="1:8" x14ac:dyDescent="0.2">
      <c r="A19" s="98"/>
      <c r="B19" s="101" t="s">
        <v>99</v>
      </c>
      <c r="C19" s="109">
        <v>23</v>
      </c>
      <c r="D19" s="98" t="str">
        <f>IF($C19=0,"",LOOKUP($C19,'Non-Scorers'!$B$4:$B$98,'Non-Scorers'!$C$4:$C$98))</f>
        <v>Ned McCauley</v>
      </c>
      <c r="E19" s="98" t="str">
        <f>IF($C19=0,"",LOOKUP($C19,'Non-Scorers'!$B$4:$B$98,'Non-Scorers'!$D$4:$D$98))</f>
        <v>Lewes</v>
      </c>
      <c r="F19" s="98" t="str">
        <f>IF($C19=0,"",LOOKUP($C19,'Non-Scorers'!$B$4:$B$98,'Non-Scorers'!$E$4:$E$98))</f>
        <v>u15B</v>
      </c>
      <c r="G19" s="143">
        <v>2.1</v>
      </c>
      <c r="H19" s="98"/>
    </row>
    <row r="20" spans="1:8" x14ac:dyDescent="0.2">
      <c r="A20" s="98"/>
      <c r="D20" s="98" t="str">
        <f>IF($C20=0,"",LOOKUP($C20,'Non-Scorers'!$B$4:$B$98,'Non-Scorers'!$C$4:$C$98))</f>
        <v/>
      </c>
      <c r="E20" s="98" t="str">
        <f>IF($C20=0,"",LOOKUP($C20,'Non-Scorers'!$B$4:$B$98,'Non-Scorers'!$D$4:$D$98))</f>
        <v/>
      </c>
      <c r="F20" s="98" t="str">
        <f>IF($C20=0,"",LOOKUP($C20,'Non-Scorers'!$B$4:$B$98,'Non-Scorers'!$E$4:$E$98))</f>
        <v/>
      </c>
      <c r="G20" s="143"/>
      <c r="H20" s="98"/>
    </row>
    <row r="21" spans="1:8" x14ac:dyDescent="0.2">
      <c r="A21" s="98"/>
      <c r="D21" s="98" t="str">
        <f>IF($C21=0,"",LOOKUP($C21,'Non-Scorers'!$B$4:$B$98,'Non-Scorers'!$C$4:$C$98))</f>
        <v/>
      </c>
      <c r="E21" s="98" t="str">
        <f>IF($C21=0,"",LOOKUP($C21,'Non-Scorers'!$B$4:$B$98,'Non-Scorers'!$D$4:$D$98))</f>
        <v/>
      </c>
      <c r="F21" s="98" t="str">
        <f>IF($C21=0,"",LOOKUP($C21,'Non-Scorers'!$B$4:$B$98,'Non-Scorers'!$E$4:$E$98))</f>
        <v/>
      </c>
      <c r="G21" s="143"/>
      <c r="H21" s="98"/>
    </row>
    <row r="22" spans="1:8" x14ac:dyDescent="0.2">
      <c r="A22" s="98"/>
      <c r="D22" s="98" t="str">
        <f>IF($C22=0,"",LOOKUP($C22,'Non-Scorers'!$B$4:$B$98,'Non-Scorers'!$C$4:$C$98))</f>
        <v/>
      </c>
      <c r="E22" s="98" t="str">
        <f>IF($C22=0,"",LOOKUP($C22,'Non-Scorers'!$B$4:$B$98,'Non-Scorers'!$D$4:$D$98))</f>
        <v/>
      </c>
      <c r="F22" s="98" t="str">
        <f>IF($C22=0,"",LOOKUP($C22,'Non-Scorers'!$B$4:$B$98,'Non-Scorers'!$E$4:$E$98))</f>
        <v/>
      </c>
      <c r="G22" s="143"/>
      <c r="H22" s="98"/>
    </row>
    <row r="23" spans="1:8" x14ac:dyDescent="0.2">
      <c r="A23" s="98"/>
      <c r="D23" s="98" t="str">
        <f>IF($C23=0,"",LOOKUP($C23,'Non-Scorers'!$B$4:$B$98,'Non-Scorers'!$C$4:$C$98))</f>
        <v/>
      </c>
      <c r="E23" s="98" t="str">
        <f>IF($C23=0,"",LOOKUP($C23,'Non-Scorers'!$B$4:$B$98,'Non-Scorers'!$D$4:$D$98))</f>
        <v/>
      </c>
      <c r="F23" s="98" t="str">
        <f>IF($C23=0,"",LOOKUP($C23,'Non-Scorers'!$B$4:$B$98,'Non-Scorers'!$E$4:$E$98))</f>
        <v/>
      </c>
      <c r="G23" s="143"/>
      <c r="H23" s="98"/>
    </row>
    <row r="24" spans="1:8" x14ac:dyDescent="0.2">
      <c r="A24" s="98"/>
      <c r="D24" s="98" t="str">
        <f>IF($C24=0,"",LOOKUP($C24,'Non-Scorers'!$B$4:$B$98,'Non-Scorers'!$C$4:$C$98))</f>
        <v/>
      </c>
      <c r="E24" s="98" t="str">
        <f>IF($C24=0,"",LOOKUP($C24,'Non-Scorers'!$B$4:$B$98,'Non-Scorers'!$D$4:$D$98))</f>
        <v/>
      </c>
      <c r="F24" s="98" t="str">
        <f>IF($C24=0,"",LOOKUP($C24,'Non-Scorers'!$B$4:$B$98,'Non-Scorers'!$E$4:$E$98))</f>
        <v/>
      </c>
      <c r="G24" s="143"/>
      <c r="H24" s="98"/>
    </row>
    <row r="25" spans="1:8" x14ac:dyDescent="0.2">
      <c r="A25" s="98"/>
      <c r="D25" s="98" t="str">
        <f>IF($C25=0,"",LOOKUP($C25,'Non-Scorers'!$B$4:$B$98,'Non-Scorers'!$C$4:$C$98))</f>
        <v/>
      </c>
      <c r="E25" s="98" t="str">
        <f>IF($C25=0,"",LOOKUP($C25,'Non-Scorers'!$B$4:$B$98,'Non-Scorers'!$D$4:$D$98))</f>
        <v/>
      </c>
      <c r="F25" s="98" t="str">
        <f>IF($C25=0,"",LOOKUP($C25,'Non-Scorers'!$B$4:$B$98,'Non-Scorers'!$E$4:$E$98))</f>
        <v/>
      </c>
      <c r="G25" s="143"/>
      <c r="H25" s="98"/>
    </row>
    <row r="26" spans="1:8" x14ac:dyDescent="0.2">
      <c r="A26" s="98"/>
      <c r="D26" s="98" t="str">
        <f>IF($C26=0,"",LOOKUP($C26,'Non-Scorers'!$B$4:$B$98,'Non-Scorers'!$C$4:$C$98))</f>
        <v/>
      </c>
      <c r="E26" s="98" t="str">
        <f>IF($C26=0,"",LOOKUP($C26,'Non-Scorers'!$B$4:$B$98,'Non-Scorers'!$D$4:$D$98))</f>
        <v/>
      </c>
      <c r="F26" s="98" t="str">
        <f>IF($C26=0,"",LOOKUP($C26,'Non-Scorers'!$B$4:$B$98,'Non-Scorers'!$E$4:$E$98))</f>
        <v/>
      </c>
      <c r="G26" s="143"/>
      <c r="H26" s="98"/>
    </row>
    <row r="27" spans="1:8" x14ac:dyDescent="0.2">
      <c r="A27" s="98"/>
      <c r="D27" s="98" t="str">
        <f>IF($C27=0,"",LOOKUP($C27,'Non-Scorers'!$B$4:$B$98,'Non-Scorers'!$C$4:$C$98))</f>
        <v/>
      </c>
      <c r="E27" s="98" t="str">
        <f>IF($C27=0,"",LOOKUP($C27,'Non-Scorers'!$B$4:$B$98,'Non-Scorers'!$D$4:$D$98))</f>
        <v/>
      </c>
      <c r="F27" s="98" t="str">
        <f>IF($C27=0,"",LOOKUP($C27,'Non-Scorers'!$B$4:$B$98,'Non-Scorers'!$E$4:$E$98))</f>
        <v/>
      </c>
      <c r="G27" s="143"/>
      <c r="H27" s="98"/>
    </row>
    <row r="28" spans="1:8" x14ac:dyDescent="0.2">
      <c r="A28" s="98"/>
      <c r="D28" s="98" t="str">
        <f>IF($C28=0,"",LOOKUP($C28,'Non-Scorers'!$B$4:$B$98,'Non-Scorers'!$C$4:$C$98))</f>
        <v/>
      </c>
      <c r="E28" s="98" t="str">
        <f>IF($C28=0,"",LOOKUP($C28,'Non-Scorers'!$B$4:$B$98,'Non-Scorers'!$D$4:$D$98))</f>
        <v/>
      </c>
      <c r="F28" s="98" t="str">
        <f>IF($C28=0,"",LOOKUP($C28,'Non-Scorers'!$B$4:$B$98,'Non-Scorers'!$E$4:$E$98))</f>
        <v/>
      </c>
      <c r="G28" s="143"/>
      <c r="H28" s="98"/>
    </row>
    <row r="29" spans="1:8" x14ac:dyDescent="0.2">
      <c r="A29" s="98"/>
      <c r="D29" s="98"/>
      <c r="E29" s="98"/>
      <c r="F29" s="98"/>
      <c r="G29" s="143"/>
      <c r="H29" s="98"/>
    </row>
    <row r="30" spans="1:8" x14ac:dyDescent="0.2">
      <c r="A30" s="98"/>
      <c r="D30" s="98"/>
      <c r="E30" s="98"/>
      <c r="F30" s="98"/>
      <c r="G30" s="143"/>
      <c r="H30" s="98"/>
    </row>
    <row r="31" spans="1:8" x14ac:dyDescent="0.2">
      <c r="A31" s="98"/>
      <c r="D31" s="98"/>
      <c r="E31" s="98"/>
      <c r="F31" s="98"/>
      <c r="G31" s="143"/>
      <c r="H31" s="98"/>
    </row>
    <row r="32" spans="1:8" x14ac:dyDescent="0.2">
      <c r="A32" s="98"/>
      <c r="D32" s="98"/>
      <c r="E32" s="98"/>
      <c r="F32" s="98"/>
      <c r="G32" s="143"/>
      <c r="H32" s="98"/>
    </row>
    <row r="33" spans="1:8" x14ac:dyDescent="0.2">
      <c r="A33" s="98"/>
      <c r="D33" s="98"/>
      <c r="E33" s="98"/>
      <c r="F33" s="98"/>
      <c r="G33" s="143"/>
      <c r="H33" s="98"/>
    </row>
    <row r="34" spans="1:8" x14ac:dyDescent="0.2">
      <c r="A34" s="98"/>
      <c r="D34" s="98"/>
      <c r="E34" s="98"/>
      <c r="F34" s="98"/>
      <c r="G34" s="143"/>
      <c r="H34" s="98"/>
    </row>
    <row r="35" spans="1:8" x14ac:dyDescent="0.2">
      <c r="A35" s="98"/>
      <c r="D35" s="98"/>
      <c r="E35" s="98"/>
      <c r="F35" s="98"/>
      <c r="G35" s="143"/>
      <c r="H35" s="98"/>
    </row>
    <row r="36" spans="1:8" x14ac:dyDescent="0.2">
      <c r="A36" s="98"/>
      <c r="D36" s="98" t="str">
        <f>IF($C36=0,"",LOOKUP($C36,'Non-Scorers'!$B$4:$B$98,'Non-Scorers'!$C$4:$C$98))</f>
        <v/>
      </c>
      <c r="E36" s="98" t="str">
        <f>IF($C36=0,"",LOOKUP($C36,'Non-Scorers'!$B$4:$B$98,'Non-Scorers'!$D$4:$D$98))</f>
        <v/>
      </c>
      <c r="F36" s="98" t="str">
        <f>IF($C36=0,"",LOOKUP($C36,'Non-Scorers'!$B$4:$B$98,'Non-Scorers'!$E$4:$E$98))</f>
        <v/>
      </c>
      <c r="G36" s="143"/>
      <c r="H36" s="98"/>
    </row>
    <row r="37" spans="1:8" x14ac:dyDescent="0.2">
      <c r="A37" s="98"/>
      <c r="D37" s="98" t="str">
        <f>IF($C37=0,"",LOOKUP($C37,'Non-Scorers'!$B$4:$B$98,'Non-Scorers'!$C$4:$C$98))</f>
        <v/>
      </c>
      <c r="E37" s="98" t="str">
        <f>IF($C37=0,"",LOOKUP($C37,'Non-Scorers'!$B$4:$B$98,'Non-Scorers'!$D$4:$D$98))</f>
        <v/>
      </c>
      <c r="F37" s="98" t="str">
        <f>IF($C37=0,"",LOOKUP($C37,'Non-Scorers'!$B$4:$B$98,'Non-Scorers'!$E$4:$E$98))</f>
        <v/>
      </c>
      <c r="G37" s="143"/>
      <c r="H37" s="98"/>
    </row>
    <row r="38" spans="1:8" x14ac:dyDescent="0.2">
      <c r="A38" s="98"/>
      <c r="D38" s="98" t="str">
        <f>IF($C38=0,"",LOOKUP($C38,'Non-Scorers'!$B$4:$B$98,'Non-Scorers'!$C$4:$C$98))</f>
        <v/>
      </c>
      <c r="E38" s="98" t="str">
        <f>IF($C38=0,"",LOOKUP($C38,'Non-Scorers'!$B$4:$B$98,'Non-Scorers'!$D$4:$D$98))</f>
        <v/>
      </c>
      <c r="F38" s="98" t="str">
        <f>IF($C38=0,"",LOOKUP($C38,'Non-Scorers'!$B$4:$B$98,'Non-Scorers'!$E$4:$E$98))</f>
        <v/>
      </c>
      <c r="G38" s="143"/>
      <c r="H38" s="98"/>
    </row>
    <row r="39" spans="1:8" x14ac:dyDescent="0.2">
      <c r="A39" s="98"/>
      <c r="D39" s="98" t="str">
        <f>IF($C39=0,"",LOOKUP($C39,'Non-Scorers'!$B$4:$B$98,'Non-Scorers'!$C$4:$C$98))</f>
        <v/>
      </c>
      <c r="E39" s="98" t="str">
        <f>IF($C39=0,"",LOOKUP($C39,'Non-Scorers'!$B$4:$B$98,'Non-Scorers'!$D$4:$D$98))</f>
        <v/>
      </c>
      <c r="F39" s="98" t="str">
        <f>IF($C39=0,"",LOOKUP($C39,'Non-Scorers'!$B$4:$B$98,'Non-Scorers'!$E$4:$E$98))</f>
        <v/>
      </c>
      <c r="G39" s="143"/>
      <c r="H39" s="98"/>
    </row>
    <row r="40" spans="1:8" x14ac:dyDescent="0.2">
      <c r="A40" s="98"/>
      <c r="D40" s="98" t="str">
        <f>IF($C40=0,"",LOOKUP($C40,'Non-Scorers'!$B$4:$B$98,'Non-Scorers'!$C$4:$C$98))</f>
        <v/>
      </c>
      <c r="E40" s="98" t="str">
        <f>IF($C40=0,"",LOOKUP($C40,'Non-Scorers'!$B$4:$B$98,'Non-Scorers'!$D$4:$D$98))</f>
        <v/>
      </c>
      <c r="F40" s="98" t="str">
        <f>IF($C40=0,"",LOOKUP($C40,'Non-Scorers'!$B$4:$B$98,'Non-Scorers'!$E$4:$E$98))</f>
        <v/>
      </c>
      <c r="G40" s="143"/>
      <c r="H40" s="98"/>
    </row>
    <row r="41" spans="1:8" x14ac:dyDescent="0.2">
      <c r="A41" s="98"/>
      <c r="D41" s="98" t="str">
        <f>IF($C41=0,"",LOOKUP($C41,'Non-Scorers'!$B$4:$B$98,'Non-Scorers'!$C$4:$C$98))</f>
        <v/>
      </c>
      <c r="E41" s="98" t="str">
        <f>IF($C41=0,"",LOOKUP($C41,'Non-Scorers'!$B$4:$B$98,'Non-Scorers'!$D$4:$D$98))</f>
        <v/>
      </c>
      <c r="F41" s="98" t="str">
        <f>IF($C41=0,"",LOOKUP($C41,'Non-Scorers'!$B$4:$B$98,'Non-Scorers'!$E$4:$E$98))</f>
        <v/>
      </c>
      <c r="G41" s="143"/>
      <c r="H41" s="98"/>
    </row>
    <row r="42" spans="1:8" x14ac:dyDescent="0.2">
      <c r="A42" s="98"/>
      <c r="D42" s="98" t="str">
        <f>IF($C42=0,"",LOOKUP($C42,'Non-Scorers'!$B$4:$B$98,'Non-Scorers'!$C$4:$C$98))</f>
        <v/>
      </c>
      <c r="E42" s="98" t="str">
        <f>IF($C42=0,"",LOOKUP($C42,'Non-Scorers'!$B$4:$B$98,'Non-Scorers'!$D$4:$D$98))</f>
        <v/>
      </c>
      <c r="F42" s="98" t="str">
        <f>IF($C42=0,"",LOOKUP($C42,'Non-Scorers'!$B$4:$B$98,'Non-Scorers'!$E$4:$E$98))</f>
        <v/>
      </c>
      <c r="G42" s="143"/>
      <c r="H42" s="98"/>
    </row>
    <row r="43" spans="1:8" x14ac:dyDescent="0.2">
      <c r="A43" s="98"/>
      <c r="D43" s="98" t="str">
        <f>IF($C43=0,"",LOOKUP($C43,'Non-Scorers'!$B$4:$B$98,'Non-Scorers'!$C$4:$C$98))</f>
        <v/>
      </c>
      <c r="E43" s="98" t="str">
        <f>IF($C43=0,"",LOOKUP($C43,'Non-Scorers'!$B$4:$B$98,'Non-Scorers'!$D$4:$D$98))</f>
        <v/>
      </c>
      <c r="F43" s="98" t="str">
        <f>IF($C43=0,"",LOOKUP($C43,'Non-Scorers'!$B$4:$B$98,'Non-Scorers'!$E$4:$E$98))</f>
        <v/>
      </c>
      <c r="G43" s="143"/>
      <c r="H43" s="98"/>
    </row>
    <row r="44" spans="1:8" x14ac:dyDescent="0.2">
      <c r="A44" s="98"/>
      <c r="D44" s="98" t="str">
        <f>IF($C44=0,"",LOOKUP($C44,'Non-Scorers'!$B$4:$B$98,'Non-Scorers'!$C$4:$C$98))</f>
        <v/>
      </c>
      <c r="E44" s="98" t="str">
        <f>IF($C44=0,"",LOOKUP($C44,'Non-Scorers'!$B$4:$B$98,'Non-Scorers'!$D$4:$D$98))</f>
        <v/>
      </c>
      <c r="F44" s="98" t="str">
        <f>IF($C44=0,"",LOOKUP($C44,'Non-Scorers'!$B$4:$B$98,'Non-Scorers'!$E$4:$E$98))</f>
        <v/>
      </c>
      <c r="G44" s="143"/>
      <c r="H44" s="98"/>
    </row>
    <row r="45" spans="1:8" x14ac:dyDescent="0.2">
      <c r="A45" s="98"/>
      <c r="D45" s="98" t="str">
        <f>IF($C45=0,"",LOOKUP($C45,'Non-Scorers'!$B$4:$B$98,'Non-Scorers'!$C$4:$C$98))</f>
        <v/>
      </c>
      <c r="E45" s="98" t="str">
        <f>IF($C45=0,"",LOOKUP($C45,'Non-Scorers'!$B$4:$B$98,'Non-Scorers'!$D$4:$D$98))</f>
        <v/>
      </c>
      <c r="F45" s="98" t="str">
        <f>IF($C45=0,"",LOOKUP($C45,'Non-Scorers'!$B$4:$B$98,'Non-Scorers'!$E$4:$E$98))</f>
        <v/>
      </c>
      <c r="G45" s="143"/>
      <c r="H45" s="98"/>
    </row>
    <row r="46" spans="1:8" x14ac:dyDescent="0.2">
      <c r="A46" s="98"/>
      <c r="D46" s="98" t="str">
        <f>IF($C46=0,"",LOOKUP($C46,'Non-Scorers'!$B$4:$B$98,'Non-Scorers'!$C$4:$C$98))</f>
        <v/>
      </c>
      <c r="E46" s="98" t="str">
        <f>IF($C46=0,"",LOOKUP($C46,'Non-Scorers'!$B$4:$B$98,'Non-Scorers'!$D$4:$D$98))</f>
        <v/>
      </c>
      <c r="F46" s="98" t="str">
        <f>IF($C46=0,"",LOOKUP($C46,'Non-Scorers'!$B$4:$B$98,'Non-Scorers'!$E$4:$E$98))</f>
        <v/>
      </c>
      <c r="G46" s="143"/>
      <c r="H46" s="98"/>
    </row>
    <row r="47" spans="1:8" x14ac:dyDescent="0.2">
      <c r="A47" s="98"/>
      <c r="D47" s="98" t="str">
        <f>IF($C47=0,"",LOOKUP($C47,'Non-Scorers'!$B$4:$B$98,'Non-Scorers'!$C$4:$C$98))</f>
        <v/>
      </c>
      <c r="E47" s="98" t="str">
        <f>IF($C47=0,"",LOOKUP($C47,'Non-Scorers'!$B$4:$B$98,'Non-Scorers'!$D$4:$D$98))</f>
        <v/>
      </c>
      <c r="F47" s="98" t="str">
        <f>IF($C47=0,"",LOOKUP($C47,'Non-Scorers'!$B$4:$B$98,'Non-Scorers'!$E$4:$E$98))</f>
        <v/>
      </c>
      <c r="G47" s="143"/>
      <c r="H47" s="98"/>
    </row>
    <row r="48" spans="1:8" x14ac:dyDescent="0.2">
      <c r="A48" s="98"/>
      <c r="D48" s="98" t="str">
        <f>IF($C48=0,"",LOOKUP($C48,'Non-Scorers'!$B$4:$B$98,'Non-Scorers'!$C$4:$C$98))</f>
        <v/>
      </c>
      <c r="E48" s="98" t="str">
        <f>IF($C48=0,"",LOOKUP($C48,'Non-Scorers'!$B$4:$B$98,'Non-Scorers'!$D$4:$D$98))</f>
        <v/>
      </c>
      <c r="F48" s="98" t="str">
        <f>IF($C48=0,"",LOOKUP($C48,'Non-Scorers'!$B$4:$B$98,'Non-Scorers'!$E$4:$E$98))</f>
        <v/>
      </c>
      <c r="G48" s="143"/>
      <c r="H48" s="98"/>
    </row>
    <row r="49" spans="1:8" x14ac:dyDescent="0.2">
      <c r="A49" s="98"/>
      <c r="D49" s="98" t="str">
        <f>IF($C49=0,"",LOOKUP($C49,'Non-Scorers'!$B$4:$B$98,'Non-Scorers'!$C$4:$C$98))</f>
        <v/>
      </c>
      <c r="E49" s="98" t="str">
        <f>IF($C49=0,"",LOOKUP($C49,'Non-Scorers'!$B$4:$B$98,'Non-Scorers'!$D$4:$D$98))</f>
        <v/>
      </c>
      <c r="F49" s="98" t="str">
        <f>IF($C49=0,"",LOOKUP($C49,'Non-Scorers'!$B$4:$B$98,'Non-Scorers'!$E$4:$E$98))</f>
        <v/>
      </c>
      <c r="G49" s="143"/>
      <c r="H49" s="98"/>
    </row>
    <row r="50" spans="1:8" x14ac:dyDescent="0.2">
      <c r="A50" s="98"/>
      <c r="B50" s="98"/>
      <c r="C50" s="108"/>
      <c r="D50" s="98"/>
      <c r="E50" s="98"/>
      <c r="F50" s="98"/>
      <c r="G50" s="98"/>
      <c r="H50" s="98"/>
    </row>
  </sheetData>
  <sheetProtection formatCells="0" insertRows="0" deleteRows="0"/>
  <mergeCells count="1">
    <mergeCell ref="B1:G2"/>
  </mergeCells>
  <printOptions horizontalCentered="1"/>
  <pageMargins left="0.38" right="0.31" top="0.41" bottom="0.47" header="0.18" footer="0.25"/>
  <pageSetup paperSize="9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6"/>
  <sheetViews>
    <sheetView showGridLines="0" showZeros="0" zoomScaleNormal="100" workbookViewId="0">
      <pane ySplit="6" topLeftCell="A7" activePane="bottomLeft" state="frozen"/>
      <selection pane="bottomLeft" activeCell="C3" sqref="C3"/>
    </sheetView>
  </sheetViews>
  <sheetFormatPr defaultRowHeight="12.75" x14ac:dyDescent="0.2"/>
  <cols>
    <col min="1" max="1" width="12" style="110" customWidth="1"/>
    <col min="2" max="2" width="5" customWidth="1"/>
    <col min="3" max="3" width="31.85546875" customWidth="1"/>
    <col min="4" max="4" width="25.28515625" customWidth="1"/>
    <col min="5" max="5" width="9.140625" style="110"/>
    <col min="6" max="6" width="4.7109375" customWidth="1"/>
    <col min="7" max="7" width="5.28515625" customWidth="1"/>
    <col min="8" max="8" width="3.85546875" style="113" customWidth="1"/>
    <col min="9" max="15" width="4" style="113" customWidth="1"/>
    <col min="16" max="16" width="14" bestFit="1" customWidth="1"/>
  </cols>
  <sheetData>
    <row r="1" spans="1:16" ht="15.75" customHeight="1" x14ac:dyDescent="0.25">
      <c r="B1" s="111" t="str">
        <f>CONCATENATE('Team Declaration'!A1," - ",'Team Declaration'!F1," - ",TEXT('Team Declaration'!K1,"d mmm yyyy"))</f>
        <v xml:space="preserve"> - Eastbourne - 7 Jun 2017</v>
      </c>
      <c r="H1" s="210" t="s">
        <v>29</v>
      </c>
      <c r="I1" s="210" t="s">
        <v>52</v>
      </c>
      <c r="J1" s="210" t="s">
        <v>22</v>
      </c>
      <c r="K1" s="210" t="s">
        <v>43</v>
      </c>
      <c r="L1" s="210"/>
      <c r="M1" s="210"/>
      <c r="N1" s="210"/>
      <c r="O1" s="210" t="s">
        <v>53</v>
      </c>
      <c r="P1" s="112"/>
    </row>
    <row r="2" spans="1:16" x14ac:dyDescent="0.2">
      <c r="A2" s="113"/>
      <c r="B2" s="110" t="s">
        <v>54</v>
      </c>
      <c r="C2" t="s">
        <v>55</v>
      </c>
      <c r="D2" s="113" t="s">
        <v>56</v>
      </c>
      <c r="E2" s="114" t="s">
        <v>23</v>
      </c>
      <c r="F2" s="115" t="s">
        <v>28</v>
      </c>
      <c r="H2" s="210"/>
      <c r="I2" s="210"/>
      <c r="J2" s="210"/>
      <c r="K2" s="210"/>
      <c r="L2" s="210"/>
      <c r="M2" s="210"/>
      <c r="N2" s="210"/>
      <c r="O2" s="210"/>
      <c r="P2" s="112"/>
    </row>
    <row r="3" spans="1:16" x14ac:dyDescent="0.2">
      <c r="A3" s="113"/>
      <c r="B3" s="116">
        <v>1</v>
      </c>
      <c r="C3" s="117" t="str">
        <f>INDEX('Team Declaration'!$C$44:$N$50,MATCH(B3,'Team Declaration'!$N$44:$N$50,0),9)</f>
        <v>Brighton &amp; Hove AC</v>
      </c>
      <c r="D3" s="118">
        <f>INDEX('Team Declaration'!$C$44:$N$50,MATCH(B3,'Team Declaration'!$N$44:$N$50,0),11)</f>
        <v>206.00007699999998</v>
      </c>
      <c r="E3" s="119">
        <f t="shared" ref="E3:E6" si="0">IF(C3=0,0,LOOKUP($C3,$H$1:$N$1,H$10:N$10))</f>
        <v>97</v>
      </c>
      <c r="F3" s="120">
        <f t="shared" ref="F3:F6" si="1">IF(C3=0,0,LOOKUP($C3,$H$1:$N$1,H$11:N$11))</f>
        <v>109</v>
      </c>
      <c r="G3" t="str">
        <f>IF(E3+F3-TRUNC(D3,1)=0,"","OOPS")</f>
        <v/>
      </c>
      <c r="H3" s="210"/>
      <c r="I3" s="210"/>
      <c r="J3" s="210"/>
      <c r="K3" s="210"/>
      <c r="L3" s="210"/>
      <c r="M3" s="210"/>
      <c r="N3" s="210"/>
      <c r="O3" s="210"/>
      <c r="P3" s="181"/>
    </row>
    <row r="4" spans="1:16" x14ac:dyDescent="0.2">
      <c r="A4" s="113"/>
      <c r="B4" s="116">
        <v>2</v>
      </c>
      <c r="C4" s="117" t="str">
        <f>INDEX('Team Declaration'!$C$44:$N$50,MATCH(B4,'Team Declaration'!$N$44:$N$50,0),9)</f>
        <v>Eastbourne Rovers AC</v>
      </c>
      <c r="D4" s="118">
        <f>INDEX('Team Declaration'!$C$44:$N$50,MATCH(B4,'Team Declaration'!$N$44:$N$50,0),11)</f>
        <v>161.000066</v>
      </c>
      <c r="E4" s="119">
        <f t="shared" si="0"/>
        <v>81</v>
      </c>
      <c r="F4" s="120">
        <f t="shared" si="1"/>
        <v>80</v>
      </c>
      <c r="G4" t="str">
        <f t="shared" ref="G4:G8" si="2">IF(E4+F4-TRUNC(D4,1)=0,"","OOPS")</f>
        <v/>
      </c>
      <c r="H4" s="210"/>
      <c r="I4" s="210"/>
      <c r="J4" s="210"/>
      <c r="K4" s="210"/>
      <c r="L4" s="210"/>
      <c r="M4" s="210"/>
      <c r="N4" s="210"/>
      <c r="O4" s="210"/>
    </row>
    <row r="5" spans="1:16" x14ac:dyDescent="0.2">
      <c r="A5" s="113"/>
      <c r="B5" s="116">
        <v>3</v>
      </c>
      <c r="C5" s="117" t="str">
        <f>INDEX('Team Declaration'!$C$44:$N$50,MATCH(B5,'Team Declaration'!$N$44:$N$50,0),9)</f>
        <v>Lewes</v>
      </c>
      <c r="D5" s="118">
        <f>INDEX('Team Declaration'!$C$44:$N$50,MATCH(B5,'Team Declaration'!$N$44:$N$50,0),11)</f>
        <v>131.000044</v>
      </c>
      <c r="E5" s="119">
        <f t="shared" si="0"/>
        <v>100</v>
      </c>
      <c r="F5" s="120">
        <f t="shared" si="1"/>
        <v>31</v>
      </c>
      <c r="G5" t="str">
        <f t="shared" si="2"/>
        <v/>
      </c>
      <c r="H5" s="210"/>
      <c r="I5" s="210"/>
      <c r="J5" s="210"/>
      <c r="K5" s="210"/>
      <c r="L5" s="210"/>
      <c r="M5" s="210"/>
      <c r="N5" s="210"/>
      <c r="O5" s="210"/>
    </row>
    <row r="6" spans="1:16" x14ac:dyDescent="0.2">
      <c r="A6" s="113"/>
      <c r="B6" s="116">
        <v>4</v>
      </c>
      <c r="C6" s="117" t="str">
        <f>INDEX('Team Declaration'!$C$44:$N$50,MATCH(B6,'Team Declaration'!$N$44:$N$50,0),9)</f>
        <v>Phoenix</v>
      </c>
      <c r="D6" s="118">
        <f>INDEX('Team Declaration'!$C$44:$N$50,MATCH(B6,'Team Declaration'!$N$44:$N$50,0),11)</f>
        <v>68.000033000000002</v>
      </c>
      <c r="E6" s="119">
        <f t="shared" si="0"/>
        <v>16</v>
      </c>
      <c r="F6" s="120">
        <f t="shared" si="1"/>
        <v>52</v>
      </c>
      <c r="G6" t="str">
        <f t="shared" si="2"/>
        <v/>
      </c>
      <c r="H6" s="210"/>
      <c r="I6" s="210"/>
      <c r="J6" s="210"/>
      <c r="K6" s="210"/>
      <c r="L6" s="210"/>
      <c r="M6" s="210"/>
      <c r="N6" s="210"/>
      <c r="O6" s="210"/>
    </row>
    <row r="7" spans="1:16" x14ac:dyDescent="0.2">
      <c r="A7" s="113"/>
      <c r="B7" s="116">
        <v>5</v>
      </c>
      <c r="C7" s="117" t="str">
        <f>INDEX('Team Declaration'!$C$44:$N$50,MATCH(B7,'Team Declaration'!$N$44:$N$50,0),9)</f>
        <v>Hastings AC</v>
      </c>
      <c r="D7" s="118">
        <f>INDEX('Team Declaration'!$C$44:$N$50,MATCH(B7,'Team Declaration'!$N$44:$N$50,0),11)</f>
        <v>5.5000000000000002E-5</v>
      </c>
      <c r="E7" s="119">
        <f>IF(C7=0,0,LOOKUP($C7,$H$1:$N$1,H$10:N$10))</f>
        <v>81</v>
      </c>
      <c r="F7" s="120">
        <f>IF(C7=0,0,LOOKUP($C7,$H$1:$N$1,H$11:N$11))</f>
        <v>80</v>
      </c>
      <c r="G7" t="str">
        <f t="shared" si="2"/>
        <v>OOPS</v>
      </c>
      <c r="H7" s="210"/>
      <c r="I7" s="210"/>
      <c r="J7" s="210"/>
      <c r="K7" s="210"/>
      <c r="L7" s="210"/>
      <c r="M7" s="210"/>
      <c r="N7" s="210"/>
      <c r="O7" s="210"/>
    </row>
    <row r="8" spans="1:16" x14ac:dyDescent="0.2">
      <c r="A8" s="113"/>
      <c r="B8" s="116">
        <v>6</v>
      </c>
      <c r="C8" s="117">
        <f>INDEX('Team Declaration'!$C$44:$N$50,MATCH(B8,'Team Declaration'!$N$44:$N$50,0),9)</f>
        <v>0</v>
      </c>
      <c r="D8" s="118">
        <f>INDEX('Team Declaration'!$C$44:$N$50,MATCH(B8,'Team Declaration'!$N$44:$N$50,0),11)</f>
        <v>2.2000000000000003E-5</v>
      </c>
      <c r="E8" s="119">
        <f>IF(C8=0,0,LOOKUP($C8,$H$1:$N$1,H$10:N$10))</f>
        <v>0</v>
      </c>
      <c r="F8" s="120">
        <f>IF(C8=0,0,LOOKUP($C8,$H$1:$N$1,H$11:N$11))</f>
        <v>0</v>
      </c>
      <c r="G8" t="str">
        <f t="shared" si="2"/>
        <v/>
      </c>
      <c r="H8" s="210"/>
      <c r="I8" s="210"/>
      <c r="J8" s="210"/>
      <c r="K8" s="210"/>
      <c r="L8" s="210"/>
      <c r="M8" s="210"/>
      <c r="N8" s="210"/>
      <c r="O8" s="210"/>
    </row>
    <row r="9" spans="1:16" x14ac:dyDescent="0.2">
      <c r="H9" s="141" t="s">
        <v>4</v>
      </c>
      <c r="I9" s="141" t="s">
        <v>7</v>
      </c>
      <c r="J9" s="141" t="s">
        <v>18</v>
      </c>
      <c r="K9" s="141" t="s">
        <v>44</v>
      </c>
      <c r="L9" s="141"/>
      <c r="M9" s="141"/>
      <c r="N9" s="141"/>
    </row>
    <row r="10" spans="1:16" x14ac:dyDescent="0.2">
      <c r="H10" s="141">
        <f t="shared" ref="H10:M10" si="3">SUM(H13:H173)</f>
        <v>97</v>
      </c>
      <c r="I10" s="141">
        <f t="shared" si="3"/>
        <v>81</v>
      </c>
      <c r="J10" s="141">
        <f t="shared" si="3"/>
        <v>100</v>
      </c>
      <c r="K10" s="141">
        <f t="shared" si="3"/>
        <v>16</v>
      </c>
      <c r="L10" s="141">
        <f t="shared" si="3"/>
        <v>0</v>
      </c>
      <c r="M10" s="141">
        <f t="shared" si="3"/>
        <v>0</v>
      </c>
      <c r="N10" s="141">
        <f>SUM(N13:N173)</f>
        <v>0</v>
      </c>
    </row>
    <row r="11" spans="1:16" x14ac:dyDescent="0.2">
      <c r="H11" s="141">
        <f t="shared" ref="H11:M11" si="4">SUM(H175:H335)</f>
        <v>109</v>
      </c>
      <c r="I11" s="141">
        <f t="shared" si="4"/>
        <v>80</v>
      </c>
      <c r="J11" s="141">
        <f t="shared" si="4"/>
        <v>31</v>
      </c>
      <c r="K11" s="141">
        <f t="shared" si="4"/>
        <v>52</v>
      </c>
      <c r="L11" s="141">
        <f t="shared" si="4"/>
        <v>0</v>
      </c>
      <c r="M11" s="141">
        <f t="shared" si="4"/>
        <v>0</v>
      </c>
      <c r="N11" s="141">
        <f>SUM(N175:N335)</f>
        <v>0</v>
      </c>
    </row>
    <row r="12" spans="1:16" x14ac:dyDescent="0.2">
      <c r="A12" s="110" t="str">
        <f>Results!A4</f>
        <v>Hammer</v>
      </c>
      <c r="C12" s="121" t="str">
        <f>CONCATENATE("Boys ",P12)</f>
        <v>Boys Hammer A</v>
      </c>
      <c r="P12" t="str">
        <f>CONCATENATE(A12," A")</f>
        <v>Hammer A</v>
      </c>
    </row>
    <row r="13" spans="1:16" x14ac:dyDescent="0.2">
      <c r="A13" s="122" t="str">
        <f>Results!D5</f>
        <v>E</v>
      </c>
      <c r="B13" s="123">
        <v>1</v>
      </c>
      <c r="C13" s="124" t="str">
        <f>IF(A13=0,"",INDEX('Team Declaration'!$C$6:$Q$23,MATCH(A12,'Team Declaration'!$B$6:$B$23,0),MATCH(A13,'Team Declaration'!$C$4:$Q$4,0)))</f>
        <v>Jack Watkins</v>
      </c>
      <c r="D13" s="124" t="str">
        <f>IF(A13=0,"",INDEX('Team Declaration'!$C$3:$Q$17,1,MATCH(LEFT(A13,1),'Team Declaration'!$C$4:$Q$4,0)))</f>
        <v>Eastbourne</v>
      </c>
      <c r="E13" s="125">
        <f>Results!E5</f>
        <v>18.97</v>
      </c>
      <c r="F13" s="123">
        <v>5</v>
      </c>
      <c r="H13" s="116" t="str">
        <f t="shared" ref="H13:N28" si="5">IF($A13="","",IF(LEFT($A13,1)=H$9,$F13,""))</f>
        <v/>
      </c>
      <c r="I13" s="116">
        <f t="shared" si="5"/>
        <v>5</v>
      </c>
      <c r="J13" s="116" t="str">
        <f t="shared" si="5"/>
        <v/>
      </c>
      <c r="K13" s="116" t="str">
        <f t="shared" si="5"/>
        <v/>
      </c>
      <c r="L13" s="116" t="str">
        <f t="shared" si="5"/>
        <v/>
      </c>
      <c r="M13" s="116" t="str">
        <f t="shared" si="5"/>
        <v/>
      </c>
      <c r="N13" s="116" t="str">
        <f t="shared" si="5"/>
        <v/>
      </c>
    </row>
    <row r="14" spans="1:16" x14ac:dyDescent="0.2">
      <c r="A14" s="122" t="str">
        <f>Results!D6</f>
        <v>LL</v>
      </c>
      <c r="B14" s="123">
        <v>2</v>
      </c>
      <c r="C14" s="124" t="str">
        <f>IF(A14=0,"",INDEX('Team Declaration'!$C$6:$Q$23,MATCH(A12,'Team Declaration'!$B$6:$B$23,0),MATCH(A14,'Team Declaration'!$C$4:$Q$4,0)))</f>
        <v>Jared Seabrook Wafer</v>
      </c>
      <c r="D14" s="124" t="str">
        <f>IF(A14=0,"",INDEX('Team Declaration'!$C$3:$Q$17,1,MATCH(LEFT(A14,1),'Team Declaration'!$C$4:$Q$4,0)))</f>
        <v>Lewes</v>
      </c>
      <c r="E14" s="125">
        <f>Results!E6</f>
        <v>17.579999999999998</v>
      </c>
      <c r="F14" s="123">
        <v>4</v>
      </c>
      <c r="H14" s="116" t="str">
        <f t="shared" si="5"/>
        <v/>
      </c>
      <c r="I14" s="116" t="str">
        <f t="shared" si="5"/>
        <v/>
      </c>
      <c r="J14" s="116">
        <f t="shared" si="5"/>
        <v>4</v>
      </c>
      <c r="K14" s="116" t="str">
        <f t="shared" si="5"/>
        <v/>
      </c>
      <c r="L14" s="116" t="str">
        <f t="shared" si="5"/>
        <v/>
      </c>
      <c r="M14" s="116" t="str">
        <f t="shared" si="5"/>
        <v/>
      </c>
      <c r="N14" s="116" t="str">
        <f t="shared" si="5"/>
        <v/>
      </c>
    </row>
    <row r="15" spans="1:16" x14ac:dyDescent="0.2">
      <c r="A15" s="122" t="str">
        <f>Results!D7</f>
        <v>BB</v>
      </c>
      <c r="B15" s="123">
        <v>3</v>
      </c>
      <c r="C15" s="124" t="str">
        <f>IF(A15=0,"",INDEX('Team Declaration'!$C$6:$Q$23,MATCH(A12,'Team Declaration'!$B$6:$B$23,0),MATCH(A15,'Team Declaration'!$C$4:$Q$4,0)))</f>
        <v>George Taylor</v>
      </c>
      <c r="D15" s="124" t="str">
        <f>IF(A15=0,"",INDEX('Team Declaration'!$C$3:$Q$17,1,MATCH(LEFT(A15,1),'Team Declaration'!$C$4:$Q$4,0)))</f>
        <v>Brighton</v>
      </c>
      <c r="E15" s="125">
        <f>Results!E7</f>
        <v>14.04</v>
      </c>
      <c r="F15" s="123">
        <v>3</v>
      </c>
      <c r="H15" s="116">
        <f t="shared" si="5"/>
        <v>3</v>
      </c>
      <c r="I15" s="116" t="str">
        <f t="shared" si="5"/>
        <v/>
      </c>
      <c r="J15" s="116" t="str">
        <f t="shared" si="5"/>
        <v/>
      </c>
      <c r="K15" s="116" t="str">
        <f t="shared" si="5"/>
        <v/>
      </c>
      <c r="L15" s="116" t="str">
        <f t="shared" si="5"/>
        <v/>
      </c>
      <c r="M15" s="116" t="str">
        <f t="shared" si="5"/>
        <v/>
      </c>
      <c r="N15" s="116" t="str">
        <f t="shared" si="5"/>
        <v/>
      </c>
    </row>
    <row r="16" spans="1:16" x14ac:dyDescent="0.2">
      <c r="A16" s="122">
        <f>Results!D8</f>
        <v>0</v>
      </c>
      <c r="B16" s="123">
        <v>4</v>
      </c>
      <c r="C16" s="124" t="str">
        <f>IF(A16=0,"",INDEX('Team Declaration'!$C$6:$Q$23,MATCH(A12,'Team Declaration'!$B$6:$B$23,0),MATCH(A16,'Team Declaration'!$C$4:$Q$4,0)))</f>
        <v/>
      </c>
      <c r="D16" s="124" t="str">
        <f>IF(A16=0,"",INDEX('Team Declaration'!$C$3:$Q$17,1,MATCH(LEFT(A16,1),'Team Declaration'!$C$4:$Q$4,0)))</f>
        <v/>
      </c>
      <c r="E16" s="125">
        <f>Results!E8</f>
        <v>0</v>
      </c>
      <c r="F16" s="123">
        <v>2</v>
      </c>
      <c r="H16" s="116" t="str">
        <f t="shared" si="5"/>
        <v/>
      </c>
      <c r="I16" s="116" t="str">
        <f t="shared" si="5"/>
        <v/>
      </c>
      <c r="J16" s="116" t="str">
        <f t="shared" si="5"/>
        <v/>
      </c>
      <c r="K16" s="116" t="str">
        <f t="shared" si="5"/>
        <v/>
      </c>
      <c r="L16" s="116" t="str">
        <f t="shared" si="5"/>
        <v/>
      </c>
      <c r="M16" s="116" t="str">
        <f t="shared" si="5"/>
        <v/>
      </c>
      <c r="N16" s="116" t="str">
        <f t="shared" si="5"/>
        <v/>
      </c>
    </row>
    <row r="17" spans="1:16" x14ac:dyDescent="0.2">
      <c r="A17" s="122">
        <f>Results!D9</f>
        <v>0</v>
      </c>
      <c r="B17" s="123">
        <v>5</v>
      </c>
      <c r="C17" s="124" t="str">
        <f>IF(A17=0,"",INDEX('Team Declaration'!$C$6:$Q$23,MATCH(A12,'Team Declaration'!$B$6:$B$23,0),MATCH(A17,'Team Declaration'!$C$4:$Q$4,0)))</f>
        <v/>
      </c>
      <c r="D17" s="124" t="str">
        <f>IF(A17=0,"",INDEX('Team Declaration'!$C$3:$Q$17,1,MATCH(LEFT(A17,1),'Team Declaration'!$C$4:$Q$4,0)))</f>
        <v/>
      </c>
      <c r="E17" s="125">
        <f>Results!E9</f>
        <v>0</v>
      </c>
      <c r="F17" s="123">
        <v>1</v>
      </c>
      <c r="H17" s="116" t="str">
        <f t="shared" si="5"/>
        <v/>
      </c>
      <c r="I17" s="116" t="str">
        <f t="shared" si="5"/>
        <v/>
      </c>
      <c r="J17" s="116" t="str">
        <f t="shared" si="5"/>
        <v/>
      </c>
      <c r="K17" s="116" t="str">
        <f t="shared" si="5"/>
        <v/>
      </c>
      <c r="L17" s="116" t="str">
        <f t="shared" si="5"/>
        <v/>
      </c>
      <c r="M17" s="116" t="str">
        <f t="shared" si="5"/>
        <v/>
      </c>
      <c r="N17" s="116" t="str">
        <f t="shared" si="5"/>
        <v/>
      </c>
    </row>
    <row r="18" spans="1:16" x14ac:dyDescent="0.2">
      <c r="A18" s="110" t="str">
        <f>Results!A10</f>
        <v>Hammer</v>
      </c>
      <c r="C18" s="121" t="str">
        <f>CONCATENATE("Boys ",P18)</f>
        <v>Boys Hammer B</v>
      </c>
      <c r="D18" s="126"/>
      <c r="P18" t="str">
        <f>CONCATENATE(A18," B")</f>
        <v>Hammer B</v>
      </c>
    </row>
    <row r="19" spans="1:16" x14ac:dyDescent="0.2">
      <c r="A19" s="122">
        <f>Results!D11</f>
        <v>0</v>
      </c>
      <c r="B19" s="123">
        <v>1</v>
      </c>
      <c r="C19" s="124" t="str">
        <f>IF(A19=0,"",INDEX('Team Declaration'!$C$6:$Q$23,MATCH(A18,'Team Declaration'!$B$6:$B$23,0),MATCH(A19,'Team Declaration'!$C$4:$Q$4,0)))</f>
        <v/>
      </c>
      <c r="D19" s="124" t="str">
        <f>IF(A19=0,"",INDEX('Team Declaration'!$C$3:$Q$17,1,MATCH(LEFT(A19,1),'Team Declaration'!$C$4:$Q$4,0)))</f>
        <v/>
      </c>
      <c r="E19" s="125">
        <f>Results!E11</f>
        <v>0</v>
      </c>
      <c r="F19" s="123">
        <v>5</v>
      </c>
      <c r="H19" s="116" t="str">
        <f t="shared" si="5"/>
        <v/>
      </c>
      <c r="I19" s="116" t="str">
        <f t="shared" si="5"/>
        <v/>
      </c>
      <c r="J19" s="116" t="str">
        <f t="shared" si="5"/>
        <v/>
      </c>
      <c r="K19" s="116" t="str">
        <f t="shared" si="5"/>
        <v/>
      </c>
      <c r="L19" s="116" t="str">
        <f t="shared" si="5"/>
        <v/>
      </c>
      <c r="M19" s="116" t="str">
        <f t="shared" si="5"/>
        <v/>
      </c>
      <c r="N19" s="116" t="str">
        <f t="shared" si="5"/>
        <v/>
      </c>
    </row>
    <row r="20" spans="1:16" x14ac:dyDescent="0.2">
      <c r="A20" s="122">
        <f>Results!D12</f>
        <v>0</v>
      </c>
      <c r="B20" s="123">
        <v>2</v>
      </c>
      <c r="C20" s="124" t="str">
        <f>IF(A20=0,"",INDEX('Team Declaration'!$C$6:$Q$23,MATCH(A18,'Team Declaration'!$B$6:$B$23,0),MATCH(A20,'Team Declaration'!$C$4:$Q$4,0)))</f>
        <v/>
      </c>
      <c r="D20" s="124" t="str">
        <f>IF(A20=0,"",INDEX('Team Declaration'!$C$3:$Q$17,1,MATCH(LEFT(A20,1),'Team Declaration'!$C$4:$Q$4,0)))</f>
        <v/>
      </c>
      <c r="E20" s="125">
        <f>Results!E12</f>
        <v>0</v>
      </c>
      <c r="F20" s="123">
        <v>4</v>
      </c>
      <c r="H20" s="116" t="str">
        <f t="shared" si="5"/>
        <v/>
      </c>
      <c r="I20" s="116" t="str">
        <f t="shared" si="5"/>
        <v/>
      </c>
      <c r="J20" s="116" t="str">
        <f t="shared" si="5"/>
        <v/>
      </c>
      <c r="K20" s="116" t="str">
        <f t="shared" si="5"/>
        <v/>
      </c>
      <c r="L20" s="116" t="str">
        <f t="shared" si="5"/>
        <v/>
      </c>
      <c r="M20" s="116" t="str">
        <f t="shared" si="5"/>
        <v/>
      </c>
      <c r="N20" s="116" t="str">
        <f t="shared" si="5"/>
        <v/>
      </c>
    </row>
    <row r="21" spans="1:16" x14ac:dyDescent="0.2">
      <c r="A21" s="122">
        <f>Results!D13</f>
        <v>0</v>
      </c>
      <c r="B21" s="123">
        <v>3</v>
      </c>
      <c r="C21" s="124" t="str">
        <f>IF(A21=0,"",INDEX('Team Declaration'!$C$6:$Q$23,MATCH(A18,'Team Declaration'!$B$6:$B$23,0),MATCH(A21,'Team Declaration'!$C$4:$Q$4,0)))</f>
        <v/>
      </c>
      <c r="D21" s="124" t="str">
        <f>IF(A21=0,"",INDEX('Team Declaration'!$C$3:$Q$17,1,MATCH(LEFT(A21,1),'Team Declaration'!$C$4:$Q$4,0)))</f>
        <v/>
      </c>
      <c r="E21" s="125">
        <f>Results!E13</f>
        <v>0</v>
      </c>
      <c r="F21" s="123">
        <v>3</v>
      </c>
      <c r="H21" s="116" t="str">
        <f t="shared" si="5"/>
        <v/>
      </c>
      <c r="I21" s="116" t="str">
        <f t="shared" si="5"/>
        <v/>
      </c>
      <c r="J21" s="116" t="str">
        <f t="shared" si="5"/>
        <v/>
      </c>
      <c r="K21" s="116" t="str">
        <f t="shared" si="5"/>
        <v/>
      </c>
      <c r="L21" s="116" t="str">
        <f t="shared" si="5"/>
        <v/>
      </c>
      <c r="M21" s="116" t="str">
        <f t="shared" si="5"/>
        <v/>
      </c>
      <c r="N21" s="116" t="str">
        <f t="shared" si="5"/>
        <v/>
      </c>
    </row>
    <row r="22" spans="1:16" x14ac:dyDescent="0.2">
      <c r="A22" s="122">
        <f>Results!D14</f>
        <v>0</v>
      </c>
      <c r="B22" s="123">
        <v>4</v>
      </c>
      <c r="C22" s="124" t="str">
        <f>IF(A22=0,"",INDEX('Team Declaration'!$C$6:$Q$23,MATCH(A18,'Team Declaration'!$B$6:$B$23,0),MATCH(A22,'Team Declaration'!$C$4:$Q$4,0)))</f>
        <v/>
      </c>
      <c r="D22" s="124" t="str">
        <f>IF(A22=0,"",INDEX('Team Declaration'!$C$3:$Q$17,1,MATCH(LEFT(A22,1),'Team Declaration'!$C$4:$Q$4,0)))</f>
        <v/>
      </c>
      <c r="E22" s="125">
        <f>Results!E14</f>
        <v>0</v>
      </c>
      <c r="F22" s="123">
        <v>2</v>
      </c>
      <c r="H22" s="116" t="str">
        <f t="shared" si="5"/>
        <v/>
      </c>
      <c r="I22" s="116" t="str">
        <f t="shared" si="5"/>
        <v/>
      </c>
      <c r="J22" s="116" t="str">
        <f t="shared" si="5"/>
        <v/>
      </c>
      <c r="K22" s="116" t="str">
        <f t="shared" si="5"/>
        <v/>
      </c>
      <c r="L22" s="116" t="str">
        <f t="shared" si="5"/>
        <v/>
      </c>
      <c r="M22" s="116" t="str">
        <f t="shared" si="5"/>
        <v/>
      </c>
      <c r="N22" s="116" t="str">
        <f t="shared" si="5"/>
        <v/>
      </c>
    </row>
    <row r="23" spans="1:16" x14ac:dyDescent="0.2">
      <c r="A23" s="122">
        <f>Results!D15</f>
        <v>0</v>
      </c>
      <c r="B23" s="123">
        <v>5</v>
      </c>
      <c r="C23" s="124" t="str">
        <f>IF(A23=0,"",INDEX('Team Declaration'!$C$6:$Q$23,MATCH(A18,'Team Declaration'!$B$6:$B$23,0),MATCH(A23,'Team Declaration'!$C$4:$Q$4,0)))</f>
        <v/>
      </c>
      <c r="D23" s="124" t="str">
        <f>IF(A23=0,"",INDEX('Team Declaration'!$C$3:$Q$17,1,MATCH(LEFT(A23,1),'Team Declaration'!$C$4:$Q$4,0)))</f>
        <v/>
      </c>
      <c r="E23" s="125">
        <f>Results!E15</f>
        <v>0</v>
      </c>
      <c r="F23" s="123">
        <v>1</v>
      </c>
      <c r="H23" s="116" t="str">
        <f t="shared" si="5"/>
        <v/>
      </c>
      <c r="I23" s="116" t="str">
        <f t="shared" si="5"/>
        <v/>
      </c>
      <c r="J23" s="116" t="str">
        <f t="shared" si="5"/>
        <v/>
      </c>
      <c r="K23" s="116" t="str">
        <f t="shared" si="5"/>
        <v/>
      </c>
      <c r="L23" s="116" t="str">
        <f t="shared" si="5"/>
        <v/>
      </c>
      <c r="M23" s="116" t="str">
        <f t="shared" si="5"/>
        <v/>
      </c>
      <c r="N23" s="116" t="str">
        <f t="shared" si="5"/>
        <v/>
      </c>
    </row>
    <row r="24" spans="1:16" x14ac:dyDescent="0.2">
      <c r="A24" s="110" t="str">
        <f>Results!A16</f>
        <v>Pole Vault</v>
      </c>
      <c r="C24" s="121" t="str">
        <f>CONCATENATE("Boys ",P24)</f>
        <v>Boys Pole Vault A</v>
      </c>
      <c r="D24" s="126"/>
      <c r="P24" t="str">
        <f>CONCATENATE(A24," A")</f>
        <v>Pole Vault A</v>
      </c>
    </row>
    <row r="25" spans="1:16" x14ac:dyDescent="0.2">
      <c r="A25" s="122" t="str">
        <f>Results!D17</f>
        <v>L</v>
      </c>
      <c r="B25" s="123">
        <v>1</v>
      </c>
      <c r="C25" s="124" t="str">
        <f>IF(A25=0,"",INDEX('Team Declaration'!$C$6:$Q$23,MATCH(A24,'Team Declaration'!$B$6:$B$23,0),MATCH(A25,'Team Declaration'!$C$4:$Q$4,0)))</f>
        <v>Ori Bartle</v>
      </c>
      <c r="D25" s="124" t="str">
        <f>IF(A25=0,"",INDEX('Team Declaration'!$C$3:$Q$17,1,MATCH(LEFT(A25,1),'Team Declaration'!$C$4:$Q$4,0)))</f>
        <v>Lewes</v>
      </c>
      <c r="E25" s="125">
        <f>Results!E17</f>
        <v>2.4</v>
      </c>
      <c r="F25" s="123">
        <v>5</v>
      </c>
      <c r="H25" s="116" t="str">
        <f t="shared" si="5"/>
        <v/>
      </c>
      <c r="I25" s="116" t="str">
        <f t="shared" si="5"/>
        <v/>
      </c>
      <c r="J25" s="116">
        <f t="shared" si="5"/>
        <v>5</v>
      </c>
      <c r="K25" s="116" t="str">
        <f t="shared" si="5"/>
        <v/>
      </c>
      <c r="L25" s="116" t="str">
        <f t="shared" si="5"/>
        <v/>
      </c>
      <c r="M25" s="116" t="str">
        <f t="shared" si="5"/>
        <v/>
      </c>
      <c r="N25" s="116" t="str">
        <f t="shared" si="5"/>
        <v/>
      </c>
    </row>
    <row r="26" spans="1:16" x14ac:dyDescent="0.2">
      <c r="A26" s="122">
        <f>Results!D18</f>
        <v>0</v>
      </c>
      <c r="B26" s="123">
        <v>2</v>
      </c>
      <c r="C26" s="124" t="str">
        <f>IF(A26=0,"",INDEX('Team Declaration'!$C$6:$Q$23,MATCH(A24,'Team Declaration'!$B$6:$B$23,0),MATCH(A26,'Team Declaration'!$C$4:$Q$4,0)))</f>
        <v/>
      </c>
      <c r="D26" s="124" t="str">
        <f>IF(A26=0,"",INDEX('Team Declaration'!$C$3:$Q$17,1,MATCH(LEFT(A26,1),'Team Declaration'!$C$4:$Q$4,0)))</f>
        <v/>
      </c>
      <c r="E26" s="125">
        <f>Results!E18</f>
        <v>0</v>
      </c>
      <c r="F26" s="123">
        <v>4</v>
      </c>
      <c r="H26" s="116" t="str">
        <f t="shared" si="5"/>
        <v/>
      </c>
      <c r="I26" s="116" t="str">
        <f t="shared" si="5"/>
        <v/>
      </c>
      <c r="J26" s="116" t="str">
        <f t="shared" si="5"/>
        <v/>
      </c>
      <c r="K26" s="116" t="str">
        <f t="shared" si="5"/>
        <v/>
      </c>
      <c r="L26" s="116" t="str">
        <f t="shared" si="5"/>
        <v/>
      </c>
      <c r="M26" s="116" t="str">
        <f t="shared" si="5"/>
        <v/>
      </c>
      <c r="N26" s="116" t="str">
        <f t="shared" si="5"/>
        <v/>
      </c>
    </row>
    <row r="27" spans="1:16" x14ac:dyDescent="0.2">
      <c r="A27" s="122">
        <f>Results!D19</f>
        <v>0</v>
      </c>
      <c r="B27" s="123">
        <v>3</v>
      </c>
      <c r="C27" s="124" t="str">
        <f>IF(A27=0,"",INDEX('Team Declaration'!$C$6:$Q$23,MATCH(A24,'Team Declaration'!$B$6:$B$23,0),MATCH(A27,'Team Declaration'!$C$4:$Q$4,0)))</f>
        <v/>
      </c>
      <c r="D27" s="124" t="str">
        <f>IF(A27=0,"",INDEX('Team Declaration'!$C$3:$Q$17,1,MATCH(LEFT(A27,1),'Team Declaration'!$C$4:$Q$4,0)))</f>
        <v/>
      </c>
      <c r="E27" s="125">
        <f>Results!E19</f>
        <v>0</v>
      </c>
      <c r="F27" s="123">
        <v>3</v>
      </c>
      <c r="H27" s="116" t="str">
        <f t="shared" si="5"/>
        <v/>
      </c>
      <c r="I27" s="116" t="str">
        <f t="shared" si="5"/>
        <v/>
      </c>
      <c r="J27" s="116" t="str">
        <f t="shared" si="5"/>
        <v/>
      </c>
      <c r="K27" s="116" t="str">
        <f t="shared" si="5"/>
        <v/>
      </c>
      <c r="L27" s="116" t="str">
        <f t="shared" si="5"/>
        <v/>
      </c>
      <c r="M27" s="116" t="str">
        <f t="shared" si="5"/>
        <v/>
      </c>
      <c r="N27" s="116" t="str">
        <f t="shared" si="5"/>
        <v/>
      </c>
    </row>
    <row r="28" spans="1:16" x14ac:dyDescent="0.2">
      <c r="A28" s="122">
        <f>Results!D20</f>
        <v>0</v>
      </c>
      <c r="B28" s="123">
        <v>4</v>
      </c>
      <c r="C28" s="124" t="str">
        <f>IF(A28=0,"",INDEX('Team Declaration'!$C$6:$Q$23,MATCH(A24,'Team Declaration'!$B$6:$B$23,0),MATCH(A28,'Team Declaration'!$C$4:$Q$4,0)))</f>
        <v/>
      </c>
      <c r="D28" s="124" t="str">
        <f>IF(A28=0,"",INDEX('Team Declaration'!$C$3:$Q$17,1,MATCH(LEFT(A28,1),'Team Declaration'!$C$4:$Q$4,0)))</f>
        <v/>
      </c>
      <c r="E28" s="125">
        <f>Results!E20</f>
        <v>0</v>
      </c>
      <c r="F28" s="123">
        <v>2</v>
      </c>
      <c r="H28" s="116" t="str">
        <f t="shared" si="5"/>
        <v/>
      </c>
      <c r="I28" s="116" t="str">
        <f t="shared" si="5"/>
        <v/>
      </c>
      <c r="J28" s="116" t="str">
        <f t="shared" si="5"/>
        <v/>
      </c>
      <c r="K28" s="116" t="str">
        <f t="shared" si="5"/>
        <v/>
      </c>
      <c r="L28" s="116" t="str">
        <f t="shared" si="5"/>
        <v/>
      </c>
      <c r="M28" s="116" t="str">
        <f t="shared" si="5"/>
        <v/>
      </c>
      <c r="N28" s="116" t="str">
        <f t="shared" si="5"/>
        <v/>
      </c>
    </row>
    <row r="29" spans="1:16" x14ac:dyDescent="0.2">
      <c r="A29" s="122">
        <f>Results!D21</f>
        <v>0</v>
      </c>
      <c r="B29" s="123">
        <v>5</v>
      </c>
      <c r="C29" s="124" t="str">
        <f>IF(A29=0,"",INDEX('Team Declaration'!$C$6:$Q$23,MATCH(A24,'Team Declaration'!$B$6:$B$23,0),MATCH(A29,'Team Declaration'!$C$4:$Q$4,0)))</f>
        <v/>
      </c>
      <c r="D29" s="124" t="str">
        <f>IF(A29=0,"",INDEX('Team Declaration'!$C$3:$Q$17,1,MATCH(LEFT(A29,1),'Team Declaration'!$C$4:$Q$4,0)))</f>
        <v/>
      </c>
      <c r="E29" s="125">
        <f>Results!E21</f>
        <v>0</v>
      </c>
      <c r="F29" s="123">
        <v>1</v>
      </c>
      <c r="H29" s="116" t="str">
        <f t="shared" ref="H29:N29" si="6">IF($A29="","",IF(LEFT($A29,1)=H$9,$F29,""))</f>
        <v/>
      </c>
      <c r="I29" s="116" t="str">
        <f t="shared" si="6"/>
        <v/>
      </c>
      <c r="J29" s="116" t="str">
        <f t="shared" si="6"/>
        <v/>
      </c>
      <c r="K29" s="116" t="str">
        <f t="shared" si="6"/>
        <v/>
      </c>
      <c r="L29" s="116" t="str">
        <f t="shared" si="6"/>
        <v/>
      </c>
      <c r="M29" s="116" t="str">
        <f t="shared" si="6"/>
        <v/>
      </c>
      <c r="N29" s="116" t="str">
        <f t="shared" si="6"/>
        <v/>
      </c>
    </row>
    <row r="30" spans="1:16" x14ac:dyDescent="0.2">
      <c r="A30" s="110" t="str">
        <f>Results!A22</f>
        <v>Pole Vault</v>
      </c>
      <c r="C30" s="121" t="str">
        <f>CONCATENATE("Boys ",P30)</f>
        <v>Boys Pole Vault B</v>
      </c>
      <c r="D30" s="126"/>
      <c r="P30" t="str">
        <f>CONCATENATE(A30," B")</f>
        <v>Pole Vault B</v>
      </c>
    </row>
    <row r="31" spans="1:16" x14ac:dyDescent="0.2">
      <c r="A31" s="122" t="str">
        <f>Results!D23</f>
        <v>LL</v>
      </c>
      <c r="B31" s="123">
        <v>1</v>
      </c>
      <c r="C31" s="124" t="str">
        <f>IF(A31=0,"",INDEX('Team Declaration'!$C$6:$Q$23,MATCH(A30,'Team Declaration'!$B$6:$B$23,0),MATCH(A31,'Team Declaration'!$C$4:$Q$4,0)))</f>
        <v>Otis Schorr-Kon</v>
      </c>
      <c r="D31" s="124" t="str">
        <f>IF(A31=0,"",INDEX('Team Declaration'!$C$3:$Q$17,1,MATCH(LEFT(A31,1),'Team Declaration'!$C$4:$Q$4,0)))</f>
        <v>Lewes</v>
      </c>
      <c r="E31" s="125">
        <f>Results!E23</f>
        <v>2.2999999999999998</v>
      </c>
      <c r="F31" s="123">
        <v>5</v>
      </c>
      <c r="H31" s="116" t="str">
        <f t="shared" ref="H31:N35" si="7">IF($A31="","",IF(LEFT($A31,1)=H$9,$F31,""))</f>
        <v/>
      </c>
      <c r="I31" s="116" t="str">
        <f t="shared" si="7"/>
        <v/>
      </c>
      <c r="J31" s="116">
        <f t="shared" si="7"/>
        <v>5</v>
      </c>
      <c r="K31" s="116" t="str">
        <f t="shared" si="7"/>
        <v/>
      </c>
      <c r="L31" s="116" t="str">
        <f t="shared" si="7"/>
        <v/>
      </c>
      <c r="M31" s="116" t="str">
        <f t="shared" si="7"/>
        <v/>
      </c>
      <c r="N31" s="116" t="str">
        <f t="shared" si="7"/>
        <v/>
      </c>
    </row>
    <row r="32" spans="1:16" x14ac:dyDescent="0.2">
      <c r="A32" s="122">
        <f>Results!D24</f>
        <v>0</v>
      </c>
      <c r="B32" s="123">
        <v>2</v>
      </c>
      <c r="C32" s="124" t="str">
        <f>IF(A32=0,"",INDEX('Team Declaration'!$C$6:$Q$23,MATCH(A30,'Team Declaration'!$B$6:$B$23,0),MATCH(A32,'Team Declaration'!$C$4:$Q$4,0)))</f>
        <v/>
      </c>
      <c r="D32" s="124" t="str">
        <f>IF(A32=0,"",INDEX('Team Declaration'!$C$3:$Q$17,1,MATCH(LEFT(A32,1),'Team Declaration'!$C$4:$Q$4,0)))</f>
        <v/>
      </c>
      <c r="E32" s="125">
        <f>Results!E24</f>
        <v>0</v>
      </c>
      <c r="F32" s="123">
        <v>4</v>
      </c>
      <c r="H32" s="116" t="str">
        <f t="shared" si="7"/>
        <v/>
      </c>
      <c r="I32" s="116" t="str">
        <f t="shared" si="7"/>
        <v/>
      </c>
      <c r="J32" s="116" t="str">
        <f t="shared" si="7"/>
        <v/>
      </c>
      <c r="K32" s="116" t="str">
        <f t="shared" si="7"/>
        <v/>
      </c>
      <c r="L32" s="116" t="str">
        <f t="shared" si="7"/>
        <v/>
      </c>
      <c r="M32" s="116" t="str">
        <f t="shared" si="7"/>
        <v/>
      </c>
      <c r="N32" s="116" t="str">
        <f t="shared" si="7"/>
        <v/>
      </c>
    </row>
    <row r="33" spans="1:16" x14ac:dyDescent="0.2">
      <c r="A33" s="122">
        <f>Results!D25</f>
        <v>0</v>
      </c>
      <c r="B33" s="123">
        <v>3</v>
      </c>
      <c r="C33" s="124" t="str">
        <f>IF(A33=0,"",INDEX('Team Declaration'!$C$6:$Q$23,MATCH(A30,'Team Declaration'!$B$6:$B$23,0),MATCH(A33,'Team Declaration'!$C$4:$Q$4,0)))</f>
        <v/>
      </c>
      <c r="D33" s="124" t="str">
        <f>IF(A33=0,"",INDEX('Team Declaration'!$C$3:$Q$17,1,MATCH(LEFT(A33,1),'Team Declaration'!$C$4:$Q$4,0)))</f>
        <v/>
      </c>
      <c r="E33" s="125">
        <f>Results!E25</f>
        <v>0</v>
      </c>
      <c r="F33" s="123">
        <v>3</v>
      </c>
      <c r="H33" s="116" t="str">
        <f t="shared" si="7"/>
        <v/>
      </c>
      <c r="I33" s="116" t="str">
        <f t="shared" si="7"/>
        <v/>
      </c>
      <c r="J33" s="116" t="str">
        <f t="shared" si="7"/>
        <v/>
      </c>
      <c r="K33" s="116" t="str">
        <f t="shared" si="7"/>
        <v/>
      </c>
      <c r="L33" s="116" t="str">
        <f t="shared" si="7"/>
        <v/>
      </c>
      <c r="M33" s="116" t="str">
        <f t="shared" si="7"/>
        <v/>
      </c>
      <c r="N33" s="116" t="str">
        <f t="shared" si="7"/>
        <v/>
      </c>
    </row>
    <row r="34" spans="1:16" x14ac:dyDescent="0.2">
      <c r="A34" s="122">
        <f>Results!D26</f>
        <v>0</v>
      </c>
      <c r="B34" s="123">
        <v>4</v>
      </c>
      <c r="C34" s="124" t="str">
        <f>IF(A34=0,"",INDEX('Team Declaration'!$C$6:$Q$23,MATCH(A30,'Team Declaration'!$B$6:$B$23,0),MATCH(A34,'Team Declaration'!$C$4:$Q$4,0)))</f>
        <v/>
      </c>
      <c r="D34" s="124" t="str">
        <f>IF(A34=0,"",INDEX('Team Declaration'!$C$3:$Q$17,1,MATCH(LEFT(A34,1),'Team Declaration'!$C$4:$Q$4,0)))</f>
        <v/>
      </c>
      <c r="E34" s="125">
        <f>Results!E26</f>
        <v>0</v>
      </c>
      <c r="F34" s="123">
        <v>2</v>
      </c>
      <c r="H34" s="116" t="str">
        <f t="shared" si="7"/>
        <v/>
      </c>
      <c r="I34" s="116" t="str">
        <f t="shared" si="7"/>
        <v/>
      </c>
      <c r="J34" s="116" t="str">
        <f t="shared" si="7"/>
        <v/>
      </c>
      <c r="K34" s="116" t="str">
        <f t="shared" si="7"/>
        <v/>
      </c>
      <c r="L34" s="116" t="str">
        <f t="shared" si="7"/>
        <v/>
      </c>
      <c r="M34" s="116" t="str">
        <f t="shared" si="7"/>
        <v/>
      </c>
      <c r="N34" s="116" t="str">
        <f t="shared" si="7"/>
        <v/>
      </c>
    </row>
    <row r="35" spans="1:16" x14ac:dyDescent="0.2">
      <c r="A35" s="122">
        <f>Results!D27</f>
        <v>0</v>
      </c>
      <c r="B35" s="123">
        <v>5</v>
      </c>
      <c r="C35" s="124" t="str">
        <f>IF(A35=0,"",INDEX('Team Declaration'!$C$6:$Q$23,MATCH(A30,'Team Declaration'!$B$6:$B$23,0),MATCH(A35,'Team Declaration'!$C$4:$Q$4,0)))</f>
        <v/>
      </c>
      <c r="D35" s="124" t="str">
        <f>IF(A35=0,"",INDEX('Team Declaration'!$C$3:$Q$17,1,MATCH(LEFT(A35,1),'Team Declaration'!$C$4:$Q$4,0)))</f>
        <v/>
      </c>
      <c r="E35" s="125">
        <f>Results!E27</f>
        <v>0</v>
      </c>
      <c r="F35" s="123">
        <v>1</v>
      </c>
      <c r="H35" s="116" t="str">
        <f t="shared" si="7"/>
        <v/>
      </c>
      <c r="I35" s="116" t="str">
        <f t="shared" si="7"/>
        <v/>
      </c>
      <c r="J35" s="116" t="str">
        <f t="shared" si="7"/>
        <v/>
      </c>
      <c r="K35" s="116" t="str">
        <f t="shared" si="7"/>
        <v/>
      </c>
      <c r="L35" s="116" t="str">
        <f t="shared" si="7"/>
        <v/>
      </c>
      <c r="M35" s="116" t="str">
        <f t="shared" si="7"/>
        <v/>
      </c>
      <c r="N35" s="116" t="str">
        <f t="shared" si="7"/>
        <v/>
      </c>
    </row>
    <row r="36" spans="1:16" x14ac:dyDescent="0.2">
      <c r="A36" s="110" t="str">
        <f>Results!A28</f>
        <v>High Jump</v>
      </c>
      <c r="C36" s="121" t="str">
        <f>CONCATENATE("Boys ",P36)</f>
        <v>Boys High Jump A</v>
      </c>
      <c r="D36" s="126"/>
      <c r="P36" t="str">
        <f>CONCATENATE(A36," A")</f>
        <v>High Jump A</v>
      </c>
    </row>
    <row r="37" spans="1:16" x14ac:dyDescent="0.2">
      <c r="A37" s="122" t="str">
        <f>Results!D29</f>
        <v>E</v>
      </c>
      <c r="B37" s="123">
        <v>1</v>
      </c>
      <c r="C37" s="124" t="str">
        <f>IF(A37=0,"",INDEX('Team Declaration'!$C$6:$Q$23,MATCH(A36,'Team Declaration'!$B$6:$B$23,0),MATCH(A37,'Team Declaration'!$C$4:$Q$4,0)))</f>
        <v>Matthew Grindrod</v>
      </c>
      <c r="D37" s="124" t="str">
        <f>IF(A37=0,"",INDEX('Team Declaration'!$C$3:$Q$17,1,MATCH(LEFT(A37,1),'Team Declaration'!$C$4:$Q$4,0)))</f>
        <v>Eastbourne</v>
      </c>
      <c r="E37" s="125">
        <f>Results!E29</f>
        <v>1.45</v>
      </c>
      <c r="F37" s="123">
        <v>5</v>
      </c>
      <c r="H37" s="116" t="str">
        <f t="shared" ref="H37:N41" si="8">IF($A37="","",IF(LEFT($A37,1)=H$9,$F37,""))</f>
        <v/>
      </c>
      <c r="I37" s="116">
        <f t="shared" si="8"/>
        <v>5</v>
      </c>
      <c r="J37" s="116" t="str">
        <f t="shared" si="8"/>
        <v/>
      </c>
      <c r="K37" s="116" t="str">
        <f t="shared" si="8"/>
        <v/>
      </c>
      <c r="L37" s="116" t="str">
        <f t="shared" si="8"/>
        <v/>
      </c>
      <c r="M37" s="116" t="str">
        <f t="shared" si="8"/>
        <v/>
      </c>
      <c r="N37" s="116" t="str">
        <f t="shared" si="8"/>
        <v/>
      </c>
    </row>
    <row r="38" spans="1:16" x14ac:dyDescent="0.2">
      <c r="A38" s="122" t="str">
        <f>Results!D30</f>
        <v>B</v>
      </c>
      <c r="B38" s="123">
        <v>2</v>
      </c>
      <c r="C38" s="124" t="str">
        <f>IF(A38=0,"",INDEX('Team Declaration'!$C$6:$Q$23,MATCH(A36,'Team Declaration'!$B$6:$B$23,0),MATCH(A38,'Team Declaration'!$C$4:$Q$4,0)))</f>
        <v>Arthur Haines</v>
      </c>
      <c r="D38" s="124" t="str">
        <f>IF(A38=0,"",INDEX('Team Declaration'!$C$3:$Q$17,1,MATCH(LEFT(A38,1),'Team Declaration'!$C$4:$Q$4,0)))</f>
        <v>Brighton</v>
      </c>
      <c r="E38" s="125">
        <f>Results!E30</f>
        <v>1.45</v>
      </c>
      <c r="F38" s="123">
        <v>4</v>
      </c>
      <c r="H38" s="116">
        <f t="shared" si="8"/>
        <v>4</v>
      </c>
      <c r="I38" s="116" t="str">
        <f t="shared" si="8"/>
        <v/>
      </c>
      <c r="J38" s="116" t="str">
        <f t="shared" si="8"/>
        <v/>
      </c>
      <c r="K38" s="116" t="str">
        <f t="shared" si="8"/>
        <v/>
      </c>
      <c r="L38" s="116" t="str">
        <f t="shared" si="8"/>
        <v/>
      </c>
      <c r="M38" s="116" t="str">
        <f t="shared" si="8"/>
        <v/>
      </c>
      <c r="N38" s="116" t="str">
        <f t="shared" si="8"/>
        <v/>
      </c>
    </row>
    <row r="39" spans="1:16" x14ac:dyDescent="0.2">
      <c r="A39" s="122" t="str">
        <f>Results!D31</f>
        <v>L</v>
      </c>
      <c r="B39" s="123">
        <v>3</v>
      </c>
      <c r="C39" s="124" t="str">
        <f>IF(A39=0,"",INDEX('Team Declaration'!$C$6:$Q$23,MATCH(A36,'Team Declaration'!$B$6:$B$23,0),MATCH(A39,'Team Declaration'!$C$4:$Q$4,0)))</f>
        <v>Josh Buckwell</v>
      </c>
      <c r="D39" s="124" t="str">
        <f>IF(A39=0,"",INDEX('Team Declaration'!$C$3:$Q$17,1,MATCH(LEFT(A39,1),'Team Declaration'!$C$4:$Q$4,0)))</f>
        <v>Lewes</v>
      </c>
      <c r="E39" s="125">
        <f>Results!E31</f>
        <v>1.35</v>
      </c>
      <c r="F39" s="123">
        <v>3</v>
      </c>
      <c r="H39" s="116" t="str">
        <f t="shared" si="8"/>
        <v/>
      </c>
      <c r="I39" s="116" t="str">
        <f t="shared" si="8"/>
        <v/>
      </c>
      <c r="J39" s="116">
        <f t="shared" si="8"/>
        <v>3</v>
      </c>
      <c r="K39" s="116" t="str">
        <f t="shared" si="8"/>
        <v/>
      </c>
      <c r="L39" s="116" t="str">
        <f t="shared" si="8"/>
        <v/>
      </c>
      <c r="M39" s="116" t="str">
        <f t="shared" si="8"/>
        <v/>
      </c>
      <c r="N39" s="116" t="str">
        <f t="shared" si="8"/>
        <v/>
      </c>
    </row>
    <row r="40" spans="1:16" x14ac:dyDescent="0.2">
      <c r="A40" s="122">
        <f>Results!D32</f>
        <v>0</v>
      </c>
      <c r="B40" s="123">
        <v>4</v>
      </c>
      <c r="C40" s="124" t="str">
        <f>IF(A40=0,"",INDEX('Team Declaration'!$C$6:$Q$23,MATCH(A36,'Team Declaration'!$B$6:$B$23,0),MATCH(A40,'Team Declaration'!$C$4:$Q$4,0)))</f>
        <v/>
      </c>
      <c r="D40" s="124" t="str">
        <f>IF(A40=0,"",INDEX('Team Declaration'!$C$3:$Q$17,1,MATCH(LEFT(A40,1),'Team Declaration'!$C$4:$Q$4,0)))</f>
        <v/>
      </c>
      <c r="E40" s="125">
        <f>Results!E32</f>
        <v>0</v>
      </c>
      <c r="F40" s="123">
        <v>2</v>
      </c>
      <c r="H40" s="116" t="str">
        <f t="shared" si="8"/>
        <v/>
      </c>
      <c r="I40" s="116" t="str">
        <f t="shared" si="8"/>
        <v/>
      </c>
      <c r="J40" s="116" t="str">
        <f t="shared" si="8"/>
        <v/>
      </c>
      <c r="K40" s="116" t="str">
        <f t="shared" si="8"/>
        <v/>
      </c>
      <c r="L40" s="116" t="str">
        <f t="shared" si="8"/>
        <v/>
      </c>
      <c r="M40" s="116" t="str">
        <f t="shared" si="8"/>
        <v/>
      </c>
      <c r="N40" s="116" t="str">
        <f t="shared" si="8"/>
        <v/>
      </c>
    </row>
    <row r="41" spans="1:16" x14ac:dyDescent="0.2">
      <c r="A41" s="122">
        <f>Results!D33</f>
        <v>0</v>
      </c>
      <c r="B41" s="123">
        <v>5</v>
      </c>
      <c r="C41" s="124" t="str">
        <f>IF(A41=0,"",INDEX('Team Declaration'!$C$6:$Q$23,MATCH(A36,'Team Declaration'!$B$6:$B$23,0),MATCH(A41,'Team Declaration'!$C$4:$Q$4,0)))</f>
        <v/>
      </c>
      <c r="D41" s="124" t="str">
        <f>IF(A41=0,"",INDEX('Team Declaration'!$C$3:$Q$17,1,MATCH(LEFT(A41,1),'Team Declaration'!$C$4:$Q$4,0)))</f>
        <v/>
      </c>
      <c r="E41" s="125">
        <f>Results!E33</f>
        <v>0</v>
      </c>
      <c r="F41" s="123">
        <v>1</v>
      </c>
      <c r="H41" s="116" t="str">
        <f t="shared" si="8"/>
        <v/>
      </c>
      <c r="I41" s="116" t="str">
        <f t="shared" si="8"/>
        <v/>
      </c>
      <c r="J41" s="116" t="str">
        <f t="shared" si="8"/>
        <v/>
      </c>
      <c r="K41" s="116" t="str">
        <f t="shared" si="8"/>
        <v/>
      </c>
      <c r="L41" s="116" t="str">
        <f t="shared" si="8"/>
        <v/>
      </c>
      <c r="M41" s="116" t="str">
        <f t="shared" si="8"/>
        <v/>
      </c>
      <c r="N41" s="116" t="str">
        <f t="shared" si="8"/>
        <v/>
      </c>
    </row>
    <row r="42" spans="1:16" x14ac:dyDescent="0.2">
      <c r="A42" s="110" t="str">
        <f>Results!A34</f>
        <v>High Jump</v>
      </c>
      <c r="C42" s="121" t="str">
        <f>CONCATENATE("Boys ",P42)</f>
        <v>Boys High Jump B</v>
      </c>
      <c r="D42" s="126"/>
      <c r="P42" t="str">
        <f>CONCATENATE(A42," B")</f>
        <v>High Jump B</v>
      </c>
    </row>
    <row r="43" spans="1:16" x14ac:dyDescent="0.2">
      <c r="A43" s="122" t="str">
        <f>Results!D35</f>
        <v>BB</v>
      </c>
      <c r="B43" s="123">
        <v>1</v>
      </c>
      <c r="C43" s="124" t="str">
        <f>IF(A43=0,"",INDEX('Team Declaration'!$C$6:$Q$23,MATCH(A42,'Team Declaration'!$B$6:$B$23,0),MATCH(A43,'Team Declaration'!$C$4:$Q$4,0)))</f>
        <v>Joe Noble</v>
      </c>
      <c r="D43" s="124" t="str">
        <f>IF(A43=0,"",INDEX('Team Declaration'!$C$3:$Q$17,1,MATCH(LEFT(A43,1),'Team Declaration'!$C$4:$Q$4,0)))</f>
        <v>Brighton</v>
      </c>
      <c r="E43" s="125">
        <f>Results!E35</f>
        <v>1.4</v>
      </c>
      <c r="F43" s="123">
        <v>5</v>
      </c>
      <c r="H43" s="116">
        <f t="shared" ref="H43:N47" si="9">IF($A43="","",IF(LEFT($A43,1)=H$9,$F43,""))</f>
        <v>5</v>
      </c>
      <c r="I43" s="116" t="str">
        <f t="shared" si="9"/>
        <v/>
      </c>
      <c r="J43" s="116" t="str">
        <f t="shared" si="9"/>
        <v/>
      </c>
      <c r="K43" s="116" t="str">
        <f t="shared" si="9"/>
        <v/>
      </c>
      <c r="L43" s="116" t="str">
        <f t="shared" si="9"/>
        <v/>
      </c>
      <c r="M43" s="116" t="str">
        <f t="shared" si="9"/>
        <v/>
      </c>
      <c r="N43" s="116" t="str">
        <f t="shared" si="9"/>
        <v/>
      </c>
    </row>
    <row r="44" spans="1:16" x14ac:dyDescent="0.2">
      <c r="A44" s="122">
        <f>Results!D36</f>
        <v>0</v>
      </c>
      <c r="B44" s="123">
        <v>2</v>
      </c>
      <c r="C44" s="124" t="str">
        <f>IF(A44=0,"",INDEX('Team Declaration'!$C$6:$Q$23,MATCH(A42,'Team Declaration'!$B$6:$B$23,0),MATCH(A44,'Team Declaration'!$C$4:$Q$4,0)))</f>
        <v/>
      </c>
      <c r="D44" s="124" t="str">
        <f>IF(A44=0,"",INDEX('Team Declaration'!$C$3:$Q$17,1,MATCH(LEFT(A44,1),'Team Declaration'!$C$4:$Q$4,0)))</f>
        <v/>
      </c>
      <c r="E44" s="125">
        <f>Results!E36</f>
        <v>0</v>
      </c>
      <c r="F44" s="123">
        <v>4</v>
      </c>
      <c r="H44" s="116" t="str">
        <f t="shared" si="9"/>
        <v/>
      </c>
      <c r="I44" s="116" t="str">
        <f t="shared" si="9"/>
        <v/>
      </c>
      <c r="J44" s="116" t="str">
        <f t="shared" si="9"/>
        <v/>
      </c>
      <c r="K44" s="116" t="str">
        <f t="shared" si="9"/>
        <v/>
      </c>
      <c r="L44" s="116" t="str">
        <f t="shared" si="9"/>
        <v/>
      </c>
      <c r="M44" s="116" t="str">
        <f t="shared" si="9"/>
        <v/>
      </c>
      <c r="N44" s="116" t="str">
        <f t="shared" si="9"/>
        <v/>
      </c>
    </row>
    <row r="45" spans="1:16" x14ac:dyDescent="0.2">
      <c r="A45" s="122">
        <f>Results!D37</f>
        <v>0</v>
      </c>
      <c r="B45" s="123">
        <v>3</v>
      </c>
      <c r="C45" s="124" t="str">
        <f>IF(A45=0,"",INDEX('Team Declaration'!$C$6:$Q$23,MATCH(A42,'Team Declaration'!$B$6:$B$23,0),MATCH(A45,'Team Declaration'!$C$4:$Q$4,0)))</f>
        <v/>
      </c>
      <c r="D45" s="124" t="str">
        <f>IF(A45=0,"",INDEX('Team Declaration'!$C$3:$Q$17,1,MATCH(LEFT(A45,1),'Team Declaration'!$C$4:$Q$4,0)))</f>
        <v/>
      </c>
      <c r="E45" s="125">
        <f>Results!E37</f>
        <v>0</v>
      </c>
      <c r="F45" s="123">
        <v>3</v>
      </c>
      <c r="H45" s="116" t="str">
        <f t="shared" si="9"/>
        <v/>
      </c>
      <c r="I45" s="116" t="str">
        <f t="shared" si="9"/>
        <v/>
      </c>
      <c r="J45" s="116" t="str">
        <f t="shared" si="9"/>
        <v/>
      </c>
      <c r="K45" s="116" t="str">
        <f t="shared" si="9"/>
        <v/>
      </c>
      <c r="L45" s="116" t="str">
        <f t="shared" si="9"/>
        <v/>
      </c>
      <c r="M45" s="116" t="str">
        <f t="shared" si="9"/>
        <v/>
      </c>
      <c r="N45" s="116" t="str">
        <f t="shared" si="9"/>
        <v/>
      </c>
    </row>
    <row r="46" spans="1:16" x14ac:dyDescent="0.2">
      <c r="A46" s="122">
        <f>Results!D38</f>
        <v>0</v>
      </c>
      <c r="B46" s="123">
        <v>4</v>
      </c>
      <c r="C46" s="124" t="str">
        <f>IF(A46=0,"",INDEX('Team Declaration'!$C$6:$Q$23,MATCH(A42,'Team Declaration'!$B$6:$B$23,0),MATCH(A46,'Team Declaration'!$C$4:$Q$4,0)))</f>
        <v/>
      </c>
      <c r="D46" s="124" t="str">
        <f>IF(A46=0,"",INDEX('Team Declaration'!$C$3:$Q$17,1,MATCH(LEFT(A46,1),'Team Declaration'!$C$4:$Q$4,0)))</f>
        <v/>
      </c>
      <c r="E46" s="125">
        <f>Results!E38</f>
        <v>0</v>
      </c>
      <c r="F46" s="123">
        <v>2</v>
      </c>
      <c r="H46" s="116" t="str">
        <f t="shared" si="9"/>
        <v/>
      </c>
      <c r="I46" s="116" t="str">
        <f t="shared" si="9"/>
        <v/>
      </c>
      <c r="J46" s="116" t="str">
        <f t="shared" si="9"/>
        <v/>
      </c>
      <c r="K46" s="116" t="str">
        <f t="shared" si="9"/>
        <v/>
      </c>
      <c r="L46" s="116" t="str">
        <f t="shared" si="9"/>
        <v/>
      </c>
      <c r="M46" s="116" t="str">
        <f t="shared" si="9"/>
        <v/>
      </c>
      <c r="N46" s="116" t="str">
        <f t="shared" si="9"/>
        <v/>
      </c>
    </row>
    <row r="47" spans="1:16" x14ac:dyDescent="0.2">
      <c r="A47" s="122">
        <f>Results!D39</f>
        <v>0</v>
      </c>
      <c r="B47" s="123">
        <v>5</v>
      </c>
      <c r="C47" s="124" t="str">
        <f>IF(A47=0,"",INDEX('Team Declaration'!$C$6:$Q$23,MATCH(A42,'Team Declaration'!$B$6:$B$23,0),MATCH(A47,'Team Declaration'!$C$4:$Q$4,0)))</f>
        <v/>
      </c>
      <c r="D47" s="124" t="str">
        <f>IF(A47=0,"",INDEX('Team Declaration'!$C$3:$Q$17,1,MATCH(LEFT(A47,1),'Team Declaration'!$C$4:$Q$4,0)))</f>
        <v/>
      </c>
      <c r="E47" s="125">
        <f>Results!E39</f>
        <v>0</v>
      </c>
      <c r="F47" s="123">
        <v>1</v>
      </c>
      <c r="H47" s="116" t="str">
        <f t="shared" si="9"/>
        <v/>
      </c>
      <c r="I47" s="116" t="str">
        <f t="shared" si="9"/>
        <v/>
      </c>
      <c r="J47" s="116" t="str">
        <f t="shared" si="9"/>
        <v/>
      </c>
      <c r="K47" s="116" t="str">
        <f t="shared" si="9"/>
        <v/>
      </c>
      <c r="L47" s="116" t="str">
        <f t="shared" si="9"/>
        <v/>
      </c>
      <c r="M47" s="116" t="str">
        <f t="shared" si="9"/>
        <v/>
      </c>
      <c r="N47" s="116" t="str">
        <f t="shared" si="9"/>
        <v/>
      </c>
    </row>
    <row r="48" spans="1:16" x14ac:dyDescent="0.2">
      <c r="A48" s="110" t="str">
        <f>Results!A40</f>
        <v>Discus</v>
      </c>
      <c r="C48" s="121" t="str">
        <f>CONCATENATE("Boys ",P48)</f>
        <v>Boys Discus A</v>
      </c>
      <c r="D48" s="126"/>
      <c r="P48" t="str">
        <f>CONCATENATE(A48," A")</f>
        <v>Discus A</v>
      </c>
    </row>
    <row r="49" spans="1:16" x14ac:dyDescent="0.2">
      <c r="A49" s="122" t="str">
        <f>Results!D41</f>
        <v>L</v>
      </c>
      <c r="B49" s="123">
        <v>1</v>
      </c>
      <c r="C49" s="124" t="str">
        <f>IF(A49=0,"",INDEX('Team Declaration'!$C$6:$Q$23,MATCH(A48,'Team Declaration'!$B$6:$B$23,0),MATCH(A49,'Team Declaration'!$C$4:$Q$4,0)))</f>
        <v>Josh Buckwell</v>
      </c>
      <c r="D49" s="124" t="str">
        <f>IF(A49=0,"",INDEX('Team Declaration'!$C$3:$Q$17,1,MATCH(LEFT(A49,1),'Team Declaration'!$C$4:$Q$4,0)))</f>
        <v>Lewes</v>
      </c>
      <c r="E49" s="125">
        <f>Results!E41</f>
        <v>17.47</v>
      </c>
      <c r="F49" s="123">
        <v>5</v>
      </c>
      <c r="H49" s="116" t="str">
        <f t="shared" ref="H49:N53" si="10">IF($A49="","",IF(LEFT($A49,1)=H$9,$F49,""))</f>
        <v/>
      </c>
      <c r="I49" s="116" t="str">
        <f t="shared" si="10"/>
        <v/>
      </c>
      <c r="J49" s="116">
        <f t="shared" si="10"/>
        <v>5</v>
      </c>
      <c r="K49" s="116" t="str">
        <f t="shared" si="10"/>
        <v/>
      </c>
      <c r="L49" s="116" t="str">
        <f t="shared" si="10"/>
        <v/>
      </c>
      <c r="M49" s="116" t="str">
        <f t="shared" si="10"/>
        <v/>
      </c>
      <c r="N49" s="116" t="str">
        <f t="shared" si="10"/>
        <v/>
      </c>
    </row>
    <row r="50" spans="1:16" x14ac:dyDescent="0.2">
      <c r="A50" s="122" t="str">
        <f>Results!D42</f>
        <v>EE</v>
      </c>
      <c r="B50" s="123">
        <v>2</v>
      </c>
      <c r="C50" s="124" t="str">
        <f>IF(A50=0,"",INDEX('Team Declaration'!$C$6:$Q$23,MATCH(A48,'Team Declaration'!$B$6:$B$23,0),MATCH(A50,'Team Declaration'!$C$4:$Q$4,0)))</f>
        <v>Joey Morris</v>
      </c>
      <c r="D50" s="124" t="str">
        <f>IF(A50=0,"",INDEX('Team Declaration'!$C$3:$Q$17,1,MATCH(LEFT(A50,1),'Team Declaration'!$C$4:$Q$4,0)))</f>
        <v>Eastbourne</v>
      </c>
      <c r="E50" s="125">
        <f>Results!E42</f>
        <v>13.74</v>
      </c>
      <c r="F50" s="123">
        <v>4</v>
      </c>
      <c r="H50" s="116" t="str">
        <f t="shared" si="10"/>
        <v/>
      </c>
      <c r="I50" s="116">
        <f t="shared" si="10"/>
        <v>4</v>
      </c>
      <c r="J50" s="116" t="str">
        <f t="shared" si="10"/>
        <v/>
      </c>
      <c r="K50" s="116" t="str">
        <f t="shared" si="10"/>
        <v/>
      </c>
      <c r="L50" s="116" t="str">
        <f t="shared" si="10"/>
        <v/>
      </c>
      <c r="M50" s="116" t="str">
        <f t="shared" si="10"/>
        <v/>
      </c>
      <c r="N50" s="116" t="str">
        <f t="shared" si="10"/>
        <v/>
      </c>
    </row>
    <row r="51" spans="1:16" x14ac:dyDescent="0.2">
      <c r="A51" s="122" t="str">
        <f>Results!D43</f>
        <v>B</v>
      </c>
      <c r="B51" s="123">
        <v>3</v>
      </c>
      <c r="C51" s="124" t="str">
        <f>IF(A51=0,"",INDEX('Team Declaration'!$C$6:$Q$23,MATCH(A48,'Team Declaration'!$B$6:$B$23,0),MATCH(A51,'Team Declaration'!$C$4:$Q$4,0)))</f>
        <v>Josh Pay</v>
      </c>
      <c r="D51" s="124" t="str">
        <f>IF(A51=0,"",INDEX('Team Declaration'!$C$3:$Q$17,1,MATCH(LEFT(A51,1),'Team Declaration'!$C$4:$Q$4,0)))</f>
        <v>Brighton</v>
      </c>
      <c r="E51" s="125">
        <f>Results!E43</f>
        <v>10.31</v>
      </c>
      <c r="F51" s="123">
        <v>3</v>
      </c>
      <c r="H51" s="116">
        <f t="shared" si="10"/>
        <v>3</v>
      </c>
      <c r="I51" s="116" t="str">
        <f t="shared" si="10"/>
        <v/>
      </c>
      <c r="J51" s="116" t="str">
        <f t="shared" si="10"/>
        <v/>
      </c>
      <c r="K51" s="116" t="str">
        <f t="shared" si="10"/>
        <v/>
      </c>
      <c r="L51" s="116" t="str">
        <f t="shared" si="10"/>
        <v/>
      </c>
      <c r="M51" s="116" t="str">
        <f t="shared" si="10"/>
        <v/>
      </c>
      <c r="N51" s="116" t="str">
        <f t="shared" si="10"/>
        <v/>
      </c>
    </row>
    <row r="52" spans="1:16" x14ac:dyDescent="0.2">
      <c r="A52" s="122">
        <f>Results!D44</f>
        <v>0</v>
      </c>
      <c r="B52" s="123">
        <v>4</v>
      </c>
      <c r="C52" s="124" t="str">
        <f>IF(A52=0,"",INDEX('Team Declaration'!$C$6:$Q$23,MATCH(A48,'Team Declaration'!$B$6:$B$23,0),MATCH(A52,'Team Declaration'!$C$4:$Q$4,0)))</f>
        <v/>
      </c>
      <c r="D52" s="124" t="str">
        <f>IF(A52=0,"",INDEX('Team Declaration'!$C$3:$Q$17,1,MATCH(LEFT(A52,1),'Team Declaration'!$C$4:$Q$4,0)))</f>
        <v/>
      </c>
      <c r="E52" s="125">
        <f>Results!E44</f>
        <v>0</v>
      </c>
      <c r="F52" s="123">
        <v>2</v>
      </c>
      <c r="H52" s="116" t="str">
        <f t="shared" si="10"/>
        <v/>
      </c>
      <c r="I52" s="116" t="str">
        <f t="shared" si="10"/>
        <v/>
      </c>
      <c r="J52" s="116" t="str">
        <f t="shared" si="10"/>
        <v/>
      </c>
      <c r="K52" s="116" t="str">
        <f t="shared" si="10"/>
        <v/>
      </c>
      <c r="L52" s="116" t="str">
        <f t="shared" si="10"/>
        <v/>
      </c>
      <c r="M52" s="116" t="str">
        <f t="shared" si="10"/>
        <v/>
      </c>
      <c r="N52" s="116" t="str">
        <f t="shared" si="10"/>
        <v/>
      </c>
    </row>
    <row r="53" spans="1:16" x14ac:dyDescent="0.2">
      <c r="A53" s="122">
        <f>Results!D45</f>
        <v>0</v>
      </c>
      <c r="B53" s="123">
        <v>5</v>
      </c>
      <c r="C53" s="124" t="str">
        <f>IF(A53=0,"",INDEX('Team Declaration'!$C$6:$Q$23,MATCH(A48,'Team Declaration'!$B$6:$B$23,0),MATCH(A53,'Team Declaration'!$C$4:$Q$4,0)))</f>
        <v/>
      </c>
      <c r="D53" s="124" t="str">
        <f>IF(A53=0,"",INDEX('Team Declaration'!$C$3:$Q$17,1,MATCH(LEFT(A53,1),'Team Declaration'!$C$4:$Q$4,0)))</f>
        <v/>
      </c>
      <c r="E53" s="125">
        <f>Results!E45</f>
        <v>0</v>
      </c>
      <c r="F53" s="123">
        <v>1</v>
      </c>
      <c r="H53" s="116" t="str">
        <f t="shared" si="10"/>
        <v/>
      </c>
      <c r="I53" s="116" t="str">
        <f t="shared" si="10"/>
        <v/>
      </c>
      <c r="J53" s="116" t="str">
        <f t="shared" si="10"/>
        <v/>
      </c>
      <c r="K53" s="116" t="str">
        <f t="shared" si="10"/>
        <v/>
      </c>
      <c r="L53" s="116" t="str">
        <f t="shared" si="10"/>
        <v/>
      </c>
      <c r="M53" s="116" t="str">
        <f t="shared" si="10"/>
        <v/>
      </c>
      <c r="N53" s="116" t="str">
        <f t="shared" si="10"/>
        <v/>
      </c>
    </row>
    <row r="54" spans="1:16" x14ac:dyDescent="0.2">
      <c r="A54" s="110" t="str">
        <f>Results!A46</f>
        <v>Discus</v>
      </c>
      <c r="C54" s="121" t="str">
        <f>CONCATENATE("Boys ",P54)</f>
        <v>Boys Discus B</v>
      </c>
      <c r="D54" s="126"/>
      <c r="P54" t="str">
        <f>CONCATENATE(A54," B")</f>
        <v>Discus B</v>
      </c>
    </row>
    <row r="55" spans="1:16" x14ac:dyDescent="0.2">
      <c r="A55" s="122" t="str">
        <f>Results!D47</f>
        <v>LL</v>
      </c>
      <c r="B55" s="123">
        <v>1</v>
      </c>
      <c r="C55" s="124" t="str">
        <f>IF(A55=0,"",INDEX('Team Declaration'!$C$6:$Q$23,MATCH(A54,'Team Declaration'!$B$6:$B$23,0),MATCH(A55,'Team Declaration'!$C$4:$Q$4,0)))</f>
        <v>Stanley Matthews Ling</v>
      </c>
      <c r="D55" s="124" t="str">
        <f>IF(A55=0,"",INDEX('Team Declaration'!$C$3:$Q$17,1,MATCH(LEFT(A55,1),'Team Declaration'!$C$4:$Q$4,0)))</f>
        <v>Lewes</v>
      </c>
      <c r="E55" s="125">
        <f>Results!E47</f>
        <v>14.38</v>
      </c>
      <c r="F55" s="123">
        <v>5</v>
      </c>
      <c r="H55" s="116" t="str">
        <f t="shared" ref="H55:N59" si="11">IF($A55="","",IF(LEFT($A55,1)=H$9,$F55,""))</f>
        <v/>
      </c>
      <c r="I55" s="116" t="str">
        <f t="shared" si="11"/>
        <v/>
      </c>
      <c r="J55" s="116">
        <f t="shared" si="11"/>
        <v>5</v>
      </c>
      <c r="K55" s="116" t="str">
        <f t="shared" si="11"/>
        <v/>
      </c>
      <c r="L55" s="116" t="str">
        <f t="shared" si="11"/>
        <v/>
      </c>
      <c r="M55" s="116" t="str">
        <f t="shared" si="11"/>
        <v/>
      </c>
      <c r="N55" s="116" t="str">
        <f t="shared" si="11"/>
        <v/>
      </c>
    </row>
    <row r="56" spans="1:16" x14ac:dyDescent="0.2">
      <c r="A56" s="122" t="str">
        <f>Results!D48</f>
        <v>E</v>
      </c>
      <c r="B56" s="123">
        <v>2</v>
      </c>
      <c r="C56" s="124" t="str">
        <f>IF(A56=0,"",INDEX('Team Declaration'!$C$6:$Q$23,MATCH(A54,'Team Declaration'!$B$6:$B$23,0),MATCH(A56,'Team Declaration'!$C$4:$Q$4,0)))</f>
        <v>George Wright</v>
      </c>
      <c r="D56" s="124" t="str">
        <f>IF(A56=0,"",INDEX('Team Declaration'!$C$3:$Q$17,1,MATCH(LEFT(A56,1),'Team Declaration'!$C$4:$Q$4,0)))</f>
        <v>Eastbourne</v>
      </c>
      <c r="E56" s="125">
        <f>Results!E48</f>
        <v>12.95</v>
      </c>
      <c r="F56" s="123">
        <v>4</v>
      </c>
      <c r="H56" s="116" t="str">
        <f t="shared" si="11"/>
        <v/>
      </c>
      <c r="I56" s="116">
        <f t="shared" si="11"/>
        <v>4</v>
      </c>
      <c r="J56" s="116" t="str">
        <f t="shared" si="11"/>
        <v/>
      </c>
      <c r="K56" s="116" t="str">
        <f t="shared" si="11"/>
        <v/>
      </c>
      <c r="L56" s="116" t="str">
        <f t="shared" si="11"/>
        <v/>
      </c>
      <c r="M56" s="116" t="str">
        <f t="shared" si="11"/>
        <v/>
      </c>
      <c r="N56" s="116" t="str">
        <f t="shared" si="11"/>
        <v/>
      </c>
    </row>
    <row r="57" spans="1:16" x14ac:dyDescent="0.2">
      <c r="A57" s="122" t="str">
        <f>Results!D49</f>
        <v>BB</v>
      </c>
      <c r="B57" s="123">
        <v>3</v>
      </c>
      <c r="C57" s="124" t="str">
        <f>IF(A57=0,"",INDEX('Team Declaration'!$C$6:$Q$23,MATCH(A54,'Team Declaration'!$B$6:$B$23,0),MATCH(A57,'Team Declaration'!$C$4:$Q$4,0)))</f>
        <v>Michael Shaw</v>
      </c>
      <c r="D57" s="124" t="str">
        <f>IF(A57=0,"",INDEX('Team Declaration'!$C$3:$Q$17,1,MATCH(LEFT(A57,1),'Team Declaration'!$C$4:$Q$4,0)))</f>
        <v>Brighton</v>
      </c>
      <c r="E57" s="125">
        <f>Results!E49</f>
        <v>9.86</v>
      </c>
      <c r="F57" s="123">
        <v>3</v>
      </c>
      <c r="H57" s="116">
        <f t="shared" si="11"/>
        <v>3</v>
      </c>
      <c r="I57" s="116" t="str">
        <f t="shared" si="11"/>
        <v/>
      </c>
      <c r="J57" s="116" t="str">
        <f t="shared" si="11"/>
        <v/>
      </c>
      <c r="K57" s="116" t="str">
        <f t="shared" si="11"/>
        <v/>
      </c>
      <c r="L57" s="116" t="str">
        <f t="shared" si="11"/>
        <v/>
      </c>
      <c r="M57" s="116" t="str">
        <f t="shared" si="11"/>
        <v/>
      </c>
      <c r="N57" s="116" t="str">
        <f t="shared" si="11"/>
        <v/>
      </c>
    </row>
    <row r="58" spans="1:16" x14ac:dyDescent="0.2">
      <c r="A58" s="122">
        <f>Results!D50</f>
        <v>0</v>
      </c>
      <c r="B58" s="123">
        <v>4</v>
      </c>
      <c r="C58" s="124" t="str">
        <f>IF(A58=0,"",INDEX('Team Declaration'!$C$6:$Q$23,MATCH(A54,'Team Declaration'!$B$6:$B$23,0),MATCH(A58,'Team Declaration'!$C$4:$Q$4,0)))</f>
        <v/>
      </c>
      <c r="D58" s="124" t="str">
        <f>IF(A58=0,"",INDEX('Team Declaration'!$C$3:$Q$17,1,MATCH(LEFT(A58,1),'Team Declaration'!$C$4:$Q$4,0)))</f>
        <v/>
      </c>
      <c r="E58" s="125">
        <f>Results!E50</f>
        <v>0</v>
      </c>
      <c r="F58" s="123">
        <v>2</v>
      </c>
      <c r="H58" s="116" t="str">
        <f t="shared" si="11"/>
        <v/>
      </c>
      <c r="I58" s="116" t="str">
        <f t="shared" si="11"/>
        <v/>
      </c>
      <c r="J58" s="116" t="str">
        <f t="shared" si="11"/>
        <v/>
      </c>
      <c r="K58" s="116" t="str">
        <f t="shared" si="11"/>
        <v/>
      </c>
      <c r="L58" s="116" t="str">
        <f t="shared" si="11"/>
        <v/>
      </c>
      <c r="M58" s="116" t="str">
        <f t="shared" si="11"/>
        <v/>
      </c>
      <c r="N58" s="116" t="str">
        <f t="shared" si="11"/>
        <v/>
      </c>
    </row>
    <row r="59" spans="1:16" x14ac:dyDescent="0.2">
      <c r="A59" s="122">
        <f>Results!D51</f>
        <v>0</v>
      </c>
      <c r="B59" s="123">
        <v>5</v>
      </c>
      <c r="C59" s="124" t="str">
        <f>IF(A59=0,"",INDEX('Team Declaration'!$C$6:$Q$23,MATCH(A54,'Team Declaration'!$B$6:$B$23,0),MATCH(A59,'Team Declaration'!$C$4:$Q$4,0)))</f>
        <v/>
      </c>
      <c r="D59" s="124" t="str">
        <f>IF(A59=0,"",INDEX('Team Declaration'!$C$3:$Q$17,1,MATCH(LEFT(A59,1),'Team Declaration'!$C$4:$Q$4,0)))</f>
        <v/>
      </c>
      <c r="E59" s="125">
        <f>Results!E51</f>
        <v>0</v>
      </c>
      <c r="F59" s="123">
        <v>1</v>
      </c>
      <c r="H59" s="116" t="str">
        <f t="shared" si="11"/>
        <v/>
      </c>
      <c r="I59" s="116" t="str">
        <f t="shared" si="11"/>
        <v/>
      </c>
      <c r="J59" s="116" t="str">
        <f t="shared" si="11"/>
        <v/>
      </c>
      <c r="K59" s="116" t="str">
        <f t="shared" si="11"/>
        <v/>
      </c>
      <c r="L59" s="116" t="str">
        <f t="shared" si="11"/>
        <v/>
      </c>
      <c r="M59" s="116" t="str">
        <f t="shared" si="11"/>
        <v/>
      </c>
      <c r="N59" s="116" t="str">
        <f t="shared" si="11"/>
        <v/>
      </c>
    </row>
    <row r="60" spans="1:16" x14ac:dyDescent="0.2">
      <c r="A60" s="110" t="str">
        <f>Results!A52</f>
        <v>Shot</v>
      </c>
      <c r="C60" s="121" t="str">
        <f>CONCATENATE("Boys ",P60)</f>
        <v>Boys Shot A</v>
      </c>
      <c r="D60" s="126"/>
      <c r="P60" t="str">
        <f>CONCATENATE(A60," A")</f>
        <v>Shot A</v>
      </c>
    </row>
    <row r="61" spans="1:16" x14ac:dyDescent="0.2">
      <c r="A61" s="122" t="str">
        <f>Results!D53</f>
        <v>E</v>
      </c>
      <c r="B61" s="123">
        <v>1</v>
      </c>
      <c r="C61" s="124" t="str">
        <f>IF(A61=0,"",INDEX('Team Declaration'!$C$6:$Q$23,MATCH(A60,'Team Declaration'!$B$6:$B$23,0),MATCH(A61,'Team Declaration'!$C$4:$Q$4,0)))</f>
        <v>Pyers Lockwood</v>
      </c>
      <c r="D61" s="124" t="str">
        <f>IF(A61=0,"",INDEX('Team Declaration'!$C$3:$Q$17,1,MATCH(LEFT(A61,1),'Team Declaration'!$C$4:$Q$4,0)))</f>
        <v>Eastbourne</v>
      </c>
      <c r="E61" s="125">
        <f>Results!E53</f>
        <v>8.9499999999999993</v>
      </c>
      <c r="F61" s="123">
        <v>5</v>
      </c>
      <c r="H61" s="116" t="str">
        <f t="shared" ref="H61:N65" si="12">IF($A61="","",IF(LEFT($A61,1)=H$9,$F61,""))</f>
        <v/>
      </c>
      <c r="I61" s="116">
        <f t="shared" si="12"/>
        <v>5</v>
      </c>
      <c r="J61" s="116" t="str">
        <f t="shared" si="12"/>
        <v/>
      </c>
      <c r="K61" s="116" t="str">
        <f t="shared" si="12"/>
        <v/>
      </c>
      <c r="L61" s="116" t="str">
        <f t="shared" si="12"/>
        <v/>
      </c>
      <c r="M61" s="116" t="str">
        <f t="shared" si="12"/>
        <v/>
      </c>
      <c r="N61" s="116" t="str">
        <f t="shared" si="12"/>
        <v/>
      </c>
    </row>
    <row r="62" spans="1:16" x14ac:dyDescent="0.2">
      <c r="A62" s="122" t="str">
        <f>Results!D54</f>
        <v>LL</v>
      </c>
      <c r="B62" s="123">
        <v>2</v>
      </c>
      <c r="C62" s="124" t="str">
        <f>IF(A62=0,"",INDEX('Team Declaration'!$C$6:$Q$23,MATCH(A60,'Team Declaration'!$B$6:$B$23,0),MATCH(A62,'Team Declaration'!$C$4:$Q$4,0)))</f>
        <v>Jared Seabrook Wafer</v>
      </c>
      <c r="D62" s="124" t="str">
        <f>IF(A62=0,"",INDEX('Team Declaration'!$C$3:$Q$17,1,MATCH(LEFT(A62,1),'Team Declaration'!$C$4:$Q$4,0)))</f>
        <v>Lewes</v>
      </c>
      <c r="E62" s="125">
        <f>Results!E54</f>
        <v>8.42</v>
      </c>
      <c r="F62" s="123">
        <v>4</v>
      </c>
      <c r="H62" s="116" t="str">
        <f t="shared" si="12"/>
        <v/>
      </c>
      <c r="I62" s="116" t="str">
        <f t="shared" si="12"/>
        <v/>
      </c>
      <c r="J62" s="116">
        <f t="shared" si="12"/>
        <v>4</v>
      </c>
      <c r="K62" s="116" t="str">
        <f t="shared" si="12"/>
        <v/>
      </c>
      <c r="L62" s="116" t="str">
        <f t="shared" si="12"/>
        <v/>
      </c>
      <c r="M62" s="116" t="str">
        <f t="shared" si="12"/>
        <v/>
      </c>
      <c r="N62" s="116" t="str">
        <f t="shared" si="12"/>
        <v/>
      </c>
    </row>
    <row r="63" spans="1:16" x14ac:dyDescent="0.2">
      <c r="A63" s="122" t="str">
        <f>Results!D55</f>
        <v>BB</v>
      </c>
      <c r="B63" s="123">
        <v>3</v>
      </c>
      <c r="C63" s="124" t="str">
        <f>IF(A63=0,"",INDEX('Team Declaration'!$C$6:$Q$23,MATCH(A60,'Team Declaration'!$B$6:$B$23,0),MATCH(A63,'Team Declaration'!$C$4:$Q$4,0)))</f>
        <v>Jamie Arnold</v>
      </c>
      <c r="D63" s="124" t="str">
        <f>IF(A63=0,"",INDEX('Team Declaration'!$C$3:$Q$17,1,MATCH(LEFT(A63,1),'Team Declaration'!$C$4:$Q$4,0)))</f>
        <v>Brighton</v>
      </c>
      <c r="E63" s="125">
        <f>Results!E55</f>
        <v>8.1</v>
      </c>
      <c r="F63" s="123">
        <v>3</v>
      </c>
      <c r="H63" s="116">
        <f t="shared" si="12"/>
        <v>3</v>
      </c>
      <c r="I63" s="116" t="str">
        <f t="shared" si="12"/>
        <v/>
      </c>
      <c r="J63" s="116" t="str">
        <f t="shared" si="12"/>
        <v/>
      </c>
      <c r="K63" s="116" t="str">
        <f t="shared" si="12"/>
        <v/>
      </c>
      <c r="L63" s="116" t="str">
        <f t="shared" si="12"/>
        <v/>
      </c>
      <c r="M63" s="116" t="str">
        <f t="shared" si="12"/>
        <v/>
      </c>
      <c r="N63" s="116" t="str">
        <f t="shared" si="12"/>
        <v/>
      </c>
    </row>
    <row r="64" spans="1:16" x14ac:dyDescent="0.2">
      <c r="A64" s="122">
        <f>Results!D56</f>
        <v>0</v>
      </c>
      <c r="B64" s="123">
        <v>4</v>
      </c>
      <c r="C64" s="124" t="str">
        <f>IF(A64=0,"",INDEX('Team Declaration'!$C$6:$Q$23,MATCH(A60,'Team Declaration'!$B$6:$B$23,0),MATCH(A64,'Team Declaration'!$C$4:$Q$4,0)))</f>
        <v/>
      </c>
      <c r="D64" s="124" t="str">
        <f>IF(A64=0,"",INDEX('Team Declaration'!$C$3:$Q$17,1,MATCH(LEFT(A64,1),'Team Declaration'!$C$4:$Q$4,0)))</f>
        <v/>
      </c>
      <c r="E64" s="125">
        <f>Results!E56</f>
        <v>0</v>
      </c>
      <c r="F64" s="123">
        <v>2</v>
      </c>
      <c r="H64" s="116" t="str">
        <f t="shared" si="12"/>
        <v/>
      </c>
      <c r="I64" s="116" t="str">
        <f t="shared" si="12"/>
        <v/>
      </c>
      <c r="J64" s="116" t="str">
        <f t="shared" si="12"/>
        <v/>
      </c>
      <c r="K64" s="116" t="str">
        <f t="shared" si="12"/>
        <v/>
      </c>
      <c r="L64" s="116" t="str">
        <f t="shared" si="12"/>
        <v/>
      </c>
      <c r="M64" s="116" t="str">
        <f t="shared" si="12"/>
        <v/>
      </c>
      <c r="N64" s="116" t="str">
        <f t="shared" si="12"/>
        <v/>
      </c>
    </row>
    <row r="65" spans="1:16" x14ac:dyDescent="0.2">
      <c r="A65" s="122">
        <f>Results!D57</f>
        <v>0</v>
      </c>
      <c r="B65" s="123">
        <v>5</v>
      </c>
      <c r="C65" s="124" t="str">
        <f>IF(A65=0,"",INDEX('Team Declaration'!$C$6:$Q$23,MATCH(A60,'Team Declaration'!$B$6:$B$23,0),MATCH(A65,'Team Declaration'!$C$4:$Q$4,0)))</f>
        <v/>
      </c>
      <c r="D65" s="124" t="str">
        <f>IF(A65=0,"",INDEX('Team Declaration'!$C$3:$Q$17,1,MATCH(LEFT(A65,1),'Team Declaration'!$C$4:$Q$4,0)))</f>
        <v/>
      </c>
      <c r="E65" s="125">
        <f>Results!E57</f>
        <v>0</v>
      </c>
      <c r="F65" s="123">
        <v>1</v>
      </c>
      <c r="H65" s="116" t="str">
        <f t="shared" si="12"/>
        <v/>
      </c>
      <c r="I65" s="116" t="str">
        <f t="shared" si="12"/>
        <v/>
      </c>
      <c r="J65" s="116" t="str">
        <f t="shared" si="12"/>
        <v/>
      </c>
      <c r="K65" s="116" t="str">
        <f t="shared" si="12"/>
        <v/>
      </c>
      <c r="L65" s="116" t="str">
        <f t="shared" si="12"/>
        <v/>
      </c>
      <c r="M65" s="116" t="str">
        <f t="shared" si="12"/>
        <v/>
      </c>
      <c r="N65" s="116" t="str">
        <f t="shared" si="12"/>
        <v/>
      </c>
    </row>
    <row r="66" spans="1:16" x14ac:dyDescent="0.2">
      <c r="A66" s="110" t="str">
        <f>Results!A58</f>
        <v>Shot</v>
      </c>
      <c r="C66" s="121" t="str">
        <f>CONCATENATE("Boys ",P66)</f>
        <v>Boys Shot B</v>
      </c>
      <c r="D66" s="126"/>
      <c r="P66" t="str">
        <f>CONCATENATE(A66," B")</f>
        <v>Shot B</v>
      </c>
    </row>
    <row r="67" spans="1:16" x14ac:dyDescent="0.2">
      <c r="A67" s="122" t="str">
        <f>Results!D59</f>
        <v>L</v>
      </c>
      <c r="B67" s="123">
        <v>1</v>
      </c>
      <c r="C67" s="124" t="str">
        <f>IF(A67=0,"",INDEX('Team Declaration'!$C$6:$Q$23,MATCH(A66,'Team Declaration'!$B$6:$B$23,0),MATCH(A67,'Team Declaration'!$C$4:$Q$4,0)))</f>
        <v>Daniel McCourt</v>
      </c>
      <c r="D67" s="124" t="str">
        <f>IF(A67=0,"",INDEX('Team Declaration'!$C$3:$Q$17,1,MATCH(LEFT(A67,1),'Team Declaration'!$C$4:$Q$4,0)))</f>
        <v>Lewes</v>
      </c>
      <c r="E67" s="125">
        <f>Results!E59</f>
        <v>8.24</v>
      </c>
      <c r="F67" s="123">
        <v>5</v>
      </c>
      <c r="H67" s="116" t="str">
        <f t="shared" ref="H67:N71" si="13">IF($A67="","",IF(LEFT($A67,1)=H$9,$F67,""))</f>
        <v/>
      </c>
      <c r="I67" s="116" t="str">
        <f t="shared" si="13"/>
        <v/>
      </c>
      <c r="J67" s="116">
        <f t="shared" si="13"/>
        <v>5</v>
      </c>
      <c r="K67" s="116" t="str">
        <f t="shared" si="13"/>
        <v/>
      </c>
      <c r="L67" s="116" t="str">
        <f t="shared" si="13"/>
        <v/>
      </c>
      <c r="M67" s="116" t="str">
        <f t="shared" si="13"/>
        <v/>
      </c>
      <c r="N67" s="116" t="str">
        <f t="shared" si="13"/>
        <v/>
      </c>
    </row>
    <row r="68" spans="1:16" x14ac:dyDescent="0.2">
      <c r="A68" s="122" t="str">
        <f>Results!D60</f>
        <v>B</v>
      </c>
      <c r="B68" s="123">
        <v>2</v>
      </c>
      <c r="C68" s="124" t="str">
        <f>IF(A68=0,"",INDEX('Team Declaration'!$C$6:$Q$23,MATCH(A66,'Team Declaration'!$B$6:$B$23,0),MATCH(A68,'Team Declaration'!$C$4:$Q$4,0)))</f>
        <v>Arthur Haines</v>
      </c>
      <c r="D68" s="124" t="str">
        <f>IF(A68=0,"",INDEX('Team Declaration'!$C$3:$Q$17,1,MATCH(LEFT(A68,1),'Team Declaration'!$C$4:$Q$4,0)))</f>
        <v>Brighton</v>
      </c>
      <c r="E68" s="125">
        <f>Results!E60</f>
        <v>6.77</v>
      </c>
      <c r="F68" s="123">
        <v>4</v>
      </c>
      <c r="H68" s="116">
        <f t="shared" si="13"/>
        <v>4</v>
      </c>
      <c r="I68" s="116" t="str">
        <f t="shared" si="13"/>
        <v/>
      </c>
      <c r="J68" s="116" t="str">
        <f t="shared" si="13"/>
        <v/>
      </c>
      <c r="K68" s="116" t="str">
        <f t="shared" si="13"/>
        <v/>
      </c>
      <c r="L68" s="116" t="str">
        <f t="shared" si="13"/>
        <v/>
      </c>
      <c r="M68" s="116" t="str">
        <f t="shared" si="13"/>
        <v/>
      </c>
      <c r="N68" s="116" t="str">
        <f t="shared" si="13"/>
        <v/>
      </c>
    </row>
    <row r="69" spans="1:16" x14ac:dyDescent="0.2">
      <c r="A69" s="122" t="str">
        <f>Results!D61</f>
        <v>EE</v>
      </c>
      <c r="B69" s="123">
        <v>3</v>
      </c>
      <c r="C69" s="124" t="str">
        <f>IF(A69=0,"",INDEX('Team Declaration'!$C$6:$Q$23,MATCH(A66,'Team Declaration'!$B$6:$B$23,0),MATCH(A69,'Team Declaration'!$C$4:$Q$4,0)))</f>
        <v>George Wright</v>
      </c>
      <c r="D69" s="124" t="str">
        <f>IF(A69=0,"",INDEX('Team Declaration'!$C$3:$Q$17,1,MATCH(LEFT(A69,1),'Team Declaration'!$C$4:$Q$4,0)))</f>
        <v>Eastbourne</v>
      </c>
      <c r="E69" s="125">
        <f>Results!E61</f>
        <v>5.24</v>
      </c>
      <c r="F69" s="123">
        <v>3</v>
      </c>
      <c r="H69" s="116" t="str">
        <f t="shared" si="13"/>
        <v/>
      </c>
      <c r="I69" s="116">
        <f t="shared" si="13"/>
        <v>3</v>
      </c>
      <c r="J69" s="116" t="str">
        <f t="shared" si="13"/>
        <v/>
      </c>
      <c r="K69" s="116" t="str">
        <f t="shared" si="13"/>
        <v/>
      </c>
      <c r="L69" s="116" t="str">
        <f t="shared" si="13"/>
        <v/>
      </c>
      <c r="M69" s="116" t="str">
        <f t="shared" si="13"/>
        <v/>
      </c>
      <c r="N69" s="116" t="str">
        <f t="shared" si="13"/>
        <v/>
      </c>
    </row>
    <row r="70" spans="1:16" x14ac:dyDescent="0.2">
      <c r="A70" s="122">
        <f>Results!D62</f>
        <v>0</v>
      </c>
      <c r="B70" s="123">
        <v>4</v>
      </c>
      <c r="C70" s="124" t="str">
        <f>IF(A70=0,"",INDEX('Team Declaration'!$C$6:$Q$23,MATCH(A66,'Team Declaration'!$B$6:$B$23,0),MATCH(A70,'Team Declaration'!$C$4:$Q$4,0)))</f>
        <v/>
      </c>
      <c r="D70" s="124" t="str">
        <f>IF(A70=0,"",INDEX('Team Declaration'!$C$3:$Q$17,1,MATCH(LEFT(A70,1),'Team Declaration'!$C$4:$Q$4,0)))</f>
        <v/>
      </c>
      <c r="E70" s="125">
        <f>Results!E62</f>
        <v>0</v>
      </c>
      <c r="F70" s="123">
        <v>2</v>
      </c>
      <c r="H70" s="116" t="str">
        <f t="shared" si="13"/>
        <v/>
      </c>
      <c r="I70" s="116" t="str">
        <f t="shared" si="13"/>
        <v/>
      </c>
      <c r="J70" s="116" t="str">
        <f t="shared" si="13"/>
        <v/>
      </c>
      <c r="K70" s="116" t="str">
        <f t="shared" si="13"/>
        <v/>
      </c>
      <c r="L70" s="116" t="str">
        <f t="shared" si="13"/>
        <v/>
      </c>
      <c r="M70" s="116" t="str">
        <f t="shared" si="13"/>
        <v/>
      </c>
      <c r="N70" s="116" t="str">
        <f t="shared" si="13"/>
        <v/>
      </c>
    </row>
    <row r="71" spans="1:16" x14ac:dyDescent="0.2">
      <c r="A71" s="122">
        <f>Results!D63</f>
        <v>0</v>
      </c>
      <c r="B71" s="123">
        <v>5</v>
      </c>
      <c r="C71" s="124" t="str">
        <f>IF(A71=0,"",INDEX('Team Declaration'!$C$6:$Q$23,MATCH(A66,'Team Declaration'!$B$6:$B$23,0),MATCH(A71,'Team Declaration'!$C$4:$Q$4,0)))</f>
        <v/>
      </c>
      <c r="D71" s="124" t="str">
        <f>IF(A71=0,"",INDEX('Team Declaration'!$C$3:$Q$17,1,MATCH(LEFT(A71,1),'Team Declaration'!$C$4:$Q$4,0)))</f>
        <v/>
      </c>
      <c r="E71" s="125">
        <f>Results!E63</f>
        <v>0</v>
      </c>
      <c r="F71" s="123">
        <v>1</v>
      </c>
      <c r="H71" s="116" t="str">
        <f t="shared" si="13"/>
        <v/>
      </c>
      <c r="I71" s="116" t="str">
        <f t="shared" si="13"/>
        <v/>
      </c>
      <c r="J71" s="116" t="str">
        <f t="shared" si="13"/>
        <v/>
      </c>
      <c r="K71" s="116" t="str">
        <f t="shared" si="13"/>
        <v/>
      </c>
      <c r="L71" s="116" t="str">
        <f t="shared" si="13"/>
        <v/>
      </c>
      <c r="M71" s="116" t="str">
        <f t="shared" si="13"/>
        <v/>
      </c>
      <c r="N71" s="116" t="str">
        <f t="shared" si="13"/>
        <v/>
      </c>
    </row>
    <row r="72" spans="1:16" x14ac:dyDescent="0.2">
      <c r="A72" s="110" t="str">
        <f>Results!G4</f>
        <v>Long Jump</v>
      </c>
      <c r="C72" s="121" t="str">
        <f>CONCATENATE("Boys ",P72)</f>
        <v>Boys Long Jump A</v>
      </c>
      <c r="D72" s="126"/>
      <c r="P72" t="str">
        <f>CONCATENATE(A72," A")</f>
        <v>Long Jump A</v>
      </c>
    </row>
    <row r="73" spans="1:16" x14ac:dyDescent="0.2">
      <c r="A73" s="122" t="str">
        <f>Results!J5</f>
        <v>LL</v>
      </c>
      <c r="B73" s="123">
        <v>1</v>
      </c>
      <c r="C73" s="124" t="str">
        <f>IF(A73=0,"",INDEX('Team Declaration'!$C$6:$Q$23,MATCH(A72,'Team Declaration'!$B$6:$B$23,0),MATCH(A73,'Team Declaration'!$C$4:$Q$4,0)))</f>
        <v>Sam Dunstall</v>
      </c>
      <c r="D73" s="124" t="str">
        <f>IF(A73=0,"",INDEX('Team Declaration'!$C$3:$Q$17,1,MATCH(LEFT(A73,1),'Team Declaration'!$C$4:$Q$4,0)))</f>
        <v>Lewes</v>
      </c>
      <c r="E73" s="125">
        <f>Results!K5</f>
        <v>5.74</v>
      </c>
      <c r="F73" s="123">
        <v>5</v>
      </c>
      <c r="H73" s="116" t="str">
        <f t="shared" ref="H73:N77" si="14">IF($A73="","",IF(LEFT($A73,1)=H$9,$F73,""))</f>
        <v/>
      </c>
      <c r="I73" s="116" t="str">
        <f t="shared" si="14"/>
        <v/>
      </c>
      <c r="J73" s="116">
        <f t="shared" si="14"/>
        <v>5</v>
      </c>
      <c r="K73" s="116" t="str">
        <f t="shared" si="14"/>
        <v/>
      </c>
      <c r="L73" s="116" t="str">
        <f t="shared" si="14"/>
        <v/>
      </c>
      <c r="M73" s="116" t="str">
        <f t="shared" si="14"/>
        <v/>
      </c>
      <c r="N73" s="116" t="str">
        <f t="shared" si="14"/>
        <v/>
      </c>
    </row>
    <row r="74" spans="1:16" x14ac:dyDescent="0.2">
      <c r="A74" s="122" t="str">
        <f>Results!J6</f>
        <v>B</v>
      </c>
      <c r="B74" s="123">
        <v>2</v>
      </c>
      <c r="C74" s="124" t="str">
        <f>IF(A74=0,"",INDEX('Team Declaration'!$C$6:$Q$23,MATCH(A72,'Team Declaration'!$B$6:$B$23,0),MATCH(A74,'Team Declaration'!$C$4:$Q$4,0)))</f>
        <v>Arthur Haines</v>
      </c>
      <c r="D74" s="124" t="str">
        <f>IF(A74=0,"",INDEX('Team Declaration'!$C$3:$Q$17,1,MATCH(LEFT(A74,1),'Team Declaration'!$C$4:$Q$4,0)))</f>
        <v>Brighton</v>
      </c>
      <c r="E74" s="125">
        <f>Results!K6</f>
        <v>5.12</v>
      </c>
      <c r="F74" s="123">
        <v>4</v>
      </c>
      <c r="H74" s="116">
        <f t="shared" si="14"/>
        <v>4</v>
      </c>
      <c r="I74" s="116" t="str">
        <f t="shared" si="14"/>
        <v/>
      </c>
      <c r="J74" s="116" t="str">
        <f t="shared" si="14"/>
        <v/>
      </c>
      <c r="K74" s="116" t="str">
        <f t="shared" si="14"/>
        <v/>
      </c>
      <c r="L74" s="116" t="str">
        <f t="shared" si="14"/>
        <v/>
      </c>
      <c r="M74" s="116" t="str">
        <f t="shared" si="14"/>
        <v/>
      </c>
      <c r="N74" s="116" t="str">
        <f t="shared" si="14"/>
        <v/>
      </c>
    </row>
    <row r="75" spans="1:16" x14ac:dyDescent="0.2">
      <c r="A75" s="122" t="str">
        <f>Results!J7</f>
        <v>P</v>
      </c>
      <c r="B75" s="123">
        <v>3</v>
      </c>
      <c r="C75" s="124" t="str">
        <f>IF(A75=0,"",INDEX('Team Declaration'!$C$6:$Q$23,MATCH(A72,'Team Declaration'!$B$6:$B$23,0),MATCH(A75,'Team Declaration'!$C$4:$Q$4,0)))</f>
        <v>Doug Zveushe</v>
      </c>
      <c r="D75" s="124" t="str">
        <f>IF(A75=0,"",INDEX('Team Declaration'!$C$3:$Q$17,1,MATCH(LEFT(A75,1),'Team Declaration'!$C$4:$Q$4,0)))</f>
        <v>Phoenix</v>
      </c>
      <c r="E75" s="125">
        <f>Results!K7</f>
        <v>4.53</v>
      </c>
      <c r="F75" s="123">
        <v>3</v>
      </c>
      <c r="H75" s="116" t="str">
        <f t="shared" si="14"/>
        <v/>
      </c>
      <c r="I75" s="116" t="str">
        <f t="shared" si="14"/>
        <v/>
      </c>
      <c r="J75" s="116" t="str">
        <f t="shared" si="14"/>
        <v/>
      </c>
      <c r="K75" s="116">
        <f t="shared" si="14"/>
        <v>3</v>
      </c>
      <c r="L75" s="116" t="str">
        <f t="shared" si="14"/>
        <v/>
      </c>
      <c r="M75" s="116" t="str">
        <f t="shared" si="14"/>
        <v/>
      </c>
      <c r="N75" s="116" t="str">
        <f t="shared" si="14"/>
        <v/>
      </c>
    </row>
    <row r="76" spans="1:16" x14ac:dyDescent="0.2">
      <c r="A76" s="122" t="str">
        <f>Results!J8</f>
        <v>EE</v>
      </c>
      <c r="B76" s="123">
        <v>4</v>
      </c>
      <c r="C76" s="124" t="str">
        <f>IF(A76=0,"",INDEX('Team Declaration'!$C$6:$Q$23,MATCH(A72,'Team Declaration'!$B$6:$B$23,0),MATCH(A76,'Team Declaration'!$C$4:$Q$4,0)))</f>
        <v>Joey Morris</v>
      </c>
      <c r="D76" s="124" t="str">
        <f>IF(A76=0,"",INDEX('Team Declaration'!$C$3:$Q$17,1,MATCH(LEFT(A76,1),'Team Declaration'!$C$4:$Q$4,0)))</f>
        <v>Eastbourne</v>
      </c>
      <c r="E76" s="125">
        <f>Results!K8</f>
        <v>3.63</v>
      </c>
      <c r="F76" s="123">
        <v>2</v>
      </c>
      <c r="H76" s="116" t="str">
        <f t="shared" si="14"/>
        <v/>
      </c>
      <c r="I76" s="116">
        <f t="shared" si="14"/>
        <v>2</v>
      </c>
      <c r="J76" s="116" t="str">
        <f t="shared" si="14"/>
        <v/>
      </c>
      <c r="K76" s="116" t="str">
        <f t="shared" si="14"/>
        <v/>
      </c>
      <c r="L76" s="116" t="str">
        <f t="shared" si="14"/>
        <v/>
      </c>
      <c r="M76" s="116" t="str">
        <f t="shared" si="14"/>
        <v/>
      </c>
      <c r="N76" s="116" t="str">
        <f t="shared" si="14"/>
        <v/>
      </c>
    </row>
    <row r="77" spans="1:16" x14ac:dyDescent="0.2">
      <c r="A77" s="122">
        <f>Results!J9</f>
        <v>0</v>
      </c>
      <c r="B77" s="123">
        <v>5</v>
      </c>
      <c r="C77" s="124" t="str">
        <f>IF(A77=0,"",INDEX('Team Declaration'!$C$6:$Q$23,MATCH(A72,'Team Declaration'!$B$6:$B$23,0),MATCH(A77,'Team Declaration'!$C$4:$Q$4,0)))</f>
        <v/>
      </c>
      <c r="D77" s="124" t="str">
        <f>IF(A77=0,"",INDEX('Team Declaration'!$C$3:$Q$17,1,MATCH(LEFT(A77,1),'Team Declaration'!$C$4:$Q$4,0)))</f>
        <v/>
      </c>
      <c r="E77" s="125">
        <f>Results!K9</f>
        <v>0</v>
      </c>
      <c r="F77" s="123">
        <v>1</v>
      </c>
      <c r="H77" s="116" t="str">
        <f t="shared" si="14"/>
        <v/>
      </c>
      <c r="I77" s="116" t="str">
        <f t="shared" si="14"/>
        <v/>
      </c>
      <c r="J77" s="116" t="str">
        <f t="shared" si="14"/>
        <v/>
      </c>
      <c r="K77" s="116" t="str">
        <f t="shared" si="14"/>
        <v/>
      </c>
      <c r="L77" s="116" t="str">
        <f t="shared" si="14"/>
        <v/>
      </c>
      <c r="M77" s="116" t="str">
        <f t="shared" si="14"/>
        <v/>
      </c>
      <c r="N77" s="116" t="str">
        <f t="shared" si="14"/>
        <v/>
      </c>
    </row>
    <row r="78" spans="1:16" x14ac:dyDescent="0.2">
      <c r="A78" s="110" t="str">
        <f>Results!G10</f>
        <v>Long Jump</v>
      </c>
      <c r="C78" s="121" t="str">
        <f>CONCATENATE("Boys ",P78)</f>
        <v>Boys Long Jump B</v>
      </c>
      <c r="D78" s="126"/>
      <c r="P78" t="str">
        <f>CONCATENATE(A78," B")</f>
        <v>Long Jump B</v>
      </c>
    </row>
    <row r="79" spans="1:16" x14ac:dyDescent="0.2">
      <c r="A79" s="122" t="str">
        <f>Results!J11</f>
        <v>L</v>
      </c>
      <c r="B79" s="123">
        <v>1</v>
      </c>
      <c r="C79" s="124" t="str">
        <f>IF(A79=0,"",INDEX('Team Declaration'!$C$6:$Q$23,MATCH(A78,'Team Declaration'!$B$6:$B$23,0),MATCH(A79,'Team Declaration'!$C$4:$Q$4,0)))</f>
        <v>Bailey Dean</v>
      </c>
      <c r="D79" s="124" t="str">
        <f>IF(A79=0,"",INDEX('Team Declaration'!$C$3:$Q$17,1,MATCH(LEFT(A79,1),'Team Declaration'!$C$4:$Q$4,0)))</f>
        <v>Lewes</v>
      </c>
      <c r="E79" s="125">
        <f>Results!K11</f>
        <v>5.0199999999999996</v>
      </c>
      <c r="F79" s="123">
        <v>5</v>
      </c>
      <c r="H79" s="116" t="str">
        <f t="shared" ref="H79:N83" si="15">IF($A79="","",IF(LEFT($A79,1)=H$9,$F79,""))</f>
        <v/>
      </c>
      <c r="I79" s="116" t="str">
        <f t="shared" si="15"/>
        <v/>
      </c>
      <c r="J79" s="116">
        <f t="shared" si="15"/>
        <v>5</v>
      </c>
      <c r="K79" s="116" t="str">
        <f t="shared" si="15"/>
        <v/>
      </c>
      <c r="L79" s="116" t="str">
        <f t="shared" si="15"/>
        <v/>
      </c>
      <c r="M79" s="116" t="str">
        <f t="shared" si="15"/>
        <v/>
      </c>
      <c r="N79" s="116" t="str">
        <f t="shared" si="15"/>
        <v/>
      </c>
    </row>
    <row r="80" spans="1:16" x14ac:dyDescent="0.2">
      <c r="A80" s="122" t="str">
        <f>Results!J12</f>
        <v>BB</v>
      </c>
      <c r="B80" s="123">
        <v>2</v>
      </c>
      <c r="C80" s="124" t="str">
        <f>IF(A80=0,"",INDEX('Team Declaration'!$C$6:$Q$23,MATCH(A78,'Team Declaration'!$B$6:$B$23,0),MATCH(A80,'Team Declaration'!$C$4:$Q$4,0)))</f>
        <v>Connor Fairhall</v>
      </c>
      <c r="D80" s="124" t="str">
        <f>IF(A80=0,"",INDEX('Team Declaration'!$C$3:$Q$17,1,MATCH(LEFT(A80,1),'Team Declaration'!$C$4:$Q$4,0)))</f>
        <v>Brighton</v>
      </c>
      <c r="E80" s="125">
        <f>Results!K12</f>
        <v>4.55</v>
      </c>
      <c r="F80" s="123">
        <v>4</v>
      </c>
      <c r="H80" s="116">
        <f t="shared" si="15"/>
        <v>4</v>
      </c>
      <c r="I80" s="116" t="str">
        <f t="shared" si="15"/>
        <v/>
      </c>
      <c r="J80" s="116" t="str">
        <f t="shared" si="15"/>
        <v/>
      </c>
      <c r="K80" s="116" t="str">
        <f t="shared" si="15"/>
        <v/>
      </c>
      <c r="L80" s="116" t="str">
        <f t="shared" si="15"/>
        <v/>
      </c>
      <c r="M80" s="116" t="str">
        <f t="shared" si="15"/>
        <v/>
      </c>
      <c r="N80" s="116" t="str">
        <f t="shared" si="15"/>
        <v/>
      </c>
    </row>
    <row r="81" spans="1:16" x14ac:dyDescent="0.2">
      <c r="A81" s="122" t="str">
        <f>Results!J13</f>
        <v>E</v>
      </c>
      <c r="B81" s="123">
        <v>3</v>
      </c>
      <c r="C81" s="124" t="str">
        <f>IF(A81=0,"",INDEX('Team Declaration'!$C$6:$Q$23,MATCH(A78,'Team Declaration'!$B$6:$B$23,0),MATCH(A81,'Team Declaration'!$C$4:$Q$4,0)))</f>
        <v>Jo Rickards</v>
      </c>
      <c r="D81" s="124" t="str">
        <f>IF(A81=0,"",INDEX('Team Declaration'!$C$3:$Q$17,1,MATCH(LEFT(A81,1),'Team Declaration'!$C$4:$Q$4,0)))</f>
        <v>Eastbourne</v>
      </c>
      <c r="E81" s="125">
        <f>Results!K13</f>
        <v>3.11</v>
      </c>
      <c r="F81" s="123">
        <v>3</v>
      </c>
      <c r="H81" s="116" t="str">
        <f t="shared" si="15"/>
        <v/>
      </c>
      <c r="I81" s="116">
        <f t="shared" si="15"/>
        <v>3</v>
      </c>
      <c r="J81" s="116" t="str">
        <f t="shared" si="15"/>
        <v/>
      </c>
      <c r="K81" s="116" t="str">
        <f t="shared" si="15"/>
        <v/>
      </c>
      <c r="L81" s="116" t="str">
        <f t="shared" si="15"/>
        <v/>
      </c>
      <c r="M81" s="116" t="str">
        <f t="shared" si="15"/>
        <v/>
      </c>
      <c r="N81" s="116" t="str">
        <f t="shared" si="15"/>
        <v/>
      </c>
    </row>
    <row r="82" spans="1:16" x14ac:dyDescent="0.2">
      <c r="A82" s="122">
        <f>Results!J14</f>
        <v>0</v>
      </c>
      <c r="B82" s="123">
        <v>4</v>
      </c>
      <c r="C82" s="124" t="str">
        <f>IF(A82=0,"",INDEX('Team Declaration'!$C$6:$Q$23,MATCH(A78,'Team Declaration'!$B$6:$B$23,0),MATCH(A82,'Team Declaration'!$C$4:$Q$4,0)))</f>
        <v/>
      </c>
      <c r="D82" s="124" t="str">
        <f>IF(A82=0,"",INDEX('Team Declaration'!$C$3:$Q$17,1,MATCH(LEFT(A82,1),'Team Declaration'!$C$4:$Q$4,0)))</f>
        <v/>
      </c>
      <c r="E82" s="125">
        <f>Results!K14</f>
        <v>0</v>
      </c>
      <c r="F82" s="123">
        <v>2</v>
      </c>
      <c r="H82" s="116" t="str">
        <f t="shared" si="15"/>
        <v/>
      </c>
      <c r="I82" s="116" t="str">
        <f t="shared" si="15"/>
        <v/>
      </c>
      <c r="J82" s="116" t="str">
        <f t="shared" si="15"/>
        <v/>
      </c>
      <c r="K82" s="116" t="str">
        <f t="shared" si="15"/>
        <v/>
      </c>
      <c r="L82" s="116" t="str">
        <f t="shared" si="15"/>
        <v/>
      </c>
      <c r="M82" s="116" t="str">
        <f t="shared" si="15"/>
        <v/>
      </c>
      <c r="N82" s="116" t="str">
        <f t="shared" si="15"/>
        <v/>
      </c>
    </row>
    <row r="83" spans="1:16" x14ac:dyDescent="0.2">
      <c r="A83" s="122">
        <f>Results!J15</f>
        <v>0</v>
      </c>
      <c r="B83" s="123">
        <v>5</v>
      </c>
      <c r="C83" s="124" t="str">
        <f>IF(A83=0,"",INDEX('Team Declaration'!$C$6:$Q$23,MATCH(A78,'Team Declaration'!$B$6:$B$23,0),MATCH(A83,'Team Declaration'!$C$4:$Q$4,0)))</f>
        <v/>
      </c>
      <c r="D83" s="124" t="str">
        <f>IF(A83=0,"",INDEX('Team Declaration'!$C$3:$Q$17,1,MATCH(LEFT(A83,1),'Team Declaration'!$C$4:$Q$4,0)))</f>
        <v/>
      </c>
      <c r="E83" s="125">
        <f>Results!K15</f>
        <v>0</v>
      </c>
      <c r="F83" s="123">
        <v>1</v>
      </c>
      <c r="H83" s="116" t="str">
        <f t="shared" si="15"/>
        <v/>
      </c>
      <c r="I83" s="116" t="str">
        <f t="shared" si="15"/>
        <v/>
      </c>
      <c r="J83" s="116" t="str">
        <f t="shared" si="15"/>
        <v/>
      </c>
      <c r="K83" s="116" t="str">
        <f t="shared" si="15"/>
        <v/>
      </c>
      <c r="L83" s="116" t="str">
        <f t="shared" si="15"/>
        <v/>
      </c>
      <c r="M83" s="116" t="str">
        <f t="shared" si="15"/>
        <v/>
      </c>
      <c r="N83" s="116" t="str">
        <f t="shared" si="15"/>
        <v/>
      </c>
    </row>
    <row r="84" spans="1:16" x14ac:dyDescent="0.2">
      <c r="A84" s="110" t="str">
        <f>Results!G16</f>
        <v>Javelin</v>
      </c>
      <c r="C84" s="121" t="str">
        <f>CONCATENATE("Boys ",P84)</f>
        <v>Boys Javelin A</v>
      </c>
      <c r="D84" s="126"/>
      <c r="P84" t="str">
        <f>CONCATENATE(A84," A")</f>
        <v>Javelin A</v>
      </c>
    </row>
    <row r="85" spans="1:16" x14ac:dyDescent="0.2">
      <c r="A85" s="122" t="str">
        <f>Results!J17</f>
        <v>L</v>
      </c>
      <c r="B85" s="123">
        <v>1</v>
      </c>
      <c r="C85" s="124" t="str">
        <f>IF(A85=0,"",INDEX('Team Declaration'!$C$6:$Q$23,MATCH(A84,'Team Declaration'!$B$6:$B$23,0),MATCH(A85,'Team Declaration'!$C$4:$Q$4,0)))</f>
        <v>Ben Goode</v>
      </c>
      <c r="D85" s="124" t="str">
        <f>IF(A85=0,"",INDEX('Team Declaration'!$C$3:$Q$17,1,MATCH(LEFT(A85,1),'Team Declaration'!$C$4:$Q$4,0)))</f>
        <v>Lewes</v>
      </c>
      <c r="E85" s="125">
        <f>Results!K17</f>
        <v>35.54</v>
      </c>
      <c r="F85" s="123">
        <v>5</v>
      </c>
      <c r="H85" s="116" t="str">
        <f t="shared" ref="H85:N89" si="16">IF($A85="","",IF(LEFT($A85,1)=H$9,$F85,""))</f>
        <v/>
      </c>
      <c r="I85" s="116" t="str">
        <f t="shared" si="16"/>
        <v/>
      </c>
      <c r="J85" s="116">
        <f t="shared" si="16"/>
        <v>5</v>
      </c>
      <c r="K85" s="116" t="str">
        <f t="shared" si="16"/>
        <v/>
      </c>
      <c r="L85" s="116" t="str">
        <f t="shared" si="16"/>
        <v/>
      </c>
      <c r="M85" s="116" t="str">
        <f t="shared" si="16"/>
        <v/>
      </c>
      <c r="N85" s="116" t="str">
        <f t="shared" si="16"/>
        <v/>
      </c>
    </row>
    <row r="86" spans="1:16" x14ac:dyDescent="0.2">
      <c r="A86" s="122" t="str">
        <f>Results!J18</f>
        <v>BB</v>
      </c>
      <c r="B86" s="123">
        <v>2</v>
      </c>
      <c r="C86" s="124" t="str">
        <f>IF(A86=0,"",INDEX('Team Declaration'!$C$6:$Q$23,MATCH(A84,'Team Declaration'!$B$6:$B$23,0),MATCH(A86,'Team Declaration'!$C$4:$Q$4,0)))</f>
        <v>Danny Guistiniani</v>
      </c>
      <c r="D86" s="124" t="str">
        <f>IF(A86=0,"",INDEX('Team Declaration'!$C$3:$Q$17,1,MATCH(LEFT(A86,1),'Team Declaration'!$C$4:$Q$4,0)))</f>
        <v>Brighton</v>
      </c>
      <c r="E86" s="125">
        <f>Results!K18</f>
        <v>23.43</v>
      </c>
      <c r="F86" s="123">
        <v>4</v>
      </c>
      <c r="H86" s="116">
        <f t="shared" si="16"/>
        <v>4</v>
      </c>
      <c r="I86" s="116" t="str">
        <f t="shared" si="16"/>
        <v/>
      </c>
      <c r="J86" s="116" t="str">
        <f t="shared" si="16"/>
        <v/>
      </c>
      <c r="K86" s="116" t="str">
        <f t="shared" si="16"/>
        <v/>
      </c>
      <c r="L86" s="116" t="str">
        <f t="shared" si="16"/>
        <v/>
      </c>
      <c r="M86" s="116" t="str">
        <f t="shared" si="16"/>
        <v/>
      </c>
      <c r="N86" s="116" t="str">
        <f t="shared" si="16"/>
        <v/>
      </c>
    </row>
    <row r="87" spans="1:16" x14ac:dyDescent="0.2">
      <c r="A87" s="122" t="str">
        <f>Results!J19</f>
        <v>E</v>
      </c>
      <c r="B87" s="123">
        <v>3</v>
      </c>
      <c r="C87" s="124" t="str">
        <f>IF(A87=0,"",INDEX('Team Declaration'!$C$6:$Q$23,MATCH(A84,'Team Declaration'!$B$6:$B$23,0),MATCH(A87,'Team Declaration'!$C$4:$Q$4,0)))</f>
        <v>Zach Fulwell</v>
      </c>
      <c r="D87" s="124" t="str">
        <f>IF(A87=0,"",INDEX('Team Declaration'!$C$3:$Q$17,1,MATCH(LEFT(A87,1),'Team Declaration'!$C$4:$Q$4,0)))</f>
        <v>Eastbourne</v>
      </c>
      <c r="E87" s="125">
        <f>Results!K19</f>
        <v>20.48</v>
      </c>
      <c r="F87" s="123">
        <v>3</v>
      </c>
      <c r="H87" s="116" t="str">
        <f t="shared" si="16"/>
        <v/>
      </c>
      <c r="I87" s="116">
        <f t="shared" si="16"/>
        <v>3</v>
      </c>
      <c r="J87" s="116" t="str">
        <f t="shared" si="16"/>
        <v/>
      </c>
      <c r="K87" s="116" t="str">
        <f t="shared" si="16"/>
        <v/>
      </c>
      <c r="L87" s="116" t="str">
        <f t="shared" si="16"/>
        <v/>
      </c>
      <c r="M87" s="116" t="str">
        <f t="shared" si="16"/>
        <v/>
      </c>
      <c r="N87" s="116" t="str">
        <f t="shared" si="16"/>
        <v/>
      </c>
    </row>
    <row r="88" spans="1:16" x14ac:dyDescent="0.2">
      <c r="A88" s="122">
        <f>Results!J20</f>
        <v>0</v>
      </c>
      <c r="B88" s="123">
        <v>4</v>
      </c>
      <c r="C88" s="124" t="str">
        <f>IF(A88=0,"",INDEX('Team Declaration'!$C$6:$Q$23,MATCH(A84,'Team Declaration'!$B$6:$B$23,0),MATCH(A88,'Team Declaration'!$C$4:$Q$4,0)))</f>
        <v/>
      </c>
      <c r="D88" s="124" t="str">
        <f>IF(A88=0,"",INDEX('Team Declaration'!$C$3:$Q$17,1,MATCH(LEFT(A88,1),'Team Declaration'!$C$4:$Q$4,0)))</f>
        <v/>
      </c>
      <c r="E88" s="125">
        <f>Results!K20</f>
        <v>0</v>
      </c>
      <c r="F88" s="123">
        <v>2</v>
      </c>
      <c r="H88" s="116" t="str">
        <f t="shared" si="16"/>
        <v/>
      </c>
      <c r="I88" s="116" t="str">
        <f t="shared" si="16"/>
        <v/>
      </c>
      <c r="J88" s="116" t="str">
        <f t="shared" si="16"/>
        <v/>
      </c>
      <c r="K88" s="116" t="str">
        <f t="shared" si="16"/>
        <v/>
      </c>
      <c r="L88" s="116" t="str">
        <f t="shared" si="16"/>
        <v/>
      </c>
      <c r="M88" s="116" t="str">
        <f t="shared" si="16"/>
        <v/>
      </c>
      <c r="N88" s="116" t="str">
        <f t="shared" si="16"/>
        <v/>
      </c>
    </row>
    <row r="89" spans="1:16" x14ac:dyDescent="0.2">
      <c r="A89" s="122">
        <f>Results!J21</f>
        <v>0</v>
      </c>
      <c r="B89" s="123">
        <v>5</v>
      </c>
      <c r="C89" s="124" t="str">
        <f>IF(A89=0,"",INDEX('Team Declaration'!$C$6:$Q$23,MATCH(A84,'Team Declaration'!$B$6:$B$23,0),MATCH(A89,'Team Declaration'!$C$4:$Q$4,0)))</f>
        <v/>
      </c>
      <c r="D89" s="124" t="str">
        <f>IF(A89=0,"",INDEX('Team Declaration'!$C$3:$Q$17,1,MATCH(LEFT(A89,1),'Team Declaration'!$C$4:$Q$4,0)))</f>
        <v/>
      </c>
      <c r="E89" s="125">
        <f>Results!K21</f>
        <v>0</v>
      </c>
      <c r="F89" s="123">
        <v>1</v>
      </c>
      <c r="H89" s="116" t="str">
        <f t="shared" si="16"/>
        <v/>
      </c>
      <c r="I89" s="116" t="str">
        <f t="shared" si="16"/>
        <v/>
      </c>
      <c r="J89" s="116" t="str">
        <f t="shared" si="16"/>
        <v/>
      </c>
      <c r="K89" s="116" t="str">
        <f t="shared" si="16"/>
        <v/>
      </c>
      <c r="L89" s="116" t="str">
        <f t="shared" si="16"/>
        <v/>
      </c>
      <c r="M89" s="116" t="str">
        <f t="shared" si="16"/>
        <v/>
      </c>
      <c r="N89" s="116" t="str">
        <f t="shared" si="16"/>
        <v/>
      </c>
    </row>
    <row r="90" spans="1:16" x14ac:dyDescent="0.2">
      <c r="A90" s="110" t="str">
        <f>Results!G22</f>
        <v>Javelin</v>
      </c>
      <c r="C90" s="121" t="str">
        <f>CONCATENATE("Boys ",P90)</f>
        <v>Boys Javelin B</v>
      </c>
      <c r="D90" s="126"/>
      <c r="P90" t="str">
        <f>CONCATENATE(A90," B")</f>
        <v>Javelin B</v>
      </c>
    </row>
    <row r="91" spans="1:16" x14ac:dyDescent="0.2">
      <c r="A91" s="122" t="str">
        <f>Results!J23</f>
        <v>LL</v>
      </c>
      <c r="B91" s="123">
        <v>1</v>
      </c>
      <c r="C91" s="124" t="str">
        <f>IF(A91=0,"",INDEX('Team Declaration'!$C$6:$Q$23,MATCH(A90,'Team Declaration'!$B$6:$B$23,0),MATCH(A91,'Team Declaration'!$C$4:$Q$4,0)))</f>
        <v>Daniel McCourt</v>
      </c>
      <c r="D91" s="124" t="str">
        <f>IF(A91=0,"",INDEX('Team Declaration'!$C$3:$Q$17,1,MATCH(LEFT(A91,1),'Team Declaration'!$C$4:$Q$4,0)))</f>
        <v>Lewes</v>
      </c>
      <c r="E91" s="125">
        <f>Results!K23</f>
        <v>21.82</v>
      </c>
      <c r="F91" s="123">
        <v>5</v>
      </c>
      <c r="H91" s="116" t="str">
        <f t="shared" ref="H91:N95" si="17">IF($A91="","",IF(LEFT($A91,1)=H$9,$F91,""))</f>
        <v/>
      </c>
      <c r="I91" s="116" t="str">
        <f t="shared" si="17"/>
        <v/>
      </c>
      <c r="J91" s="116">
        <f t="shared" si="17"/>
        <v>5</v>
      </c>
      <c r="K91" s="116" t="str">
        <f t="shared" si="17"/>
        <v/>
      </c>
      <c r="L91" s="116" t="str">
        <f t="shared" si="17"/>
        <v/>
      </c>
      <c r="M91" s="116" t="str">
        <f t="shared" si="17"/>
        <v/>
      </c>
      <c r="N91" s="116" t="str">
        <f t="shared" si="17"/>
        <v/>
      </c>
    </row>
    <row r="92" spans="1:16" x14ac:dyDescent="0.2">
      <c r="A92" s="122" t="str">
        <f>Results!J24</f>
        <v>EE</v>
      </c>
      <c r="B92" s="123">
        <v>2</v>
      </c>
      <c r="C92" s="124" t="str">
        <f>IF(A92=0,"",INDEX('Team Declaration'!$C$6:$Q$23,MATCH(A90,'Team Declaration'!$B$6:$B$23,0),MATCH(A92,'Team Declaration'!$C$4:$Q$4,0)))</f>
        <v>Jack Watkins</v>
      </c>
      <c r="D92" s="124" t="str">
        <f>IF(A92=0,"",INDEX('Team Declaration'!$C$3:$Q$17,1,MATCH(LEFT(A92,1),'Team Declaration'!$C$4:$Q$4,0)))</f>
        <v>Eastbourne</v>
      </c>
      <c r="E92" s="125">
        <f>Results!K24</f>
        <v>20.149999999999999</v>
      </c>
      <c r="F92" s="123">
        <v>4</v>
      </c>
      <c r="H92" s="116" t="str">
        <f t="shared" si="17"/>
        <v/>
      </c>
      <c r="I92" s="116">
        <f t="shared" si="17"/>
        <v>4</v>
      </c>
      <c r="J92" s="116" t="str">
        <f t="shared" si="17"/>
        <v/>
      </c>
      <c r="K92" s="116" t="str">
        <f t="shared" si="17"/>
        <v/>
      </c>
      <c r="L92" s="116" t="str">
        <f t="shared" si="17"/>
        <v/>
      </c>
      <c r="M92" s="116" t="str">
        <f t="shared" si="17"/>
        <v/>
      </c>
      <c r="N92" s="116" t="str">
        <f t="shared" si="17"/>
        <v/>
      </c>
    </row>
    <row r="93" spans="1:16" x14ac:dyDescent="0.2">
      <c r="A93" s="122" t="str">
        <f>Results!J25</f>
        <v>B</v>
      </c>
      <c r="B93" s="123">
        <v>3</v>
      </c>
      <c r="C93" s="124" t="str">
        <f>IF(A93=0,"",INDEX('Team Declaration'!$C$6:$Q$23,MATCH(A90,'Team Declaration'!$B$6:$B$23,0),MATCH(A93,'Team Declaration'!$C$4:$Q$4,0)))</f>
        <v>Joe Noble</v>
      </c>
      <c r="D93" s="124" t="str">
        <f>IF(A93=0,"",INDEX('Team Declaration'!$C$3:$Q$17,1,MATCH(LEFT(A93,1),'Team Declaration'!$C$4:$Q$4,0)))</f>
        <v>Brighton</v>
      </c>
      <c r="E93" s="125">
        <f>Results!K25</f>
        <v>15.41</v>
      </c>
      <c r="F93" s="123">
        <v>3</v>
      </c>
      <c r="H93" s="116">
        <f t="shared" si="17"/>
        <v>3</v>
      </c>
      <c r="I93" s="116" t="str">
        <f t="shared" si="17"/>
        <v/>
      </c>
      <c r="J93" s="116" t="str">
        <f t="shared" si="17"/>
        <v/>
      </c>
      <c r="K93" s="116" t="str">
        <f t="shared" si="17"/>
        <v/>
      </c>
      <c r="L93" s="116" t="str">
        <f t="shared" si="17"/>
        <v/>
      </c>
      <c r="M93" s="116" t="str">
        <f t="shared" si="17"/>
        <v/>
      </c>
      <c r="N93" s="116" t="str">
        <f t="shared" si="17"/>
        <v/>
      </c>
    </row>
    <row r="94" spans="1:16" x14ac:dyDescent="0.2">
      <c r="A94" s="122">
        <f>Results!J26</f>
        <v>0</v>
      </c>
      <c r="B94" s="123">
        <v>4</v>
      </c>
      <c r="C94" s="124" t="str">
        <f>IF(A94=0,"",INDEX('Team Declaration'!$C$6:$Q$23,MATCH(A90,'Team Declaration'!$B$6:$B$23,0),MATCH(A94,'Team Declaration'!$C$4:$Q$4,0)))</f>
        <v/>
      </c>
      <c r="D94" s="124" t="str">
        <f>IF(A94=0,"",INDEX('Team Declaration'!$C$3:$Q$17,1,MATCH(LEFT(A94,1),'Team Declaration'!$C$4:$Q$4,0)))</f>
        <v/>
      </c>
      <c r="E94" s="125">
        <f>Results!K26</f>
        <v>0</v>
      </c>
      <c r="F94" s="123">
        <v>2</v>
      </c>
      <c r="H94" s="116" t="str">
        <f t="shared" si="17"/>
        <v/>
      </c>
      <c r="I94" s="116" t="str">
        <f t="shared" si="17"/>
        <v/>
      </c>
      <c r="J94" s="116" t="str">
        <f t="shared" si="17"/>
        <v/>
      </c>
      <c r="K94" s="116" t="str">
        <f t="shared" si="17"/>
        <v/>
      </c>
      <c r="L94" s="116" t="str">
        <f t="shared" si="17"/>
        <v/>
      </c>
      <c r="M94" s="116" t="str">
        <f t="shared" si="17"/>
        <v/>
      </c>
      <c r="N94" s="116" t="str">
        <f t="shared" si="17"/>
        <v/>
      </c>
    </row>
    <row r="95" spans="1:16" x14ac:dyDescent="0.2">
      <c r="A95" s="122">
        <f>Results!J27</f>
        <v>0</v>
      </c>
      <c r="B95" s="123">
        <v>5</v>
      </c>
      <c r="C95" s="124" t="str">
        <f>IF(A95=0,"",INDEX('Team Declaration'!$C$6:$Q$23,MATCH(A90,'Team Declaration'!$B$6:$B$23,0),MATCH(A95,'Team Declaration'!$C$4:$Q$4,0)))</f>
        <v/>
      </c>
      <c r="D95" s="124" t="str">
        <f>IF(A95=0,"",INDEX('Team Declaration'!$C$3:$Q$17,1,MATCH(LEFT(A95,1),'Team Declaration'!$C$4:$Q$4,0)))</f>
        <v/>
      </c>
      <c r="E95" s="125">
        <f>Results!K27</f>
        <v>0</v>
      </c>
      <c r="F95" s="123">
        <v>1</v>
      </c>
      <c r="H95" s="116" t="str">
        <f t="shared" si="17"/>
        <v/>
      </c>
      <c r="I95" s="116" t="str">
        <f t="shared" si="17"/>
        <v/>
      </c>
      <c r="J95" s="116" t="str">
        <f t="shared" si="17"/>
        <v/>
      </c>
      <c r="K95" s="116" t="str">
        <f t="shared" si="17"/>
        <v/>
      </c>
      <c r="L95" s="116" t="str">
        <f t="shared" si="17"/>
        <v/>
      </c>
      <c r="M95" s="116" t="str">
        <f t="shared" si="17"/>
        <v/>
      </c>
      <c r="N95" s="116" t="str">
        <f t="shared" si="17"/>
        <v/>
      </c>
    </row>
    <row r="96" spans="1:16" x14ac:dyDescent="0.2">
      <c r="A96" s="110" t="str">
        <f>Results!G28</f>
        <v>100 metres</v>
      </c>
      <c r="C96" s="121" t="str">
        <f>CONCATENATE("Boys ",P96)</f>
        <v>Boys 100 metres A</v>
      </c>
      <c r="D96" s="126"/>
      <c r="E96" s="128"/>
      <c r="P96" t="str">
        <f>CONCATENATE(A96," A")</f>
        <v>100 metres A</v>
      </c>
    </row>
    <row r="97" spans="1:16" x14ac:dyDescent="0.2">
      <c r="A97" s="122" t="str">
        <f>Results!J29</f>
        <v>L</v>
      </c>
      <c r="B97" s="123">
        <v>1</v>
      </c>
      <c r="C97" s="124" t="str">
        <f>IF(A97=0,"",INDEX('Team Declaration'!$C$6:$Q$23,MATCH(A96,'Team Declaration'!$B$6:$B$23,0),MATCH(A97,'Team Declaration'!$C$4:$Q$4,0)))</f>
        <v>Sam Dunstall</v>
      </c>
      <c r="D97" s="124" t="str">
        <f>IF(A97=0,"",INDEX('Team Declaration'!$C$3:$Q$17,1,MATCH(LEFT(A97,1),'Team Declaration'!$C$4:$Q$4,0)))</f>
        <v>Lewes</v>
      </c>
      <c r="E97" s="125">
        <f>Results!K29</f>
        <v>11.6</v>
      </c>
      <c r="F97" s="123">
        <v>5</v>
      </c>
      <c r="H97" s="116" t="str">
        <f t="shared" ref="H97:N101" si="18">IF($A97="","",IF(LEFT($A97,1)=H$9,$F97,""))</f>
        <v/>
      </c>
      <c r="I97" s="116" t="str">
        <f t="shared" si="18"/>
        <v/>
      </c>
      <c r="J97" s="116">
        <f t="shared" si="18"/>
        <v>5</v>
      </c>
      <c r="K97" s="116" t="str">
        <f t="shared" si="18"/>
        <v/>
      </c>
      <c r="L97" s="116" t="str">
        <f t="shared" si="18"/>
        <v/>
      </c>
      <c r="M97" s="116" t="str">
        <f t="shared" si="18"/>
        <v/>
      </c>
      <c r="N97" s="116" t="str">
        <f t="shared" si="18"/>
        <v/>
      </c>
    </row>
    <row r="98" spans="1:16" x14ac:dyDescent="0.2">
      <c r="A98" s="122" t="str">
        <f>Results!J30</f>
        <v>B</v>
      </c>
      <c r="B98" s="123">
        <v>2</v>
      </c>
      <c r="C98" s="124" t="str">
        <f>IF(A98=0,"",INDEX('Team Declaration'!$C$6:$Q$23,MATCH(A96,'Team Declaration'!$B$6:$B$23,0),MATCH(A98,'Team Declaration'!$C$4:$Q$4,0)))</f>
        <v>Connor Fairhall</v>
      </c>
      <c r="D98" s="124" t="str">
        <f>IF(A98=0,"",INDEX('Team Declaration'!$C$3:$Q$17,1,MATCH(LEFT(A98,1),'Team Declaration'!$C$4:$Q$4,0)))</f>
        <v>Brighton</v>
      </c>
      <c r="E98" s="125">
        <f>Results!K30</f>
        <v>12.3</v>
      </c>
      <c r="F98" s="123">
        <v>4</v>
      </c>
      <c r="H98" s="116">
        <f t="shared" si="18"/>
        <v>4</v>
      </c>
      <c r="I98" s="116" t="str">
        <f t="shared" si="18"/>
        <v/>
      </c>
      <c r="J98" s="116" t="str">
        <f t="shared" si="18"/>
        <v/>
      </c>
      <c r="K98" s="116" t="str">
        <f t="shared" si="18"/>
        <v/>
      </c>
      <c r="L98" s="116" t="str">
        <f t="shared" si="18"/>
        <v/>
      </c>
      <c r="M98" s="116" t="str">
        <f t="shared" si="18"/>
        <v/>
      </c>
      <c r="N98" s="116" t="str">
        <f t="shared" si="18"/>
        <v/>
      </c>
    </row>
    <row r="99" spans="1:16" x14ac:dyDescent="0.2">
      <c r="A99" s="122" t="str">
        <f>Results!J31</f>
        <v>E</v>
      </c>
      <c r="B99" s="123">
        <v>3</v>
      </c>
      <c r="C99" s="124" t="str">
        <f>IF(A99=0,"",INDEX('Team Declaration'!$C$6:$Q$23,MATCH(A96,'Team Declaration'!$B$6:$B$23,0),MATCH(A99,'Team Declaration'!$C$4:$Q$4,0)))</f>
        <v>Zach Fulwell</v>
      </c>
      <c r="D99" s="124" t="str">
        <f>IF(A99=0,"",INDEX('Team Declaration'!$C$3:$Q$17,1,MATCH(LEFT(A99,1),'Team Declaration'!$C$4:$Q$4,0)))</f>
        <v>Eastbourne</v>
      </c>
      <c r="E99" s="125">
        <f>Results!K31</f>
        <v>13.1</v>
      </c>
      <c r="F99" s="123">
        <v>3</v>
      </c>
      <c r="H99" s="116" t="str">
        <f t="shared" si="18"/>
        <v/>
      </c>
      <c r="I99" s="116">
        <f t="shared" si="18"/>
        <v>3</v>
      </c>
      <c r="J99" s="116" t="str">
        <f t="shared" si="18"/>
        <v/>
      </c>
      <c r="K99" s="116" t="str">
        <f t="shared" si="18"/>
        <v/>
      </c>
      <c r="L99" s="116" t="str">
        <f t="shared" si="18"/>
        <v/>
      </c>
      <c r="M99" s="116" t="str">
        <f t="shared" si="18"/>
        <v/>
      </c>
      <c r="N99" s="116" t="str">
        <f t="shared" si="18"/>
        <v/>
      </c>
    </row>
    <row r="100" spans="1:16" x14ac:dyDescent="0.2">
      <c r="A100" s="122">
        <f>Results!J32</f>
        <v>0</v>
      </c>
      <c r="B100" s="123">
        <v>4</v>
      </c>
      <c r="C100" s="124" t="str">
        <f>IF(A100=0,"",INDEX('Team Declaration'!$C$6:$Q$23,MATCH(A96,'Team Declaration'!$B$6:$B$23,0),MATCH(A100,'Team Declaration'!$C$4:$Q$4,0)))</f>
        <v/>
      </c>
      <c r="D100" s="124" t="str">
        <f>IF(A100=0,"",INDEX('Team Declaration'!$C$3:$Q$17,1,MATCH(LEFT(A100,1),'Team Declaration'!$C$4:$Q$4,0)))</f>
        <v/>
      </c>
      <c r="E100" s="125">
        <f>Results!K32</f>
        <v>0</v>
      </c>
      <c r="F100" s="123">
        <v>2</v>
      </c>
      <c r="H100" s="116" t="str">
        <f t="shared" si="18"/>
        <v/>
      </c>
      <c r="I100" s="116" t="str">
        <f t="shared" si="18"/>
        <v/>
      </c>
      <c r="J100" s="116" t="str">
        <f t="shared" si="18"/>
        <v/>
      </c>
      <c r="K100" s="116" t="str">
        <f t="shared" si="18"/>
        <v/>
      </c>
      <c r="L100" s="116" t="str">
        <f t="shared" si="18"/>
        <v/>
      </c>
      <c r="M100" s="116" t="str">
        <f t="shared" si="18"/>
        <v/>
      </c>
      <c r="N100" s="116" t="str">
        <f t="shared" si="18"/>
        <v/>
      </c>
    </row>
    <row r="101" spans="1:16" x14ac:dyDescent="0.2">
      <c r="A101" s="122">
        <f>Results!J33</f>
        <v>0</v>
      </c>
      <c r="B101" s="123">
        <v>5</v>
      </c>
      <c r="C101" s="124" t="str">
        <f>IF(A101=0,"",INDEX('Team Declaration'!$C$6:$Q$23,MATCH(A96,'Team Declaration'!$B$6:$B$23,0),MATCH(A101,'Team Declaration'!$C$4:$Q$4,0)))</f>
        <v/>
      </c>
      <c r="D101" s="124" t="str">
        <f>IF(A101=0,"",INDEX('Team Declaration'!$C$3:$Q$17,1,MATCH(LEFT(A101,1),'Team Declaration'!$C$4:$Q$4,0)))</f>
        <v/>
      </c>
      <c r="E101" s="125">
        <f>Results!K33</f>
        <v>0</v>
      </c>
      <c r="F101" s="123">
        <v>1</v>
      </c>
      <c r="H101" s="116" t="str">
        <f t="shared" si="18"/>
        <v/>
      </c>
      <c r="I101" s="116" t="str">
        <f t="shared" si="18"/>
        <v/>
      </c>
      <c r="J101" s="116" t="str">
        <f t="shared" si="18"/>
        <v/>
      </c>
      <c r="K101" s="116" t="str">
        <f t="shared" si="18"/>
        <v/>
      </c>
      <c r="L101" s="116" t="str">
        <f t="shared" si="18"/>
        <v/>
      </c>
      <c r="M101" s="116" t="str">
        <f t="shared" si="18"/>
        <v/>
      </c>
      <c r="N101" s="116" t="str">
        <f t="shared" si="18"/>
        <v/>
      </c>
    </row>
    <row r="102" spans="1:16" x14ac:dyDescent="0.2">
      <c r="A102" s="110" t="str">
        <f>Results!G34</f>
        <v>100 metres</v>
      </c>
      <c r="C102" s="121" t="str">
        <f>CONCATENATE("Boys ",P102)</f>
        <v>Boys 100 metres B</v>
      </c>
      <c r="D102" s="126"/>
      <c r="P102" t="str">
        <f>CONCATENATE(A102," B")</f>
        <v>100 metres B</v>
      </c>
    </row>
    <row r="103" spans="1:16" x14ac:dyDescent="0.2">
      <c r="A103" s="122" t="str">
        <f>Results!J35</f>
        <v>BB</v>
      </c>
      <c r="B103" s="123">
        <v>1</v>
      </c>
      <c r="C103" s="124" t="str">
        <f>IF(A103=0,"",INDEX('Team Declaration'!$C$6:$Q$23,MATCH(A102,'Team Declaration'!$B$6:$B$23,0),MATCH(A103,'Team Declaration'!$C$4:$Q$4,0)))</f>
        <v>Wilson Miller</v>
      </c>
      <c r="D103" s="124" t="str">
        <f>IF(A103=0,"",INDEX('Team Declaration'!$C$3:$Q$17,1,MATCH(LEFT(A103,1),'Team Declaration'!$C$4:$Q$4,0)))</f>
        <v>Brighton</v>
      </c>
      <c r="E103" s="125">
        <f>Results!K35</f>
        <v>12.4</v>
      </c>
      <c r="F103" s="123">
        <v>5</v>
      </c>
      <c r="H103" s="116">
        <f t="shared" ref="H103:N107" si="19">IF($A103="","",IF(LEFT($A103,1)=H$9,$F103,""))</f>
        <v>5</v>
      </c>
      <c r="I103" s="116" t="str">
        <f t="shared" si="19"/>
        <v/>
      </c>
      <c r="J103" s="116" t="str">
        <f t="shared" si="19"/>
        <v/>
      </c>
      <c r="K103" s="116" t="str">
        <f t="shared" si="19"/>
        <v/>
      </c>
      <c r="L103" s="116" t="str">
        <f t="shared" si="19"/>
        <v/>
      </c>
      <c r="M103" s="116" t="str">
        <f t="shared" si="19"/>
        <v/>
      </c>
      <c r="N103" s="116" t="str">
        <f t="shared" si="19"/>
        <v/>
      </c>
    </row>
    <row r="104" spans="1:16" x14ac:dyDescent="0.2">
      <c r="A104" s="122" t="str">
        <f>Results!J36</f>
        <v>LL</v>
      </c>
      <c r="B104" s="123">
        <v>2</v>
      </c>
      <c r="C104" s="124" t="str">
        <f>IF(A104=0,"",INDEX('Team Declaration'!$C$6:$Q$23,MATCH(A102,'Team Declaration'!$B$6:$B$23,0),MATCH(A104,'Team Declaration'!$C$4:$Q$4,0)))</f>
        <v>Bailey Dean</v>
      </c>
      <c r="D104" s="124" t="str">
        <f>IF(A104=0,"",INDEX('Team Declaration'!$C$3:$Q$17,1,MATCH(LEFT(A104,1),'Team Declaration'!$C$4:$Q$4,0)))</f>
        <v>Lewes</v>
      </c>
      <c r="E104" s="125">
        <f>Results!K36</f>
        <v>13.4</v>
      </c>
      <c r="F104" s="123">
        <v>4</v>
      </c>
      <c r="H104" s="116" t="str">
        <f t="shared" si="19"/>
        <v/>
      </c>
      <c r="I104" s="116" t="str">
        <f t="shared" si="19"/>
        <v/>
      </c>
      <c r="J104" s="116">
        <f t="shared" si="19"/>
        <v>4</v>
      </c>
      <c r="K104" s="116" t="str">
        <f t="shared" si="19"/>
        <v/>
      </c>
      <c r="L104" s="116" t="str">
        <f t="shared" si="19"/>
        <v/>
      </c>
      <c r="M104" s="116" t="str">
        <f t="shared" si="19"/>
        <v/>
      </c>
      <c r="N104" s="116" t="str">
        <f t="shared" si="19"/>
        <v/>
      </c>
    </row>
    <row r="105" spans="1:16" x14ac:dyDescent="0.2">
      <c r="A105" s="122" t="str">
        <f>Results!J37</f>
        <v>EE</v>
      </c>
      <c r="B105" s="123">
        <v>3</v>
      </c>
      <c r="C105" s="124" t="str">
        <f>IF(A105=0,"",INDEX('Team Declaration'!$C$6:$Q$23,MATCH(A102,'Team Declaration'!$B$6:$B$23,0),MATCH(A105,'Team Declaration'!$C$4:$Q$4,0)))</f>
        <v>Jack Watkins</v>
      </c>
      <c r="D105" s="124" t="str">
        <f>IF(A105=0,"",INDEX('Team Declaration'!$C$3:$Q$17,1,MATCH(LEFT(A105,1),'Team Declaration'!$C$4:$Q$4,0)))</f>
        <v>Eastbourne</v>
      </c>
      <c r="E105" s="125">
        <f>Results!K37</f>
        <v>14.2</v>
      </c>
      <c r="F105" s="123">
        <v>3</v>
      </c>
      <c r="H105" s="116" t="str">
        <f t="shared" si="19"/>
        <v/>
      </c>
      <c r="I105" s="116">
        <f t="shared" si="19"/>
        <v>3</v>
      </c>
      <c r="J105" s="116" t="str">
        <f t="shared" si="19"/>
        <v/>
      </c>
      <c r="K105" s="116" t="str">
        <f t="shared" si="19"/>
        <v/>
      </c>
      <c r="L105" s="116" t="str">
        <f t="shared" si="19"/>
        <v/>
      </c>
      <c r="M105" s="116" t="str">
        <f t="shared" si="19"/>
        <v/>
      </c>
      <c r="N105" s="116" t="str">
        <f t="shared" si="19"/>
        <v/>
      </c>
    </row>
    <row r="106" spans="1:16" x14ac:dyDescent="0.2">
      <c r="A106" s="122">
        <f>Results!J38</f>
        <v>0</v>
      </c>
      <c r="B106" s="123">
        <v>4</v>
      </c>
      <c r="C106" s="124" t="str">
        <f>IF(A106=0,"",INDEX('Team Declaration'!$C$6:$Q$23,MATCH(A102,'Team Declaration'!$B$6:$B$23,0),MATCH(A106,'Team Declaration'!$C$4:$Q$4,0)))</f>
        <v/>
      </c>
      <c r="D106" s="124" t="str">
        <f>IF(A106=0,"",INDEX('Team Declaration'!$C$3:$Q$17,1,MATCH(LEFT(A106,1),'Team Declaration'!$C$4:$Q$4,0)))</f>
        <v/>
      </c>
      <c r="E106" s="125">
        <f>Results!K38</f>
        <v>0</v>
      </c>
      <c r="F106" s="123">
        <v>2</v>
      </c>
      <c r="H106" s="116" t="str">
        <f t="shared" si="19"/>
        <v/>
      </c>
      <c r="I106" s="116" t="str">
        <f t="shared" si="19"/>
        <v/>
      </c>
      <c r="J106" s="116" t="str">
        <f t="shared" si="19"/>
        <v/>
      </c>
      <c r="K106" s="116" t="str">
        <f t="shared" si="19"/>
        <v/>
      </c>
      <c r="L106" s="116" t="str">
        <f t="shared" si="19"/>
        <v/>
      </c>
      <c r="M106" s="116" t="str">
        <f t="shared" si="19"/>
        <v/>
      </c>
      <c r="N106" s="116" t="str">
        <f t="shared" si="19"/>
        <v/>
      </c>
    </row>
    <row r="107" spans="1:16" x14ac:dyDescent="0.2">
      <c r="A107" s="122">
        <f>Results!J39</f>
        <v>0</v>
      </c>
      <c r="B107" s="123">
        <v>5</v>
      </c>
      <c r="C107" s="124" t="str">
        <f>IF(A107=0,"",INDEX('Team Declaration'!$C$6:$Q$23,MATCH(A102,'Team Declaration'!$B$6:$B$23,0),MATCH(A107,'Team Declaration'!$C$4:$Q$4,0)))</f>
        <v/>
      </c>
      <c r="D107" s="124" t="str">
        <f>IF(A107=0,"",INDEX('Team Declaration'!$C$3:$Q$17,1,MATCH(LEFT(A107,1),'Team Declaration'!$C$4:$Q$4,0)))</f>
        <v/>
      </c>
      <c r="E107" s="125">
        <f>Results!K39</f>
        <v>0</v>
      </c>
      <c r="F107" s="123">
        <v>1</v>
      </c>
      <c r="H107" s="116" t="str">
        <f t="shared" si="19"/>
        <v/>
      </c>
      <c r="I107" s="116" t="str">
        <f t="shared" si="19"/>
        <v/>
      </c>
      <c r="J107" s="116" t="str">
        <f t="shared" si="19"/>
        <v/>
      </c>
      <c r="K107" s="116" t="str">
        <f t="shared" si="19"/>
        <v/>
      </c>
      <c r="L107" s="116" t="str">
        <f t="shared" si="19"/>
        <v/>
      </c>
      <c r="M107" s="116" t="str">
        <f t="shared" si="19"/>
        <v/>
      </c>
      <c r="N107" s="116" t="str">
        <f t="shared" si="19"/>
        <v/>
      </c>
    </row>
    <row r="108" spans="1:16" x14ac:dyDescent="0.2">
      <c r="A108" s="110" t="str">
        <f>Results!G40</f>
        <v>300 metres</v>
      </c>
      <c r="C108" s="121" t="str">
        <f>CONCATENATE("Boys ",P108)</f>
        <v>Boys 300 metres A</v>
      </c>
      <c r="D108" s="126"/>
      <c r="P108" t="str">
        <f>CONCATENATE(A108," A")</f>
        <v>300 metres A</v>
      </c>
    </row>
    <row r="109" spans="1:16" x14ac:dyDescent="0.2">
      <c r="A109" s="122" t="str">
        <f>Results!J41</f>
        <v>E</v>
      </c>
      <c r="B109" s="123">
        <v>1</v>
      </c>
      <c r="C109" s="124" t="str">
        <f>IF(A109=0,"",INDEX('Team Declaration'!$C$6:$Q$23,MATCH(A108,'Team Declaration'!$B$6:$B$23,0),MATCH(A109,'Team Declaration'!$C$4:$Q$4,0)))</f>
        <v>Pyers Lockwood</v>
      </c>
      <c r="D109" s="124" t="str">
        <f>IF(A109=0,"",INDEX('Team Declaration'!$C$3:$Q$17,1,MATCH(LEFT(A109,1),'Team Declaration'!$C$4:$Q$4,0)))</f>
        <v>Eastbourne</v>
      </c>
      <c r="E109" s="125">
        <f>Results!K41</f>
        <v>39.6</v>
      </c>
      <c r="F109" s="123">
        <v>5</v>
      </c>
      <c r="H109" s="116" t="str">
        <f t="shared" ref="H109:N113" si="20">IF($A109="","",IF(LEFT($A109,1)=H$9,$F109,""))</f>
        <v/>
      </c>
      <c r="I109" s="116">
        <f t="shared" si="20"/>
        <v>5</v>
      </c>
      <c r="J109" s="116" t="str">
        <f t="shared" si="20"/>
        <v/>
      </c>
      <c r="K109" s="116" t="str">
        <f t="shared" si="20"/>
        <v/>
      </c>
      <c r="L109" s="116" t="str">
        <f t="shared" si="20"/>
        <v/>
      </c>
      <c r="M109" s="116" t="str">
        <f t="shared" si="20"/>
        <v/>
      </c>
      <c r="N109" s="116" t="str">
        <f t="shared" si="20"/>
        <v/>
      </c>
    </row>
    <row r="110" spans="1:16" x14ac:dyDescent="0.2">
      <c r="A110" s="122" t="str">
        <f>Results!J42</f>
        <v>B</v>
      </c>
      <c r="B110" s="123">
        <v>2</v>
      </c>
      <c r="C110" s="124" t="str">
        <f>IF(A110=0,"",INDEX('Team Declaration'!$C$6:$Q$23,MATCH(A108,'Team Declaration'!$B$6:$B$23,0),MATCH(A110,'Team Declaration'!$C$4:$Q$4,0)))</f>
        <v>Jamie Arnold</v>
      </c>
      <c r="D110" s="124" t="str">
        <f>IF(A110=0,"",INDEX('Team Declaration'!$C$3:$Q$17,1,MATCH(LEFT(A110,1),'Team Declaration'!$C$4:$Q$4,0)))</f>
        <v>Brighton</v>
      </c>
      <c r="E110" s="125">
        <f>Results!K42</f>
        <v>43.9</v>
      </c>
      <c r="F110" s="123">
        <v>4</v>
      </c>
      <c r="H110" s="116">
        <f t="shared" si="20"/>
        <v>4</v>
      </c>
      <c r="I110" s="116" t="str">
        <f t="shared" si="20"/>
        <v/>
      </c>
      <c r="J110" s="116" t="str">
        <f t="shared" si="20"/>
        <v/>
      </c>
      <c r="K110" s="116" t="str">
        <f t="shared" si="20"/>
        <v/>
      </c>
      <c r="L110" s="116" t="str">
        <f t="shared" si="20"/>
        <v/>
      </c>
      <c r="M110" s="116" t="str">
        <f t="shared" si="20"/>
        <v/>
      </c>
      <c r="N110" s="116" t="str">
        <f t="shared" si="20"/>
        <v/>
      </c>
    </row>
    <row r="111" spans="1:16" x14ac:dyDescent="0.2">
      <c r="A111" s="122" t="str">
        <f>Results!J43</f>
        <v>L</v>
      </c>
      <c r="B111" s="123">
        <v>3</v>
      </c>
      <c r="C111" s="124" t="str">
        <f>IF(A111=0,"",INDEX('Team Declaration'!$C$6:$Q$23,MATCH(A108,'Team Declaration'!$B$6:$B$23,0),MATCH(A111,'Team Declaration'!$C$4:$Q$4,0)))</f>
        <v>Fenton Davoren</v>
      </c>
      <c r="D111" s="124" t="str">
        <f>IF(A111=0,"",INDEX('Team Declaration'!$C$3:$Q$17,1,MATCH(LEFT(A111,1),'Team Declaration'!$C$4:$Q$4,0)))</f>
        <v>Lewes</v>
      </c>
      <c r="E111" s="125">
        <f>Results!K43</f>
        <v>48.2</v>
      </c>
      <c r="F111" s="123">
        <v>3</v>
      </c>
      <c r="H111" s="116" t="str">
        <f t="shared" si="20"/>
        <v/>
      </c>
      <c r="I111" s="116" t="str">
        <f t="shared" si="20"/>
        <v/>
      </c>
      <c r="J111" s="116">
        <f t="shared" si="20"/>
        <v>3</v>
      </c>
      <c r="K111" s="116" t="str">
        <f t="shared" si="20"/>
        <v/>
      </c>
      <c r="L111" s="116" t="str">
        <f t="shared" si="20"/>
        <v/>
      </c>
      <c r="M111" s="116" t="str">
        <f t="shared" si="20"/>
        <v/>
      </c>
      <c r="N111" s="116" t="str">
        <f t="shared" si="20"/>
        <v/>
      </c>
    </row>
    <row r="112" spans="1:16" x14ac:dyDescent="0.2">
      <c r="A112" s="122">
        <f>Results!J44</f>
        <v>0</v>
      </c>
      <c r="B112" s="123">
        <v>4</v>
      </c>
      <c r="C112" s="124" t="str">
        <f>IF(A112=0,"",INDEX('Team Declaration'!$C$6:$Q$23,MATCH(A108,'Team Declaration'!$B$6:$B$23,0),MATCH(A112,'Team Declaration'!$C$4:$Q$4,0)))</f>
        <v/>
      </c>
      <c r="D112" s="124" t="str">
        <f>IF(A112=0,"",INDEX('Team Declaration'!$C$3:$Q$17,1,MATCH(LEFT(A112,1),'Team Declaration'!$C$4:$Q$4,0)))</f>
        <v/>
      </c>
      <c r="E112" s="125">
        <f>Results!K44</f>
        <v>0</v>
      </c>
      <c r="F112" s="123">
        <v>2</v>
      </c>
      <c r="H112" s="116" t="str">
        <f t="shared" si="20"/>
        <v/>
      </c>
      <c r="I112" s="116" t="str">
        <f t="shared" si="20"/>
        <v/>
      </c>
      <c r="J112" s="116" t="str">
        <f t="shared" si="20"/>
        <v/>
      </c>
      <c r="K112" s="116" t="str">
        <f t="shared" si="20"/>
        <v/>
      </c>
      <c r="L112" s="116" t="str">
        <f t="shared" si="20"/>
        <v/>
      </c>
      <c r="M112" s="116" t="str">
        <f t="shared" si="20"/>
        <v/>
      </c>
      <c r="N112" s="116" t="str">
        <f t="shared" si="20"/>
        <v/>
      </c>
    </row>
    <row r="113" spans="1:16" x14ac:dyDescent="0.2">
      <c r="A113" s="122">
        <f>Results!J45</f>
        <v>0</v>
      </c>
      <c r="B113" s="123">
        <v>5</v>
      </c>
      <c r="C113" s="124" t="str">
        <f>IF(A113=0,"",INDEX('Team Declaration'!$C$6:$Q$23,MATCH(A108,'Team Declaration'!$B$6:$B$23,0),MATCH(A113,'Team Declaration'!$C$4:$Q$4,0)))</f>
        <v/>
      </c>
      <c r="D113" s="124" t="str">
        <f>IF(A113=0,"",INDEX('Team Declaration'!$C$3:$Q$17,1,MATCH(LEFT(A113,1),'Team Declaration'!$C$4:$Q$4,0)))</f>
        <v/>
      </c>
      <c r="E113" s="125">
        <f>Results!K45</f>
        <v>0</v>
      </c>
      <c r="F113" s="123">
        <v>1</v>
      </c>
      <c r="H113" s="116" t="str">
        <f t="shared" si="20"/>
        <v/>
      </c>
      <c r="I113" s="116" t="str">
        <f t="shared" si="20"/>
        <v/>
      </c>
      <c r="J113" s="116" t="str">
        <f t="shared" si="20"/>
        <v/>
      </c>
      <c r="K113" s="116" t="str">
        <f t="shared" si="20"/>
        <v/>
      </c>
      <c r="L113" s="116" t="str">
        <f t="shared" si="20"/>
        <v/>
      </c>
      <c r="M113" s="116" t="str">
        <f t="shared" si="20"/>
        <v/>
      </c>
      <c r="N113" s="116" t="str">
        <f t="shared" si="20"/>
        <v/>
      </c>
    </row>
    <row r="114" spans="1:16" x14ac:dyDescent="0.2">
      <c r="A114" s="110" t="str">
        <f>Results!G46</f>
        <v>300 metres</v>
      </c>
      <c r="C114" s="121" t="str">
        <f>CONCATENATE("Boys ",P114)</f>
        <v>Boys 300 metres B</v>
      </c>
      <c r="D114" s="126"/>
      <c r="P114" t="str">
        <f>CONCATENATE(A114," B")</f>
        <v>300 metres B</v>
      </c>
    </row>
    <row r="115" spans="1:16" x14ac:dyDescent="0.2">
      <c r="A115" s="122" t="str">
        <f>Results!J47</f>
        <v>EE</v>
      </c>
      <c r="B115" s="123">
        <v>1</v>
      </c>
      <c r="C115" s="124" t="str">
        <f>IF(A115=0,"",INDEX('Team Declaration'!$C$6:$Q$23,MATCH(A114,'Team Declaration'!$B$6:$B$23,0),MATCH(A115,'Team Declaration'!$C$4:$Q$4,0)))</f>
        <v>Zach Fulwell</v>
      </c>
      <c r="D115" s="124" t="str">
        <f>IF(A115=0,"",INDEX('Team Declaration'!$C$3:$Q$17,1,MATCH(LEFT(A115,1),'Team Declaration'!$C$4:$Q$4,0)))</f>
        <v>Eastbourne</v>
      </c>
      <c r="E115" s="125">
        <f>Results!K47</f>
        <v>45</v>
      </c>
      <c r="F115" s="123">
        <v>5</v>
      </c>
      <c r="H115" s="116" t="str">
        <f t="shared" ref="H115:N119" si="21">IF($A115="","",IF(LEFT($A115,1)=H$9,$F115,""))</f>
        <v/>
      </c>
      <c r="I115" s="116">
        <f t="shared" si="21"/>
        <v>5</v>
      </c>
      <c r="J115" s="116" t="str">
        <f t="shared" si="21"/>
        <v/>
      </c>
      <c r="K115" s="116" t="str">
        <f t="shared" si="21"/>
        <v/>
      </c>
      <c r="L115" s="116" t="str">
        <f t="shared" si="21"/>
        <v/>
      </c>
      <c r="M115" s="116" t="str">
        <f t="shared" si="21"/>
        <v/>
      </c>
      <c r="N115" s="116" t="str">
        <f t="shared" si="21"/>
        <v/>
      </c>
    </row>
    <row r="116" spans="1:16" x14ac:dyDescent="0.2">
      <c r="A116" s="122" t="str">
        <f>Results!J48</f>
        <v>BB</v>
      </c>
      <c r="B116" s="123">
        <v>2</v>
      </c>
      <c r="C116" s="124" t="str">
        <f>IF(A116=0,"",INDEX('Team Declaration'!$C$6:$Q$23,MATCH(A114,'Team Declaration'!$B$6:$B$23,0),MATCH(A116,'Team Declaration'!$C$4:$Q$4,0)))</f>
        <v>Haiden May</v>
      </c>
      <c r="D116" s="124" t="str">
        <f>IF(A116=0,"",INDEX('Team Declaration'!$C$3:$Q$17,1,MATCH(LEFT(A116,1),'Team Declaration'!$C$4:$Q$4,0)))</f>
        <v>Brighton</v>
      </c>
      <c r="E116" s="125">
        <f>Results!K48</f>
        <v>47.8</v>
      </c>
      <c r="F116" s="123">
        <v>4</v>
      </c>
      <c r="H116" s="116">
        <f t="shared" si="21"/>
        <v>4</v>
      </c>
      <c r="I116" s="116" t="str">
        <f t="shared" si="21"/>
        <v/>
      </c>
      <c r="J116" s="116" t="str">
        <f t="shared" si="21"/>
        <v/>
      </c>
      <c r="K116" s="116" t="str">
        <f t="shared" si="21"/>
        <v/>
      </c>
      <c r="L116" s="116" t="str">
        <f t="shared" si="21"/>
        <v/>
      </c>
      <c r="M116" s="116" t="str">
        <f t="shared" si="21"/>
        <v/>
      </c>
      <c r="N116" s="116" t="str">
        <f t="shared" si="21"/>
        <v/>
      </c>
    </row>
    <row r="117" spans="1:16" x14ac:dyDescent="0.2">
      <c r="A117" s="122" t="str">
        <f>Results!J49</f>
        <v>LL</v>
      </c>
      <c r="B117" s="123">
        <v>3</v>
      </c>
      <c r="C117" s="124" t="str">
        <f>IF(A117=0,"",INDEX('Team Declaration'!$C$6:$Q$23,MATCH(A114,'Team Declaration'!$B$6:$B$23,0),MATCH(A117,'Team Declaration'!$C$4:$Q$4,0)))</f>
        <v>Jacob Morris</v>
      </c>
      <c r="D117" s="124" t="str">
        <f>IF(A117=0,"",INDEX('Team Declaration'!$C$3:$Q$17,1,MATCH(LEFT(A117,1),'Team Declaration'!$C$4:$Q$4,0)))</f>
        <v>Lewes</v>
      </c>
      <c r="E117" s="125">
        <f>Results!K49</f>
        <v>52.9</v>
      </c>
      <c r="F117" s="123">
        <v>3</v>
      </c>
      <c r="H117" s="116" t="str">
        <f t="shared" si="21"/>
        <v/>
      </c>
      <c r="I117" s="116" t="str">
        <f t="shared" si="21"/>
        <v/>
      </c>
      <c r="J117" s="116">
        <f t="shared" si="21"/>
        <v>3</v>
      </c>
      <c r="K117" s="116" t="str">
        <f t="shared" si="21"/>
        <v/>
      </c>
      <c r="L117" s="116" t="str">
        <f t="shared" si="21"/>
        <v/>
      </c>
      <c r="M117" s="116" t="str">
        <f t="shared" si="21"/>
        <v/>
      </c>
      <c r="N117" s="116" t="str">
        <f t="shared" si="21"/>
        <v/>
      </c>
    </row>
    <row r="118" spans="1:16" x14ac:dyDescent="0.2">
      <c r="A118" s="122">
        <f>Results!J50</f>
        <v>0</v>
      </c>
      <c r="B118" s="123">
        <v>4</v>
      </c>
      <c r="C118" s="124" t="str">
        <f>IF(A118=0,"",INDEX('Team Declaration'!$C$6:$Q$23,MATCH(A114,'Team Declaration'!$B$6:$B$23,0),MATCH(A118,'Team Declaration'!$C$4:$Q$4,0)))</f>
        <v/>
      </c>
      <c r="D118" s="124" t="str">
        <f>IF(A118=0,"",INDEX('Team Declaration'!$C$3:$Q$17,1,MATCH(LEFT(A118,1),'Team Declaration'!$C$4:$Q$4,0)))</f>
        <v/>
      </c>
      <c r="E118" s="125">
        <f>Results!K50</f>
        <v>0</v>
      </c>
      <c r="F118" s="123">
        <v>2</v>
      </c>
      <c r="H118" s="116" t="str">
        <f t="shared" si="21"/>
        <v/>
      </c>
      <c r="I118" s="116" t="str">
        <f t="shared" si="21"/>
        <v/>
      </c>
      <c r="J118" s="116" t="str">
        <f t="shared" si="21"/>
        <v/>
      </c>
      <c r="K118" s="116" t="str">
        <f t="shared" si="21"/>
        <v/>
      </c>
      <c r="L118" s="116" t="str">
        <f t="shared" si="21"/>
        <v/>
      </c>
      <c r="M118" s="116" t="str">
        <f t="shared" si="21"/>
        <v/>
      </c>
      <c r="N118" s="116" t="str">
        <f t="shared" si="21"/>
        <v/>
      </c>
    </row>
    <row r="119" spans="1:16" x14ac:dyDescent="0.2">
      <c r="A119" s="122">
        <f>Results!J51</f>
        <v>0</v>
      </c>
      <c r="B119" s="123">
        <v>5</v>
      </c>
      <c r="C119" s="124" t="str">
        <f>IF(A119=0,"",INDEX('Team Declaration'!$C$6:$Q$23,MATCH(A114,'Team Declaration'!$B$6:$B$23,0),MATCH(A119,'Team Declaration'!$C$4:$Q$4,0)))</f>
        <v/>
      </c>
      <c r="D119" s="124" t="str">
        <f>IF(A119=0,"",INDEX('Team Declaration'!$C$3:$Q$17,1,MATCH(LEFT(A119,1),'Team Declaration'!$C$4:$Q$4,0)))</f>
        <v/>
      </c>
      <c r="E119" s="125">
        <f>Results!K51</f>
        <v>0</v>
      </c>
      <c r="F119" s="123">
        <v>1</v>
      </c>
      <c r="H119" s="116" t="str">
        <f t="shared" si="21"/>
        <v/>
      </c>
      <c r="I119" s="116" t="str">
        <f t="shared" si="21"/>
        <v/>
      </c>
      <c r="J119" s="116" t="str">
        <f t="shared" si="21"/>
        <v/>
      </c>
      <c r="K119" s="116" t="str">
        <f t="shared" si="21"/>
        <v/>
      </c>
      <c r="L119" s="116" t="str">
        <f t="shared" si="21"/>
        <v/>
      </c>
      <c r="M119" s="116" t="str">
        <f t="shared" si="21"/>
        <v/>
      </c>
      <c r="N119" s="116" t="str">
        <f t="shared" si="21"/>
        <v/>
      </c>
    </row>
    <row r="120" spans="1:16" x14ac:dyDescent="0.2">
      <c r="A120" s="110" t="str">
        <f>Results!G52</f>
        <v>800 metres</v>
      </c>
      <c r="C120" s="121" t="str">
        <f>CONCATENATE("Boys ",P120)</f>
        <v>Boys 800 metres A</v>
      </c>
      <c r="D120" s="126"/>
      <c r="P120" t="str">
        <f>CONCATENATE(A120," A")</f>
        <v>800 metres A</v>
      </c>
    </row>
    <row r="121" spans="1:16" x14ac:dyDescent="0.2">
      <c r="A121" s="122" t="str">
        <f>Results!J53</f>
        <v>B</v>
      </c>
      <c r="B121" s="123">
        <v>1</v>
      </c>
      <c r="C121" s="124" t="str">
        <f>IF(A121=0,"",INDEX('Team Declaration'!$C$6:$Q$23,MATCH(A120,'Team Declaration'!$B$6:$B$23,0),MATCH(A121,'Team Declaration'!$C$4:$Q$4,0)))</f>
        <v>Adam Firsht</v>
      </c>
      <c r="D121" s="124" t="str">
        <f>IF(A121=0,"",INDEX('Team Declaration'!$C$3:$Q$17,1,MATCH(LEFT(A121,1),'Team Declaration'!$C$4:$Q$4,0)))</f>
        <v>Brighton</v>
      </c>
      <c r="E121" s="125" t="str">
        <f>Results!K53</f>
        <v>2.12.2</v>
      </c>
      <c r="F121" s="123">
        <v>5</v>
      </c>
      <c r="H121" s="116">
        <f t="shared" ref="H121:N125" si="22">IF($A121="","",IF(LEFT($A121,1)=H$9,$F121,""))</f>
        <v>5</v>
      </c>
      <c r="I121" s="116" t="str">
        <f t="shared" si="22"/>
        <v/>
      </c>
      <c r="J121" s="116" t="str">
        <f t="shared" si="22"/>
        <v/>
      </c>
      <c r="K121" s="116" t="str">
        <f t="shared" si="22"/>
        <v/>
      </c>
      <c r="L121" s="116" t="str">
        <f t="shared" si="22"/>
        <v/>
      </c>
      <c r="M121" s="116" t="str">
        <f t="shared" si="22"/>
        <v/>
      </c>
      <c r="N121" s="116" t="str">
        <f t="shared" si="22"/>
        <v/>
      </c>
    </row>
    <row r="122" spans="1:16" x14ac:dyDescent="0.2">
      <c r="A122" s="122" t="str">
        <f>Results!J54</f>
        <v>E</v>
      </c>
      <c r="B122" s="123">
        <v>2</v>
      </c>
      <c r="C122" s="124" t="str">
        <f>IF(A122=0,"",INDEX('Team Declaration'!$C$6:$Q$23,MATCH(A120,'Team Declaration'!$B$6:$B$23,0),MATCH(A122,'Team Declaration'!$C$4:$Q$4,0)))</f>
        <v>Matthew Grindrod</v>
      </c>
      <c r="D122" s="124" t="str">
        <f>IF(A122=0,"",INDEX('Team Declaration'!$C$3:$Q$17,1,MATCH(LEFT(A122,1),'Team Declaration'!$C$4:$Q$4,0)))</f>
        <v>Eastbourne</v>
      </c>
      <c r="E122" s="125" t="str">
        <f>Results!K54</f>
        <v>2.13.6</v>
      </c>
      <c r="F122" s="123">
        <v>4</v>
      </c>
      <c r="H122" s="116" t="str">
        <f t="shared" si="22"/>
        <v/>
      </c>
      <c r="I122" s="116">
        <f t="shared" si="22"/>
        <v>4</v>
      </c>
      <c r="J122" s="116" t="str">
        <f t="shared" si="22"/>
        <v/>
      </c>
      <c r="K122" s="116" t="str">
        <f t="shared" si="22"/>
        <v/>
      </c>
      <c r="L122" s="116" t="str">
        <f t="shared" si="22"/>
        <v/>
      </c>
      <c r="M122" s="116" t="str">
        <f t="shared" si="22"/>
        <v/>
      </c>
      <c r="N122" s="116" t="str">
        <f t="shared" si="22"/>
        <v/>
      </c>
    </row>
    <row r="123" spans="1:16" x14ac:dyDescent="0.2">
      <c r="A123" s="122" t="str">
        <f>Results!J55</f>
        <v>P</v>
      </c>
      <c r="B123" s="123">
        <v>3</v>
      </c>
      <c r="C123" s="124" t="str">
        <f>IF(A123=0,"",INDEX('Team Declaration'!$C$6:$Q$23,MATCH(A120,'Team Declaration'!$B$6:$B$23,0),MATCH(A123,'Team Declaration'!$C$4:$Q$4,0)))</f>
        <v>Jonathan Knight</v>
      </c>
      <c r="D123" s="124" t="str">
        <f>IF(A123=0,"",INDEX('Team Declaration'!$C$3:$Q$17,1,MATCH(LEFT(A123,1),'Team Declaration'!$C$4:$Q$4,0)))</f>
        <v>Phoenix</v>
      </c>
      <c r="E123" s="125" t="str">
        <f>Results!K55</f>
        <v>2.24.5</v>
      </c>
      <c r="F123" s="123">
        <v>3</v>
      </c>
      <c r="H123" s="116" t="str">
        <f t="shared" si="22"/>
        <v/>
      </c>
      <c r="I123" s="116" t="str">
        <f t="shared" si="22"/>
        <v/>
      </c>
      <c r="J123" s="116" t="str">
        <f t="shared" si="22"/>
        <v/>
      </c>
      <c r="K123" s="116">
        <f t="shared" si="22"/>
        <v>3</v>
      </c>
      <c r="L123" s="116" t="str">
        <f t="shared" si="22"/>
        <v/>
      </c>
      <c r="M123" s="116" t="str">
        <f t="shared" si="22"/>
        <v/>
      </c>
      <c r="N123" s="116" t="str">
        <f t="shared" si="22"/>
        <v/>
      </c>
    </row>
    <row r="124" spans="1:16" x14ac:dyDescent="0.2">
      <c r="A124" s="122" t="str">
        <f>Results!J56</f>
        <v>L</v>
      </c>
      <c r="B124" s="123">
        <v>4</v>
      </c>
      <c r="C124" s="124" t="str">
        <f>IF(A124=0,"",INDEX('Team Declaration'!$C$6:$Q$23,MATCH(A120,'Team Declaration'!$B$6:$B$23,0),MATCH(A124,'Team Declaration'!$C$4:$Q$4,0)))</f>
        <v>Sam Horn</v>
      </c>
      <c r="D124" s="124" t="str">
        <f>IF(A124=0,"",INDEX('Team Declaration'!$C$3:$Q$17,1,MATCH(LEFT(A124,1),'Team Declaration'!$C$4:$Q$4,0)))</f>
        <v>Lewes</v>
      </c>
      <c r="E124" s="125" t="str">
        <f>Results!K56</f>
        <v>2.26.0</v>
      </c>
      <c r="F124" s="123">
        <v>2</v>
      </c>
      <c r="H124" s="116" t="str">
        <f t="shared" si="22"/>
        <v/>
      </c>
      <c r="I124" s="116" t="str">
        <f t="shared" si="22"/>
        <v/>
      </c>
      <c r="J124" s="116">
        <f t="shared" si="22"/>
        <v>2</v>
      </c>
      <c r="K124" s="116" t="str">
        <f t="shared" si="22"/>
        <v/>
      </c>
      <c r="L124" s="116" t="str">
        <f t="shared" si="22"/>
        <v/>
      </c>
      <c r="M124" s="116" t="str">
        <f t="shared" si="22"/>
        <v/>
      </c>
      <c r="N124" s="116" t="str">
        <f t="shared" si="22"/>
        <v/>
      </c>
    </row>
    <row r="125" spans="1:16" x14ac:dyDescent="0.2">
      <c r="A125" s="122">
        <f>Results!J57</f>
        <v>0</v>
      </c>
      <c r="B125" s="123">
        <v>5</v>
      </c>
      <c r="C125" s="124" t="str">
        <f>IF(A125=0,"",INDEX('Team Declaration'!$C$6:$Q$23,MATCH(A120,'Team Declaration'!$B$6:$B$23,0),MATCH(A125,'Team Declaration'!$C$4:$Q$4,0)))</f>
        <v/>
      </c>
      <c r="D125" s="124" t="str">
        <f>IF(A125=0,"",INDEX('Team Declaration'!$C$3:$Q$17,1,MATCH(LEFT(A125,1),'Team Declaration'!$C$4:$Q$4,0)))</f>
        <v/>
      </c>
      <c r="E125" s="125">
        <f>Results!K57</f>
        <v>0</v>
      </c>
      <c r="F125" s="123">
        <v>1</v>
      </c>
      <c r="H125" s="116" t="str">
        <f t="shared" si="22"/>
        <v/>
      </c>
      <c r="I125" s="116" t="str">
        <f t="shared" si="22"/>
        <v/>
      </c>
      <c r="J125" s="116" t="str">
        <f t="shared" si="22"/>
        <v/>
      </c>
      <c r="K125" s="116" t="str">
        <f t="shared" si="22"/>
        <v/>
      </c>
      <c r="L125" s="116" t="str">
        <f t="shared" si="22"/>
        <v/>
      </c>
      <c r="M125" s="116" t="str">
        <f t="shared" si="22"/>
        <v/>
      </c>
      <c r="N125" s="116" t="str">
        <f t="shared" si="22"/>
        <v/>
      </c>
    </row>
    <row r="126" spans="1:16" x14ac:dyDescent="0.2">
      <c r="A126" s="110" t="str">
        <f>Results!G58</f>
        <v>800 metres</v>
      </c>
      <c r="C126" s="121" t="str">
        <f>CONCATENATE("Boys ",P126)</f>
        <v>Boys 800 metres B</v>
      </c>
      <c r="D126" s="126"/>
      <c r="E126" s="128"/>
      <c r="P126" t="str">
        <f>CONCATENATE(A126," B")</f>
        <v>800 metres B</v>
      </c>
    </row>
    <row r="127" spans="1:16" x14ac:dyDescent="0.2">
      <c r="A127" s="122" t="str">
        <f>Results!J59</f>
        <v>BB</v>
      </c>
      <c r="B127" s="123">
        <v>1</v>
      </c>
      <c r="C127" s="124" t="str">
        <f>IF(A127=0,"",INDEX('Team Declaration'!$C$6:$Q$23,MATCH(A126,'Team Declaration'!$B$6:$B$23,0),MATCH(A127,'Team Declaration'!$C$4:$Q$4,0)))</f>
        <v>George Taylor</v>
      </c>
      <c r="D127" s="124" t="str">
        <f>IF(A127=0,"",INDEX('Team Declaration'!$C$3:$Q$17,1,MATCH(LEFT(A127,1),'Team Declaration'!$C$4:$Q$4,0)))</f>
        <v>Brighton</v>
      </c>
      <c r="E127" s="125" t="str">
        <f>Results!K59</f>
        <v>2.24.9</v>
      </c>
      <c r="F127" s="123">
        <v>5</v>
      </c>
      <c r="H127" s="116">
        <f t="shared" ref="H127:N131" si="23">IF($A127="","",IF(LEFT($A127,1)=H$9,$F127,""))</f>
        <v>5</v>
      </c>
      <c r="I127" s="116" t="str">
        <f t="shared" si="23"/>
        <v/>
      </c>
      <c r="J127" s="116" t="str">
        <f t="shared" si="23"/>
        <v/>
      </c>
      <c r="K127" s="116" t="str">
        <f t="shared" si="23"/>
        <v/>
      </c>
      <c r="L127" s="116" t="str">
        <f t="shared" si="23"/>
        <v/>
      </c>
      <c r="M127" s="116" t="str">
        <f t="shared" si="23"/>
        <v/>
      </c>
      <c r="N127" s="116" t="str">
        <f t="shared" si="23"/>
        <v/>
      </c>
    </row>
    <row r="128" spans="1:16" x14ac:dyDescent="0.2">
      <c r="A128" s="122" t="str">
        <f>Results!J60</f>
        <v>PP</v>
      </c>
      <c r="B128" s="123">
        <v>2</v>
      </c>
      <c r="C128" s="124" t="str">
        <f>IF(A128=0,"",INDEX('Team Declaration'!$C$6:$Q$23,MATCH(A126,'Team Declaration'!$B$6:$B$23,0),MATCH(A128,'Team Declaration'!$C$4:$Q$4,0)))</f>
        <v>Eimhin Wellings</v>
      </c>
      <c r="D128" s="124" t="str">
        <f>IF(A128=0,"",INDEX('Team Declaration'!$C$3:$Q$17,1,MATCH(LEFT(A128,1),'Team Declaration'!$C$4:$Q$4,0)))</f>
        <v>Phoenix</v>
      </c>
      <c r="E128" s="125" t="str">
        <f>Results!K60</f>
        <v>2.32.2</v>
      </c>
      <c r="F128" s="123">
        <v>4</v>
      </c>
      <c r="H128" s="116" t="str">
        <f t="shared" si="23"/>
        <v/>
      </c>
      <c r="I128" s="116" t="str">
        <f t="shared" si="23"/>
        <v/>
      </c>
      <c r="J128" s="116" t="str">
        <f t="shared" si="23"/>
        <v/>
      </c>
      <c r="K128" s="116">
        <f t="shared" si="23"/>
        <v>4</v>
      </c>
      <c r="L128" s="116" t="str">
        <f t="shared" si="23"/>
        <v/>
      </c>
      <c r="M128" s="116" t="str">
        <f t="shared" si="23"/>
        <v/>
      </c>
      <c r="N128" s="116" t="str">
        <f t="shared" si="23"/>
        <v/>
      </c>
    </row>
    <row r="129" spans="1:16" x14ac:dyDescent="0.2">
      <c r="A129" s="122" t="str">
        <f>Results!J61</f>
        <v>EE</v>
      </c>
      <c r="B129" s="123">
        <v>3</v>
      </c>
      <c r="C129" s="124" t="str">
        <f>IF(A129=0,"",INDEX('Team Declaration'!$C$6:$Q$23,MATCH(A126,'Team Declaration'!$B$6:$B$23,0),MATCH(A129,'Team Declaration'!$C$4:$Q$4,0)))</f>
        <v>Jo Rickards</v>
      </c>
      <c r="D129" s="124" t="str">
        <f>IF(A129=0,"",INDEX('Team Declaration'!$C$3:$Q$17,1,MATCH(LEFT(A129,1),'Team Declaration'!$C$4:$Q$4,0)))</f>
        <v>Eastbourne</v>
      </c>
      <c r="E129" s="125" t="str">
        <f>Results!K61</f>
        <v>2.46.4</v>
      </c>
      <c r="F129" s="123">
        <v>3</v>
      </c>
      <c r="H129" s="116" t="str">
        <f t="shared" si="23"/>
        <v/>
      </c>
      <c r="I129" s="116">
        <f t="shared" si="23"/>
        <v>3</v>
      </c>
      <c r="J129" s="116" t="str">
        <f t="shared" si="23"/>
        <v/>
      </c>
      <c r="K129" s="116" t="str">
        <f t="shared" si="23"/>
        <v/>
      </c>
      <c r="L129" s="116" t="str">
        <f t="shared" si="23"/>
        <v/>
      </c>
      <c r="M129" s="116" t="str">
        <f t="shared" si="23"/>
        <v/>
      </c>
      <c r="N129" s="116" t="str">
        <f t="shared" si="23"/>
        <v/>
      </c>
    </row>
    <row r="130" spans="1:16" x14ac:dyDescent="0.2">
      <c r="A130" s="122" t="str">
        <f>Results!J62</f>
        <v>LL</v>
      </c>
      <c r="B130" s="123">
        <v>4</v>
      </c>
      <c r="C130" s="124" t="str">
        <f>IF(A130=0,"",INDEX('Team Declaration'!$C$6:$Q$23,MATCH(A126,'Team Declaration'!$B$6:$B$23,0),MATCH(A130,'Team Declaration'!$C$4:$Q$4,0)))</f>
        <v>Jacob Morris</v>
      </c>
      <c r="D130" s="124" t="str">
        <f>IF(A130=0,"",INDEX('Team Declaration'!$C$3:$Q$17,1,MATCH(LEFT(A130,1),'Team Declaration'!$C$4:$Q$4,0)))</f>
        <v>Lewes</v>
      </c>
      <c r="E130" s="125" t="str">
        <f>Results!K62</f>
        <v>3.00.1</v>
      </c>
      <c r="F130" s="123">
        <v>2</v>
      </c>
      <c r="H130" s="116" t="str">
        <f t="shared" si="23"/>
        <v/>
      </c>
      <c r="I130" s="116" t="str">
        <f t="shared" si="23"/>
        <v/>
      </c>
      <c r="J130" s="116">
        <f t="shared" si="23"/>
        <v>2</v>
      </c>
      <c r="K130" s="116" t="str">
        <f t="shared" si="23"/>
        <v/>
      </c>
      <c r="L130" s="116" t="str">
        <f t="shared" si="23"/>
        <v/>
      </c>
      <c r="M130" s="116" t="str">
        <f t="shared" si="23"/>
        <v/>
      </c>
      <c r="N130" s="116" t="str">
        <f t="shared" si="23"/>
        <v/>
      </c>
    </row>
    <row r="131" spans="1:16" x14ac:dyDescent="0.2">
      <c r="A131" s="122">
        <f>Results!J63</f>
        <v>0</v>
      </c>
      <c r="B131" s="123">
        <v>5</v>
      </c>
      <c r="C131" s="124" t="str">
        <f>IF(A131=0,"",INDEX('Team Declaration'!$C$6:$Q$23,MATCH(A126,'Team Declaration'!$B$6:$B$23,0),MATCH(A131,'Team Declaration'!$C$4:$Q$4,0)))</f>
        <v/>
      </c>
      <c r="D131" s="124" t="str">
        <f>IF(A131=0,"",INDEX('Team Declaration'!$C$3:$Q$17,1,MATCH(LEFT(A131,1),'Team Declaration'!$C$4:$Q$4,0)))</f>
        <v/>
      </c>
      <c r="E131" s="125">
        <f>Results!K63</f>
        <v>0</v>
      </c>
      <c r="F131" s="123">
        <v>1</v>
      </c>
      <c r="H131" s="116" t="str">
        <f t="shared" si="23"/>
        <v/>
      </c>
      <c r="I131" s="116" t="str">
        <f t="shared" si="23"/>
        <v/>
      </c>
      <c r="J131" s="116" t="str">
        <f t="shared" si="23"/>
        <v/>
      </c>
      <c r="K131" s="116" t="str">
        <f t="shared" si="23"/>
        <v/>
      </c>
      <c r="L131" s="116" t="str">
        <f t="shared" si="23"/>
        <v/>
      </c>
      <c r="M131" s="116" t="str">
        <f t="shared" si="23"/>
        <v/>
      </c>
      <c r="N131" s="116" t="str">
        <f t="shared" si="23"/>
        <v/>
      </c>
    </row>
    <row r="132" spans="1:16" x14ac:dyDescent="0.2">
      <c r="A132" s="110" t="str">
        <f>Results!M4</f>
        <v>80m Hurdles</v>
      </c>
      <c r="C132" s="121" t="str">
        <f>CONCATENATE("Boys ",P132)</f>
        <v>Boys 80m Hurdles A</v>
      </c>
      <c r="D132" s="126"/>
      <c r="E132" s="128"/>
      <c r="P132" t="str">
        <f>CONCATENATE(A132," A")</f>
        <v>80m Hurdles A</v>
      </c>
    </row>
    <row r="133" spans="1:16" x14ac:dyDescent="0.2">
      <c r="A133" s="122" t="str">
        <f>Results!P5</f>
        <v>E</v>
      </c>
      <c r="B133" s="123">
        <v>1</v>
      </c>
      <c r="C133" s="124" t="str">
        <f>IF(A133=0,"",INDEX('Team Declaration'!$C$6:$Q$23,MATCH(A132,'Team Declaration'!$B$6:$B$23,0),MATCH(A133,'Team Declaration'!$C$4:$Q$4,0)))</f>
        <v>Matthew Grindrod</v>
      </c>
      <c r="D133" s="124" t="str">
        <f>IF(A133=0,"",INDEX('Team Declaration'!$C$3:$Q$17,1,MATCH(LEFT(A133,1),'Team Declaration'!$C$4:$Q$4,0)))</f>
        <v>Eastbourne</v>
      </c>
      <c r="E133" s="127">
        <f>Results!Q5</f>
        <v>13.8</v>
      </c>
      <c r="F133" s="123">
        <v>5</v>
      </c>
      <c r="H133" s="116" t="str">
        <f t="shared" ref="H133:N137" si="24">IF($A133="","",IF(LEFT($A133,1)=H$9,$F133,""))</f>
        <v/>
      </c>
      <c r="I133" s="116">
        <f t="shared" si="24"/>
        <v>5</v>
      </c>
      <c r="J133" s="116" t="str">
        <f t="shared" si="24"/>
        <v/>
      </c>
      <c r="K133" s="116" t="str">
        <f t="shared" si="24"/>
        <v/>
      </c>
      <c r="L133" s="116" t="str">
        <f t="shared" si="24"/>
        <v/>
      </c>
      <c r="M133" s="116" t="str">
        <f t="shared" si="24"/>
        <v/>
      </c>
      <c r="N133" s="116" t="str">
        <f t="shared" si="24"/>
        <v/>
      </c>
    </row>
    <row r="134" spans="1:16" x14ac:dyDescent="0.2">
      <c r="A134" s="122" t="str">
        <f>Results!P6</f>
        <v>L</v>
      </c>
      <c r="B134" s="123">
        <v>2</v>
      </c>
      <c r="C134" s="124" t="str">
        <f>IF(A134=0,"",INDEX('Team Declaration'!$C$6:$Q$23,MATCH(A132,'Team Declaration'!$B$6:$B$23,0),MATCH(A134,'Team Declaration'!$C$4:$Q$4,0)))</f>
        <v>Bailey Dean</v>
      </c>
      <c r="D134" s="124" t="str">
        <f>IF(A134=0,"",INDEX('Team Declaration'!$C$3:$Q$17,1,MATCH(LEFT(A134,1),'Team Declaration'!$C$4:$Q$4,0)))</f>
        <v>Lewes</v>
      </c>
      <c r="E134" s="127">
        <f>Results!Q6</f>
        <v>14.7</v>
      </c>
      <c r="F134" s="123">
        <v>4</v>
      </c>
      <c r="H134" s="116" t="str">
        <f t="shared" si="24"/>
        <v/>
      </c>
      <c r="I134" s="116" t="str">
        <f t="shared" si="24"/>
        <v/>
      </c>
      <c r="J134" s="116">
        <f t="shared" si="24"/>
        <v>4</v>
      </c>
      <c r="K134" s="116" t="str">
        <f t="shared" si="24"/>
        <v/>
      </c>
      <c r="L134" s="116" t="str">
        <f t="shared" si="24"/>
        <v/>
      </c>
      <c r="M134" s="116" t="str">
        <f t="shared" si="24"/>
        <v/>
      </c>
      <c r="N134" s="116" t="str">
        <f t="shared" si="24"/>
        <v/>
      </c>
    </row>
    <row r="135" spans="1:16" x14ac:dyDescent="0.2">
      <c r="A135" s="122" t="str">
        <f>Results!P7</f>
        <v>B</v>
      </c>
      <c r="B135" s="123">
        <v>3</v>
      </c>
      <c r="C135" s="124" t="str">
        <f>IF(A135=0,"",INDEX('Team Declaration'!$C$6:$Q$23,MATCH(A132,'Team Declaration'!$B$6:$B$23,0),MATCH(A135,'Team Declaration'!$C$4:$Q$4,0)))</f>
        <v>Michael Shaw</v>
      </c>
      <c r="D135" s="124" t="str">
        <f>IF(A135=0,"",INDEX('Team Declaration'!$C$3:$Q$17,1,MATCH(LEFT(A135,1),'Team Declaration'!$C$4:$Q$4,0)))</f>
        <v>Brighton</v>
      </c>
      <c r="E135" s="127">
        <f>Results!Q7</f>
        <v>15.4</v>
      </c>
      <c r="F135" s="123">
        <v>3</v>
      </c>
      <c r="H135" s="116">
        <f t="shared" si="24"/>
        <v>3</v>
      </c>
      <c r="I135" s="116" t="str">
        <f t="shared" si="24"/>
        <v/>
      </c>
      <c r="J135" s="116" t="str">
        <f t="shared" si="24"/>
        <v/>
      </c>
      <c r="K135" s="116" t="str">
        <f t="shared" si="24"/>
        <v/>
      </c>
      <c r="L135" s="116" t="str">
        <f t="shared" si="24"/>
        <v/>
      </c>
      <c r="M135" s="116" t="str">
        <f t="shared" si="24"/>
        <v/>
      </c>
      <c r="N135" s="116" t="str">
        <f t="shared" si="24"/>
        <v/>
      </c>
    </row>
    <row r="136" spans="1:16" x14ac:dyDescent="0.2">
      <c r="A136" s="122">
        <f>Results!P8</f>
        <v>0</v>
      </c>
      <c r="B136" s="123">
        <v>4</v>
      </c>
      <c r="C136" s="124" t="str">
        <f>IF(A136=0,"",INDEX('Team Declaration'!$C$6:$Q$23,MATCH(A132,'Team Declaration'!$B$6:$B$23,0),MATCH(A136,'Team Declaration'!$C$4:$Q$4,0)))</f>
        <v/>
      </c>
      <c r="D136" s="124" t="str">
        <f>IF(A136=0,"",INDEX('Team Declaration'!$C$3:$Q$17,1,MATCH(LEFT(A136,1),'Team Declaration'!$C$4:$Q$4,0)))</f>
        <v/>
      </c>
      <c r="E136" s="127">
        <f>Results!Q8</f>
        <v>0</v>
      </c>
      <c r="F136" s="123">
        <v>2</v>
      </c>
      <c r="H136" s="116" t="str">
        <f t="shared" si="24"/>
        <v/>
      </c>
      <c r="I136" s="116" t="str">
        <f t="shared" si="24"/>
        <v/>
      </c>
      <c r="J136" s="116" t="str">
        <f t="shared" si="24"/>
        <v/>
      </c>
      <c r="K136" s="116" t="str">
        <f t="shared" si="24"/>
        <v/>
      </c>
      <c r="L136" s="116" t="str">
        <f t="shared" si="24"/>
        <v/>
      </c>
      <c r="M136" s="116" t="str">
        <f t="shared" si="24"/>
        <v/>
      </c>
      <c r="N136" s="116" t="str">
        <f t="shared" si="24"/>
        <v/>
      </c>
    </row>
    <row r="137" spans="1:16" x14ac:dyDescent="0.2">
      <c r="A137" s="122">
        <f>Results!P9</f>
        <v>0</v>
      </c>
      <c r="B137" s="123">
        <v>5</v>
      </c>
      <c r="C137" s="124" t="str">
        <f>IF(A137=0,"",INDEX('Team Declaration'!$C$6:$Q$23,MATCH(A132,'Team Declaration'!$B$6:$B$23,0),MATCH(A137,'Team Declaration'!$C$4:$Q$4,0)))</f>
        <v/>
      </c>
      <c r="D137" s="124" t="str">
        <f>IF(A137=0,"",INDEX('Team Declaration'!$C$3:$Q$17,1,MATCH(LEFT(A137,1),'Team Declaration'!$C$4:$Q$4,0)))</f>
        <v/>
      </c>
      <c r="E137" s="127">
        <f>Results!Q9</f>
        <v>0</v>
      </c>
      <c r="F137" s="123">
        <v>1</v>
      </c>
      <c r="H137" s="116" t="str">
        <f t="shared" si="24"/>
        <v/>
      </c>
      <c r="I137" s="116" t="str">
        <f t="shared" si="24"/>
        <v/>
      </c>
      <c r="J137" s="116" t="str">
        <f t="shared" si="24"/>
        <v/>
      </c>
      <c r="K137" s="116" t="str">
        <f t="shared" si="24"/>
        <v/>
      </c>
      <c r="L137" s="116" t="str">
        <f t="shared" si="24"/>
        <v/>
      </c>
      <c r="M137" s="116" t="str">
        <f t="shared" si="24"/>
        <v/>
      </c>
      <c r="N137" s="116" t="str">
        <f t="shared" si="24"/>
        <v/>
      </c>
    </row>
    <row r="138" spans="1:16" x14ac:dyDescent="0.2">
      <c r="A138" s="110" t="str">
        <f>Results!M10</f>
        <v>80m Hurdles</v>
      </c>
      <c r="C138" s="121" t="str">
        <f>CONCATENATE("Boys ",P138)</f>
        <v>Boys 80m Hurdles B</v>
      </c>
      <c r="D138" s="126"/>
      <c r="E138" s="128"/>
      <c r="P138" t="str">
        <f>CONCATENATE(A138," B")</f>
        <v>80m Hurdles B</v>
      </c>
    </row>
    <row r="139" spans="1:16" x14ac:dyDescent="0.2">
      <c r="A139" s="122" t="str">
        <f>Results!P11</f>
        <v>BB</v>
      </c>
      <c r="B139" s="123">
        <v>1</v>
      </c>
      <c r="C139" s="124" t="str">
        <f>IF(A139=0,"",INDEX('Team Declaration'!$C$6:$Q$23,MATCH(A138,'Team Declaration'!$B$6:$B$23,0),MATCH(A139,'Team Declaration'!$C$4:$Q$4,0)))</f>
        <v>Joe Noble</v>
      </c>
      <c r="D139" s="124" t="str">
        <f>IF(A139=0,"",INDEX('Team Declaration'!$C$3:$Q$17,1,MATCH(LEFT(A139,1),'Team Declaration'!$C$4:$Q$4,0)))</f>
        <v>Brighton</v>
      </c>
      <c r="E139" s="127">
        <f>Results!Q11</f>
        <v>16.5</v>
      </c>
      <c r="F139" s="123">
        <v>5</v>
      </c>
      <c r="H139" s="116">
        <f t="shared" ref="H139:N143" si="25">IF($A139="","",IF(LEFT($A139,1)=H$9,$F139,""))</f>
        <v>5</v>
      </c>
      <c r="I139" s="116" t="str">
        <f t="shared" si="25"/>
        <v/>
      </c>
      <c r="J139" s="116" t="str">
        <f t="shared" si="25"/>
        <v/>
      </c>
      <c r="K139" s="116" t="str">
        <f t="shared" si="25"/>
        <v/>
      </c>
      <c r="L139" s="116" t="str">
        <f t="shared" si="25"/>
        <v/>
      </c>
      <c r="M139" s="116" t="str">
        <f t="shared" si="25"/>
        <v/>
      </c>
      <c r="N139" s="116" t="str">
        <f t="shared" si="25"/>
        <v/>
      </c>
    </row>
    <row r="140" spans="1:16" x14ac:dyDescent="0.2">
      <c r="A140" s="122">
        <f>Results!P12</f>
        <v>0</v>
      </c>
      <c r="B140" s="123">
        <v>2</v>
      </c>
      <c r="C140" s="124" t="str">
        <f>IF(A140=0,"",INDEX('Team Declaration'!$C$6:$Q$23,MATCH(A138,'Team Declaration'!$B$6:$B$23,0),MATCH(A140,'Team Declaration'!$C$4:$Q$4,0)))</f>
        <v/>
      </c>
      <c r="D140" s="124" t="str">
        <f>IF(A140=0,"",INDEX('Team Declaration'!$C$3:$Q$17,1,MATCH(LEFT(A140,1),'Team Declaration'!$C$4:$Q$4,0)))</f>
        <v/>
      </c>
      <c r="E140" s="127">
        <f>Results!Q12</f>
        <v>0</v>
      </c>
      <c r="F140" s="123">
        <v>4</v>
      </c>
      <c r="H140" s="116" t="str">
        <f t="shared" si="25"/>
        <v/>
      </c>
      <c r="I140" s="116" t="str">
        <f t="shared" si="25"/>
        <v/>
      </c>
      <c r="J140" s="116" t="str">
        <f t="shared" si="25"/>
        <v/>
      </c>
      <c r="K140" s="116" t="str">
        <f t="shared" si="25"/>
        <v/>
      </c>
      <c r="L140" s="116" t="str">
        <f t="shared" si="25"/>
        <v/>
      </c>
      <c r="M140" s="116" t="str">
        <f t="shared" si="25"/>
        <v/>
      </c>
      <c r="N140" s="116" t="str">
        <f t="shared" si="25"/>
        <v/>
      </c>
    </row>
    <row r="141" spans="1:16" x14ac:dyDescent="0.2">
      <c r="A141" s="122">
        <f>Results!P13</f>
        <v>0</v>
      </c>
      <c r="B141" s="123">
        <v>3</v>
      </c>
      <c r="C141" s="124" t="str">
        <f>IF(A141=0,"",INDEX('Team Declaration'!$C$6:$Q$23,MATCH(A138,'Team Declaration'!$B$6:$B$23,0),MATCH(A141,'Team Declaration'!$C$4:$Q$4,0)))</f>
        <v/>
      </c>
      <c r="D141" s="124" t="str">
        <f>IF(A141=0,"",INDEX('Team Declaration'!$C$3:$Q$17,1,MATCH(LEFT(A141,1),'Team Declaration'!$C$4:$Q$4,0)))</f>
        <v/>
      </c>
      <c r="E141" s="127">
        <f>Results!Q13</f>
        <v>0</v>
      </c>
      <c r="F141" s="123">
        <v>3</v>
      </c>
      <c r="H141" s="116" t="str">
        <f t="shared" si="25"/>
        <v/>
      </c>
      <c r="I141" s="116" t="str">
        <f t="shared" si="25"/>
        <v/>
      </c>
      <c r="J141" s="116" t="str">
        <f t="shared" si="25"/>
        <v/>
      </c>
      <c r="K141" s="116" t="str">
        <f t="shared" si="25"/>
        <v/>
      </c>
      <c r="L141" s="116" t="str">
        <f t="shared" si="25"/>
        <v/>
      </c>
      <c r="M141" s="116" t="str">
        <f t="shared" si="25"/>
        <v/>
      </c>
      <c r="N141" s="116" t="str">
        <f t="shared" si="25"/>
        <v/>
      </c>
    </row>
    <row r="142" spans="1:16" x14ac:dyDescent="0.2">
      <c r="A142" s="122">
        <f>Results!P14</f>
        <v>0</v>
      </c>
      <c r="B142" s="123">
        <v>4</v>
      </c>
      <c r="C142" s="124" t="str">
        <f>IF(A142=0,"",INDEX('Team Declaration'!$C$6:$Q$23,MATCH(A138,'Team Declaration'!$B$6:$B$23,0),MATCH(A142,'Team Declaration'!$C$4:$Q$4,0)))</f>
        <v/>
      </c>
      <c r="D142" s="124" t="str">
        <f>IF(A142=0,"",INDEX('Team Declaration'!$C$3:$Q$17,1,MATCH(LEFT(A142,1),'Team Declaration'!$C$4:$Q$4,0)))</f>
        <v/>
      </c>
      <c r="E142" s="127">
        <f>Results!Q14</f>
        <v>0</v>
      </c>
      <c r="F142" s="123">
        <v>2</v>
      </c>
      <c r="H142" s="116" t="str">
        <f t="shared" si="25"/>
        <v/>
      </c>
      <c r="I142" s="116" t="str">
        <f t="shared" si="25"/>
        <v/>
      </c>
      <c r="J142" s="116" t="str">
        <f t="shared" si="25"/>
        <v/>
      </c>
      <c r="K142" s="116" t="str">
        <f t="shared" si="25"/>
        <v/>
      </c>
      <c r="L142" s="116" t="str">
        <f t="shared" si="25"/>
        <v/>
      </c>
      <c r="M142" s="116" t="str">
        <f t="shared" si="25"/>
        <v/>
      </c>
      <c r="N142" s="116" t="str">
        <f t="shared" si="25"/>
        <v/>
      </c>
    </row>
    <row r="143" spans="1:16" x14ac:dyDescent="0.2">
      <c r="A143" s="122">
        <f>Results!P15</f>
        <v>0</v>
      </c>
      <c r="B143" s="123">
        <v>5</v>
      </c>
      <c r="C143" s="124" t="str">
        <f>IF(A143=0,"",INDEX('Team Declaration'!$C$6:$Q$23,MATCH(A138,'Team Declaration'!$B$6:$B$23,0),MATCH(A143,'Team Declaration'!$C$4:$Q$4,0)))</f>
        <v/>
      </c>
      <c r="D143" s="124" t="str">
        <f>IF(A143=0,"",INDEX('Team Declaration'!$C$3:$Q$17,1,MATCH(LEFT(A143,1),'Team Declaration'!$C$4:$Q$4,0)))</f>
        <v/>
      </c>
      <c r="E143" s="127">
        <f>Results!Q15</f>
        <v>0</v>
      </c>
      <c r="F143" s="123">
        <v>1</v>
      </c>
      <c r="H143" s="116" t="str">
        <f t="shared" si="25"/>
        <v/>
      </c>
      <c r="I143" s="116" t="str">
        <f t="shared" si="25"/>
        <v/>
      </c>
      <c r="J143" s="116" t="str">
        <f t="shared" si="25"/>
        <v/>
      </c>
      <c r="K143" s="116" t="str">
        <f t="shared" si="25"/>
        <v/>
      </c>
      <c r="L143" s="116" t="str">
        <f t="shared" si="25"/>
        <v/>
      </c>
      <c r="M143" s="116" t="str">
        <f t="shared" si="25"/>
        <v/>
      </c>
      <c r="N143" s="116" t="str">
        <f t="shared" si="25"/>
        <v/>
      </c>
    </row>
    <row r="144" spans="1:16" x14ac:dyDescent="0.2">
      <c r="A144" s="110" t="str">
        <f>Results!M16</f>
        <v>200 metres</v>
      </c>
      <c r="C144" s="121" t="str">
        <f>CONCATENATE("Boys ",P144)</f>
        <v>Boys 200 metres A</v>
      </c>
      <c r="D144" s="126"/>
      <c r="E144" s="128"/>
      <c r="P144" t="str">
        <f>CONCATENATE(A144," A")</f>
        <v>200 metres A</v>
      </c>
    </row>
    <row r="145" spans="1:16" x14ac:dyDescent="0.2">
      <c r="A145" s="122" t="str">
        <f>Results!P17</f>
        <v>E</v>
      </c>
      <c r="B145" s="123">
        <v>1</v>
      </c>
      <c r="C145" s="124" t="str">
        <f>IF(A145=0,"",INDEX('Team Declaration'!$C$6:$Q$23,MATCH(A144,'Team Declaration'!$B$6:$B$23,0),MATCH(A145,'Team Declaration'!$C$4:$Q$4,0)))</f>
        <v>Pyers Lockwood</v>
      </c>
      <c r="D145" s="124" t="str">
        <f>IF(A145=0,"",INDEX('Team Declaration'!$C$3:$Q$17,1,MATCH(LEFT(A145,1),'Team Declaration'!$C$4:$Q$4,0)))</f>
        <v>Eastbourne</v>
      </c>
      <c r="E145" s="127">
        <f>Results!Q17</f>
        <v>24.4</v>
      </c>
      <c r="F145" s="123">
        <v>5</v>
      </c>
      <c r="H145" s="116" t="str">
        <f t="shared" ref="H145:N149" si="26">IF($A145="","",IF(LEFT($A145,1)=H$9,$F145,""))</f>
        <v/>
      </c>
      <c r="I145" s="116">
        <f t="shared" si="26"/>
        <v>5</v>
      </c>
      <c r="J145" s="116" t="str">
        <f t="shared" si="26"/>
        <v/>
      </c>
      <c r="K145" s="116" t="str">
        <f t="shared" si="26"/>
        <v/>
      </c>
      <c r="L145" s="116" t="str">
        <f t="shared" si="26"/>
        <v/>
      </c>
      <c r="M145" s="116" t="str">
        <f t="shared" si="26"/>
        <v/>
      </c>
      <c r="N145" s="116" t="str">
        <f t="shared" si="26"/>
        <v/>
      </c>
    </row>
    <row r="146" spans="1:16" x14ac:dyDescent="0.2">
      <c r="A146" s="122" t="str">
        <f>Results!P18</f>
        <v>B</v>
      </c>
      <c r="B146" s="123">
        <v>2</v>
      </c>
      <c r="C146" s="124" t="str">
        <f>IF(A146=0,"",INDEX('Team Declaration'!$C$6:$Q$23,MATCH(A144,'Team Declaration'!$B$6:$B$23,0),MATCH(A146,'Team Declaration'!$C$4:$Q$4,0)))</f>
        <v>Connor Fairhall</v>
      </c>
      <c r="D146" s="124" t="str">
        <f>IF(A146=0,"",INDEX('Team Declaration'!$C$3:$Q$17,1,MATCH(LEFT(A146,1),'Team Declaration'!$C$4:$Q$4,0)))</f>
        <v>Brighton</v>
      </c>
      <c r="E146" s="127">
        <f>Results!Q18</f>
        <v>25.3</v>
      </c>
      <c r="F146" s="123">
        <v>4</v>
      </c>
      <c r="H146" s="116">
        <f t="shared" si="26"/>
        <v>4</v>
      </c>
      <c r="I146" s="116" t="str">
        <f t="shared" si="26"/>
        <v/>
      </c>
      <c r="J146" s="116" t="str">
        <f t="shared" si="26"/>
        <v/>
      </c>
      <c r="K146" s="116" t="str">
        <f t="shared" si="26"/>
        <v/>
      </c>
      <c r="L146" s="116" t="str">
        <f t="shared" si="26"/>
        <v/>
      </c>
      <c r="M146" s="116" t="str">
        <f t="shared" si="26"/>
        <v/>
      </c>
      <c r="N146" s="116" t="str">
        <f t="shared" si="26"/>
        <v/>
      </c>
    </row>
    <row r="147" spans="1:16" x14ac:dyDescent="0.2">
      <c r="A147" s="122" t="str">
        <f>Results!P19</f>
        <v>LL</v>
      </c>
      <c r="B147" s="123">
        <v>3</v>
      </c>
      <c r="C147" s="124" t="str">
        <f>IF(A147=0,"",INDEX('Team Declaration'!$C$6:$Q$23,MATCH(A144,'Team Declaration'!$B$6:$B$23,0),MATCH(A147,'Team Declaration'!$C$4:$Q$4,0)))</f>
        <v>Wesley Day</v>
      </c>
      <c r="D147" s="124" t="str">
        <f>IF(A147=0,"",INDEX('Team Declaration'!$C$3:$Q$17,1,MATCH(LEFT(A147,1),'Team Declaration'!$C$4:$Q$4,0)))</f>
        <v>Lewes</v>
      </c>
      <c r="E147" s="127">
        <f>Results!Q19</f>
        <v>26</v>
      </c>
      <c r="F147" s="123">
        <v>3</v>
      </c>
      <c r="H147" s="116" t="str">
        <f t="shared" si="26"/>
        <v/>
      </c>
      <c r="I147" s="116" t="str">
        <f t="shared" si="26"/>
        <v/>
      </c>
      <c r="J147" s="116">
        <f t="shared" si="26"/>
        <v>3</v>
      </c>
      <c r="K147" s="116" t="str">
        <f t="shared" si="26"/>
        <v/>
      </c>
      <c r="L147" s="116" t="str">
        <f t="shared" si="26"/>
        <v/>
      </c>
      <c r="M147" s="116" t="str">
        <f t="shared" si="26"/>
        <v/>
      </c>
      <c r="N147" s="116" t="str">
        <f t="shared" si="26"/>
        <v/>
      </c>
    </row>
    <row r="148" spans="1:16" x14ac:dyDescent="0.2">
      <c r="A148" s="122">
        <f>Results!P20</f>
        <v>0</v>
      </c>
      <c r="B148" s="123">
        <v>4</v>
      </c>
      <c r="C148" s="124" t="str">
        <f>IF(A148=0,"",INDEX('Team Declaration'!$C$6:$Q$23,MATCH(A144,'Team Declaration'!$B$6:$B$23,0),MATCH(A148,'Team Declaration'!$C$4:$Q$4,0)))</f>
        <v/>
      </c>
      <c r="D148" s="124" t="str">
        <f>IF(A148=0,"",INDEX('Team Declaration'!$C$3:$Q$17,1,MATCH(LEFT(A148,1),'Team Declaration'!$C$4:$Q$4,0)))</f>
        <v/>
      </c>
      <c r="E148" s="127">
        <f>Results!Q20</f>
        <v>0</v>
      </c>
      <c r="F148" s="123">
        <v>2</v>
      </c>
      <c r="H148" s="116" t="str">
        <f t="shared" si="26"/>
        <v/>
      </c>
      <c r="I148" s="116" t="str">
        <f t="shared" si="26"/>
        <v/>
      </c>
      <c r="J148" s="116" t="str">
        <f t="shared" si="26"/>
        <v/>
      </c>
      <c r="K148" s="116" t="str">
        <f t="shared" si="26"/>
        <v/>
      </c>
      <c r="L148" s="116" t="str">
        <f t="shared" si="26"/>
        <v/>
      </c>
      <c r="M148" s="116" t="str">
        <f t="shared" si="26"/>
        <v/>
      </c>
      <c r="N148" s="116" t="str">
        <f t="shared" si="26"/>
        <v/>
      </c>
    </row>
    <row r="149" spans="1:16" x14ac:dyDescent="0.2">
      <c r="A149" s="122">
        <f>Results!P21</f>
        <v>0</v>
      </c>
      <c r="B149" s="123">
        <v>5</v>
      </c>
      <c r="C149" s="124" t="str">
        <f>IF(A149=0,"",INDEX('Team Declaration'!$C$6:$Q$23,MATCH(A144,'Team Declaration'!$B$6:$B$23,0),MATCH(A149,'Team Declaration'!$C$4:$Q$4,0)))</f>
        <v/>
      </c>
      <c r="D149" s="124" t="str">
        <f>IF(A149=0,"",INDEX('Team Declaration'!$C$3:$Q$17,1,MATCH(LEFT(A149,1),'Team Declaration'!$C$4:$Q$4,0)))</f>
        <v/>
      </c>
      <c r="E149" s="127">
        <f>Results!Q21</f>
        <v>0</v>
      </c>
      <c r="F149" s="123">
        <v>1</v>
      </c>
      <c r="H149" s="116" t="str">
        <f t="shared" si="26"/>
        <v/>
      </c>
      <c r="I149" s="116" t="str">
        <f t="shared" si="26"/>
        <v/>
      </c>
      <c r="J149" s="116" t="str">
        <f t="shared" si="26"/>
        <v/>
      </c>
      <c r="K149" s="116" t="str">
        <f t="shared" si="26"/>
        <v/>
      </c>
      <c r="L149" s="116" t="str">
        <f t="shared" si="26"/>
        <v/>
      </c>
      <c r="M149" s="116" t="str">
        <f t="shared" si="26"/>
        <v/>
      </c>
      <c r="N149" s="116" t="str">
        <f t="shared" si="26"/>
        <v/>
      </c>
    </row>
    <row r="150" spans="1:16" x14ac:dyDescent="0.2">
      <c r="A150" s="110" t="str">
        <f>Results!M22</f>
        <v>200 metres</v>
      </c>
      <c r="C150" s="121" t="str">
        <f>CONCATENATE("Boys ",P150)</f>
        <v>Boys 200 metres B</v>
      </c>
      <c r="D150" s="126"/>
      <c r="E150" s="128"/>
      <c r="P150" t="str">
        <f>CONCATENATE(A150," B")</f>
        <v>200 metres B</v>
      </c>
    </row>
    <row r="151" spans="1:16" x14ac:dyDescent="0.2">
      <c r="A151" s="122" t="str">
        <f>Results!P23</f>
        <v>BB</v>
      </c>
      <c r="B151" s="123">
        <v>1</v>
      </c>
      <c r="C151" s="124" t="str">
        <f>IF(A151=0,"",INDEX('Team Declaration'!$C$6:$Q$23,MATCH(A150,'Team Declaration'!$B$6:$B$23,0),MATCH(A151,'Team Declaration'!$C$4:$Q$4,0)))</f>
        <v>Wilson Miller</v>
      </c>
      <c r="D151" s="124" t="str">
        <f>IF(A151=0,"",INDEX('Team Declaration'!$C$3:$Q$17,1,MATCH(LEFT(A151,1),'Team Declaration'!$C$4:$Q$4,0)))</f>
        <v>Brighton</v>
      </c>
      <c r="E151" s="127">
        <f>Results!Q23</f>
        <v>25.5</v>
      </c>
      <c r="F151" s="123">
        <v>5</v>
      </c>
      <c r="H151" s="116">
        <f t="shared" ref="H151:N155" si="27">IF($A151="","",IF(LEFT($A151,1)=H$9,$F151,""))</f>
        <v>5</v>
      </c>
      <c r="I151" s="116" t="str">
        <f t="shared" si="27"/>
        <v/>
      </c>
      <c r="J151" s="116" t="str">
        <f t="shared" si="27"/>
        <v/>
      </c>
      <c r="K151" s="116" t="str">
        <f t="shared" si="27"/>
        <v/>
      </c>
      <c r="L151" s="116" t="str">
        <f t="shared" si="27"/>
        <v/>
      </c>
      <c r="M151" s="116" t="str">
        <f t="shared" si="27"/>
        <v/>
      </c>
      <c r="N151" s="116" t="str">
        <f t="shared" si="27"/>
        <v/>
      </c>
    </row>
    <row r="152" spans="1:16" x14ac:dyDescent="0.2">
      <c r="A152" s="122" t="str">
        <f>Results!P24</f>
        <v>L</v>
      </c>
      <c r="B152" s="123">
        <v>2</v>
      </c>
      <c r="C152" s="124" t="str">
        <f>IF(A152=0,"",INDEX('Team Declaration'!$C$6:$Q$23,MATCH(A150,'Team Declaration'!$B$6:$B$23,0),MATCH(A152,'Team Declaration'!$C$4:$Q$4,0)))</f>
        <v>Ori Bartle</v>
      </c>
      <c r="D152" s="124" t="str">
        <f>IF(A152=0,"",INDEX('Team Declaration'!$C$3:$Q$17,1,MATCH(LEFT(A152,1),'Team Declaration'!$C$4:$Q$4,0)))</f>
        <v>Lewes</v>
      </c>
      <c r="E152" s="127">
        <f>Results!Q24</f>
        <v>27.9</v>
      </c>
      <c r="F152" s="123">
        <v>4</v>
      </c>
      <c r="H152" s="116" t="str">
        <f t="shared" si="27"/>
        <v/>
      </c>
      <c r="I152" s="116" t="str">
        <f t="shared" si="27"/>
        <v/>
      </c>
      <c r="J152" s="116">
        <f t="shared" si="27"/>
        <v>4</v>
      </c>
      <c r="K152" s="116" t="str">
        <f t="shared" si="27"/>
        <v/>
      </c>
      <c r="L152" s="116" t="str">
        <f t="shared" si="27"/>
        <v/>
      </c>
      <c r="M152" s="116" t="str">
        <f t="shared" si="27"/>
        <v/>
      </c>
      <c r="N152" s="116" t="str">
        <f t="shared" si="27"/>
        <v/>
      </c>
    </row>
    <row r="153" spans="1:16" x14ac:dyDescent="0.2">
      <c r="A153" s="122" t="str">
        <f>Results!P25</f>
        <v>EE</v>
      </c>
      <c r="B153" s="123">
        <v>3</v>
      </c>
      <c r="C153" s="124" t="str">
        <f>IF(A153=0,"",INDEX('Team Declaration'!$C$6:$Q$23,MATCH(A150,'Team Declaration'!$B$6:$B$23,0),MATCH(A153,'Team Declaration'!$C$4:$Q$4,0)))</f>
        <v>Jo Rickards</v>
      </c>
      <c r="D153" s="124" t="str">
        <f>IF(A153=0,"",INDEX('Team Declaration'!$C$3:$Q$17,1,MATCH(LEFT(A153,1),'Team Declaration'!$C$4:$Q$4,0)))</f>
        <v>Eastbourne</v>
      </c>
      <c r="E153" s="127">
        <f>Results!Q25</f>
        <v>31.2</v>
      </c>
      <c r="F153" s="123">
        <v>3</v>
      </c>
      <c r="H153" s="116" t="str">
        <f t="shared" si="27"/>
        <v/>
      </c>
      <c r="I153" s="116">
        <f t="shared" si="27"/>
        <v>3</v>
      </c>
      <c r="J153" s="116" t="str">
        <f t="shared" si="27"/>
        <v/>
      </c>
      <c r="K153" s="116" t="str">
        <f t="shared" si="27"/>
        <v/>
      </c>
      <c r="L153" s="116" t="str">
        <f t="shared" si="27"/>
        <v/>
      </c>
      <c r="M153" s="116" t="str">
        <f t="shared" si="27"/>
        <v/>
      </c>
      <c r="N153" s="116" t="str">
        <f t="shared" si="27"/>
        <v/>
      </c>
    </row>
    <row r="154" spans="1:16" x14ac:dyDescent="0.2">
      <c r="A154" s="122">
        <f>Results!P26</f>
        <v>0</v>
      </c>
      <c r="B154" s="123">
        <v>4</v>
      </c>
      <c r="C154" s="124" t="str">
        <f>IF(A154=0,"",INDEX('Team Declaration'!$C$6:$Q$23,MATCH(A150,'Team Declaration'!$B$6:$B$23,0),MATCH(A154,'Team Declaration'!$C$4:$Q$4,0)))</f>
        <v/>
      </c>
      <c r="D154" s="124" t="str">
        <f>IF(A154=0,"",INDEX('Team Declaration'!$C$3:$Q$17,1,MATCH(LEFT(A154,1),'Team Declaration'!$C$4:$Q$4,0)))</f>
        <v/>
      </c>
      <c r="E154" s="127">
        <f>Results!Q26</f>
        <v>0</v>
      </c>
      <c r="F154" s="123">
        <v>2</v>
      </c>
      <c r="H154" s="116" t="str">
        <f t="shared" si="27"/>
        <v/>
      </c>
      <c r="I154" s="116" t="str">
        <f t="shared" si="27"/>
        <v/>
      </c>
      <c r="J154" s="116" t="str">
        <f t="shared" si="27"/>
        <v/>
      </c>
      <c r="K154" s="116" t="str">
        <f t="shared" si="27"/>
        <v/>
      </c>
      <c r="L154" s="116" t="str">
        <f t="shared" si="27"/>
        <v/>
      </c>
      <c r="M154" s="116" t="str">
        <f t="shared" si="27"/>
        <v/>
      </c>
      <c r="N154" s="116" t="str">
        <f t="shared" si="27"/>
        <v/>
      </c>
    </row>
    <row r="155" spans="1:16" x14ac:dyDescent="0.2">
      <c r="A155" s="122">
        <f>Results!P27</f>
        <v>0</v>
      </c>
      <c r="B155" s="123">
        <v>5</v>
      </c>
      <c r="C155" s="124" t="str">
        <f>IF(A155=0,"",INDEX('Team Declaration'!$C$6:$Q$23,MATCH(A150,'Team Declaration'!$B$6:$B$23,0),MATCH(A155,'Team Declaration'!$C$4:$Q$4,0)))</f>
        <v/>
      </c>
      <c r="D155" s="124" t="str">
        <f>IF(A155=0,"",INDEX('Team Declaration'!$C$3:$Q$17,1,MATCH(LEFT(A155,1),'Team Declaration'!$C$4:$Q$4,0)))</f>
        <v/>
      </c>
      <c r="E155" s="127">
        <f>Results!Q27</f>
        <v>0</v>
      </c>
      <c r="F155" s="123">
        <v>1</v>
      </c>
      <c r="H155" s="116" t="str">
        <f t="shared" si="27"/>
        <v/>
      </c>
      <c r="I155" s="116" t="str">
        <f t="shared" si="27"/>
        <v/>
      </c>
      <c r="J155" s="116" t="str">
        <f t="shared" si="27"/>
        <v/>
      </c>
      <c r="K155" s="116" t="str">
        <f t="shared" si="27"/>
        <v/>
      </c>
      <c r="L155" s="116" t="str">
        <f t="shared" si="27"/>
        <v/>
      </c>
      <c r="M155" s="116" t="str">
        <f t="shared" si="27"/>
        <v/>
      </c>
      <c r="N155" s="116" t="str">
        <f t="shared" si="27"/>
        <v/>
      </c>
    </row>
    <row r="156" spans="1:16" x14ac:dyDescent="0.2">
      <c r="A156" s="110" t="str">
        <f>Results!M28</f>
        <v>1500 metres</v>
      </c>
      <c r="C156" s="121" t="str">
        <f>CONCATENATE("Boys ",P156)</f>
        <v>Boys 1500 metres A</v>
      </c>
      <c r="D156" s="126"/>
      <c r="E156" s="128"/>
      <c r="P156" t="str">
        <f>CONCATENATE(A156," A")</f>
        <v>1500 metres A</v>
      </c>
    </row>
    <row r="157" spans="1:16" x14ac:dyDescent="0.2">
      <c r="A157" s="122" t="str">
        <f>Results!P29</f>
        <v>L</v>
      </c>
      <c r="B157" s="123">
        <v>1</v>
      </c>
      <c r="C157" s="124" t="str">
        <f>IF(A157=0,"",INDEX('Team Declaration'!$C$6:$Q$23,MATCH(A156,'Team Declaration'!$B$6:$B$23,0),MATCH(A157,'Team Declaration'!$C$4:$Q$4,0)))</f>
        <v>Aaron Duncan</v>
      </c>
      <c r="D157" s="124" t="str">
        <f>IF(A157=0,"",INDEX('Team Declaration'!$C$3:$Q$17,1,MATCH(LEFT(A157,1),'Team Declaration'!$C$4:$Q$4,0)))</f>
        <v>Lewes</v>
      </c>
      <c r="E157" s="127" t="str">
        <f>Results!Q29</f>
        <v>4.43.6</v>
      </c>
      <c r="F157" s="123">
        <v>5</v>
      </c>
      <c r="H157" s="116" t="str">
        <f t="shared" ref="H157:N161" si="28">IF($A157="","",IF(LEFT($A157,1)=H$9,$F157,""))</f>
        <v/>
      </c>
      <c r="I157" s="116" t="str">
        <f t="shared" si="28"/>
        <v/>
      </c>
      <c r="J157" s="116">
        <f t="shared" si="28"/>
        <v>5</v>
      </c>
      <c r="K157" s="116" t="str">
        <f t="shared" si="28"/>
        <v/>
      </c>
      <c r="L157" s="116" t="str">
        <f t="shared" si="28"/>
        <v/>
      </c>
      <c r="M157" s="116" t="str">
        <f t="shared" si="28"/>
        <v/>
      </c>
      <c r="N157" s="116" t="str">
        <f t="shared" si="28"/>
        <v/>
      </c>
    </row>
    <row r="158" spans="1:16" x14ac:dyDescent="0.2">
      <c r="A158" s="122" t="str">
        <f>Results!P30</f>
        <v>B</v>
      </c>
      <c r="B158" s="123">
        <v>2</v>
      </c>
      <c r="C158" s="124" t="str">
        <f>IF(A158=0,"",INDEX('Team Declaration'!$C$6:$Q$23,MATCH(A156,'Team Declaration'!$B$6:$B$23,0),MATCH(A158,'Team Declaration'!$C$4:$Q$4,0)))</f>
        <v>Patrick Connolly</v>
      </c>
      <c r="D158" s="124" t="str">
        <f>IF(A158=0,"",INDEX('Team Declaration'!$C$3:$Q$17,1,MATCH(LEFT(A158,1),'Team Declaration'!$C$4:$Q$4,0)))</f>
        <v>Brighton</v>
      </c>
      <c r="E158" s="127" t="str">
        <f>Results!Q30</f>
        <v>4.46.6</v>
      </c>
      <c r="F158" s="123">
        <v>4</v>
      </c>
      <c r="H158" s="116">
        <f t="shared" si="28"/>
        <v>4</v>
      </c>
      <c r="I158" s="116" t="str">
        <f t="shared" si="28"/>
        <v/>
      </c>
      <c r="J158" s="116" t="str">
        <f t="shared" si="28"/>
        <v/>
      </c>
      <c r="K158" s="116" t="str">
        <f t="shared" si="28"/>
        <v/>
      </c>
      <c r="L158" s="116" t="str">
        <f t="shared" si="28"/>
        <v/>
      </c>
      <c r="M158" s="116" t="str">
        <f t="shared" si="28"/>
        <v/>
      </c>
      <c r="N158" s="116" t="str">
        <f t="shared" si="28"/>
        <v/>
      </c>
    </row>
    <row r="159" spans="1:16" x14ac:dyDescent="0.2">
      <c r="A159" s="122" t="str">
        <f>Results!P31</f>
        <v>P</v>
      </c>
      <c r="B159" s="123">
        <v>3</v>
      </c>
      <c r="C159" s="124" t="str">
        <f>IF(A159=0,"",INDEX('Team Declaration'!$C$6:$Q$23,MATCH(A156,'Team Declaration'!$B$6:$B$23,0),MATCH(A159,'Team Declaration'!$C$4:$Q$4,0)))</f>
        <v>Alex Brothwell</v>
      </c>
      <c r="D159" s="124" t="str">
        <f>IF(A159=0,"",INDEX('Team Declaration'!$C$3:$Q$17,1,MATCH(LEFT(A159,1),'Team Declaration'!$C$4:$Q$4,0)))</f>
        <v>Phoenix</v>
      </c>
      <c r="E159" s="127" t="str">
        <f>Results!Q31</f>
        <v>4.51.0</v>
      </c>
      <c r="F159" s="123">
        <v>3</v>
      </c>
      <c r="H159" s="116" t="str">
        <f t="shared" si="28"/>
        <v/>
      </c>
      <c r="I159" s="116" t="str">
        <f t="shared" si="28"/>
        <v/>
      </c>
      <c r="J159" s="116" t="str">
        <f t="shared" si="28"/>
        <v/>
      </c>
      <c r="K159" s="116">
        <f t="shared" si="28"/>
        <v>3</v>
      </c>
      <c r="L159" s="116" t="str">
        <f t="shared" si="28"/>
        <v/>
      </c>
      <c r="M159" s="116" t="str">
        <f t="shared" si="28"/>
        <v/>
      </c>
      <c r="N159" s="116" t="str">
        <f t="shared" si="28"/>
        <v/>
      </c>
    </row>
    <row r="160" spans="1:16" x14ac:dyDescent="0.2">
      <c r="A160" s="122" t="str">
        <f>Results!P32</f>
        <v>E</v>
      </c>
      <c r="B160" s="123">
        <v>4</v>
      </c>
      <c r="C160" s="124" t="str">
        <f>IF(A160=0,"",INDEX('Team Declaration'!$C$6:$Q$23,MATCH(A156,'Team Declaration'!$B$6:$B$23,0),MATCH(A160,'Team Declaration'!$C$4:$Q$4,0)))</f>
        <v>Joey Morris</v>
      </c>
      <c r="D160" s="124" t="str">
        <f>IF(A160=0,"",INDEX('Team Declaration'!$C$3:$Q$17,1,MATCH(LEFT(A160,1),'Team Declaration'!$C$4:$Q$4,0)))</f>
        <v>Eastbourne</v>
      </c>
      <c r="E160" s="127" t="str">
        <f>Results!Q32</f>
        <v>4.28.6</v>
      </c>
      <c r="F160" s="123">
        <v>2</v>
      </c>
      <c r="H160" s="116" t="str">
        <f t="shared" si="28"/>
        <v/>
      </c>
      <c r="I160" s="116">
        <f t="shared" si="28"/>
        <v>2</v>
      </c>
      <c r="J160" s="116" t="str">
        <f t="shared" si="28"/>
        <v/>
      </c>
      <c r="K160" s="116" t="str">
        <f t="shared" si="28"/>
        <v/>
      </c>
      <c r="L160" s="116" t="str">
        <f t="shared" si="28"/>
        <v/>
      </c>
      <c r="M160" s="116" t="str">
        <f t="shared" si="28"/>
        <v/>
      </c>
      <c r="N160" s="116" t="str">
        <f t="shared" si="28"/>
        <v/>
      </c>
    </row>
    <row r="161" spans="1:16" x14ac:dyDescent="0.2">
      <c r="A161" s="122">
        <f>Results!P33</f>
        <v>0</v>
      </c>
      <c r="B161" s="123">
        <v>5</v>
      </c>
      <c r="C161" s="124" t="str">
        <f>IF(A161=0,"",INDEX('Team Declaration'!$C$6:$Q$23,MATCH(A156,'Team Declaration'!$B$6:$B$23,0),MATCH(A161,'Team Declaration'!$C$4:$Q$4,0)))</f>
        <v/>
      </c>
      <c r="D161" s="124" t="str">
        <f>IF(A161=0,"",INDEX('Team Declaration'!$C$3:$Q$17,1,MATCH(LEFT(A161,1),'Team Declaration'!$C$4:$Q$4,0)))</f>
        <v/>
      </c>
      <c r="E161" s="127">
        <f>Results!Q33</f>
        <v>0</v>
      </c>
      <c r="F161" s="123">
        <v>1</v>
      </c>
      <c r="H161" s="116" t="str">
        <f t="shared" si="28"/>
        <v/>
      </c>
      <c r="I161" s="116" t="str">
        <f t="shared" si="28"/>
        <v/>
      </c>
      <c r="J161" s="116" t="str">
        <f t="shared" si="28"/>
        <v/>
      </c>
      <c r="K161" s="116" t="str">
        <f t="shared" si="28"/>
        <v/>
      </c>
      <c r="L161" s="116" t="str">
        <f t="shared" si="28"/>
        <v/>
      </c>
      <c r="M161" s="116" t="str">
        <f t="shared" si="28"/>
        <v/>
      </c>
      <c r="N161" s="116" t="str">
        <f t="shared" si="28"/>
        <v/>
      </c>
    </row>
    <row r="162" spans="1:16" x14ac:dyDescent="0.2">
      <c r="A162" s="110" t="str">
        <f>Results!M34</f>
        <v>1500 metres</v>
      </c>
      <c r="C162" s="121" t="str">
        <f>CONCATENATE("Boys ",P162)</f>
        <v>Boys 1500 metres B</v>
      </c>
      <c r="D162" s="126"/>
      <c r="E162" s="128"/>
      <c r="P162" t="str">
        <f>CONCATENATE(A162," B")</f>
        <v>1500 metres B</v>
      </c>
    </row>
    <row r="163" spans="1:16" x14ac:dyDescent="0.2">
      <c r="A163" s="122" t="str">
        <f>Results!P35</f>
        <v>LL</v>
      </c>
      <c r="B163" s="123">
        <v>1</v>
      </c>
      <c r="C163" s="124" t="str">
        <f>IF(A163=0,"",INDEX('Team Declaration'!$C$6:$Q$23,MATCH(A162,'Team Declaration'!$B$6:$B$23,0),MATCH(A163,'Team Declaration'!$C$4:$Q$4,0)))</f>
        <v>Fenton Davoren</v>
      </c>
      <c r="D163" s="124" t="str">
        <f>IF(A163=0,"",INDEX('Team Declaration'!$C$3:$Q$17,1,MATCH(LEFT(A163,1),'Team Declaration'!$C$4:$Q$4,0)))</f>
        <v>Lewes</v>
      </c>
      <c r="E163" s="127" t="str">
        <f>Results!Q35</f>
        <v>5.02.9</v>
      </c>
      <c r="F163" s="123">
        <v>5</v>
      </c>
      <c r="H163" s="116" t="str">
        <f t="shared" ref="H163:N173" si="29">IF($A163="","",IF(LEFT($A163,1)=H$9,$F163,""))</f>
        <v/>
      </c>
      <c r="I163" s="116" t="str">
        <f t="shared" si="29"/>
        <v/>
      </c>
      <c r="J163" s="116">
        <f t="shared" si="29"/>
        <v>5</v>
      </c>
      <c r="K163" s="116" t="str">
        <f t="shared" si="29"/>
        <v/>
      </c>
      <c r="L163" s="116" t="str">
        <f t="shared" si="29"/>
        <v/>
      </c>
      <c r="M163" s="116" t="str">
        <f t="shared" si="29"/>
        <v/>
      </c>
      <c r="N163" s="116" t="str">
        <f t="shared" si="29"/>
        <v/>
      </c>
    </row>
    <row r="164" spans="1:16" x14ac:dyDescent="0.2">
      <c r="A164" s="122" t="str">
        <f>Results!P36</f>
        <v>BB</v>
      </c>
      <c r="B164" s="123">
        <v>2</v>
      </c>
      <c r="C164" s="124" t="str">
        <f>IF(A164=0,"",INDEX('Team Declaration'!$C$6:$Q$23,MATCH(A162,'Team Declaration'!$B$6:$B$23,0),MATCH(A164,'Team Declaration'!$C$4:$Q$4,0)))</f>
        <v>Archie Rowles</v>
      </c>
      <c r="D164" s="124" t="str">
        <f>IF(A164=0,"",INDEX('Team Declaration'!$C$3:$Q$17,1,MATCH(LEFT(A164,1),'Team Declaration'!$C$4:$Q$4,0)))</f>
        <v>Brighton</v>
      </c>
      <c r="E164" s="127" t="str">
        <f>Results!Q36</f>
        <v>5.03.7</v>
      </c>
      <c r="F164" s="123">
        <v>4</v>
      </c>
      <c r="H164" s="116">
        <f t="shared" si="29"/>
        <v>4</v>
      </c>
      <c r="I164" s="116" t="str">
        <f t="shared" si="29"/>
        <v/>
      </c>
      <c r="J164" s="116" t="str">
        <f t="shared" si="29"/>
        <v/>
      </c>
      <c r="K164" s="116" t="str">
        <f t="shared" si="29"/>
        <v/>
      </c>
      <c r="L164" s="116" t="str">
        <f t="shared" si="29"/>
        <v/>
      </c>
      <c r="M164" s="116" t="str">
        <f t="shared" si="29"/>
        <v/>
      </c>
      <c r="N164" s="116" t="str">
        <f t="shared" si="29"/>
        <v/>
      </c>
    </row>
    <row r="165" spans="1:16" x14ac:dyDescent="0.2">
      <c r="A165" s="122" t="str">
        <f>Results!P37</f>
        <v>PP</v>
      </c>
      <c r="B165" s="123">
        <v>3</v>
      </c>
      <c r="C165" s="124" t="str">
        <f>IF(A165=0,"",INDEX('Team Declaration'!$C$6:$Q$23,MATCH(A162,'Team Declaration'!$B$6:$B$23,0),MATCH(A165,'Team Declaration'!$C$4:$Q$4,0)))</f>
        <v>Joe Checkley</v>
      </c>
      <c r="D165" s="124" t="str">
        <f>IF(A165=0,"",INDEX('Team Declaration'!$C$3:$Q$17,1,MATCH(LEFT(A165,1),'Team Declaration'!$C$4:$Q$4,0)))</f>
        <v>Phoenix</v>
      </c>
      <c r="E165" s="127" t="str">
        <f>Results!Q37</f>
        <v>5.05.6</v>
      </c>
      <c r="F165" s="123">
        <v>3</v>
      </c>
      <c r="H165" s="116" t="str">
        <f t="shared" si="29"/>
        <v/>
      </c>
      <c r="I165" s="116" t="str">
        <f t="shared" si="29"/>
        <v/>
      </c>
      <c r="J165" s="116" t="str">
        <f t="shared" si="29"/>
        <v/>
      </c>
      <c r="K165" s="116">
        <f t="shared" si="29"/>
        <v>3</v>
      </c>
      <c r="L165" s="116" t="str">
        <f t="shared" si="29"/>
        <v/>
      </c>
      <c r="M165" s="116" t="str">
        <f t="shared" si="29"/>
        <v/>
      </c>
      <c r="N165" s="116" t="str">
        <f t="shared" si="29"/>
        <v/>
      </c>
    </row>
    <row r="166" spans="1:16" x14ac:dyDescent="0.2">
      <c r="A166" s="122" t="str">
        <f>Results!P38</f>
        <v>EE</v>
      </c>
      <c r="B166" s="123">
        <v>4</v>
      </c>
      <c r="C166" s="124" t="str">
        <f>IF(A166=0,"",INDEX('Team Declaration'!$C$6:$Q$23,MATCH(A162,'Team Declaration'!$B$6:$B$23,0),MATCH(A166,'Team Declaration'!$C$4:$Q$4,0)))</f>
        <v>George Wright</v>
      </c>
      <c r="D166" s="124" t="str">
        <f>IF(A166=0,"",INDEX('Team Declaration'!$C$3:$Q$17,1,MATCH(LEFT(A166,1),'Team Declaration'!$C$4:$Q$4,0)))</f>
        <v>Eastbourne</v>
      </c>
      <c r="E166" s="127" t="str">
        <f>Results!Q38</f>
        <v>6.08.1</v>
      </c>
      <c r="F166" s="123">
        <v>2</v>
      </c>
      <c r="H166" s="116" t="str">
        <f t="shared" si="29"/>
        <v/>
      </c>
      <c r="I166" s="116">
        <f t="shared" si="29"/>
        <v>2</v>
      </c>
      <c r="J166" s="116" t="str">
        <f t="shared" si="29"/>
        <v/>
      </c>
      <c r="K166" s="116" t="str">
        <f t="shared" si="29"/>
        <v/>
      </c>
      <c r="L166" s="116" t="str">
        <f t="shared" si="29"/>
        <v/>
      </c>
      <c r="M166" s="116" t="str">
        <f t="shared" si="29"/>
        <v/>
      </c>
      <c r="N166" s="116" t="str">
        <f t="shared" si="29"/>
        <v/>
      </c>
    </row>
    <row r="167" spans="1:16" x14ac:dyDescent="0.2">
      <c r="A167" s="122">
        <f>Results!P39</f>
        <v>0</v>
      </c>
      <c r="B167" s="123">
        <v>5</v>
      </c>
      <c r="C167" s="124" t="str">
        <f>IF(A167=0,"",INDEX('Team Declaration'!$C$6:$Q$23,MATCH(A162,'Team Declaration'!$B$6:$B$23,0),MATCH(A167,'Team Declaration'!$C$4:$Q$4,0)))</f>
        <v/>
      </c>
      <c r="D167" s="124" t="str">
        <f>IF(A167=0,"",INDEX('Team Declaration'!$C$3:$Q$17,1,MATCH(LEFT(A167,1),'Team Declaration'!$C$4:$Q$4,0)))</f>
        <v/>
      </c>
      <c r="E167" s="127">
        <f>Results!Q39</f>
        <v>0</v>
      </c>
      <c r="F167" s="123">
        <v>1</v>
      </c>
      <c r="H167" s="116" t="str">
        <f t="shared" si="29"/>
        <v/>
      </c>
      <c r="I167" s="116" t="str">
        <f t="shared" si="29"/>
        <v/>
      </c>
      <c r="J167" s="116" t="str">
        <f t="shared" si="29"/>
        <v/>
      </c>
      <c r="K167" s="116" t="str">
        <f t="shared" si="29"/>
        <v/>
      </c>
      <c r="L167" s="116" t="str">
        <f t="shared" si="29"/>
        <v/>
      </c>
      <c r="M167" s="116" t="str">
        <f t="shared" si="29"/>
        <v/>
      </c>
      <c r="N167" s="116" t="str">
        <f t="shared" si="29"/>
        <v/>
      </c>
    </row>
    <row r="168" spans="1:16" x14ac:dyDescent="0.2">
      <c r="A168" s="110" t="str">
        <f>Results!M40</f>
        <v>4x100m relay</v>
      </c>
      <c r="C168" s="121" t="str">
        <f>CONCATENATE("Boys ",P168)</f>
        <v>Boys 4x100m relay</v>
      </c>
      <c r="D168" s="126"/>
      <c r="E168" s="128"/>
      <c r="P168" t="str">
        <f>CONCATENATE(A168,)</f>
        <v>4x100m relay</v>
      </c>
    </row>
    <row r="169" spans="1:16" ht="26.25" customHeight="1" x14ac:dyDescent="0.2">
      <c r="A169" s="144" t="str">
        <f>Results!P41</f>
        <v>B</v>
      </c>
      <c r="B169" s="129">
        <v>1</v>
      </c>
      <c r="C169" s="130" t="str">
        <f>IF(A169=0,"",INDEX('Team Declaration'!$C$6:$Q$23,MATCH(A$168,'Team Declaration'!$B$6:$B$23,0)+4,MATCH(A169,'Team Declaration'!$C$4:$Q$4,0)))</f>
        <v>Connor Fairhall, Wilson Miller, Michael Shaw &amp; Arthur Haines</v>
      </c>
      <c r="D169" s="131" t="str">
        <f>IF(A169=0,"",INDEX('Team Declaration'!$C$3:$Q$17,1,MATCH(LEFT(A169,1),'Team Declaration'!$C$4:$Q$4,0)))</f>
        <v>Brighton</v>
      </c>
      <c r="E169" s="132">
        <f>Results!Q41</f>
        <v>50.3</v>
      </c>
      <c r="F169" s="133">
        <v>5</v>
      </c>
      <c r="H169" s="116">
        <f t="shared" si="29"/>
        <v>5</v>
      </c>
      <c r="I169" s="116" t="str">
        <f t="shared" si="29"/>
        <v/>
      </c>
      <c r="J169" s="116" t="str">
        <f t="shared" si="29"/>
        <v/>
      </c>
      <c r="K169" s="116" t="str">
        <f t="shared" si="29"/>
        <v/>
      </c>
      <c r="L169" s="116" t="str">
        <f t="shared" si="29"/>
        <v/>
      </c>
      <c r="M169" s="116" t="str">
        <f t="shared" si="29"/>
        <v/>
      </c>
      <c r="N169" s="116" t="str">
        <f t="shared" si="29"/>
        <v/>
      </c>
    </row>
    <row r="170" spans="1:16" ht="26.25" customHeight="1" x14ac:dyDescent="0.2">
      <c r="A170" s="144" t="str">
        <f>Results!P45</f>
        <v>L</v>
      </c>
      <c r="B170" s="129">
        <v>2</v>
      </c>
      <c r="C170" s="130" t="str">
        <f>IF(A170=0,"",INDEX('Team Declaration'!$C$6:$Q$23,MATCH(A$168,'Team Declaration'!$B$6:$B$23,0)+4,MATCH(A170,'Team Declaration'!$C$4:$Q$4,0)))</f>
        <v>Ori Bartle, Bailey Dean, Sam Dunstall &amp; Wesley Day</v>
      </c>
      <c r="D170" s="131" t="str">
        <f>IF(A170=0,"",INDEX('Team Declaration'!$C$3:$Q$17,1,MATCH(LEFT(A170,1),'Team Declaration'!$C$4:$Q$4,0)))</f>
        <v>Lewes</v>
      </c>
      <c r="E170" s="132">
        <f>Results!Q45</f>
        <v>51.1</v>
      </c>
      <c r="F170" s="133">
        <v>4</v>
      </c>
      <c r="H170" s="116" t="str">
        <f t="shared" si="29"/>
        <v/>
      </c>
      <c r="I170" s="116" t="str">
        <f t="shared" si="29"/>
        <v/>
      </c>
      <c r="J170" s="116">
        <f t="shared" si="29"/>
        <v>4</v>
      </c>
      <c r="K170" s="116" t="str">
        <f t="shared" si="29"/>
        <v/>
      </c>
      <c r="L170" s="116" t="str">
        <f t="shared" si="29"/>
        <v/>
      </c>
      <c r="M170" s="116" t="str">
        <f t="shared" si="29"/>
        <v/>
      </c>
      <c r="N170" s="116" t="str">
        <f t="shared" si="29"/>
        <v/>
      </c>
    </row>
    <row r="171" spans="1:16" ht="26.25" customHeight="1" x14ac:dyDescent="0.2">
      <c r="A171" s="144" t="str">
        <f>Results!P49</f>
        <v>E</v>
      </c>
      <c r="B171" s="129">
        <v>3</v>
      </c>
      <c r="C171" s="130" t="str">
        <f>IF(A171=0,"",INDEX('Team Declaration'!$C$6:$Q$23,MATCH(A$168,'Team Declaration'!$B$6:$B$23,0)+4,MATCH(A171,'Team Declaration'!$C$4:$Q$4,0)))</f>
        <v>Zach Fulwell, Jack Watkins, Matthew Grindrod &amp; Pyers Lockwood</v>
      </c>
      <c r="D171" s="131" t="str">
        <f>IF(A171=0,"",INDEX('Team Declaration'!$C$3:$Q$17,1,MATCH(LEFT(A171,1),'Team Declaration'!$C$4:$Q$4,0)))</f>
        <v>Eastbourne</v>
      </c>
      <c r="E171" s="132">
        <f>Results!Q49</f>
        <v>51.2</v>
      </c>
      <c r="F171" s="133">
        <v>3</v>
      </c>
      <c r="H171" s="116" t="str">
        <f t="shared" si="29"/>
        <v/>
      </c>
      <c r="I171" s="116">
        <f t="shared" si="29"/>
        <v>3</v>
      </c>
      <c r="J171" s="116" t="str">
        <f t="shared" si="29"/>
        <v/>
      </c>
      <c r="K171" s="116" t="str">
        <f t="shared" si="29"/>
        <v/>
      </c>
      <c r="L171" s="116" t="str">
        <f t="shared" si="29"/>
        <v/>
      </c>
      <c r="M171" s="116" t="str">
        <f t="shared" si="29"/>
        <v/>
      </c>
      <c r="N171" s="116" t="str">
        <f t="shared" si="29"/>
        <v/>
      </c>
    </row>
    <row r="172" spans="1:16" ht="26.25" customHeight="1" x14ac:dyDescent="0.2">
      <c r="A172" s="144">
        <f>Results!P53</f>
        <v>0</v>
      </c>
      <c r="B172" s="129">
        <v>4</v>
      </c>
      <c r="C172" s="130" t="str">
        <f>IF(A172=0,"",INDEX('Team Declaration'!$C$6:$Q$23,MATCH(A$168,'Team Declaration'!$B$6:$B$23,0)+4,MATCH(A172,'Team Declaration'!$C$4:$Q$4,0)))</f>
        <v/>
      </c>
      <c r="D172" s="131" t="str">
        <f>IF(A172=0,"",INDEX('Team Declaration'!$C$3:$Q$17,1,MATCH(LEFT(A172,1),'Team Declaration'!$C$4:$Q$4,0)))</f>
        <v/>
      </c>
      <c r="E172" s="132">
        <f>Results!Q51</f>
        <v>0</v>
      </c>
      <c r="F172" s="133">
        <v>2</v>
      </c>
      <c r="H172" s="116" t="str">
        <f t="shared" si="29"/>
        <v/>
      </c>
      <c r="I172" s="116" t="str">
        <f t="shared" si="29"/>
        <v/>
      </c>
      <c r="J172" s="116" t="str">
        <f t="shared" si="29"/>
        <v/>
      </c>
      <c r="K172" s="116" t="str">
        <f t="shared" si="29"/>
        <v/>
      </c>
      <c r="L172" s="116" t="str">
        <f t="shared" si="29"/>
        <v/>
      </c>
      <c r="M172" s="116" t="str">
        <f t="shared" si="29"/>
        <v/>
      </c>
      <c r="N172" s="116" t="str">
        <f t="shared" si="29"/>
        <v/>
      </c>
    </row>
    <row r="173" spans="1:16" ht="26.25" customHeight="1" x14ac:dyDescent="0.2">
      <c r="A173" s="144">
        <f>Results!P57</f>
        <v>0</v>
      </c>
      <c r="B173" s="129">
        <v>5</v>
      </c>
      <c r="C173" s="130" t="str">
        <f>IF(A173=0,"",INDEX('Team Declaration'!$C$6:$Q$23,MATCH(A$168,'Team Declaration'!$B$6:$B$23,0)+4,MATCH(A173,'Team Declaration'!$C$4:$Q$4,0)))</f>
        <v/>
      </c>
      <c r="D173" s="131" t="str">
        <f>IF(A173=0,"",INDEX('Team Declaration'!$C$3:$Q$17,1,MATCH(LEFT(A173,1),'Team Declaration'!$C$4:$Q$4,0)))</f>
        <v/>
      </c>
      <c r="E173" s="132">
        <f>Results!Q55</f>
        <v>0</v>
      </c>
      <c r="F173" s="133">
        <v>1</v>
      </c>
      <c r="H173" s="116" t="str">
        <f t="shared" si="29"/>
        <v/>
      </c>
      <c r="I173" s="116" t="str">
        <f t="shared" si="29"/>
        <v/>
      </c>
      <c r="J173" s="116" t="str">
        <f t="shared" si="29"/>
        <v/>
      </c>
      <c r="K173" s="116" t="str">
        <f t="shared" si="29"/>
        <v/>
      </c>
      <c r="L173" s="116" t="str">
        <f t="shared" si="29"/>
        <v/>
      </c>
      <c r="M173" s="116" t="str">
        <f t="shared" si="29"/>
        <v/>
      </c>
      <c r="N173" s="116" t="str">
        <f t="shared" si="29"/>
        <v/>
      </c>
    </row>
    <row r="174" spans="1:16" x14ac:dyDescent="0.2">
      <c r="A174" s="110" t="str">
        <f>Results!A70</f>
        <v>Hammer</v>
      </c>
      <c r="C174" s="121" t="str">
        <f>CONCATENATE("Girls ",P174)</f>
        <v>Girls Hammer A</v>
      </c>
      <c r="E174" s="110">
        <f>Results!E143</f>
        <v>0</v>
      </c>
      <c r="P174" t="str">
        <f>CONCATENATE(A174," A")</f>
        <v>Hammer A</v>
      </c>
    </row>
    <row r="175" spans="1:16" x14ac:dyDescent="0.2">
      <c r="A175" s="134" t="str">
        <f>Results!D71</f>
        <v>BB</v>
      </c>
      <c r="B175" s="135">
        <v>1</v>
      </c>
      <c r="C175" s="124" t="str">
        <f>IF(A175=0,"",INDEX('Team Declaration'!$C$25:$Q$42,MATCH(A174,'Team Declaration'!$B$25:$B$42,0),MATCH(A175,'Team Declaration'!$C$4:$Q$4,0)))</f>
        <v>Emma Carter</v>
      </c>
      <c r="D175" s="124" t="str">
        <f>IF(A175=0,"",INDEX('Team Declaration'!$C$3:$Q$17,1,MATCH(LEFT(A175,1),'Team Declaration'!$C$4:$Q$4,0)))</f>
        <v>Brighton</v>
      </c>
      <c r="E175" s="136">
        <f>Results!E71</f>
        <v>24.41</v>
      </c>
      <c r="F175" s="135">
        <v>5</v>
      </c>
      <c r="H175" s="116">
        <f t="shared" ref="H175:N190" si="30">IF($A175="","",IF(LEFT($A175,1)=H$9,$F175,""))</f>
        <v>5</v>
      </c>
      <c r="I175" s="116" t="str">
        <f t="shared" si="30"/>
        <v/>
      </c>
      <c r="J175" s="116" t="str">
        <f t="shared" si="30"/>
        <v/>
      </c>
      <c r="K175" s="116" t="str">
        <f t="shared" si="30"/>
        <v/>
      </c>
      <c r="L175" s="116" t="str">
        <f t="shared" si="30"/>
        <v/>
      </c>
      <c r="M175" s="116" t="str">
        <f t="shared" si="30"/>
        <v/>
      </c>
      <c r="N175" s="116" t="str">
        <f t="shared" si="30"/>
        <v/>
      </c>
    </row>
    <row r="176" spans="1:16" x14ac:dyDescent="0.2">
      <c r="A176" s="134" t="str">
        <f>Results!D72</f>
        <v>E</v>
      </c>
      <c r="B176" s="135">
        <v>2</v>
      </c>
      <c r="C176" s="124" t="str">
        <f>IF(A176=0,"",INDEX('Team Declaration'!$C$25:$Q$42,MATCH(A174,'Team Declaration'!$B$25:$B$42,0),MATCH(A176,'Team Declaration'!$C$4:$Q$4,0)))</f>
        <v>Nellie Hannam</v>
      </c>
      <c r="D176" s="124" t="str">
        <f>IF(A176=0,"",INDEX('Team Declaration'!$C$3:$Q$17,1,MATCH(LEFT(A176,1),'Team Declaration'!$C$4:$Q$4,0)))</f>
        <v>Eastbourne</v>
      </c>
      <c r="E176" s="136">
        <f>Results!E72</f>
        <v>18.100000000000001</v>
      </c>
      <c r="F176" s="135">
        <v>4</v>
      </c>
      <c r="H176" s="116" t="str">
        <f t="shared" si="30"/>
        <v/>
      </c>
      <c r="I176" s="116">
        <f t="shared" si="30"/>
        <v>4</v>
      </c>
      <c r="J176" s="116" t="str">
        <f t="shared" si="30"/>
        <v/>
      </c>
      <c r="K176" s="116" t="str">
        <f t="shared" si="30"/>
        <v/>
      </c>
      <c r="L176" s="116" t="str">
        <f t="shared" si="30"/>
        <v/>
      </c>
      <c r="M176" s="116" t="str">
        <f t="shared" si="30"/>
        <v/>
      </c>
      <c r="N176" s="116" t="str">
        <f t="shared" si="30"/>
        <v/>
      </c>
    </row>
    <row r="177" spans="1:16" x14ac:dyDescent="0.2">
      <c r="A177" s="134" t="str">
        <f>Results!D73</f>
        <v>P</v>
      </c>
      <c r="B177" s="135">
        <v>3</v>
      </c>
      <c r="C177" s="124" t="str">
        <f>IF(A177=0,"",INDEX('Team Declaration'!$C$25:$Q$42,MATCH(A174,'Team Declaration'!$B$25:$B$42,0),MATCH(A177,'Team Declaration'!$C$4:$Q$4,0)))</f>
        <v>Lauren Lee</v>
      </c>
      <c r="D177" s="124" t="str">
        <f>IF(A177=0,"",INDEX('Team Declaration'!$C$3:$Q$17,1,MATCH(LEFT(A177,1),'Team Declaration'!$C$4:$Q$4,0)))</f>
        <v>Phoenix</v>
      </c>
      <c r="E177" s="136">
        <f>Results!E73</f>
        <v>4.95</v>
      </c>
      <c r="F177" s="135">
        <v>3</v>
      </c>
      <c r="H177" s="116" t="str">
        <f t="shared" si="30"/>
        <v/>
      </c>
      <c r="I177" s="116" t="str">
        <f t="shared" si="30"/>
        <v/>
      </c>
      <c r="J177" s="116" t="str">
        <f t="shared" si="30"/>
        <v/>
      </c>
      <c r="K177" s="116">
        <f t="shared" si="30"/>
        <v>3</v>
      </c>
      <c r="L177" s="116" t="str">
        <f t="shared" si="30"/>
        <v/>
      </c>
      <c r="M177" s="116" t="str">
        <f t="shared" si="30"/>
        <v/>
      </c>
      <c r="N177" s="116" t="str">
        <f t="shared" si="30"/>
        <v/>
      </c>
    </row>
    <row r="178" spans="1:16" x14ac:dyDescent="0.2">
      <c r="A178" s="134">
        <f>Results!D74</f>
        <v>0</v>
      </c>
      <c r="B178" s="135">
        <v>4</v>
      </c>
      <c r="C178" s="124" t="str">
        <f>IF(A178=0,"",INDEX('Team Declaration'!$C$25:$Q$42,MATCH(A174,'Team Declaration'!$B$25:$B$42,0),MATCH(A178,'Team Declaration'!$C$4:$Q$4,0)))</f>
        <v/>
      </c>
      <c r="D178" s="124" t="str">
        <f>IF(A178=0,"",INDEX('Team Declaration'!$C$3:$Q$17,1,MATCH(LEFT(A178,1),'Team Declaration'!$C$4:$Q$4,0)))</f>
        <v/>
      </c>
      <c r="E178" s="136">
        <f>Results!E74</f>
        <v>0</v>
      </c>
      <c r="F178" s="135">
        <v>2</v>
      </c>
      <c r="H178" s="116" t="str">
        <f t="shared" si="30"/>
        <v/>
      </c>
      <c r="I178" s="116" t="str">
        <f t="shared" si="30"/>
        <v/>
      </c>
      <c r="J178" s="116" t="str">
        <f t="shared" si="30"/>
        <v/>
      </c>
      <c r="K178" s="116" t="str">
        <f t="shared" si="30"/>
        <v/>
      </c>
      <c r="L178" s="116" t="str">
        <f t="shared" si="30"/>
        <v/>
      </c>
      <c r="M178" s="116" t="str">
        <f t="shared" si="30"/>
        <v/>
      </c>
      <c r="N178" s="116" t="str">
        <f t="shared" si="30"/>
        <v/>
      </c>
    </row>
    <row r="179" spans="1:16" x14ac:dyDescent="0.2">
      <c r="A179" s="134">
        <f>Results!D75</f>
        <v>0</v>
      </c>
      <c r="B179" s="135">
        <v>5</v>
      </c>
      <c r="C179" s="124" t="str">
        <f>IF(A179=0,"",INDEX('Team Declaration'!$C$25:$Q$42,MATCH(A174,'Team Declaration'!$B$25:$B$42,0),MATCH(A179,'Team Declaration'!$C$4:$Q$4,0)))</f>
        <v/>
      </c>
      <c r="D179" s="124" t="str">
        <f>IF(A179=0,"",INDEX('Team Declaration'!$C$3:$Q$17,1,MATCH(LEFT(A179,1),'Team Declaration'!$C$4:$Q$4,0)))</f>
        <v/>
      </c>
      <c r="E179" s="136">
        <f>Results!E75</f>
        <v>0</v>
      </c>
      <c r="F179" s="135">
        <v>1</v>
      </c>
      <c r="H179" s="116" t="str">
        <f t="shared" si="30"/>
        <v/>
      </c>
      <c r="I179" s="116" t="str">
        <f t="shared" si="30"/>
        <v/>
      </c>
      <c r="J179" s="116" t="str">
        <f t="shared" si="30"/>
        <v/>
      </c>
      <c r="K179" s="116" t="str">
        <f t="shared" si="30"/>
        <v/>
      </c>
      <c r="L179" s="116" t="str">
        <f t="shared" si="30"/>
        <v/>
      </c>
      <c r="M179" s="116" t="str">
        <f t="shared" si="30"/>
        <v/>
      </c>
      <c r="N179" s="116" t="str">
        <f t="shared" si="30"/>
        <v/>
      </c>
    </row>
    <row r="180" spans="1:16" x14ac:dyDescent="0.2">
      <c r="A180" s="110" t="str">
        <f>Results!A76</f>
        <v>Hammer</v>
      </c>
      <c r="C180" s="121" t="str">
        <f>CONCATENATE("Girls ",P180)</f>
        <v>Girls Hammer B</v>
      </c>
      <c r="D180" s="126"/>
      <c r="E180" s="110">
        <f>Results!E154</f>
        <v>0</v>
      </c>
      <c r="P180" t="str">
        <f>CONCATENATE(A180," B")</f>
        <v>Hammer B</v>
      </c>
    </row>
    <row r="181" spans="1:16" x14ac:dyDescent="0.2">
      <c r="A181" s="134" t="str">
        <f>Results!D77</f>
        <v>B</v>
      </c>
      <c r="B181" s="135">
        <v>1</v>
      </c>
      <c r="C181" s="124" t="str">
        <f>IF(A181=0,"",INDEX('Team Declaration'!$C$25:$Q$42,MATCH(A180,'Team Declaration'!$B$25:$B$42,0),MATCH(A181,'Team Declaration'!$C$4:$Q$4,0)))</f>
        <v>Freya Waterworth</v>
      </c>
      <c r="D181" s="124" t="str">
        <f>IF(A181=0,"",INDEX('Team Declaration'!$C$3:$Q$17,1,MATCH(LEFT(A181,1),'Team Declaration'!$C$4:$Q$4,0)))</f>
        <v>Brighton</v>
      </c>
      <c r="E181" s="136">
        <f>Results!E77</f>
        <v>18.89</v>
      </c>
      <c r="F181" s="135">
        <v>5</v>
      </c>
      <c r="H181" s="116">
        <f t="shared" si="30"/>
        <v>5</v>
      </c>
      <c r="I181" s="116" t="str">
        <f t="shared" si="30"/>
        <v/>
      </c>
      <c r="J181" s="116" t="str">
        <f t="shared" si="30"/>
        <v/>
      </c>
      <c r="K181" s="116" t="str">
        <f t="shared" si="30"/>
        <v/>
      </c>
      <c r="L181" s="116" t="str">
        <f t="shared" si="30"/>
        <v/>
      </c>
      <c r="M181" s="116" t="str">
        <f t="shared" si="30"/>
        <v/>
      </c>
      <c r="N181" s="116" t="str">
        <f t="shared" si="30"/>
        <v/>
      </c>
    </row>
    <row r="182" spans="1:16" x14ac:dyDescent="0.2">
      <c r="A182" s="134" t="str">
        <f>Results!D78</f>
        <v>EE</v>
      </c>
      <c r="B182" s="135">
        <v>2</v>
      </c>
      <c r="C182" s="124" t="str">
        <f>IF(A182=0,"",INDEX('Team Declaration'!$C$25:$Q$42,MATCH(A180,'Team Declaration'!$B$25:$B$42,0),MATCH(A182,'Team Declaration'!$C$4:$Q$4,0)))</f>
        <v>Maddy Badlwin-Charles</v>
      </c>
      <c r="D182" s="124" t="str">
        <f>IF(A182=0,"",INDEX('Team Declaration'!$C$3:$Q$17,1,MATCH(LEFT(A182,1),'Team Declaration'!$C$4:$Q$4,0)))</f>
        <v>Eastbourne</v>
      </c>
      <c r="E182" s="136">
        <f>Results!E78</f>
        <v>10.99</v>
      </c>
      <c r="F182" s="135">
        <v>4</v>
      </c>
      <c r="H182" s="116" t="str">
        <f t="shared" si="30"/>
        <v/>
      </c>
      <c r="I182" s="116">
        <f t="shared" si="30"/>
        <v>4</v>
      </c>
      <c r="J182" s="116" t="str">
        <f t="shared" si="30"/>
        <v/>
      </c>
      <c r="K182" s="116" t="str">
        <f t="shared" si="30"/>
        <v/>
      </c>
      <c r="L182" s="116" t="str">
        <f t="shared" si="30"/>
        <v/>
      </c>
      <c r="M182" s="116" t="str">
        <f t="shared" si="30"/>
        <v/>
      </c>
      <c r="N182" s="116" t="str">
        <f t="shared" si="30"/>
        <v/>
      </c>
    </row>
    <row r="183" spans="1:16" x14ac:dyDescent="0.2">
      <c r="A183" s="134">
        <f>Results!D79</f>
        <v>0</v>
      </c>
      <c r="B183" s="135">
        <v>3</v>
      </c>
      <c r="C183" s="124" t="str">
        <f>IF(A183=0,"",INDEX('Team Declaration'!$C$25:$Q$42,MATCH(A180,'Team Declaration'!$B$25:$B$42,0),MATCH(A183,'Team Declaration'!$C$4:$Q$4,0)))</f>
        <v/>
      </c>
      <c r="D183" s="124" t="str">
        <f>IF(A183=0,"",INDEX('Team Declaration'!$C$3:$Q$17,1,MATCH(LEFT(A183,1),'Team Declaration'!$C$4:$Q$4,0)))</f>
        <v/>
      </c>
      <c r="E183" s="136">
        <f>Results!E79</f>
        <v>0</v>
      </c>
      <c r="F183" s="135">
        <v>3</v>
      </c>
      <c r="H183" s="116" t="str">
        <f t="shared" si="30"/>
        <v/>
      </c>
      <c r="I183" s="116" t="str">
        <f t="shared" si="30"/>
        <v/>
      </c>
      <c r="J183" s="116" t="str">
        <f t="shared" si="30"/>
        <v/>
      </c>
      <c r="K183" s="116" t="str">
        <f t="shared" si="30"/>
        <v/>
      </c>
      <c r="L183" s="116" t="str">
        <f t="shared" si="30"/>
        <v/>
      </c>
      <c r="M183" s="116" t="str">
        <f t="shared" si="30"/>
        <v/>
      </c>
      <c r="N183" s="116" t="str">
        <f t="shared" si="30"/>
        <v/>
      </c>
    </row>
    <row r="184" spans="1:16" x14ac:dyDescent="0.2">
      <c r="A184" s="134">
        <f>Results!D80</f>
        <v>0</v>
      </c>
      <c r="B184" s="135">
        <v>4</v>
      </c>
      <c r="C184" s="124" t="str">
        <f>IF(A184=0,"",INDEX('Team Declaration'!$C$25:$Q$42,MATCH(A180,'Team Declaration'!$B$25:$B$42,0),MATCH(A184,'Team Declaration'!$C$4:$Q$4,0)))</f>
        <v/>
      </c>
      <c r="D184" s="124" t="str">
        <f>IF(A184=0,"",INDEX('Team Declaration'!$C$3:$Q$17,1,MATCH(LEFT(A184,1),'Team Declaration'!$C$4:$Q$4,0)))</f>
        <v/>
      </c>
      <c r="E184" s="136">
        <f>Results!E80</f>
        <v>0</v>
      </c>
      <c r="F184" s="135">
        <v>2</v>
      </c>
      <c r="H184" s="116" t="str">
        <f t="shared" si="30"/>
        <v/>
      </c>
      <c r="I184" s="116" t="str">
        <f t="shared" si="30"/>
        <v/>
      </c>
      <c r="J184" s="116" t="str">
        <f t="shared" si="30"/>
        <v/>
      </c>
      <c r="K184" s="116" t="str">
        <f t="shared" si="30"/>
        <v/>
      </c>
      <c r="L184" s="116" t="str">
        <f t="shared" si="30"/>
        <v/>
      </c>
      <c r="M184" s="116" t="str">
        <f t="shared" si="30"/>
        <v/>
      </c>
      <c r="N184" s="116" t="str">
        <f t="shared" si="30"/>
        <v/>
      </c>
    </row>
    <row r="185" spans="1:16" x14ac:dyDescent="0.2">
      <c r="A185" s="134">
        <f>Results!D81</f>
        <v>0</v>
      </c>
      <c r="B185" s="135">
        <v>5</v>
      </c>
      <c r="C185" s="124" t="str">
        <f>IF(A185=0,"",INDEX('Team Declaration'!$C$25:$Q$42,MATCH(A180,'Team Declaration'!$B$25:$B$42,0),MATCH(A185,'Team Declaration'!$C$4:$Q$4,0)))</f>
        <v/>
      </c>
      <c r="D185" s="124" t="str">
        <f>IF(A185=0,"",INDEX('Team Declaration'!$C$3:$Q$17,1,MATCH(LEFT(A185,1),'Team Declaration'!$C$4:$Q$4,0)))</f>
        <v/>
      </c>
      <c r="E185" s="136">
        <f>Results!E81</f>
        <v>0</v>
      </c>
      <c r="F185" s="135">
        <v>1</v>
      </c>
      <c r="H185" s="116" t="str">
        <f t="shared" si="30"/>
        <v/>
      </c>
      <c r="I185" s="116" t="str">
        <f t="shared" si="30"/>
        <v/>
      </c>
      <c r="J185" s="116" t="str">
        <f t="shared" si="30"/>
        <v/>
      </c>
      <c r="K185" s="116" t="str">
        <f t="shared" si="30"/>
        <v/>
      </c>
      <c r="L185" s="116" t="str">
        <f t="shared" si="30"/>
        <v/>
      </c>
      <c r="M185" s="116" t="str">
        <f t="shared" si="30"/>
        <v/>
      </c>
      <c r="N185" s="116" t="str">
        <f t="shared" si="30"/>
        <v/>
      </c>
    </row>
    <row r="186" spans="1:16" x14ac:dyDescent="0.2">
      <c r="A186" s="110" t="str">
        <f>Results!A82</f>
        <v>Pole Vault</v>
      </c>
      <c r="C186" s="121" t="str">
        <f>CONCATENATE("Girls ",P186)</f>
        <v>Girls Pole Vault A</v>
      </c>
      <c r="D186" s="126"/>
      <c r="E186" s="110">
        <f>Results!E165</f>
        <v>0</v>
      </c>
      <c r="P186" t="str">
        <f>CONCATENATE(A186," A")</f>
        <v>Pole Vault A</v>
      </c>
    </row>
    <row r="187" spans="1:16" x14ac:dyDescent="0.2">
      <c r="A187" s="134" t="str">
        <f>Results!D83</f>
        <v>L</v>
      </c>
      <c r="B187" s="135">
        <v>1</v>
      </c>
      <c r="C187" s="124" t="str">
        <f>IF(A187=0,"",INDEX('Team Declaration'!$C$25:$Q$42,MATCH(A186,'Team Declaration'!$B$25:$B$42,0),MATCH(A187,'Team Declaration'!$C$4:$Q$4,0)))</f>
        <v>Ivy Spencer</v>
      </c>
      <c r="D187" s="124" t="str">
        <f>IF(A187=0,"",INDEX('Team Declaration'!$C$3:$Q$17,1,MATCH(LEFT(A187,1),'Team Declaration'!$C$4:$Q$4,0)))</f>
        <v>Lewes</v>
      </c>
      <c r="E187" s="136">
        <f>Results!E83</f>
        <v>2.65</v>
      </c>
      <c r="F187" s="135">
        <v>5</v>
      </c>
      <c r="H187" s="116" t="str">
        <f t="shared" si="30"/>
        <v/>
      </c>
      <c r="I187" s="116" t="str">
        <f t="shared" si="30"/>
        <v/>
      </c>
      <c r="J187" s="116">
        <f t="shared" si="30"/>
        <v>5</v>
      </c>
      <c r="K187" s="116" t="str">
        <f t="shared" si="30"/>
        <v/>
      </c>
      <c r="L187" s="116" t="str">
        <f t="shared" si="30"/>
        <v/>
      </c>
      <c r="M187" s="116" t="str">
        <f t="shared" si="30"/>
        <v/>
      </c>
      <c r="N187" s="116" t="str">
        <f t="shared" si="30"/>
        <v/>
      </c>
    </row>
    <row r="188" spans="1:16" x14ac:dyDescent="0.2">
      <c r="A188" s="134" t="str">
        <f>Results!D84</f>
        <v>P</v>
      </c>
      <c r="B188" s="135">
        <v>2</v>
      </c>
      <c r="C188" s="124" t="str">
        <f>IF(A188=0,"",INDEX('Team Declaration'!$C$25:$Q$42,MATCH(A186,'Team Declaration'!$B$25:$B$42,0),MATCH(A188,'Team Declaration'!$C$4:$Q$4,0)))</f>
        <v>Daisy Mason</v>
      </c>
      <c r="D188" s="124" t="str">
        <f>IF(A188=0,"",INDEX('Team Declaration'!$C$3:$Q$17,1,MATCH(LEFT(A188,1),'Team Declaration'!$C$4:$Q$4,0)))</f>
        <v>Phoenix</v>
      </c>
      <c r="E188" s="136">
        <f>Results!E84</f>
        <v>1.7</v>
      </c>
      <c r="F188" s="135">
        <v>4</v>
      </c>
      <c r="H188" s="116" t="str">
        <f t="shared" si="30"/>
        <v/>
      </c>
      <c r="I188" s="116" t="str">
        <f t="shared" si="30"/>
        <v/>
      </c>
      <c r="J188" s="116" t="str">
        <f t="shared" si="30"/>
        <v/>
      </c>
      <c r="K188" s="116">
        <f t="shared" si="30"/>
        <v>4</v>
      </c>
      <c r="L188" s="116" t="str">
        <f t="shared" si="30"/>
        <v/>
      </c>
      <c r="M188" s="116" t="str">
        <f t="shared" si="30"/>
        <v/>
      </c>
      <c r="N188" s="116" t="str">
        <f t="shared" si="30"/>
        <v/>
      </c>
    </row>
    <row r="189" spans="1:16" x14ac:dyDescent="0.2">
      <c r="A189" s="134">
        <f>Results!D85</f>
        <v>0</v>
      </c>
      <c r="B189" s="135">
        <v>3</v>
      </c>
      <c r="C189" s="124" t="str">
        <f>IF(A189=0,"",INDEX('Team Declaration'!$C$25:$Q$42,MATCH(A186,'Team Declaration'!$B$25:$B$42,0),MATCH(A189,'Team Declaration'!$C$4:$Q$4,0)))</f>
        <v/>
      </c>
      <c r="D189" s="124" t="str">
        <f>IF(A189=0,"",INDEX('Team Declaration'!$C$3:$Q$17,1,MATCH(LEFT(A189,1),'Team Declaration'!$C$4:$Q$4,0)))</f>
        <v/>
      </c>
      <c r="E189" s="136">
        <f>Results!E85</f>
        <v>0</v>
      </c>
      <c r="F189" s="135">
        <v>3</v>
      </c>
      <c r="H189" s="116" t="str">
        <f t="shared" si="30"/>
        <v/>
      </c>
      <c r="I189" s="116" t="str">
        <f t="shared" si="30"/>
        <v/>
      </c>
      <c r="J189" s="116" t="str">
        <f t="shared" si="30"/>
        <v/>
      </c>
      <c r="K189" s="116" t="str">
        <f t="shared" si="30"/>
        <v/>
      </c>
      <c r="L189" s="116" t="str">
        <f t="shared" si="30"/>
        <v/>
      </c>
      <c r="M189" s="116" t="str">
        <f t="shared" si="30"/>
        <v/>
      </c>
      <c r="N189" s="116" t="str">
        <f t="shared" si="30"/>
        <v/>
      </c>
    </row>
    <row r="190" spans="1:16" x14ac:dyDescent="0.2">
      <c r="A190" s="134">
        <f>Results!D86</f>
        <v>0</v>
      </c>
      <c r="B190" s="135">
        <v>4</v>
      </c>
      <c r="C190" s="124" t="str">
        <f>IF(A190=0,"",INDEX('Team Declaration'!$C$25:$Q$42,MATCH(A186,'Team Declaration'!$B$25:$B$42,0),MATCH(A190,'Team Declaration'!$C$4:$Q$4,0)))</f>
        <v/>
      </c>
      <c r="D190" s="124" t="str">
        <f>IF(A190=0,"",INDEX('Team Declaration'!$C$3:$Q$17,1,MATCH(LEFT(A190,1),'Team Declaration'!$C$4:$Q$4,0)))</f>
        <v/>
      </c>
      <c r="E190" s="136">
        <f>Results!E86</f>
        <v>0</v>
      </c>
      <c r="F190" s="135">
        <v>2</v>
      </c>
      <c r="H190" s="116" t="str">
        <f t="shared" si="30"/>
        <v/>
      </c>
      <c r="I190" s="116" t="str">
        <f t="shared" si="30"/>
        <v/>
      </c>
      <c r="J190" s="116" t="str">
        <f t="shared" si="30"/>
        <v/>
      </c>
      <c r="K190" s="116" t="str">
        <f t="shared" si="30"/>
        <v/>
      </c>
      <c r="L190" s="116" t="str">
        <f t="shared" si="30"/>
        <v/>
      </c>
      <c r="M190" s="116" t="str">
        <f t="shared" si="30"/>
        <v/>
      </c>
      <c r="N190" s="116" t="str">
        <f t="shared" si="30"/>
        <v/>
      </c>
    </row>
    <row r="191" spans="1:16" x14ac:dyDescent="0.2">
      <c r="A191" s="134">
        <f>Results!D87</f>
        <v>0</v>
      </c>
      <c r="B191" s="135">
        <v>5</v>
      </c>
      <c r="C191" s="124" t="str">
        <f>IF(A191=0,"",INDEX('Team Declaration'!$C$25:$Q$42,MATCH(A186,'Team Declaration'!$B$25:$B$42,0),MATCH(A191,'Team Declaration'!$C$4:$Q$4,0)))</f>
        <v/>
      </c>
      <c r="D191" s="124" t="str">
        <f>IF(A191=0,"",INDEX('Team Declaration'!$C$3:$Q$17,1,MATCH(LEFT(A191,1),'Team Declaration'!$C$4:$Q$4,0)))</f>
        <v/>
      </c>
      <c r="E191" s="136">
        <f>Results!E87</f>
        <v>0</v>
      </c>
      <c r="F191" s="135">
        <v>1</v>
      </c>
      <c r="H191" s="116" t="str">
        <f t="shared" ref="H191:N191" si="31">IF($A191="","",IF(LEFT($A191,1)=H$9,$F191,""))</f>
        <v/>
      </c>
      <c r="I191" s="116" t="str">
        <f t="shared" si="31"/>
        <v/>
      </c>
      <c r="J191" s="116" t="str">
        <f t="shared" si="31"/>
        <v/>
      </c>
      <c r="K191" s="116" t="str">
        <f t="shared" si="31"/>
        <v/>
      </c>
      <c r="L191" s="116" t="str">
        <f t="shared" si="31"/>
        <v/>
      </c>
      <c r="M191" s="116" t="str">
        <f t="shared" si="31"/>
        <v/>
      </c>
      <c r="N191" s="116" t="str">
        <f t="shared" si="31"/>
        <v/>
      </c>
    </row>
    <row r="192" spans="1:16" x14ac:dyDescent="0.2">
      <c r="A192" s="110" t="str">
        <f>Results!A88</f>
        <v>Pole Vault</v>
      </c>
      <c r="C192" s="121" t="str">
        <f>CONCATENATE("Girls ",P192)</f>
        <v>Girls Pole Vault B</v>
      </c>
      <c r="D192" s="126"/>
      <c r="E192" s="110">
        <f>Results!E166</f>
        <v>0</v>
      </c>
      <c r="P192" t="str">
        <f>CONCATENATE(A192," B")</f>
        <v>Pole Vault B</v>
      </c>
    </row>
    <row r="193" spans="1:16" x14ac:dyDescent="0.2">
      <c r="A193" s="134" t="str">
        <f>Results!D89</f>
        <v>LL</v>
      </c>
      <c r="B193" s="135">
        <v>1</v>
      </c>
      <c r="C193" s="124" t="str">
        <f>IF(A193=0,"",INDEX('Team Declaration'!$C$25:$Q$42,MATCH(A192,'Team Declaration'!$B$25:$B$42,0),MATCH(A193,'Team Declaration'!$C$4:$Q$4,0)))</f>
        <v>Natasha Clarke</v>
      </c>
      <c r="D193" s="124" t="str">
        <f>IF(A193=0,"",INDEX('Team Declaration'!$C$3:$Q$17,1,MATCH(LEFT(A193,1),'Team Declaration'!$C$4:$Q$4,0)))</f>
        <v>Lewes</v>
      </c>
      <c r="E193" s="136">
        <f>Results!E89</f>
        <v>1.8</v>
      </c>
      <c r="F193" s="135">
        <v>5</v>
      </c>
      <c r="H193" s="116" t="str">
        <f t="shared" ref="H193:N197" si="32">IF($A193="","",IF(LEFT($A193,1)=H$9,$F193,""))</f>
        <v/>
      </c>
      <c r="I193" s="116" t="str">
        <f t="shared" si="32"/>
        <v/>
      </c>
      <c r="J193" s="116">
        <f t="shared" si="32"/>
        <v>5</v>
      </c>
      <c r="K193" s="116" t="str">
        <f t="shared" si="32"/>
        <v/>
      </c>
      <c r="L193" s="116" t="str">
        <f t="shared" si="32"/>
        <v/>
      </c>
      <c r="M193" s="116" t="str">
        <f t="shared" si="32"/>
        <v/>
      </c>
      <c r="N193" s="116" t="str">
        <f t="shared" si="32"/>
        <v/>
      </c>
    </row>
    <row r="194" spans="1:16" x14ac:dyDescent="0.2">
      <c r="A194" s="134">
        <f>Results!D90</f>
        <v>0</v>
      </c>
      <c r="B194" s="135">
        <v>2</v>
      </c>
      <c r="C194" s="124" t="str">
        <f>IF(A194=0,"",INDEX('Team Declaration'!$C$25:$Q$42,MATCH(A192,'Team Declaration'!$B$25:$B$42,0),MATCH(A194,'Team Declaration'!$C$4:$Q$4,0)))</f>
        <v/>
      </c>
      <c r="D194" s="124" t="str">
        <f>IF(A194=0,"",INDEX('Team Declaration'!$C$3:$Q$17,1,MATCH(LEFT(A194,1),'Team Declaration'!$C$4:$Q$4,0)))</f>
        <v/>
      </c>
      <c r="E194" s="136">
        <f>Results!E90</f>
        <v>0</v>
      </c>
      <c r="F194" s="135">
        <v>4</v>
      </c>
      <c r="H194" s="116" t="str">
        <f t="shared" si="32"/>
        <v/>
      </c>
      <c r="I194" s="116" t="str">
        <f t="shared" si="32"/>
        <v/>
      </c>
      <c r="J194" s="116" t="str">
        <f t="shared" si="32"/>
        <v/>
      </c>
      <c r="K194" s="116" t="str">
        <f t="shared" si="32"/>
        <v/>
      </c>
      <c r="L194" s="116" t="str">
        <f t="shared" si="32"/>
        <v/>
      </c>
      <c r="M194" s="116" t="str">
        <f t="shared" si="32"/>
        <v/>
      </c>
      <c r="N194" s="116" t="str">
        <f t="shared" si="32"/>
        <v/>
      </c>
    </row>
    <row r="195" spans="1:16" x14ac:dyDescent="0.2">
      <c r="A195" s="134">
        <f>Results!D91</f>
        <v>0</v>
      </c>
      <c r="B195" s="135">
        <v>3</v>
      </c>
      <c r="C195" s="124" t="str">
        <f>IF(A195=0,"",INDEX('Team Declaration'!$C$25:$Q$42,MATCH(A192,'Team Declaration'!$B$25:$B$42,0),MATCH(A195,'Team Declaration'!$C$4:$Q$4,0)))</f>
        <v/>
      </c>
      <c r="D195" s="124" t="str">
        <f>IF(A195=0,"",INDEX('Team Declaration'!$C$3:$Q$17,1,MATCH(LEFT(A195,1),'Team Declaration'!$C$4:$Q$4,0)))</f>
        <v/>
      </c>
      <c r="E195" s="136">
        <f>Results!E91</f>
        <v>0</v>
      </c>
      <c r="F195" s="135">
        <v>3</v>
      </c>
      <c r="H195" s="116" t="str">
        <f t="shared" si="32"/>
        <v/>
      </c>
      <c r="I195" s="116" t="str">
        <f t="shared" si="32"/>
        <v/>
      </c>
      <c r="J195" s="116" t="str">
        <f t="shared" si="32"/>
        <v/>
      </c>
      <c r="K195" s="116" t="str">
        <f t="shared" si="32"/>
        <v/>
      </c>
      <c r="L195" s="116" t="str">
        <f t="shared" si="32"/>
        <v/>
      </c>
      <c r="M195" s="116" t="str">
        <f t="shared" si="32"/>
        <v/>
      </c>
      <c r="N195" s="116" t="str">
        <f t="shared" si="32"/>
        <v/>
      </c>
    </row>
    <row r="196" spans="1:16" x14ac:dyDescent="0.2">
      <c r="A196" s="134">
        <f>Results!D92</f>
        <v>0</v>
      </c>
      <c r="B196" s="135">
        <v>4</v>
      </c>
      <c r="C196" s="124" t="str">
        <f>IF(A196=0,"",INDEX('Team Declaration'!$C$25:$Q$42,MATCH(A192,'Team Declaration'!$B$25:$B$42,0),MATCH(A196,'Team Declaration'!$C$4:$Q$4,0)))</f>
        <v/>
      </c>
      <c r="D196" s="124" t="str">
        <f>IF(A196=0,"",INDEX('Team Declaration'!$C$3:$Q$17,1,MATCH(LEFT(A196,1),'Team Declaration'!$C$4:$Q$4,0)))</f>
        <v/>
      </c>
      <c r="E196" s="136">
        <f>Results!E92</f>
        <v>0</v>
      </c>
      <c r="F196" s="135">
        <v>2</v>
      </c>
      <c r="H196" s="116" t="str">
        <f t="shared" si="32"/>
        <v/>
      </c>
      <c r="I196" s="116" t="str">
        <f t="shared" si="32"/>
        <v/>
      </c>
      <c r="J196" s="116" t="str">
        <f t="shared" si="32"/>
        <v/>
      </c>
      <c r="K196" s="116" t="str">
        <f t="shared" si="32"/>
        <v/>
      </c>
      <c r="L196" s="116" t="str">
        <f t="shared" si="32"/>
        <v/>
      </c>
      <c r="M196" s="116" t="str">
        <f t="shared" si="32"/>
        <v/>
      </c>
      <c r="N196" s="116" t="str">
        <f t="shared" si="32"/>
        <v/>
      </c>
    </row>
    <row r="197" spans="1:16" x14ac:dyDescent="0.2">
      <c r="A197" s="134">
        <f>Results!D93</f>
        <v>0</v>
      </c>
      <c r="B197" s="135">
        <v>5</v>
      </c>
      <c r="C197" s="124" t="str">
        <f>IF(A197=0,"",INDEX('Team Declaration'!$C$25:$Q$42,MATCH(A192,'Team Declaration'!$B$25:$B$42,0),MATCH(A197,'Team Declaration'!$C$4:$Q$4,0)))</f>
        <v/>
      </c>
      <c r="D197" s="124" t="str">
        <f>IF(A197=0,"",INDEX('Team Declaration'!$C$3:$Q$17,1,MATCH(LEFT(A197,1),'Team Declaration'!$C$4:$Q$4,0)))</f>
        <v/>
      </c>
      <c r="E197" s="136">
        <f>Results!E93</f>
        <v>0</v>
      </c>
      <c r="F197" s="135">
        <v>1</v>
      </c>
      <c r="H197" s="116" t="str">
        <f t="shared" si="32"/>
        <v/>
      </c>
      <c r="I197" s="116" t="str">
        <f t="shared" si="32"/>
        <v/>
      </c>
      <c r="J197" s="116" t="str">
        <f t="shared" si="32"/>
        <v/>
      </c>
      <c r="K197" s="116" t="str">
        <f t="shared" si="32"/>
        <v/>
      </c>
      <c r="L197" s="116" t="str">
        <f t="shared" si="32"/>
        <v/>
      </c>
      <c r="M197" s="116" t="str">
        <f t="shared" si="32"/>
        <v/>
      </c>
      <c r="N197" s="116" t="str">
        <f t="shared" si="32"/>
        <v/>
      </c>
    </row>
    <row r="198" spans="1:16" x14ac:dyDescent="0.2">
      <c r="A198" s="110" t="str">
        <f>Results!A94</f>
        <v>Javelin</v>
      </c>
      <c r="C198" s="121" t="str">
        <f>CONCATENATE("Girls ",P198)</f>
        <v>Girls Javelin A</v>
      </c>
      <c r="D198" s="126"/>
      <c r="P198" t="str">
        <f>CONCATENATE(A198," A")</f>
        <v>Javelin A</v>
      </c>
    </row>
    <row r="199" spans="1:16" x14ac:dyDescent="0.2">
      <c r="A199" s="134" t="str">
        <f>Results!D95</f>
        <v>B</v>
      </c>
      <c r="B199" s="135">
        <v>1</v>
      </c>
      <c r="C199" s="124" t="str">
        <f>IF(A199=0,"",INDEX('Team Declaration'!$C$25:$Q$42,MATCH(A198,'Team Declaration'!$B$25:$B$42,0),MATCH(A199,'Team Declaration'!$C$4:$Q$4,0)))</f>
        <v>Tatum Walker</v>
      </c>
      <c r="D199" s="124" t="str">
        <f>IF(A199=0,"",INDEX('Team Declaration'!$C$3:$Q$17,1,MATCH(LEFT(A199,1),'Team Declaration'!$C$4:$Q$4,0)))</f>
        <v>Brighton</v>
      </c>
      <c r="E199" s="136">
        <f>Results!E95</f>
        <v>21.83</v>
      </c>
      <c r="F199" s="135">
        <v>5</v>
      </c>
      <c r="H199" s="116">
        <f t="shared" ref="H199:N203" si="33">IF($A199="","",IF(LEFT($A199,1)=H$9,$F199,""))</f>
        <v>5</v>
      </c>
      <c r="I199" s="116" t="str">
        <f t="shared" si="33"/>
        <v/>
      </c>
      <c r="J199" s="116" t="str">
        <f t="shared" si="33"/>
        <v/>
      </c>
      <c r="K199" s="116" t="str">
        <f t="shared" si="33"/>
        <v/>
      </c>
      <c r="L199" s="116" t="str">
        <f t="shared" si="33"/>
        <v/>
      </c>
      <c r="M199" s="116" t="str">
        <f t="shared" si="33"/>
        <v/>
      </c>
      <c r="N199" s="116" t="str">
        <f t="shared" si="33"/>
        <v/>
      </c>
    </row>
    <row r="200" spans="1:16" x14ac:dyDescent="0.2">
      <c r="A200" s="134" t="str">
        <f>Results!D96</f>
        <v>EE</v>
      </c>
      <c r="B200" s="135">
        <v>2</v>
      </c>
      <c r="C200" s="124" t="str">
        <f>IF(A200=0,"",INDEX('Team Declaration'!$C$25:$Q$42,MATCH(A198,'Team Declaration'!$B$25:$B$42,0),MATCH(A200,'Team Declaration'!$C$4:$Q$4,0)))</f>
        <v>Rose Chaplin</v>
      </c>
      <c r="D200" s="124" t="str">
        <f>IF(A200=0,"",INDEX('Team Declaration'!$C$3:$Q$17,1,MATCH(LEFT(A200,1),'Team Declaration'!$C$4:$Q$4,0)))</f>
        <v>Eastbourne</v>
      </c>
      <c r="E200" s="136">
        <f>Results!E96</f>
        <v>9.35</v>
      </c>
      <c r="F200" s="135">
        <v>4</v>
      </c>
      <c r="H200" s="116" t="str">
        <f t="shared" si="33"/>
        <v/>
      </c>
      <c r="I200" s="116">
        <f t="shared" si="33"/>
        <v>4</v>
      </c>
      <c r="J200" s="116" t="str">
        <f t="shared" si="33"/>
        <v/>
      </c>
      <c r="K200" s="116" t="str">
        <f t="shared" si="33"/>
        <v/>
      </c>
      <c r="L200" s="116" t="str">
        <f t="shared" si="33"/>
        <v/>
      </c>
      <c r="M200" s="116" t="str">
        <f t="shared" si="33"/>
        <v/>
      </c>
      <c r="N200" s="116" t="str">
        <f t="shared" si="33"/>
        <v/>
      </c>
    </row>
    <row r="201" spans="1:16" x14ac:dyDescent="0.2">
      <c r="A201" s="134">
        <f>Results!D97</f>
        <v>0</v>
      </c>
      <c r="B201" s="135">
        <v>3</v>
      </c>
      <c r="C201" s="124" t="str">
        <f>IF(A201=0,"",INDEX('Team Declaration'!$C$25:$Q$42,MATCH(A198,'Team Declaration'!$B$25:$B$42,0),MATCH(A201,'Team Declaration'!$C$4:$Q$4,0)))</f>
        <v/>
      </c>
      <c r="D201" s="124" t="str">
        <f>IF(A201=0,"",INDEX('Team Declaration'!$C$3:$Q$17,1,MATCH(LEFT(A201,1),'Team Declaration'!$C$4:$Q$4,0)))</f>
        <v/>
      </c>
      <c r="E201" s="136">
        <f>Results!E97</f>
        <v>0</v>
      </c>
      <c r="F201" s="135">
        <v>3</v>
      </c>
      <c r="H201" s="116" t="str">
        <f t="shared" si="33"/>
        <v/>
      </c>
      <c r="I201" s="116" t="str">
        <f t="shared" si="33"/>
        <v/>
      </c>
      <c r="J201" s="116" t="str">
        <f t="shared" si="33"/>
        <v/>
      </c>
      <c r="K201" s="116" t="str">
        <f t="shared" si="33"/>
        <v/>
      </c>
      <c r="L201" s="116" t="str">
        <f t="shared" si="33"/>
        <v/>
      </c>
      <c r="M201" s="116" t="str">
        <f t="shared" si="33"/>
        <v/>
      </c>
      <c r="N201" s="116" t="str">
        <f t="shared" si="33"/>
        <v/>
      </c>
    </row>
    <row r="202" spans="1:16" x14ac:dyDescent="0.2">
      <c r="A202" s="134">
        <f>Results!D98</f>
        <v>0</v>
      </c>
      <c r="B202" s="135">
        <v>4</v>
      </c>
      <c r="C202" s="124" t="str">
        <f>IF(A202=0,"",INDEX('Team Declaration'!$C$25:$Q$42,MATCH(A198,'Team Declaration'!$B$25:$B$42,0),MATCH(A202,'Team Declaration'!$C$4:$Q$4,0)))</f>
        <v/>
      </c>
      <c r="D202" s="124" t="str">
        <f>IF(A202=0,"",INDEX('Team Declaration'!$C$3:$Q$17,1,MATCH(LEFT(A202,1),'Team Declaration'!$C$4:$Q$4,0)))</f>
        <v/>
      </c>
      <c r="E202" s="136">
        <f>Results!E98</f>
        <v>0</v>
      </c>
      <c r="F202" s="135">
        <v>2</v>
      </c>
      <c r="H202" s="116" t="str">
        <f t="shared" si="33"/>
        <v/>
      </c>
      <c r="I202" s="116" t="str">
        <f t="shared" si="33"/>
        <v/>
      </c>
      <c r="J202" s="116" t="str">
        <f t="shared" si="33"/>
        <v/>
      </c>
      <c r="K202" s="116" t="str">
        <f t="shared" si="33"/>
        <v/>
      </c>
      <c r="L202" s="116" t="str">
        <f t="shared" si="33"/>
        <v/>
      </c>
      <c r="M202" s="116" t="str">
        <f t="shared" si="33"/>
        <v/>
      </c>
      <c r="N202" s="116" t="str">
        <f t="shared" si="33"/>
        <v/>
      </c>
    </row>
    <row r="203" spans="1:16" x14ac:dyDescent="0.2">
      <c r="A203" s="134">
        <f>Results!D99</f>
        <v>0</v>
      </c>
      <c r="B203" s="135">
        <v>5</v>
      </c>
      <c r="C203" s="124" t="str">
        <f>IF(A203=0,"",INDEX('Team Declaration'!$C$25:$Q$42,MATCH(A198,'Team Declaration'!$B$25:$B$42,0),MATCH(A203,'Team Declaration'!$C$4:$Q$4,0)))</f>
        <v/>
      </c>
      <c r="D203" s="124" t="str">
        <f>IF(A203=0,"",INDEX('Team Declaration'!$C$3:$Q$17,1,MATCH(LEFT(A203,1),'Team Declaration'!$C$4:$Q$4,0)))</f>
        <v/>
      </c>
      <c r="E203" s="136">
        <f>Results!E99</f>
        <v>0</v>
      </c>
      <c r="F203" s="135">
        <v>1</v>
      </c>
      <c r="H203" s="116" t="str">
        <f t="shared" si="33"/>
        <v/>
      </c>
      <c r="I203" s="116" t="str">
        <f t="shared" si="33"/>
        <v/>
      </c>
      <c r="J203" s="116" t="str">
        <f t="shared" si="33"/>
        <v/>
      </c>
      <c r="K203" s="116" t="str">
        <f t="shared" si="33"/>
        <v/>
      </c>
      <c r="L203" s="116" t="str">
        <f t="shared" si="33"/>
        <v/>
      </c>
      <c r="M203" s="116" t="str">
        <f t="shared" si="33"/>
        <v/>
      </c>
      <c r="N203" s="116" t="str">
        <f t="shared" si="33"/>
        <v/>
      </c>
    </row>
    <row r="204" spans="1:16" x14ac:dyDescent="0.2">
      <c r="A204" s="110" t="str">
        <f>Results!A100</f>
        <v>Javelin</v>
      </c>
      <c r="C204" s="121" t="str">
        <f>CONCATENATE("Girls ",P204)</f>
        <v>Girls Javelin B</v>
      </c>
      <c r="D204" s="126"/>
      <c r="P204" t="str">
        <f>CONCATENATE(A204," B")</f>
        <v>Javelin B</v>
      </c>
    </row>
    <row r="205" spans="1:16" x14ac:dyDescent="0.2">
      <c r="A205" s="134" t="str">
        <f>Results!D101</f>
        <v>BB</v>
      </c>
      <c r="B205" s="135">
        <v>1</v>
      </c>
      <c r="C205" s="124" t="str">
        <f>IF(A205=0,"",INDEX('Team Declaration'!$C$25:$Q$42,MATCH(A204,'Team Declaration'!$B$25:$B$42,0),MATCH(A205,'Team Declaration'!$C$4:$Q$4,0)))</f>
        <v>Amelia Jeyes</v>
      </c>
      <c r="D205" s="124" t="str">
        <f>IF(A205=0,"",INDEX('Team Declaration'!$C$3:$Q$17,1,MATCH(LEFT(A205,1),'Team Declaration'!$C$4:$Q$4,0)))</f>
        <v>Brighton</v>
      </c>
      <c r="E205" s="136">
        <f>Results!E101</f>
        <v>18.03</v>
      </c>
      <c r="F205" s="135">
        <v>5</v>
      </c>
      <c r="H205" s="116">
        <f t="shared" ref="H205:N209" si="34">IF($A205="","",IF(LEFT($A205,1)=H$9,$F205,""))</f>
        <v>5</v>
      </c>
      <c r="I205" s="116" t="str">
        <f t="shared" si="34"/>
        <v/>
      </c>
      <c r="J205" s="116" t="str">
        <f t="shared" si="34"/>
        <v/>
      </c>
      <c r="K205" s="116" t="str">
        <f t="shared" si="34"/>
        <v/>
      </c>
      <c r="L205" s="116" t="str">
        <f t="shared" si="34"/>
        <v/>
      </c>
      <c r="M205" s="116" t="str">
        <f t="shared" si="34"/>
        <v/>
      </c>
      <c r="N205" s="116" t="str">
        <f t="shared" si="34"/>
        <v/>
      </c>
    </row>
    <row r="206" spans="1:16" x14ac:dyDescent="0.2">
      <c r="A206" s="134">
        <f>Results!D102</f>
        <v>0</v>
      </c>
      <c r="B206" s="135">
        <v>2</v>
      </c>
      <c r="C206" s="124" t="str">
        <f>IF(A206=0,"",INDEX('Team Declaration'!$C$25:$Q$42,MATCH(A204,'Team Declaration'!$B$25:$B$42,0),MATCH(A206,'Team Declaration'!$C$4:$Q$4,0)))</f>
        <v/>
      </c>
      <c r="D206" s="124" t="str">
        <f>IF(A206=0,"",INDEX('Team Declaration'!$C$3:$Q$17,1,MATCH(LEFT(A206,1),'Team Declaration'!$C$4:$Q$4,0)))</f>
        <v/>
      </c>
      <c r="E206" s="136">
        <f>Results!E102</f>
        <v>0</v>
      </c>
      <c r="F206" s="135">
        <v>4</v>
      </c>
      <c r="H206" s="116" t="str">
        <f t="shared" si="34"/>
        <v/>
      </c>
      <c r="I206" s="116" t="str">
        <f t="shared" si="34"/>
        <v/>
      </c>
      <c r="J206" s="116" t="str">
        <f t="shared" si="34"/>
        <v/>
      </c>
      <c r="K206" s="116" t="str">
        <f t="shared" si="34"/>
        <v/>
      </c>
      <c r="L206" s="116" t="str">
        <f t="shared" si="34"/>
        <v/>
      </c>
      <c r="M206" s="116" t="str">
        <f t="shared" si="34"/>
        <v/>
      </c>
      <c r="N206" s="116" t="str">
        <f t="shared" si="34"/>
        <v/>
      </c>
    </row>
    <row r="207" spans="1:16" x14ac:dyDescent="0.2">
      <c r="A207" s="134">
        <f>Results!D103</f>
        <v>0</v>
      </c>
      <c r="B207" s="135">
        <v>3</v>
      </c>
      <c r="C207" s="124" t="str">
        <f>IF(A207=0,"",INDEX('Team Declaration'!$C$25:$Q$42,MATCH(A204,'Team Declaration'!$B$25:$B$42,0),MATCH(A207,'Team Declaration'!$C$4:$Q$4,0)))</f>
        <v/>
      </c>
      <c r="D207" s="124" t="str">
        <f>IF(A207=0,"",INDEX('Team Declaration'!$C$3:$Q$17,1,MATCH(LEFT(A207,1),'Team Declaration'!$C$4:$Q$4,0)))</f>
        <v/>
      </c>
      <c r="E207" s="136">
        <f>Results!E103</f>
        <v>0</v>
      </c>
      <c r="F207" s="135">
        <v>3</v>
      </c>
      <c r="H207" s="116" t="str">
        <f t="shared" si="34"/>
        <v/>
      </c>
      <c r="I207" s="116" t="str">
        <f t="shared" si="34"/>
        <v/>
      </c>
      <c r="J207" s="116" t="str">
        <f t="shared" si="34"/>
        <v/>
      </c>
      <c r="K207" s="116" t="str">
        <f t="shared" si="34"/>
        <v/>
      </c>
      <c r="L207" s="116" t="str">
        <f t="shared" si="34"/>
        <v/>
      </c>
      <c r="M207" s="116" t="str">
        <f t="shared" si="34"/>
        <v/>
      </c>
      <c r="N207" s="116" t="str">
        <f t="shared" si="34"/>
        <v/>
      </c>
    </row>
    <row r="208" spans="1:16" x14ac:dyDescent="0.2">
      <c r="A208" s="134">
        <f>Results!D104</f>
        <v>0</v>
      </c>
      <c r="B208" s="135">
        <v>4</v>
      </c>
      <c r="C208" s="124" t="str">
        <f>IF(A208=0,"",INDEX('Team Declaration'!$C$25:$Q$42,MATCH(A204,'Team Declaration'!$B$25:$B$42,0),MATCH(A208,'Team Declaration'!$C$4:$Q$4,0)))</f>
        <v/>
      </c>
      <c r="D208" s="124" t="str">
        <f>IF(A208=0,"",INDEX('Team Declaration'!$C$3:$Q$17,1,MATCH(LEFT(A208,1),'Team Declaration'!$C$4:$Q$4,0)))</f>
        <v/>
      </c>
      <c r="E208" s="136">
        <f>Results!E104</f>
        <v>0</v>
      </c>
      <c r="F208" s="135">
        <v>2</v>
      </c>
      <c r="H208" s="116" t="str">
        <f t="shared" si="34"/>
        <v/>
      </c>
      <c r="I208" s="116" t="str">
        <f t="shared" si="34"/>
        <v/>
      </c>
      <c r="J208" s="116" t="str">
        <f t="shared" si="34"/>
        <v/>
      </c>
      <c r="K208" s="116" t="str">
        <f t="shared" si="34"/>
        <v/>
      </c>
      <c r="L208" s="116" t="str">
        <f t="shared" si="34"/>
        <v/>
      </c>
      <c r="M208" s="116" t="str">
        <f t="shared" si="34"/>
        <v/>
      </c>
      <c r="N208" s="116" t="str">
        <f t="shared" si="34"/>
        <v/>
      </c>
    </row>
    <row r="209" spans="1:16" x14ac:dyDescent="0.2">
      <c r="A209" s="134">
        <f>Results!D105</f>
        <v>0</v>
      </c>
      <c r="B209" s="135">
        <v>5</v>
      </c>
      <c r="C209" s="124" t="str">
        <f>IF(A209=0,"",INDEX('Team Declaration'!$C$25:$Q$42,MATCH(A204,'Team Declaration'!$B$25:$B$42,0),MATCH(A209,'Team Declaration'!$C$4:$Q$4,0)))</f>
        <v/>
      </c>
      <c r="D209" s="124" t="str">
        <f>IF(A209=0,"",INDEX('Team Declaration'!$C$3:$Q$17,1,MATCH(LEFT(A209,1),'Team Declaration'!$C$4:$Q$4,0)))</f>
        <v/>
      </c>
      <c r="E209" s="136">
        <f>Results!E105</f>
        <v>0</v>
      </c>
      <c r="F209" s="135">
        <v>1</v>
      </c>
      <c r="H209" s="116" t="str">
        <f t="shared" si="34"/>
        <v/>
      </c>
      <c r="I209" s="116" t="str">
        <f t="shared" si="34"/>
        <v/>
      </c>
      <c r="J209" s="116" t="str">
        <f t="shared" si="34"/>
        <v/>
      </c>
      <c r="K209" s="116" t="str">
        <f t="shared" si="34"/>
        <v/>
      </c>
      <c r="L209" s="116" t="str">
        <f t="shared" si="34"/>
        <v/>
      </c>
      <c r="M209" s="116" t="str">
        <f t="shared" si="34"/>
        <v/>
      </c>
      <c r="N209" s="116" t="str">
        <f t="shared" si="34"/>
        <v/>
      </c>
    </row>
    <row r="210" spans="1:16" x14ac:dyDescent="0.2">
      <c r="A210" s="110" t="str">
        <f>Results!A106</f>
        <v>Long Jump</v>
      </c>
      <c r="C210" s="121" t="str">
        <f>CONCATENATE("Girls ",P210)</f>
        <v>Girls Long Jump A</v>
      </c>
      <c r="D210" s="126"/>
      <c r="P210" t="str">
        <f>CONCATENATE(A210," A")</f>
        <v>Long Jump A</v>
      </c>
    </row>
    <row r="211" spans="1:16" x14ac:dyDescent="0.2">
      <c r="A211" s="134" t="str">
        <f>Results!D107</f>
        <v>PP</v>
      </c>
      <c r="B211" s="135">
        <v>1</v>
      </c>
      <c r="C211" s="124" t="str">
        <f>IF(A211=0,"",INDEX('Team Declaration'!$C$25:$Q$42,MATCH(A210,'Team Declaration'!$B$25:$B$42,0),MATCH(A211,'Team Declaration'!$C$4:$Q$4,0)))</f>
        <v>Daisy Mason</v>
      </c>
      <c r="D211" s="124" t="str">
        <f>IF(A211=0,"",INDEX('Team Declaration'!$C$3:$Q$17,1,MATCH(LEFT(A211,1),'Team Declaration'!$C$4:$Q$4,0)))</f>
        <v>Phoenix</v>
      </c>
      <c r="E211" s="136">
        <f>Results!E107</f>
        <v>4.29</v>
      </c>
      <c r="F211" s="135">
        <v>5</v>
      </c>
      <c r="H211" s="116" t="str">
        <f t="shared" ref="H211:N215" si="35">IF($A211="","",IF(LEFT($A211,1)=H$9,$F211,""))</f>
        <v/>
      </c>
      <c r="I211" s="116" t="str">
        <f t="shared" si="35"/>
        <v/>
      </c>
      <c r="J211" s="116" t="str">
        <f t="shared" si="35"/>
        <v/>
      </c>
      <c r="K211" s="116">
        <f t="shared" si="35"/>
        <v>5</v>
      </c>
      <c r="L211" s="116" t="str">
        <f t="shared" si="35"/>
        <v/>
      </c>
      <c r="M211" s="116" t="str">
        <f t="shared" si="35"/>
        <v/>
      </c>
      <c r="N211" s="116" t="str">
        <f t="shared" si="35"/>
        <v/>
      </c>
    </row>
    <row r="212" spans="1:16" x14ac:dyDescent="0.2">
      <c r="A212" s="134" t="str">
        <f>Results!D108</f>
        <v>B</v>
      </c>
      <c r="B212" s="135">
        <v>2</v>
      </c>
      <c r="C212" s="124" t="str">
        <f>IF(A212=0,"",INDEX('Team Declaration'!$C$25:$Q$42,MATCH(A210,'Team Declaration'!$B$25:$B$42,0),MATCH(A212,'Team Declaration'!$C$4:$Q$4,0)))</f>
        <v>Lois Connolly</v>
      </c>
      <c r="D212" s="124" t="str">
        <f>IF(A212=0,"",INDEX('Team Declaration'!$C$3:$Q$17,1,MATCH(LEFT(A212,1),'Team Declaration'!$C$4:$Q$4,0)))</f>
        <v>Brighton</v>
      </c>
      <c r="E212" s="136">
        <f>Results!E108</f>
        <v>4.24</v>
      </c>
      <c r="F212" s="135">
        <v>4</v>
      </c>
      <c r="H212" s="116">
        <f t="shared" si="35"/>
        <v>4</v>
      </c>
      <c r="I212" s="116" t="str">
        <f t="shared" si="35"/>
        <v/>
      </c>
      <c r="J212" s="116" t="str">
        <f t="shared" si="35"/>
        <v/>
      </c>
      <c r="K212" s="116" t="str">
        <f t="shared" si="35"/>
        <v/>
      </c>
      <c r="L212" s="116" t="str">
        <f t="shared" si="35"/>
        <v/>
      </c>
      <c r="M212" s="116" t="str">
        <f t="shared" si="35"/>
        <v/>
      </c>
      <c r="N212" s="116" t="str">
        <f t="shared" si="35"/>
        <v/>
      </c>
    </row>
    <row r="213" spans="1:16" x14ac:dyDescent="0.2">
      <c r="A213" s="134" t="str">
        <f>Results!D109</f>
        <v>L</v>
      </c>
      <c r="B213" s="135">
        <v>3</v>
      </c>
      <c r="C213" s="124" t="str">
        <f>IF(A213=0,"",INDEX('Team Declaration'!$C$25:$Q$42,MATCH(A210,'Team Declaration'!$B$25:$B$42,0),MATCH(A213,'Team Declaration'!$C$4:$Q$4,0)))</f>
        <v>Orla Powell</v>
      </c>
      <c r="D213" s="124" t="str">
        <f>IF(A213=0,"",INDEX('Team Declaration'!$C$3:$Q$17,1,MATCH(LEFT(A213,1),'Team Declaration'!$C$4:$Q$4,0)))</f>
        <v>Lewes</v>
      </c>
      <c r="E213" s="136">
        <f>Results!E109</f>
        <v>3.83</v>
      </c>
      <c r="F213" s="135">
        <v>3</v>
      </c>
      <c r="H213" s="116" t="str">
        <f t="shared" si="35"/>
        <v/>
      </c>
      <c r="I213" s="116" t="str">
        <f t="shared" si="35"/>
        <v/>
      </c>
      <c r="J213" s="116">
        <f t="shared" si="35"/>
        <v>3</v>
      </c>
      <c r="K213" s="116" t="str">
        <f t="shared" si="35"/>
        <v/>
      </c>
      <c r="L213" s="116" t="str">
        <f t="shared" si="35"/>
        <v/>
      </c>
      <c r="M213" s="116" t="str">
        <f t="shared" si="35"/>
        <v/>
      </c>
      <c r="N213" s="116" t="str">
        <f t="shared" si="35"/>
        <v/>
      </c>
    </row>
    <row r="214" spans="1:16" x14ac:dyDescent="0.2">
      <c r="A214" s="134" t="str">
        <f>Results!D110</f>
        <v>EE</v>
      </c>
      <c r="B214" s="135">
        <v>4</v>
      </c>
      <c r="C214" s="124" t="str">
        <f>IF(A214=0,"",INDEX('Team Declaration'!$C$25:$Q$42,MATCH(A210,'Team Declaration'!$B$25:$B$42,0),MATCH(A214,'Team Declaration'!$C$4:$Q$4,0)))</f>
        <v>Emma Cogan</v>
      </c>
      <c r="D214" s="124" t="str">
        <f>IF(A214=0,"",INDEX('Team Declaration'!$C$3:$Q$17,1,MATCH(LEFT(A214,1),'Team Declaration'!$C$4:$Q$4,0)))</f>
        <v>Eastbourne</v>
      </c>
      <c r="E214" s="136">
        <f>Results!E110</f>
        <v>3.65</v>
      </c>
      <c r="F214" s="135">
        <v>2</v>
      </c>
      <c r="H214" s="116" t="str">
        <f t="shared" si="35"/>
        <v/>
      </c>
      <c r="I214" s="116">
        <f t="shared" si="35"/>
        <v>2</v>
      </c>
      <c r="J214" s="116" t="str">
        <f t="shared" si="35"/>
        <v/>
      </c>
      <c r="K214" s="116" t="str">
        <f t="shared" si="35"/>
        <v/>
      </c>
      <c r="L214" s="116" t="str">
        <f t="shared" si="35"/>
        <v/>
      </c>
      <c r="M214" s="116" t="str">
        <f t="shared" si="35"/>
        <v/>
      </c>
      <c r="N214" s="116" t="str">
        <f t="shared" si="35"/>
        <v/>
      </c>
    </row>
    <row r="215" spans="1:16" x14ac:dyDescent="0.2">
      <c r="A215" s="134">
        <f>Results!D111</f>
        <v>0</v>
      </c>
      <c r="B215" s="135">
        <v>5</v>
      </c>
      <c r="C215" s="124" t="str">
        <f>IF(A215=0,"",INDEX('Team Declaration'!$C$25:$Q$42,MATCH(A210,'Team Declaration'!$B$25:$B$42,0),MATCH(A215,'Team Declaration'!$C$4:$Q$4,0)))</f>
        <v/>
      </c>
      <c r="D215" s="124" t="str">
        <f>IF(A215=0,"",INDEX('Team Declaration'!$C$3:$Q$17,1,MATCH(LEFT(A215,1),'Team Declaration'!$C$4:$Q$4,0)))</f>
        <v/>
      </c>
      <c r="E215" s="136">
        <f>Results!E111</f>
        <v>0</v>
      </c>
      <c r="F215" s="135">
        <v>1</v>
      </c>
      <c r="H215" s="116" t="str">
        <f t="shared" si="35"/>
        <v/>
      </c>
      <c r="I215" s="116" t="str">
        <f t="shared" si="35"/>
        <v/>
      </c>
      <c r="J215" s="116" t="str">
        <f t="shared" si="35"/>
        <v/>
      </c>
      <c r="K215" s="116" t="str">
        <f t="shared" si="35"/>
        <v/>
      </c>
      <c r="L215" s="116" t="str">
        <f t="shared" si="35"/>
        <v/>
      </c>
      <c r="M215" s="116" t="str">
        <f t="shared" si="35"/>
        <v/>
      </c>
      <c r="N215" s="116" t="str">
        <f t="shared" si="35"/>
        <v/>
      </c>
    </row>
    <row r="216" spans="1:16" x14ac:dyDescent="0.2">
      <c r="A216" s="110" t="str">
        <f>Results!A112</f>
        <v>Long Jump</v>
      </c>
      <c r="C216" s="121" t="str">
        <f>CONCATENATE("Girls ",P216)</f>
        <v>Girls Long Jump B</v>
      </c>
      <c r="D216" s="126"/>
      <c r="P216" t="str">
        <f>CONCATENATE(A216," B")</f>
        <v>Long Jump B</v>
      </c>
    </row>
    <row r="217" spans="1:16" x14ac:dyDescent="0.2">
      <c r="A217" s="134" t="str">
        <f>Results!D113</f>
        <v>P</v>
      </c>
      <c r="B217" s="135">
        <v>1</v>
      </c>
      <c r="C217" s="124" t="str">
        <f>IF(A217=0,"",INDEX('Team Declaration'!$C$25:$Q$42,MATCH(A216,'Team Declaration'!$B$25:$B$42,0),MATCH(A217,'Team Declaration'!$C$4:$Q$4,0)))</f>
        <v>Renee Bassin</v>
      </c>
      <c r="D217" s="124" t="str">
        <f>IF(A217=0,"",INDEX('Team Declaration'!$C$3:$Q$17,1,MATCH(LEFT(A217,1),'Team Declaration'!$C$4:$Q$4,0)))</f>
        <v>Phoenix</v>
      </c>
      <c r="E217" s="136">
        <f>Results!E113</f>
        <v>4.22</v>
      </c>
      <c r="F217" s="135">
        <v>5</v>
      </c>
      <c r="H217" s="116" t="str">
        <f t="shared" ref="H217:N221" si="36">IF($A217="","",IF(LEFT($A217,1)=H$9,$F217,""))</f>
        <v/>
      </c>
      <c r="I217" s="116" t="str">
        <f t="shared" si="36"/>
        <v/>
      </c>
      <c r="J217" s="116" t="str">
        <f t="shared" si="36"/>
        <v/>
      </c>
      <c r="K217" s="116">
        <f t="shared" si="36"/>
        <v>5</v>
      </c>
      <c r="L217" s="116" t="str">
        <f t="shared" si="36"/>
        <v/>
      </c>
      <c r="M217" s="116" t="str">
        <f t="shared" si="36"/>
        <v/>
      </c>
      <c r="N217" s="116" t="str">
        <f t="shared" si="36"/>
        <v/>
      </c>
    </row>
    <row r="218" spans="1:16" x14ac:dyDescent="0.2">
      <c r="A218" s="134" t="str">
        <f>Results!D114</f>
        <v>BB</v>
      </c>
      <c r="B218" s="135">
        <v>2</v>
      </c>
      <c r="C218" s="124" t="str">
        <f>IF(A218=0,"",INDEX('Team Declaration'!$C$25:$Q$42,MATCH(A216,'Team Declaration'!$B$25:$B$42,0),MATCH(A218,'Team Declaration'!$C$4:$Q$4,0)))</f>
        <v>Lena Dornbusch</v>
      </c>
      <c r="D218" s="124" t="str">
        <f>IF(A218=0,"",INDEX('Team Declaration'!$C$3:$Q$17,1,MATCH(LEFT(A218,1),'Team Declaration'!$C$4:$Q$4,0)))</f>
        <v>Brighton</v>
      </c>
      <c r="E218" s="136">
        <f>Results!E114</f>
        <v>3.93</v>
      </c>
      <c r="F218" s="135">
        <v>4</v>
      </c>
      <c r="H218" s="116">
        <f t="shared" si="36"/>
        <v>4</v>
      </c>
      <c r="I218" s="116" t="str">
        <f t="shared" si="36"/>
        <v/>
      </c>
      <c r="J218" s="116" t="str">
        <f t="shared" si="36"/>
        <v/>
      </c>
      <c r="K218" s="116" t="str">
        <f t="shared" si="36"/>
        <v/>
      </c>
      <c r="L218" s="116" t="str">
        <f t="shared" si="36"/>
        <v/>
      </c>
      <c r="M218" s="116" t="str">
        <f t="shared" si="36"/>
        <v/>
      </c>
      <c r="N218" s="116" t="str">
        <f t="shared" si="36"/>
        <v/>
      </c>
    </row>
    <row r="219" spans="1:16" x14ac:dyDescent="0.2">
      <c r="A219" s="134">
        <f>Results!D115</f>
        <v>0</v>
      </c>
      <c r="B219" s="135">
        <v>3</v>
      </c>
      <c r="C219" s="124" t="str">
        <f>IF(A219=0,"",INDEX('Team Declaration'!$C$25:$Q$42,MATCH(A216,'Team Declaration'!$B$25:$B$42,0),MATCH(A219,'Team Declaration'!$C$4:$Q$4,0)))</f>
        <v/>
      </c>
      <c r="D219" s="124" t="str">
        <f>IF(A219=0,"",INDEX('Team Declaration'!$C$3:$Q$17,1,MATCH(LEFT(A219,1),'Team Declaration'!$C$4:$Q$4,0)))</f>
        <v/>
      </c>
      <c r="E219" s="136">
        <f>Results!E115</f>
        <v>0</v>
      </c>
      <c r="F219" s="135">
        <v>3</v>
      </c>
      <c r="H219" s="116" t="str">
        <f t="shared" si="36"/>
        <v/>
      </c>
      <c r="I219" s="116" t="str">
        <f t="shared" si="36"/>
        <v/>
      </c>
      <c r="J219" s="116" t="str">
        <f t="shared" si="36"/>
        <v/>
      </c>
      <c r="K219" s="116" t="str">
        <f t="shared" si="36"/>
        <v/>
      </c>
      <c r="L219" s="116" t="str">
        <f t="shared" si="36"/>
        <v/>
      </c>
      <c r="M219" s="116" t="str">
        <f t="shared" si="36"/>
        <v/>
      </c>
      <c r="N219" s="116" t="str">
        <f t="shared" si="36"/>
        <v/>
      </c>
    </row>
    <row r="220" spans="1:16" x14ac:dyDescent="0.2">
      <c r="A220" s="134">
        <f>Results!D116</f>
        <v>0</v>
      </c>
      <c r="B220" s="135">
        <v>4</v>
      </c>
      <c r="C220" s="124" t="str">
        <f>IF(A220=0,"",INDEX('Team Declaration'!$C$25:$Q$42,MATCH(A216,'Team Declaration'!$B$25:$B$42,0),MATCH(A220,'Team Declaration'!$C$4:$Q$4,0)))</f>
        <v/>
      </c>
      <c r="D220" s="124" t="str">
        <f>IF(A220=0,"",INDEX('Team Declaration'!$C$3:$Q$17,1,MATCH(LEFT(A220,1),'Team Declaration'!$C$4:$Q$4,0)))</f>
        <v/>
      </c>
      <c r="E220" s="136">
        <f>Results!E116</f>
        <v>0</v>
      </c>
      <c r="F220" s="135">
        <v>2</v>
      </c>
      <c r="H220" s="116" t="str">
        <f t="shared" si="36"/>
        <v/>
      </c>
      <c r="I220" s="116" t="str">
        <f t="shared" si="36"/>
        <v/>
      </c>
      <c r="J220" s="116" t="str">
        <f t="shared" si="36"/>
        <v/>
      </c>
      <c r="K220" s="116" t="str">
        <f t="shared" si="36"/>
        <v/>
      </c>
      <c r="L220" s="116" t="str">
        <f t="shared" si="36"/>
        <v/>
      </c>
      <c r="M220" s="116" t="str">
        <f t="shared" si="36"/>
        <v/>
      </c>
      <c r="N220" s="116" t="str">
        <f t="shared" si="36"/>
        <v/>
      </c>
    </row>
    <row r="221" spans="1:16" x14ac:dyDescent="0.2">
      <c r="A221" s="134">
        <f>Results!D117</f>
        <v>0</v>
      </c>
      <c r="B221" s="135">
        <v>5</v>
      </c>
      <c r="C221" s="124" t="str">
        <f>IF(A221=0,"",INDEX('Team Declaration'!$C$25:$Q$42,MATCH(A216,'Team Declaration'!$B$25:$B$42,0),MATCH(A221,'Team Declaration'!$C$4:$Q$4,0)))</f>
        <v/>
      </c>
      <c r="D221" s="124" t="str">
        <f>IF(A221=0,"",INDEX('Team Declaration'!$C$3:$Q$17,1,MATCH(LEFT(A221,1),'Team Declaration'!$C$4:$Q$4,0)))</f>
        <v/>
      </c>
      <c r="E221" s="136">
        <f>Results!E117</f>
        <v>0</v>
      </c>
      <c r="F221" s="135">
        <v>1</v>
      </c>
      <c r="H221" s="116" t="str">
        <f t="shared" si="36"/>
        <v/>
      </c>
      <c r="I221" s="116" t="str">
        <f t="shared" si="36"/>
        <v/>
      </c>
      <c r="J221" s="116" t="str">
        <f t="shared" si="36"/>
        <v/>
      </c>
      <c r="K221" s="116" t="str">
        <f t="shared" si="36"/>
        <v/>
      </c>
      <c r="L221" s="116" t="str">
        <f t="shared" si="36"/>
        <v/>
      </c>
      <c r="M221" s="116" t="str">
        <f t="shared" si="36"/>
        <v/>
      </c>
      <c r="N221" s="116" t="str">
        <f t="shared" si="36"/>
        <v/>
      </c>
    </row>
    <row r="222" spans="1:16" x14ac:dyDescent="0.2">
      <c r="A222" s="110" t="str">
        <f>Results!A118</f>
        <v>Discus</v>
      </c>
      <c r="C222" s="121" t="str">
        <f>CONCATENATE("Girls ",P222)</f>
        <v>Girls Discus A</v>
      </c>
      <c r="D222" s="126"/>
      <c r="P222" t="str">
        <f>CONCATENATE(A222," A")</f>
        <v>Discus A</v>
      </c>
    </row>
    <row r="223" spans="1:16" x14ac:dyDescent="0.2">
      <c r="A223" s="134" t="str">
        <f>Results!D119</f>
        <v>E</v>
      </c>
      <c r="B223" s="135">
        <v>1</v>
      </c>
      <c r="C223" s="124" t="str">
        <f>IF(A223=0,"",INDEX('Team Declaration'!$C$25:$Q$42,MATCH(A222,'Team Declaration'!$B$25:$B$42,0),MATCH(A223,'Team Declaration'!$C$4:$Q$4,0)))</f>
        <v>Nellie Hannam</v>
      </c>
      <c r="D223" s="124" t="str">
        <f>IF(A223=0,"",INDEX('Team Declaration'!$C$3:$Q$17,1,MATCH(LEFT(A223,1),'Team Declaration'!$C$4:$Q$4,0)))</f>
        <v>Eastbourne</v>
      </c>
      <c r="E223" s="136">
        <f>Results!E119</f>
        <v>21.72</v>
      </c>
      <c r="F223" s="135">
        <v>5</v>
      </c>
      <c r="H223" s="116" t="str">
        <f t="shared" ref="H223:N227" si="37">IF($A223="","",IF(LEFT($A223,1)=H$9,$F223,""))</f>
        <v/>
      </c>
      <c r="I223" s="116">
        <f t="shared" si="37"/>
        <v>5</v>
      </c>
      <c r="J223" s="116" t="str">
        <f t="shared" si="37"/>
        <v/>
      </c>
      <c r="K223" s="116" t="str">
        <f t="shared" si="37"/>
        <v/>
      </c>
      <c r="L223" s="116" t="str">
        <f t="shared" si="37"/>
        <v/>
      </c>
      <c r="M223" s="116" t="str">
        <f t="shared" si="37"/>
        <v/>
      </c>
      <c r="N223" s="116" t="str">
        <f t="shared" si="37"/>
        <v/>
      </c>
    </row>
    <row r="224" spans="1:16" x14ac:dyDescent="0.2">
      <c r="A224" s="134" t="str">
        <f>Results!D120</f>
        <v>BB</v>
      </c>
      <c r="B224" s="135">
        <v>2</v>
      </c>
      <c r="C224" s="124" t="str">
        <f>IF(A224=0,"",INDEX('Team Declaration'!$C$25:$Q$42,MATCH(A222,'Team Declaration'!$B$25:$B$42,0),MATCH(A224,'Team Declaration'!$C$4:$Q$4,0)))</f>
        <v>Emma Carter</v>
      </c>
      <c r="D224" s="124" t="str">
        <f>IF(A224=0,"",INDEX('Team Declaration'!$C$3:$Q$17,1,MATCH(LEFT(A224,1),'Team Declaration'!$C$4:$Q$4,0)))</f>
        <v>Brighton</v>
      </c>
      <c r="E224" s="136">
        <f>Results!E120</f>
        <v>18.66</v>
      </c>
      <c r="F224" s="135">
        <v>4</v>
      </c>
      <c r="H224" s="116">
        <f t="shared" si="37"/>
        <v>4</v>
      </c>
      <c r="I224" s="116" t="str">
        <f t="shared" si="37"/>
        <v/>
      </c>
      <c r="J224" s="116" t="str">
        <f t="shared" si="37"/>
        <v/>
      </c>
      <c r="K224" s="116" t="str">
        <f t="shared" si="37"/>
        <v/>
      </c>
      <c r="L224" s="116" t="str">
        <f t="shared" si="37"/>
        <v/>
      </c>
      <c r="M224" s="116" t="str">
        <f t="shared" si="37"/>
        <v/>
      </c>
      <c r="N224" s="116" t="str">
        <f t="shared" si="37"/>
        <v/>
      </c>
    </row>
    <row r="225" spans="1:16" x14ac:dyDescent="0.2">
      <c r="A225" s="134" t="str">
        <f>Results!D121</f>
        <v>P</v>
      </c>
      <c r="B225" s="135">
        <v>3</v>
      </c>
      <c r="C225" s="124" t="str">
        <f>IF(A225=0,"",INDEX('Team Declaration'!$C$25:$Q$42,MATCH(A222,'Team Declaration'!$B$25:$B$42,0),MATCH(A225,'Team Declaration'!$C$4:$Q$4,0)))</f>
        <v>Renee Bassin</v>
      </c>
      <c r="D225" s="124" t="str">
        <f>IF(A225=0,"",INDEX('Team Declaration'!$C$3:$Q$17,1,MATCH(LEFT(A225,1),'Team Declaration'!$C$4:$Q$4,0)))</f>
        <v>Phoenix</v>
      </c>
      <c r="E225" s="136">
        <f>Results!E121</f>
        <v>14.49</v>
      </c>
      <c r="F225" s="135">
        <v>3</v>
      </c>
      <c r="H225" s="116" t="str">
        <f t="shared" si="37"/>
        <v/>
      </c>
      <c r="I225" s="116" t="str">
        <f t="shared" si="37"/>
        <v/>
      </c>
      <c r="J225" s="116" t="str">
        <f t="shared" si="37"/>
        <v/>
      </c>
      <c r="K225" s="116">
        <f t="shared" si="37"/>
        <v>3</v>
      </c>
      <c r="L225" s="116" t="str">
        <f t="shared" si="37"/>
        <v/>
      </c>
      <c r="M225" s="116" t="str">
        <f t="shared" si="37"/>
        <v/>
      </c>
      <c r="N225" s="116" t="str">
        <f t="shared" si="37"/>
        <v/>
      </c>
    </row>
    <row r="226" spans="1:16" x14ac:dyDescent="0.2">
      <c r="A226" s="134">
        <f>Results!D122</f>
        <v>0</v>
      </c>
      <c r="B226" s="135">
        <v>4</v>
      </c>
      <c r="C226" s="124" t="str">
        <f>IF(A226=0,"",INDEX('Team Declaration'!$C$25:$Q$42,MATCH(A222,'Team Declaration'!$B$25:$B$42,0),MATCH(A226,'Team Declaration'!$C$4:$Q$4,0)))</f>
        <v/>
      </c>
      <c r="D226" s="124" t="str">
        <f>IF(A226=0,"",INDEX('Team Declaration'!$C$3:$Q$17,1,MATCH(LEFT(A226,1),'Team Declaration'!$C$4:$Q$4,0)))</f>
        <v/>
      </c>
      <c r="E226" s="136">
        <f>Results!E122</f>
        <v>0</v>
      </c>
      <c r="F226" s="135">
        <v>2</v>
      </c>
      <c r="H226" s="116" t="str">
        <f t="shared" si="37"/>
        <v/>
      </c>
      <c r="I226" s="116" t="str">
        <f t="shared" si="37"/>
        <v/>
      </c>
      <c r="J226" s="116" t="str">
        <f t="shared" si="37"/>
        <v/>
      </c>
      <c r="K226" s="116" t="str">
        <f t="shared" si="37"/>
        <v/>
      </c>
      <c r="L226" s="116" t="str">
        <f t="shared" si="37"/>
        <v/>
      </c>
      <c r="M226" s="116" t="str">
        <f t="shared" si="37"/>
        <v/>
      </c>
      <c r="N226" s="116" t="str">
        <f t="shared" si="37"/>
        <v/>
      </c>
    </row>
    <row r="227" spans="1:16" x14ac:dyDescent="0.2">
      <c r="A227" s="134">
        <f>Results!D123</f>
        <v>0</v>
      </c>
      <c r="B227" s="135">
        <v>5</v>
      </c>
      <c r="C227" s="124" t="str">
        <f>IF(A227=0,"",INDEX('Team Declaration'!$C$25:$Q$42,MATCH(A222,'Team Declaration'!$B$25:$B$42,0),MATCH(A227,'Team Declaration'!$C$4:$Q$4,0)))</f>
        <v/>
      </c>
      <c r="D227" s="124" t="str">
        <f>IF(A227=0,"",INDEX('Team Declaration'!$C$3:$Q$17,1,MATCH(LEFT(A227,1),'Team Declaration'!$C$4:$Q$4,0)))</f>
        <v/>
      </c>
      <c r="E227" s="136">
        <f>Results!E123</f>
        <v>0</v>
      </c>
      <c r="F227" s="135">
        <v>1</v>
      </c>
      <c r="H227" s="116" t="str">
        <f t="shared" si="37"/>
        <v/>
      </c>
      <c r="I227" s="116" t="str">
        <f t="shared" si="37"/>
        <v/>
      </c>
      <c r="J227" s="116" t="str">
        <f t="shared" si="37"/>
        <v/>
      </c>
      <c r="K227" s="116" t="str">
        <f t="shared" si="37"/>
        <v/>
      </c>
      <c r="L227" s="116" t="str">
        <f t="shared" si="37"/>
        <v/>
      </c>
      <c r="M227" s="116" t="str">
        <f t="shared" si="37"/>
        <v/>
      </c>
      <c r="N227" s="116" t="str">
        <f t="shared" si="37"/>
        <v/>
      </c>
    </row>
    <row r="228" spans="1:16" x14ac:dyDescent="0.2">
      <c r="A228" s="110" t="str">
        <f>Results!A124</f>
        <v>Discus</v>
      </c>
      <c r="C228" s="121" t="str">
        <f>CONCATENATE("Girls ",P228)</f>
        <v>Girls Discus B</v>
      </c>
      <c r="D228" s="126"/>
      <c r="P228" t="str">
        <f>CONCATENATE(A228," B")</f>
        <v>Discus B</v>
      </c>
    </row>
    <row r="229" spans="1:16" x14ac:dyDescent="0.2">
      <c r="A229" s="134" t="str">
        <f>Results!D125</f>
        <v>B</v>
      </c>
      <c r="B229" s="135">
        <v>1</v>
      </c>
      <c r="C229" s="124" t="str">
        <f>IF(A229=0,"",INDEX('Team Declaration'!$C$25:$Q$42,MATCH(A228,'Team Declaration'!$B$25:$B$42,0),MATCH(A229,'Team Declaration'!$C$4:$Q$4,0)))</f>
        <v>Ruby Anning</v>
      </c>
      <c r="D229" s="124" t="str">
        <f>IF(A229=0,"",INDEX('Team Declaration'!$C$3:$Q$17,1,MATCH(LEFT(A229,1),'Team Declaration'!$C$4:$Q$4,0)))</f>
        <v>Brighton</v>
      </c>
      <c r="E229" s="136">
        <f>Results!E125</f>
        <v>16.329999999999998</v>
      </c>
      <c r="F229" s="135">
        <v>5</v>
      </c>
      <c r="H229" s="116">
        <f t="shared" ref="H229:N233" si="38">IF($A229="","",IF(LEFT($A229,1)=H$9,$F229,""))</f>
        <v>5</v>
      </c>
      <c r="I229" s="116" t="str">
        <f t="shared" si="38"/>
        <v/>
      </c>
      <c r="J229" s="116" t="str">
        <f t="shared" si="38"/>
        <v/>
      </c>
      <c r="K229" s="116" t="str">
        <f t="shared" si="38"/>
        <v/>
      </c>
      <c r="L229" s="116" t="str">
        <f t="shared" si="38"/>
        <v/>
      </c>
      <c r="M229" s="116" t="str">
        <f t="shared" si="38"/>
        <v/>
      </c>
      <c r="N229" s="116" t="str">
        <f t="shared" si="38"/>
        <v/>
      </c>
    </row>
    <row r="230" spans="1:16" x14ac:dyDescent="0.2">
      <c r="A230" s="134" t="str">
        <f>Results!D126</f>
        <v>EE</v>
      </c>
      <c r="B230" s="135">
        <v>2</v>
      </c>
      <c r="C230" s="124" t="str">
        <f>IF(A230=0,"",INDEX('Team Declaration'!$C$25:$Q$42,MATCH(A228,'Team Declaration'!$B$25:$B$42,0),MATCH(A230,'Team Declaration'!$C$4:$Q$4,0)))</f>
        <v>Macy Ring</v>
      </c>
      <c r="D230" s="124" t="str">
        <f>IF(A230=0,"",INDEX('Team Declaration'!$C$3:$Q$17,1,MATCH(LEFT(A230,1),'Team Declaration'!$C$4:$Q$4,0)))</f>
        <v>Eastbourne</v>
      </c>
      <c r="E230" s="136">
        <f>Results!E126</f>
        <v>15.13</v>
      </c>
      <c r="F230" s="135">
        <v>4</v>
      </c>
      <c r="H230" s="116" t="str">
        <f t="shared" si="38"/>
        <v/>
      </c>
      <c r="I230" s="116">
        <f t="shared" si="38"/>
        <v>4</v>
      </c>
      <c r="J230" s="116" t="str">
        <f t="shared" si="38"/>
        <v/>
      </c>
      <c r="K230" s="116" t="str">
        <f t="shared" si="38"/>
        <v/>
      </c>
      <c r="L230" s="116" t="str">
        <f t="shared" si="38"/>
        <v/>
      </c>
      <c r="M230" s="116" t="str">
        <f t="shared" si="38"/>
        <v/>
      </c>
      <c r="N230" s="116" t="str">
        <f t="shared" si="38"/>
        <v/>
      </c>
    </row>
    <row r="231" spans="1:16" x14ac:dyDescent="0.2">
      <c r="A231" s="134">
        <f>Results!D127</f>
        <v>0</v>
      </c>
      <c r="B231" s="135">
        <v>3</v>
      </c>
      <c r="C231" s="124" t="str">
        <f>IF(A231=0,"",INDEX('Team Declaration'!$C$25:$Q$42,MATCH(A228,'Team Declaration'!$B$25:$B$42,0),MATCH(A231,'Team Declaration'!$C$4:$Q$4,0)))</f>
        <v/>
      </c>
      <c r="D231" s="124" t="str">
        <f>IF(A231=0,"",INDEX('Team Declaration'!$C$3:$Q$17,1,MATCH(LEFT(A231,1),'Team Declaration'!$C$4:$Q$4,0)))</f>
        <v/>
      </c>
      <c r="E231" s="136">
        <f>Results!E127</f>
        <v>0</v>
      </c>
      <c r="F231" s="135">
        <v>3</v>
      </c>
      <c r="H231" s="116" t="str">
        <f t="shared" si="38"/>
        <v/>
      </c>
      <c r="I231" s="116" t="str">
        <f t="shared" si="38"/>
        <v/>
      </c>
      <c r="J231" s="116" t="str">
        <f t="shared" si="38"/>
        <v/>
      </c>
      <c r="K231" s="116" t="str">
        <f t="shared" si="38"/>
        <v/>
      </c>
      <c r="L231" s="116" t="str">
        <f t="shared" si="38"/>
        <v/>
      </c>
      <c r="M231" s="116" t="str">
        <f t="shared" si="38"/>
        <v/>
      </c>
      <c r="N231" s="116" t="str">
        <f t="shared" si="38"/>
        <v/>
      </c>
    </row>
    <row r="232" spans="1:16" x14ac:dyDescent="0.2">
      <c r="A232" s="134">
        <f>Results!D128</f>
        <v>0</v>
      </c>
      <c r="B232" s="135">
        <v>4</v>
      </c>
      <c r="C232" s="124" t="str">
        <f>IF(A232=0,"",INDEX('Team Declaration'!$C$25:$Q$42,MATCH(A228,'Team Declaration'!$B$25:$B$42,0),MATCH(A232,'Team Declaration'!$C$4:$Q$4,0)))</f>
        <v/>
      </c>
      <c r="D232" s="124" t="str">
        <f>IF(A232=0,"",INDEX('Team Declaration'!$C$3:$Q$17,1,MATCH(LEFT(A232,1),'Team Declaration'!$C$4:$Q$4,0)))</f>
        <v/>
      </c>
      <c r="E232" s="136">
        <f>Results!E128</f>
        <v>0</v>
      </c>
      <c r="F232" s="135">
        <v>2</v>
      </c>
      <c r="H232" s="116" t="str">
        <f t="shared" si="38"/>
        <v/>
      </c>
      <c r="I232" s="116" t="str">
        <f t="shared" si="38"/>
        <v/>
      </c>
      <c r="J232" s="116" t="str">
        <f t="shared" si="38"/>
        <v/>
      </c>
      <c r="K232" s="116" t="str">
        <f t="shared" si="38"/>
        <v/>
      </c>
      <c r="L232" s="116" t="str">
        <f t="shared" si="38"/>
        <v/>
      </c>
      <c r="M232" s="116" t="str">
        <f t="shared" si="38"/>
        <v/>
      </c>
      <c r="N232" s="116" t="str">
        <f t="shared" si="38"/>
        <v/>
      </c>
    </row>
    <row r="233" spans="1:16" x14ac:dyDescent="0.2">
      <c r="A233" s="134">
        <f>Results!D129</f>
        <v>0</v>
      </c>
      <c r="B233" s="135">
        <v>5</v>
      </c>
      <c r="C233" s="124" t="str">
        <f>IF(A233=0,"",INDEX('Team Declaration'!$C$25:$Q$42,MATCH(A228,'Team Declaration'!$B$25:$B$42,0),MATCH(A233,'Team Declaration'!$C$4:$Q$4,0)))</f>
        <v/>
      </c>
      <c r="D233" s="124" t="str">
        <f>IF(A233=0,"",INDEX('Team Declaration'!$C$3:$Q$17,1,MATCH(LEFT(A233,1),'Team Declaration'!$C$4:$Q$4,0)))</f>
        <v/>
      </c>
      <c r="E233" s="136">
        <f>Results!E129</f>
        <v>0</v>
      </c>
      <c r="F233" s="135">
        <v>1</v>
      </c>
      <c r="H233" s="116" t="str">
        <f t="shared" si="38"/>
        <v/>
      </c>
      <c r="I233" s="116" t="str">
        <f t="shared" si="38"/>
        <v/>
      </c>
      <c r="J233" s="116" t="str">
        <f t="shared" si="38"/>
        <v/>
      </c>
      <c r="K233" s="116" t="str">
        <f t="shared" si="38"/>
        <v/>
      </c>
      <c r="L233" s="116" t="str">
        <f t="shared" si="38"/>
        <v/>
      </c>
      <c r="M233" s="116" t="str">
        <f t="shared" si="38"/>
        <v/>
      </c>
      <c r="N233" s="116" t="str">
        <f t="shared" si="38"/>
        <v/>
      </c>
    </row>
    <row r="234" spans="1:16" x14ac:dyDescent="0.2">
      <c r="A234" s="110" t="str">
        <f>Results!G70</f>
        <v>High Jump</v>
      </c>
      <c r="C234" s="121" t="str">
        <f>CONCATENATE("Girls ",P234)</f>
        <v>Girls High Jump A</v>
      </c>
      <c r="D234" s="126"/>
      <c r="P234" t="str">
        <f>CONCATENATE(A234," A")</f>
        <v>High Jump A</v>
      </c>
    </row>
    <row r="235" spans="1:16" x14ac:dyDescent="0.2">
      <c r="A235" s="134" t="str">
        <f>Results!J71</f>
        <v>B</v>
      </c>
      <c r="B235" s="135">
        <v>1</v>
      </c>
      <c r="C235" s="124" t="str">
        <f>IF(A235=0,"",INDEX('Team Declaration'!$C$25:$Q$42,MATCH(A234,'Team Declaration'!$B$25:$B$42,0),MATCH(A235,'Team Declaration'!$C$4:$Q$4,0)))</f>
        <v>Louisa Connolly</v>
      </c>
      <c r="D235" s="124" t="str">
        <f>IF(A235=0,"",INDEX('Team Declaration'!$C$3:$Q$17,1,MATCH(LEFT(A235,1),'Team Declaration'!$C$4:$Q$4,0)))</f>
        <v>Brighton</v>
      </c>
      <c r="E235" s="136">
        <f>Results!K71</f>
        <v>1.5</v>
      </c>
      <c r="F235" s="135">
        <v>5</v>
      </c>
      <c r="H235" s="116">
        <f t="shared" ref="H235:N239" si="39">IF($A235="","",IF(LEFT($A235,1)=H$9,$F235,""))</f>
        <v>5</v>
      </c>
      <c r="I235" s="116" t="str">
        <f t="shared" si="39"/>
        <v/>
      </c>
      <c r="J235" s="116" t="str">
        <f t="shared" si="39"/>
        <v/>
      </c>
      <c r="K235" s="116" t="str">
        <f t="shared" si="39"/>
        <v/>
      </c>
      <c r="L235" s="116" t="str">
        <f t="shared" si="39"/>
        <v/>
      </c>
      <c r="M235" s="116" t="str">
        <f t="shared" si="39"/>
        <v/>
      </c>
      <c r="N235" s="116" t="str">
        <f t="shared" si="39"/>
        <v/>
      </c>
    </row>
    <row r="236" spans="1:16" x14ac:dyDescent="0.2">
      <c r="A236" s="134" t="str">
        <f>Results!J72</f>
        <v>E</v>
      </c>
      <c r="B236" s="135">
        <v>2</v>
      </c>
      <c r="C236" s="124" t="str">
        <f>IF(A236=0,"",INDEX('Team Declaration'!$C$25:$Q$42,MATCH(A234,'Team Declaration'!$B$25:$B$42,0),MATCH(A236,'Team Declaration'!$C$4:$Q$4,0)))</f>
        <v>Molly Swingler</v>
      </c>
      <c r="D236" s="124" t="str">
        <f>IF(A236=0,"",INDEX('Team Declaration'!$C$3:$Q$17,1,MATCH(LEFT(A236,1),'Team Declaration'!$C$4:$Q$4,0)))</f>
        <v>Eastbourne</v>
      </c>
      <c r="E236" s="136">
        <f>Results!K72</f>
        <v>1.35</v>
      </c>
      <c r="F236" s="135">
        <v>4</v>
      </c>
      <c r="H236" s="116" t="str">
        <f t="shared" si="39"/>
        <v/>
      </c>
      <c r="I236" s="116">
        <f t="shared" si="39"/>
        <v>4</v>
      </c>
      <c r="J236" s="116" t="str">
        <f t="shared" si="39"/>
        <v/>
      </c>
      <c r="K236" s="116" t="str">
        <f t="shared" si="39"/>
        <v/>
      </c>
      <c r="L236" s="116" t="str">
        <f t="shared" si="39"/>
        <v/>
      </c>
      <c r="M236" s="116" t="str">
        <f t="shared" si="39"/>
        <v/>
      </c>
      <c r="N236" s="116" t="str">
        <f t="shared" si="39"/>
        <v/>
      </c>
    </row>
    <row r="237" spans="1:16" x14ac:dyDescent="0.2">
      <c r="A237" s="134">
        <f>Results!J73</f>
        <v>0</v>
      </c>
      <c r="B237" s="135">
        <v>3</v>
      </c>
      <c r="C237" s="124" t="str">
        <f>IF(A237=0,"",INDEX('Team Declaration'!$C$25:$Q$42,MATCH(A234,'Team Declaration'!$B$25:$B$42,0),MATCH(A237,'Team Declaration'!$C$4:$Q$4,0)))</f>
        <v/>
      </c>
      <c r="D237" s="124" t="str">
        <f>IF(A237=0,"",INDEX('Team Declaration'!$C$3:$Q$17,1,MATCH(LEFT(A237,1),'Team Declaration'!$C$4:$Q$4,0)))</f>
        <v/>
      </c>
      <c r="E237" s="136">
        <f>Results!K73</f>
        <v>0</v>
      </c>
      <c r="F237" s="135">
        <v>3</v>
      </c>
      <c r="H237" s="116" t="str">
        <f t="shared" si="39"/>
        <v/>
      </c>
      <c r="I237" s="116" t="str">
        <f t="shared" si="39"/>
        <v/>
      </c>
      <c r="J237" s="116" t="str">
        <f t="shared" si="39"/>
        <v/>
      </c>
      <c r="K237" s="116" t="str">
        <f t="shared" si="39"/>
        <v/>
      </c>
      <c r="L237" s="116" t="str">
        <f t="shared" si="39"/>
        <v/>
      </c>
      <c r="M237" s="116" t="str">
        <f t="shared" si="39"/>
        <v/>
      </c>
      <c r="N237" s="116" t="str">
        <f t="shared" si="39"/>
        <v/>
      </c>
    </row>
    <row r="238" spans="1:16" x14ac:dyDescent="0.2">
      <c r="A238" s="134">
        <f>Results!J74</f>
        <v>0</v>
      </c>
      <c r="B238" s="135">
        <v>4</v>
      </c>
      <c r="C238" s="124" t="str">
        <f>IF(A238=0,"",INDEX('Team Declaration'!$C$25:$Q$42,MATCH(A234,'Team Declaration'!$B$25:$B$42,0),MATCH(A238,'Team Declaration'!$C$4:$Q$4,0)))</f>
        <v/>
      </c>
      <c r="D238" s="124" t="str">
        <f>IF(A238=0,"",INDEX('Team Declaration'!$C$3:$Q$17,1,MATCH(LEFT(A238,1),'Team Declaration'!$C$4:$Q$4,0)))</f>
        <v/>
      </c>
      <c r="E238" s="136">
        <f>Results!K74</f>
        <v>0</v>
      </c>
      <c r="F238" s="135">
        <v>2</v>
      </c>
      <c r="H238" s="116" t="str">
        <f t="shared" si="39"/>
        <v/>
      </c>
      <c r="I238" s="116" t="str">
        <f t="shared" si="39"/>
        <v/>
      </c>
      <c r="J238" s="116" t="str">
        <f t="shared" si="39"/>
        <v/>
      </c>
      <c r="K238" s="116" t="str">
        <f t="shared" si="39"/>
        <v/>
      </c>
      <c r="L238" s="116" t="str">
        <f t="shared" si="39"/>
        <v/>
      </c>
      <c r="M238" s="116" t="str">
        <f t="shared" si="39"/>
        <v/>
      </c>
      <c r="N238" s="116" t="str">
        <f t="shared" si="39"/>
        <v/>
      </c>
    </row>
    <row r="239" spans="1:16" x14ac:dyDescent="0.2">
      <c r="A239" s="134">
        <f>Results!J75</f>
        <v>0</v>
      </c>
      <c r="B239" s="135">
        <v>5</v>
      </c>
      <c r="C239" s="124" t="str">
        <f>IF(A239=0,"",INDEX('Team Declaration'!$C$25:$Q$42,MATCH(A234,'Team Declaration'!$B$25:$B$42,0),MATCH(A239,'Team Declaration'!$C$4:$Q$4,0)))</f>
        <v/>
      </c>
      <c r="D239" s="124" t="str">
        <f>IF(A239=0,"",INDEX('Team Declaration'!$C$3:$Q$17,1,MATCH(LEFT(A239,1),'Team Declaration'!$C$4:$Q$4,0)))</f>
        <v/>
      </c>
      <c r="E239" s="136">
        <f>Results!K75</f>
        <v>0</v>
      </c>
      <c r="F239" s="135">
        <v>1</v>
      </c>
      <c r="H239" s="116" t="str">
        <f t="shared" si="39"/>
        <v/>
      </c>
      <c r="I239" s="116" t="str">
        <f t="shared" si="39"/>
        <v/>
      </c>
      <c r="J239" s="116" t="str">
        <f t="shared" si="39"/>
        <v/>
      </c>
      <c r="K239" s="116" t="str">
        <f t="shared" si="39"/>
        <v/>
      </c>
      <c r="L239" s="116" t="str">
        <f t="shared" si="39"/>
        <v/>
      </c>
      <c r="M239" s="116" t="str">
        <f t="shared" si="39"/>
        <v/>
      </c>
      <c r="N239" s="116" t="str">
        <f t="shared" si="39"/>
        <v/>
      </c>
    </row>
    <row r="240" spans="1:16" x14ac:dyDescent="0.2">
      <c r="A240" s="110" t="str">
        <f>Results!G76</f>
        <v>High Jump</v>
      </c>
      <c r="C240" s="121" t="str">
        <f>CONCATENATE("Girls ",P240)</f>
        <v>Girls High Jump B</v>
      </c>
      <c r="D240" s="126"/>
      <c r="P240" t="str">
        <f>CONCATENATE(A240," B")</f>
        <v>High Jump B</v>
      </c>
    </row>
    <row r="241" spans="1:16" x14ac:dyDescent="0.2">
      <c r="A241" s="134" t="str">
        <f>Results!J77</f>
        <v>BB</v>
      </c>
      <c r="B241" s="135">
        <v>1</v>
      </c>
      <c r="C241" s="124" t="str">
        <f>IF(A241=0,"",INDEX('Team Declaration'!$C$25:$Q$42,MATCH(A240,'Team Declaration'!$B$25:$B$42,0),MATCH(A241,'Team Declaration'!$C$4:$Q$4,0)))</f>
        <v>Lacey Fowler</v>
      </c>
      <c r="D241" s="124" t="str">
        <f>IF(A241=0,"",INDEX('Team Declaration'!$C$3:$Q$17,1,MATCH(LEFT(A241,1),'Team Declaration'!$C$4:$Q$4,0)))</f>
        <v>Brighton</v>
      </c>
      <c r="E241" s="136">
        <f>Results!K77</f>
        <v>1.25</v>
      </c>
      <c r="F241" s="135">
        <v>5</v>
      </c>
      <c r="H241" s="116">
        <f t="shared" ref="H241:N245" si="40">IF($A241="","",IF(LEFT($A241,1)=H$9,$F241,""))</f>
        <v>5</v>
      </c>
      <c r="I241" s="116" t="str">
        <f t="shared" si="40"/>
        <v/>
      </c>
      <c r="J241" s="116" t="str">
        <f t="shared" si="40"/>
        <v/>
      </c>
      <c r="K241" s="116" t="str">
        <f t="shared" si="40"/>
        <v/>
      </c>
      <c r="L241" s="116" t="str">
        <f t="shared" si="40"/>
        <v/>
      </c>
      <c r="M241" s="116" t="str">
        <f t="shared" si="40"/>
        <v/>
      </c>
      <c r="N241" s="116" t="str">
        <f t="shared" si="40"/>
        <v/>
      </c>
    </row>
    <row r="242" spans="1:16" x14ac:dyDescent="0.2">
      <c r="A242" s="134" t="str">
        <f>Results!J78</f>
        <v>EE</v>
      </c>
      <c r="B242" s="135">
        <v>2</v>
      </c>
      <c r="C242" s="124" t="str">
        <f>IF(A242=0,"",INDEX('Team Declaration'!$C$25:$Q$42,MATCH(A240,'Team Declaration'!$B$25:$B$42,0),MATCH(A242,'Team Declaration'!$C$4:$Q$4,0)))</f>
        <v>Georgia Thomas</v>
      </c>
      <c r="D242" s="124" t="str">
        <f>IF(A242=0,"",INDEX('Team Declaration'!$C$3:$Q$17,1,MATCH(LEFT(A242,1),'Team Declaration'!$C$4:$Q$4,0)))</f>
        <v>Eastbourne</v>
      </c>
      <c r="E242" s="136">
        <f>Results!K78</f>
        <v>1.2</v>
      </c>
      <c r="F242" s="135">
        <v>4</v>
      </c>
      <c r="H242" s="116" t="str">
        <f t="shared" si="40"/>
        <v/>
      </c>
      <c r="I242" s="116">
        <f t="shared" si="40"/>
        <v>4</v>
      </c>
      <c r="J242" s="116" t="str">
        <f t="shared" si="40"/>
        <v/>
      </c>
      <c r="K242" s="116" t="str">
        <f t="shared" si="40"/>
        <v/>
      </c>
      <c r="L242" s="116" t="str">
        <f t="shared" si="40"/>
        <v/>
      </c>
      <c r="M242" s="116" t="str">
        <f t="shared" si="40"/>
        <v/>
      </c>
      <c r="N242" s="116" t="str">
        <f t="shared" si="40"/>
        <v/>
      </c>
    </row>
    <row r="243" spans="1:16" x14ac:dyDescent="0.2">
      <c r="A243" s="134">
        <f>Results!J79</f>
        <v>0</v>
      </c>
      <c r="B243" s="135">
        <v>3</v>
      </c>
      <c r="C243" s="124" t="str">
        <f>IF(A243=0,"",INDEX('Team Declaration'!$C$25:$Q$42,MATCH(A240,'Team Declaration'!$B$25:$B$42,0),MATCH(A243,'Team Declaration'!$C$4:$Q$4,0)))</f>
        <v/>
      </c>
      <c r="D243" s="124" t="str">
        <f>IF(A243=0,"",INDEX('Team Declaration'!$C$3:$Q$17,1,MATCH(LEFT(A243,1),'Team Declaration'!$C$4:$Q$4,0)))</f>
        <v/>
      </c>
      <c r="E243" s="136">
        <f>Results!K79</f>
        <v>0</v>
      </c>
      <c r="F243" s="135">
        <v>3</v>
      </c>
      <c r="H243" s="116" t="str">
        <f t="shared" si="40"/>
        <v/>
      </c>
      <c r="I243" s="116" t="str">
        <f t="shared" si="40"/>
        <v/>
      </c>
      <c r="J243" s="116" t="str">
        <f t="shared" si="40"/>
        <v/>
      </c>
      <c r="K243" s="116" t="str">
        <f t="shared" si="40"/>
        <v/>
      </c>
      <c r="L243" s="116" t="str">
        <f t="shared" si="40"/>
        <v/>
      </c>
      <c r="M243" s="116" t="str">
        <f t="shared" si="40"/>
        <v/>
      </c>
      <c r="N243" s="116" t="str">
        <f t="shared" si="40"/>
        <v/>
      </c>
    </row>
    <row r="244" spans="1:16" x14ac:dyDescent="0.2">
      <c r="A244" s="134">
        <f>Results!J80</f>
        <v>0</v>
      </c>
      <c r="B244" s="135">
        <v>4</v>
      </c>
      <c r="C244" s="124" t="str">
        <f>IF(A244=0,"",INDEX('Team Declaration'!$C$25:$Q$42,MATCH(A240,'Team Declaration'!$B$25:$B$42,0),MATCH(A244,'Team Declaration'!$C$4:$Q$4,0)))</f>
        <v/>
      </c>
      <c r="D244" s="124" t="str">
        <f>IF(A244=0,"",INDEX('Team Declaration'!$C$3:$Q$17,1,MATCH(LEFT(A244,1),'Team Declaration'!$C$4:$Q$4,0)))</f>
        <v/>
      </c>
      <c r="E244" s="136">
        <f>Results!K80</f>
        <v>0</v>
      </c>
      <c r="F244" s="135">
        <v>2</v>
      </c>
      <c r="H244" s="116" t="str">
        <f t="shared" si="40"/>
        <v/>
      </c>
      <c r="I244" s="116" t="str">
        <f t="shared" si="40"/>
        <v/>
      </c>
      <c r="J244" s="116" t="str">
        <f t="shared" si="40"/>
        <v/>
      </c>
      <c r="K244" s="116" t="str">
        <f t="shared" si="40"/>
        <v/>
      </c>
      <c r="L244" s="116" t="str">
        <f t="shared" si="40"/>
        <v/>
      </c>
      <c r="M244" s="116" t="str">
        <f t="shared" si="40"/>
        <v/>
      </c>
      <c r="N244" s="116" t="str">
        <f t="shared" si="40"/>
        <v/>
      </c>
    </row>
    <row r="245" spans="1:16" x14ac:dyDescent="0.2">
      <c r="A245" s="134">
        <f>Results!J81</f>
        <v>0</v>
      </c>
      <c r="B245" s="135">
        <v>5</v>
      </c>
      <c r="C245" s="124" t="str">
        <f>IF(A245=0,"",INDEX('Team Declaration'!$C$25:$Q$42,MATCH(A240,'Team Declaration'!$B$25:$B$42,0),MATCH(A245,'Team Declaration'!$C$4:$Q$4,0)))</f>
        <v/>
      </c>
      <c r="D245" s="124" t="str">
        <f>IF(A245=0,"",INDEX('Team Declaration'!$C$3:$Q$17,1,MATCH(LEFT(A245,1),'Team Declaration'!$C$4:$Q$4,0)))</f>
        <v/>
      </c>
      <c r="E245" s="136">
        <f>Results!K81</f>
        <v>0</v>
      </c>
      <c r="F245" s="135">
        <v>1</v>
      </c>
      <c r="H245" s="116" t="str">
        <f t="shared" si="40"/>
        <v/>
      </c>
      <c r="I245" s="116" t="str">
        <f t="shared" si="40"/>
        <v/>
      </c>
      <c r="J245" s="116" t="str">
        <f t="shared" si="40"/>
        <v/>
      </c>
      <c r="K245" s="116" t="str">
        <f t="shared" si="40"/>
        <v/>
      </c>
      <c r="L245" s="116" t="str">
        <f t="shared" si="40"/>
        <v/>
      </c>
      <c r="M245" s="116" t="str">
        <f t="shared" si="40"/>
        <v/>
      </c>
      <c r="N245" s="116" t="str">
        <f t="shared" si="40"/>
        <v/>
      </c>
    </row>
    <row r="246" spans="1:16" x14ac:dyDescent="0.2">
      <c r="A246" s="110" t="str">
        <f>Results!G82</f>
        <v>Shot</v>
      </c>
      <c r="C246" s="121" t="str">
        <f>CONCATENATE("Girls ",P246)</f>
        <v>Girls Shot A</v>
      </c>
      <c r="D246" s="126"/>
      <c r="E246" s="110">
        <f>Results!E210</f>
        <v>0</v>
      </c>
      <c r="P246" t="str">
        <f>CONCATENATE(A246," A")</f>
        <v>Shot A</v>
      </c>
    </row>
    <row r="247" spans="1:16" x14ac:dyDescent="0.2">
      <c r="A247" s="134" t="str">
        <f>Results!J83</f>
        <v>B</v>
      </c>
      <c r="B247" s="135">
        <v>1</v>
      </c>
      <c r="C247" s="124" t="str">
        <f>IF(A247=0,"",INDEX('Team Declaration'!$C$25:$Q$42,MATCH(A246,'Team Declaration'!$B$25:$B$42,0),MATCH(A247,'Team Declaration'!$C$4:$Q$4,0)))</f>
        <v>Freya Waterworth</v>
      </c>
      <c r="D247" s="124" t="str">
        <f>IF(A247=0,"",INDEX('Team Declaration'!$C$3:$Q$17,1,MATCH(LEFT(A247,1),'Team Declaration'!$C$4:$Q$4,0)))</f>
        <v>Brighton</v>
      </c>
      <c r="E247" s="136">
        <f>Results!K83</f>
        <v>8.3000000000000007</v>
      </c>
      <c r="F247" s="135">
        <v>5</v>
      </c>
      <c r="H247" s="116">
        <f t="shared" ref="H247:N251" si="41">IF($A247="","",IF(LEFT($A247,1)=H$9,$F247,""))</f>
        <v>5</v>
      </c>
      <c r="I247" s="116" t="str">
        <f t="shared" si="41"/>
        <v/>
      </c>
      <c r="J247" s="116" t="str">
        <f t="shared" si="41"/>
        <v/>
      </c>
      <c r="K247" s="116" t="str">
        <f t="shared" si="41"/>
        <v/>
      </c>
      <c r="L247" s="116" t="str">
        <f t="shared" si="41"/>
        <v/>
      </c>
      <c r="M247" s="116" t="str">
        <f t="shared" si="41"/>
        <v/>
      </c>
      <c r="N247" s="116" t="str">
        <f t="shared" si="41"/>
        <v/>
      </c>
    </row>
    <row r="248" spans="1:16" x14ac:dyDescent="0.2">
      <c r="A248" s="134" t="str">
        <f>Results!J84</f>
        <v>E</v>
      </c>
      <c r="B248" s="135">
        <v>2</v>
      </c>
      <c r="C248" s="124" t="str">
        <f>IF(A248=0,"",INDEX('Team Declaration'!$C$25:$Q$42,MATCH(A246,'Team Declaration'!$B$25:$B$42,0),MATCH(A248,'Team Declaration'!$C$4:$Q$4,0)))</f>
        <v>Maddy Baldwin Charles</v>
      </c>
      <c r="D248" s="124" t="str">
        <f>IF(A248=0,"",INDEX('Team Declaration'!$C$3:$Q$17,1,MATCH(LEFT(A248,1),'Team Declaration'!$C$4:$Q$4,0)))</f>
        <v>Eastbourne</v>
      </c>
      <c r="E248" s="136">
        <f>Results!K84</f>
        <v>6.72</v>
      </c>
      <c r="F248" s="135">
        <v>4</v>
      </c>
      <c r="H248" s="116" t="str">
        <f t="shared" si="41"/>
        <v/>
      </c>
      <c r="I248" s="116">
        <f t="shared" si="41"/>
        <v>4</v>
      </c>
      <c r="J248" s="116" t="str">
        <f t="shared" si="41"/>
        <v/>
      </c>
      <c r="K248" s="116" t="str">
        <f t="shared" si="41"/>
        <v/>
      </c>
      <c r="L248" s="116" t="str">
        <f t="shared" si="41"/>
        <v/>
      </c>
      <c r="M248" s="116" t="str">
        <f t="shared" si="41"/>
        <v/>
      </c>
      <c r="N248" s="116" t="str">
        <f t="shared" si="41"/>
        <v/>
      </c>
    </row>
    <row r="249" spans="1:16" x14ac:dyDescent="0.2">
      <c r="A249" s="134" t="str">
        <f>Results!J85</f>
        <v>L</v>
      </c>
      <c r="B249" s="135">
        <v>3</v>
      </c>
      <c r="C249" s="124" t="str">
        <f>IF(A249=0,"",INDEX('Team Declaration'!$C$25:$Q$42,MATCH(A246,'Team Declaration'!$B$25:$B$42,0),MATCH(A249,'Team Declaration'!$C$4:$Q$4,0)))</f>
        <v>Natasha Clarke</v>
      </c>
      <c r="D249" s="124" t="str">
        <f>IF(A249=0,"",INDEX('Team Declaration'!$C$3:$Q$17,1,MATCH(LEFT(A249,1),'Team Declaration'!$C$4:$Q$4,0)))</f>
        <v>Lewes</v>
      </c>
      <c r="E249" s="136">
        <f>Results!K85</f>
        <v>5.64</v>
      </c>
      <c r="F249" s="135">
        <v>3</v>
      </c>
      <c r="H249" s="116" t="str">
        <f t="shared" si="41"/>
        <v/>
      </c>
      <c r="I249" s="116" t="str">
        <f t="shared" si="41"/>
        <v/>
      </c>
      <c r="J249" s="116">
        <f t="shared" si="41"/>
        <v>3</v>
      </c>
      <c r="K249" s="116" t="str">
        <f t="shared" si="41"/>
        <v/>
      </c>
      <c r="L249" s="116" t="str">
        <f t="shared" si="41"/>
        <v/>
      </c>
      <c r="M249" s="116" t="str">
        <f t="shared" si="41"/>
        <v/>
      </c>
      <c r="N249" s="116" t="str">
        <f t="shared" si="41"/>
        <v/>
      </c>
    </row>
    <row r="250" spans="1:16" x14ac:dyDescent="0.2">
      <c r="A250" s="134" t="str">
        <f>Results!J86</f>
        <v>P</v>
      </c>
      <c r="B250" s="135">
        <v>4</v>
      </c>
      <c r="C250" s="124" t="str">
        <f>IF(A250=0,"",INDEX('Team Declaration'!$C$25:$Q$42,MATCH(A246,'Team Declaration'!$B$25:$B$42,0),MATCH(A250,'Team Declaration'!$C$4:$Q$4,0)))</f>
        <v>Renee Bassin</v>
      </c>
      <c r="D250" s="124" t="str">
        <f>IF(A250=0,"",INDEX('Team Declaration'!$C$3:$Q$17,1,MATCH(LEFT(A250,1),'Team Declaration'!$C$4:$Q$4,0)))</f>
        <v>Phoenix</v>
      </c>
      <c r="E250" s="136">
        <f>Results!K86</f>
        <v>5.57</v>
      </c>
      <c r="F250" s="135">
        <v>2</v>
      </c>
      <c r="H250" s="116" t="str">
        <f t="shared" si="41"/>
        <v/>
      </c>
      <c r="I250" s="116" t="str">
        <f t="shared" si="41"/>
        <v/>
      </c>
      <c r="J250" s="116" t="str">
        <f t="shared" si="41"/>
        <v/>
      </c>
      <c r="K250" s="116">
        <f t="shared" si="41"/>
        <v>2</v>
      </c>
      <c r="L250" s="116" t="str">
        <f t="shared" si="41"/>
        <v/>
      </c>
      <c r="M250" s="116" t="str">
        <f t="shared" si="41"/>
        <v/>
      </c>
      <c r="N250" s="116" t="str">
        <f t="shared" si="41"/>
        <v/>
      </c>
    </row>
    <row r="251" spans="1:16" x14ac:dyDescent="0.2">
      <c r="A251" s="134">
        <f>Results!J87</f>
        <v>0</v>
      </c>
      <c r="B251" s="135">
        <v>5</v>
      </c>
      <c r="C251" s="124" t="str">
        <f>IF(A251=0,"",INDEX('Team Declaration'!$C$25:$Q$42,MATCH(A246,'Team Declaration'!$B$25:$B$42,0),MATCH(A251,'Team Declaration'!$C$4:$Q$4,0)))</f>
        <v/>
      </c>
      <c r="D251" s="124" t="str">
        <f>IF(A251=0,"",INDEX('Team Declaration'!$C$3:$Q$17,1,MATCH(LEFT(A251,1),'Team Declaration'!$C$4:$Q$4,0)))</f>
        <v/>
      </c>
      <c r="E251" s="136">
        <f>Results!K87</f>
        <v>0</v>
      </c>
      <c r="F251" s="135">
        <v>1</v>
      </c>
      <c r="H251" s="116" t="str">
        <f t="shared" si="41"/>
        <v/>
      </c>
      <c r="I251" s="116" t="str">
        <f t="shared" si="41"/>
        <v/>
      </c>
      <c r="J251" s="116" t="str">
        <f t="shared" si="41"/>
        <v/>
      </c>
      <c r="K251" s="116" t="str">
        <f t="shared" si="41"/>
        <v/>
      </c>
      <c r="L251" s="116" t="str">
        <f t="shared" si="41"/>
        <v/>
      </c>
      <c r="M251" s="116" t="str">
        <f t="shared" si="41"/>
        <v/>
      </c>
      <c r="N251" s="116" t="str">
        <f t="shared" si="41"/>
        <v/>
      </c>
    </row>
    <row r="252" spans="1:16" x14ac:dyDescent="0.2">
      <c r="A252" s="110" t="str">
        <f>Results!G88</f>
        <v>Shot</v>
      </c>
      <c r="C252" s="121" t="str">
        <f>CONCATENATE("Girls ",P252)</f>
        <v>Girls Shot B</v>
      </c>
      <c r="D252" s="126"/>
      <c r="E252" s="110">
        <f>Results!E221</f>
        <v>0</v>
      </c>
      <c r="P252" t="str">
        <f>CONCATENATE(A252," B")</f>
        <v>Shot B</v>
      </c>
    </row>
    <row r="253" spans="1:16" x14ac:dyDescent="0.2">
      <c r="A253" s="134" t="str">
        <f>Results!J89</f>
        <v>BB</v>
      </c>
      <c r="B253" s="135">
        <v>1</v>
      </c>
      <c r="C253" s="124" t="str">
        <f>IF(A253=0,"",INDEX('Team Declaration'!$C$25:$Q$42,MATCH(A252,'Team Declaration'!$B$25:$B$42,0),MATCH(A253,'Team Declaration'!$C$4:$Q$4,0)))</f>
        <v>Lena Dornbusch</v>
      </c>
      <c r="D253" s="124" t="str">
        <f>IF(A253=0,"",INDEX('Team Declaration'!$C$3:$Q$17,1,MATCH(LEFT(A253,1),'Team Declaration'!$C$4:$Q$4,0)))</f>
        <v>Brighton</v>
      </c>
      <c r="E253" s="136">
        <f>Results!K89</f>
        <v>6.61</v>
      </c>
      <c r="F253" s="135">
        <v>5</v>
      </c>
      <c r="H253" s="116">
        <f t="shared" ref="H253:N257" si="42">IF($A253="","",IF(LEFT($A253,1)=H$9,$F253,""))</f>
        <v>5</v>
      </c>
      <c r="I253" s="116" t="str">
        <f t="shared" si="42"/>
        <v/>
      </c>
      <c r="J253" s="116" t="str">
        <f t="shared" si="42"/>
        <v/>
      </c>
      <c r="K253" s="116" t="str">
        <f t="shared" si="42"/>
        <v/>
      </c>
      <c r="L253" s="116" t="str">
        <f t="shared" si="42"/>
        <v/>
      </c>
      <c r="M253" s="116" t="str">
        <f t="shared" si="42"/>
        <v/>
      </c>
      <c r="N253" s="116" t="str">
        <f t="shared" si="42"/>
        <v/>
      </c>
    </row>
    <row r="254" spans="1:16" x14ac:dyDescent="0.2">
      <c r="A254" s="134" t="str">
        <f>Results!J90</f>
        <v>EE</v>
      </c>
      <c r="B254" s="135">
        <v>2</v>
      </c>
      <c r="C254" s="124" t="str">
        <f>IF(A254=0,"",INDEX('Team Declaration'!$C$25:$Q$42,MATCH(A252,'Team Declaration'!$B$25:$B$42,0),MATCH(A254,'Team Declaration'!$C$4:$Q$4,0)))</f>
        <v>Elise Fulwell</v>
      </c>
      <c r="D254" s="124" t="str">
        <f>IF(A254=0,"",INDEX('Team Declaration'!$C$3:$Q$17,1,MATCH(LEFT(A254,1),'Team Declaration'!$C$4:$Q$4,0)))</f>
        <v>Eastbourne</v>
      </c>
      <c r="E254" s="136">
        <f>Results!K90</f>
        <v>5.72</v>
      </c>
      <c r="F254" s="135">
        <v>4</v>
      </c>
      <c r="H254" s="116" t="str">
        <f t="shared" si="42"/>
        <v/>
      </c>
      <c r="I254" s="116">
        <f t="shared" si="42"/>
        <v>4</v>
      </c>
      <c r="J254" s="116" t="str">
        <f t="shared" si="42"/>
        <v/>
      </c>
      <c r="K254" s="116" t="str">
        <f t="shared" si="42"/>
        <v/>
      </c>
      <c r="L254" s="116" t="str">
        <f t="shared" si="42"/>
        <v/>
      </c>
      <c r="M254" s="116" t="str">
        <f t="shared" si="42"/>
        <v/>
      </c>
      <c r="N254" s="116" t="str">
        <f t="shared" si="42"/>
        <v/>
      </c>
    </row>
    <row r="255" spans="1:16" x14ac:dyDescent="0.2">
      <c r="A255" s="134">
        <f>Results!J91</f>
        <v>0</v>
      </c>
      <c r="B255" s="135">
        <v>3</v>
      </c>
      <c r="C255" s="124" t="str">
        <f>IF(A255=0,"",INDEX('Team Declaration'!$C$25:$Q$42,MATCH(A252,'Team Declaration'!$B$25:$B$42,0),MATCH(A255,'Team Declaration'!$C$4:$Q$4,0)))</f>
        <v/>
      </c>
      <c r="D255" s="124" t="str">
        <f>IF(A255=0,"",INDEX('Team Declaration'!$C$3:$Q$17,1,MATCH(LEFT(A255,1),'Team Declaration'!$C$4:$Q$4,0)))</f>
        <v/>
      </c>
      <c r="E255" s="136">
        <f>Results!K91</f>
        <v>0</v>
      </c>
      <c r="F255" s="135">
        <v>3</v>
      </c>
      <c r="H255" s="116" t="str">
        <f t="shared" si="42"/>
        <v/>
      </c>
      <c r="I255" s="116" t="str">
        <f t="shared" si="42"/>
        <v/>
      </c>
      <c r="J255" s="116" t="str">
        <f t="shared" si="42"/>
        <v/>
      </c>
      <c r="K255" s="116" t="str">
        <f t="shared" si="42"/>
        <v/>
      </c>
      <c r="L255" s="116" t="str">
        <f t="shared" si="42"/>
        <v/>
      </c>
      <c r="M255" s="116" t="str">
        <f t="shared" si="42"/>
        <v/>
      </c>
      <c r="N255" s="116" t="str">
        <f t="shared" si="42"/>
        <v/>
      </c>
    </row>
    <row r="256" spans="1:16" x14ac:dyDescent="0.2">
      <c r="A256" s="134">
        <f>Results!J92</f>
        <v>0</v>
      </c>
      <c r="B256" s="135">
        <v>4</v>
      </c>
      <c r="C256" s="124" t="str">
        <f>IF(A256=0,"",INDEX('Team Declaration'!$C$25:$Q$42,MATCH(A252,'Team Declaration'!$B$25:$B$42,0),MATCH(A256,'Team Declaration'!$C$4:$Q$4,0)))</f>
        <v/>
      </c>
      <c r="D256" s="124" t="str">
        <f>IF(A256=0,"",INDEX('Team Declaration'!$C$3:$Q$17,1,MATCH(LEFT(A256,1),'Team Declaration'!$C$4:$Q$4,0)))</f>
        <v/>
      </c>
      <c r="E256" s="136">
        <f>Results!K92</f>
        <v>0</v>
      </c>
      <c r="F256" s="135">
        <v>2</v>
      </c>
      <c r="H256" s="116" t="str">
        <f t="shared" si="42"/>
        <v/>
      </c>
      <c r="I256" s="116" t="str">
        <f t="shared" si="42"/>
        <v/>
      </c>
      <c r="J256" s="116" t="str">
        <f t="shared" si="42"/>
        <v/>
      </c>
      <c r="K256" s="116" t="str">
        <f t="shared" si="42"/>
        <v/>
      </c>
      <c r="L256" s="116" t="str">
        <f t="shared" si="42"/>
        <v/>
      </c>
      <c r="M256" s="116" t="str">
        <f t="shared" si="42"/>
        <v/>
      </c>
      <c r="N256" s="116" t="str">
        <f t="shared" si="42"/>
        <v/>
      </c>
    </row>
    <row r="257" spans="1:16" x14ac:dyDescent="0.2">
      <c r="A257" s="134">
        <f>Results!J93</f>
        <v>0</v>
      </c>
      <c r="B257" s="135">
        <v>5</v>
      </c>
      <c r="C257" s="124" t="str">
        <f>IF(A257=0,"",INDEX('Team Declaration'!$C$25:$Q$42,MATCH(A252,'Team Declaration'!$B$25:$B$42,0),MATCH(A257,'Team Declaration'!$C$4:$Q$4,0)))</f>
        <v/>
      </c>
      <c r="D257" s="124" t="str">
        <f>IF(A257=0,"",INDEX('Team Declaration'!$C$3:$Q$17,1,MATCH(LEFT(A257,1),'Team Declaration'!$C$4:$Q$4,0)))</f>
        <v/>
      </c>
      <c r="E257" s="136">
        <f>Results!K93</f>
        <v>0</v>
      </c>
      <c r="F257" s="135">
        <v>1</v>
      </c>
      <c r="H257" s="116" t="str">
        <f t="shared" si="42"/>
        <v/>
      </c>
      <c r="I257" s="116" t="str">
        <f t="shared" si="42"/>
        <v/>
      </c>
      <c r="J257" s="116" t="str">
        <f t="shared" si="42"/>
        <v/>
      </c>
      <c r="K257" s="116" t="str">
        <f t="shared" si="42"/>
        <v/>
      </c>
      <c r="L257" s="116" t="str">
        <f t="shared" si="42"/>
        <v/>
      </c>
      <c r="M257" s="116" t="str">
        <f t="shared" si="42"/>
        <v/>
      </c>
      <c r="N257" s="116" t="str">
        <f t="shared" si="42"/>
        <v/>
      </c>
    </row>
    <row r="258" spans="1:16" x14ac:dyDescent="0.2">
      <c r="A258" s="110" t="str">
        <f>Results!G94</f>
        <v>300 metres</v>
      </c>
      <c r="C258" s="121" t="str">
        <f>CONCATENATE("Girls ",P258)</f>
        <v>Girls 300 metres A</v>
      </c>
      <c r="D258" s="126"/>
      <c r="E258" s="110">
        <f>Results!E232</f>
        <v>0</v>
      </c>
      <c r="P258" t="str">
        <f>CONCATENATE(A258," A")</f>
        <v>300 metres A</v>
      </c>
    </row>
    <row r="259" spans="1:16" x14ac:dyDescent="0.2">
      <c r="A259" s="134" t="str">
        <f>Results!J95</f>
        <v>E</v>
      </c>
      <c r="B259" s="135">
        <v>1</v>
      </c>
      <c r="C259" s="124" t="str">
        <f>IF(A259=0,"",INDEX('Team Declaration'!$C$25:$Q$42,MATCH(A258,'Team Declaration'!$B$25:$B$42,0),MATCH(A259,'Team Declaration'!$C$4:$Q$4,0)))</f>
        <v>Molly Swingler</v>
      </c>
      <c r="D259" s="124" t="str">
        <f>IF(A259=0,"",INDEX('Team Declaration'!$C$3:$Q$17,1,MATCH(LEFT(A259,1),'Team Declaration'!$C$4:$Q$4,0)))</f>
        <v>Eastbourne</v>
      </c>
      <c r="E259" s="137">
        <f>Results!K95</f>
        <v>43.6</v>
      </c>
      <c r="F259" s="135">
        <v>5</v>
      </c>
      <c r="H259" s="116" t="str">
        <f t="shared" ref="H259:N263" si="43">IF($A259="","",IF(LEFT($A259,1)=H$9,$F259,""))</f>
        <v/>
      </c>
      <c r="I259" s="116">
        <f t="shared" si="43"/>
        <v>5</v>
      </c>
      <c r="J259" s="116" t="str">
        <f t="shared" si="43"/>
        <v/>
      </c>
      <c r="K259" s="116" t="str">
        <f t="shared" si="43"/>
        <v/>
      </c>
      <c r="L259" s="116" t="str">
        <f t="shared" si="43"/>
        <v/>
      </c>
      <c r="M259" s="116" t="str">
        <f t="shared" si="43"/>
        <v/>
      </c>
      <c r="N259" s="116" t="str">
        <f t="shared" si="43"/>
        <v/>
      </c>
    </row>
    <row r="260" spans="1:16" x14ac:dyDescent="0.2">
      <c r="A260" s="134" t="str">
        <f>Results!J96</f>
        <v>B</v>
      </c>
      <c r="B260" s="135">
        <v>2</v>
      </c>
      <c r="C260" s="124" t="str">
        <f>IF(A260=0,"",INDEX('Team Declaration'!$C$25:$Q$42,MATCH(A258,'Team Declaration'!$B$25:$B$42,0),MATCH(A260,'Team Declaration'!$C$4:$Q$4,0)))</f>
        <v>Ella Matthews</v>
      </c>
      <c r="D260" s="124" t="str">
        <f>IF(A260=0,"",INDEX('Team Declaration'!$C$3:$Q$17,1,MATCH(LEFT(A260,1),'Team Declaration'!$C$4:$Q$4,0)))</f>
        <v>Brighton</v>
      </c>
      <c r="E260" s="137">
        <f>Results!K96</f>
        <v>46</v>
      </c>
      <c r="F260" s="135">
        <v>4</v>
      </c>
      <c r="H260" s="116">
        <f t="shared" si="43"/>
        <v>4</v>
      </c>
      <c r="I260" s="116" t="str">
        <f t="shared" si="43"/>
        <v/>
      </c>
      <c r="J260" s="116" t="str">
        <f t="shared" si="43"/>
        <v/>
      </c>
      <c r="K260" s="116" t="str">
        <f t="shared" si="43"/>
        <v/>
      </c>
      <c r="L260" s="116" t="str">
        <f t="shared" si="43"/>
        <v/>
      </c>
      <c r="M260" s="116" t="str">
        <f t="shared" si="43"/>
        <v/>
      </c>
      <c r="N260" s="116" t="str">
        <f t="shared" si="43"/>
        <v/>
      </c>
    </row>
    <row r="261" spans="1:16" x14ac:dyDescent="0.2">
      <c r="A261" s="134" t="str">
        <f>Results!J97</f>
        <v>P</v>
      </c>
      <c r="B261" s="135">
        <v>3</v>
      </c>
      <c r="C261" s="124" t="str">
        <f>IF(A261=0,"",INDEX('Team Declaration'!$C$25:$Q$42,MATCH(A258,'Team Declaration'!$B$25:$B$42,0),MATCH(A261,'Team Declaration'!$C$4:$Q$4,0)))</f>
        <v>Alice Wright</v>
      </c>
      <c r="D261" s="124" t="str">
        <f>IF(A261=0,"",INDEX('Team Declaration'!$C$3:$Q$17,1,MATCH(LEFT(A261,1),'Team Declaration'!$C$4:$Q$4,0)))</f>
        <v>Phoenix</v>
      </c>
      <c r="E261" s="137">
        <f>Results!K97</f>
        <v>46.3</v>
      </c>
      <c r="F261" s="135">
        <v>3</v>
      </c>
      <c r="H261" s="116" t="str">
        <f t="shared" si="43"/>
        <v/>
      </c>
      <c r="I261" s="116" t="str">
        <f t="shared" si="43"/>
        <v/>
      </c>
      <c r="J261" s="116" t="str">
        <f t="shared" si="43"/>
        <v/>
      </c>
      <c r="K261" s="116">
        <f t="shared" si="43"/>
        <v>3</v>
      </c>
      <c r="L261" s="116" t="str">
        <f t="shared" si="43"/>
        <v/>
      </c>
      <c r="M261" s="116" t="str">
        <f t="shared" si="43"/>
        <v/>
      </c>
      <c r="N261" s="116" t="str">
        <f t="shared" si="43"/>
        <v/>
      </c>
    </row>
    <row r="262" spans="1:16" x14ac:dyDescent="0.2">
      <c r="A262" s="134" t="str">
        <f>Results!J98</f>
        <v>L</v>
      </c>
      <c r="B262" s="135">
        <v>4</v>
      </c>
      <c r="C262" s="124" t="str">
        <f>IF(A262=0,"",INDEX('Team Declaration'!$C$25:$Q$42,MATCH(A258,'Team Declaration'!$B$25:$B$42,0),MATCH(A262,'Team Declaration'!$C$4:$Q$4,0)))</f>
        <v>Tracy Linus</v>
      </c>
      <c r="D262" s="124" t="str">
        <f>IF(A262=0,"",INDEX('Team Declaration'!$C$3:$Q$17,1,MATCH(LEFT(A262,1),'Team Declaration'!$C$4:$Q$4,0)))</f>
        <v>Lewes</v>
      </c>
      <c r="E262" s="137">
        <f>Results!K98</f>
        <v>46.4</v>
      </c>
      <c r="F262" s="135">
        <v>2</v>
      </c>
      <c r="H262" s="116" t="str">
        <f t="shared" si="43"/>
        <v/>
      </c>
      <c r="I262" s="116" t="str">
        <f t="shared" si="43"/>
        <v/>
      </c>
      <c r="J262" s="116">
        <f t="shared" si="43"/>
        <v>2</v>
      </c>
      <c r="K262" s="116" t="str">
        <f t="shared" si="43"/>
        <v/>
      </c>
      <c r="L262" s="116" t="str">
        <f t="shared" si="43"/>
        <v/>
      </c>
      <c r="M262" s="116" t="str">
        <f t="shared" si="43"/>
        <v/>
      </c>
      <c r="N262" s="116" t="str">
        <f t="shared" si="43"/>
        <v/>
      </c>
    </row>
    <row r="263" spans="1:16" x14ac:dyDescent="0.2">
      <c r="A263" s="134">
        <f>Results!J99</f>
        <v>0</v>
      </c>
      <c r="B263" s="135">
        <v>5</v>
      </c>
      <c r="C263" s="124" t="str">
        <f>IF(A263=0,"",INDEX('Team Declaration'!$C$25:$Q$42,MATCH(A258,'Team Declaration'!$B$25:$B$42,0),MATCH(A263,'Team Declaration'!$C$4:$Q$4,0)))</f>
        <v/>
      </c>
      <c r="D263" s="124" t="str">
        <f>IF(A263=0,"",INDEX('Team Declaration'!$C$3:$Q$17,1,MATCH(LEFT(A263,1),'Team Declaration'!$C$4:$Q$4,0)))</f>
        <v/>
      </c>
      <c r="E263" s="137">
        <f>Results!K99</f>
        <v>0</v>
      </c>
      <c r="F263" s="135">
        <v>1</v>
      </c>
      <c r="H263" s="116" t="str">
        <f t="shared" si="43"/>
        <v/>
      </c>
      <c r="I263" s="116" t="str">
        <f t="shared" si="43"/>
        <v/>
      </c>
      <c r="J263" s="116" t="str">
        <f t="shared" si="43"/>
        <v/>
      </c>
      <c r="K263" s="116" t="str">
        <f t="shared" si="43"/>
        <v/>
      </c>
      <c r="L263" s="116" t="str">
        <f t="shared" si="43"/>
        <v/>
      </c>
      <c r="M263" s="116" t="str">
        <f t="shared" si="43"/>
        <v/>
      </c>
      <c r="N263" s="116" t="str">
        <f t="shared" si="43"/>
        <v/>
      </c>
    </row>
    <row r="264" spans="1:16" x14ac:dyDescent="0.2">
      <c r="A264" s="110" t="str">
        <f>Results!G100</f>
        <v>300 metres</v>
      </c>
      <c r="C264" s="121" t="str">
        <f>CONCATENATE("Girls ",P264)</f>
        <v>Girls 300 metres B</v>
      </c>
      <c r="D264" s="126"/>
      <c r="E264" s="128">
        <f>Results!E243</f>
        <v>0</v>
      </c>
      <c r="P264" t="str">
        <f>CONCATENATE(A264," B")</f>
        <v>300 metres B</v>
      </c>
    </row>
    <row r="265" spans="1:16" x14ac:dyDescent="0.2">
      <c r="A265" s="134" t="str">
        <f>Results!J101</f>
        <v>EE</v>
      </c>
      <c r="B265" s="135">
        <v>1</v>
      </c>
      <c r="C265" s="124" t="str">
        <f>IF(A265=0,"",INDEX('Team Declaration'!$C$25:$Q$42,MATCH(A264,'Team Declaration'!$B$25:$B$42,0),MATCH(A265,'Team Declaration'!$C$4:$Q$4,0)))</f>
        <v>Nellie Hannam</v>
      </c>
      <c r="D265" s="124" t="str">
        <f>IF(A265=0,"",INDEX('Team Declaration'!$C$3:$Q$17,1,MATCH(LEFT(A265,1),'Team Declaration'!$C$4:$Q$4,0)))</f>
        <v>Eastbourne</v>
      </c>
      <c r="E265" s="137">
        <f>Results!K101</f>
        <v>46.7</v>
      </c>
      <c r="F265" s="135">
        <v>5</v>
      </c>
      <c r="H265" s="116" t="str">
        <f t="shared" ref="H265:N269" si="44">IF($A265="","",IF(LEFT($A265,1)=H$9,$F265,""))</f>
        <v/>
      </c>
      <c r="I265" s="116">
        <f t="shared" si="44"/>
        <v>5</v>
      </c>
      <c r="J265" s="116" t="str">
        <f t="shared" si="44"/>
        <v/>
      </c>
      <c r="K265" s="116" t="str">
        <f t="shared" si="44"/>
        <v/>
      </c>
      <c r="L265" s="116" t="str">
        <f t="shared" si="44"/>
        <v/>
      </c>
      <c r="M265" s="116" t="str">
        <f t="shared" si="44"/>
        <v/>
      </c>
      <c r="N265" s="116" t="str">
        <f t="shared" si="44"/>
        <v/>
      </c>
    </row>
    <row r="266" spans="1:16" x14ac:dyDescent="0.2">
      <c r="A266" s="134" t="str">
        <f>Results!J102</f>
        <v>BB</v>
      </c>
      <c r="B266" s="135">
        <v>2</v>
      </c>
      <c r="C266" s="124" t="str">
        <f>IF(A266=0,"",INDEX('Team Declaration'!$C$25:$Q$42,MATCH(A264,'Team Declaration'!$B$25:$B$42,0),MATCH(A266,'Team Declaration'!$C$4:$Q$4,0)))</f>
        <v>Anya Dawson</v>
      </c>
      <c r="D266" s="124" t="str">
        <f>IF(A266=0,"",INDEX('Team Declaration'!$C$3:$Q$17,1,MATCH(LEFT(A266,1),'Team Declaration'!$C$4:$Q$4,0)))</f>
        <v>Brighton</v>
      </c>
      <c r="E266" s="137">
        <f>Results!K102</f>
        <v>47.8</v>
      </c>
      <c r="F266" s="135">
        <v>4</v>
      </c>
      <c r="H266" s="116">
        <f t="shared" si="44"/>
        <v>4</v>
      </c>
      <c r="I266" s="116" t="str">
        <f t="shared" si="44"/>
        <v/>
      </c>
      <c r="J266" s="116" t="str">
        <f t="shared" si="44"/>
        <v/>
      </c>
      <c r="K266" s="116" t="str">
        <f t="shared" si="44"/>
        <v/>
      </c>
      <c r="L266" s="116" t="str">
        <f t="shared" si="44"/>
        <v/>
      </c>
      <c r="M266" s="116" t="str">
        <f t="shared" si="44"/>
        <v/>
      </c>
      <c r="N266" s="116" t="str">
        <f t="shared" si="44"/>
        <v/>
      </c>
    </row>
    <row r="267" spans="1:16" x14ac:dyDescent="0.2">
      <c r="A267" s="134" t="str">
        <f>Results!J103</f>
        <v>PP</v>
      </c>
      <c r="B267" s="135">
        <v>3</v>
      </c>
      <c r="C267" s="124" t="str">
        <f>IF(A267=0,"",INDEX('Team Declaration'!$C$25:$Q$42,MATCH(A264,'Team Declaration'!$B$25:$B$42,0),MATCH(A267,'Team Declaration'!$C$4:$Q$4,0)))</f>
        <v>Lara Ruttler</v>
      </c>
      <c r="D267" s="124" t="str">
        <f>IF(A267=0,"",INDEX('Team Declaration'!$C$3:$Q$17,1,MATCH(LEFT(A267,1),'Team Declaration'!$C$4:$Q$4,0)))</f>
        <v>Phoenix</v>
      </c>
      <c r="E267" s="137">
        <f>Results!K103</f>
        <v>55.1</v>
      </c>
      <c r="F267" s="135">
        <v>3</v>
      </c>
      <c r="H267" s="116" t="str">
        <f t="shared" si="44"/>
        <v/>
      </c>
      <c r="I267" s="116" t="str">
        <f t="shared" si="44"/>
        <v/>
      </c>
      <c r="J267" s="116" t="str">
        <f t="shared" si="44"/>
        <v/>
      </c>
      <c r="K267" s="116">
        <f t="shared" si="44"/>
        <v>3</v>
      </c>
      <c r="L267" s="116" t="str">
        <f t="shared" si="44"/>
        <v/>
      </c>
      <c r="M267" s="116" t="str">
        <f t="shared" si="44"/>
        <v/>
      </c>
      <c r="N267" s="116" t="str">
        <f t="shared" si="44"/>
        <v/>
      </c>
    </row>
    <row r="268" spans="1:16" x14ac:dyDescent="0.2">
      <c r="A268" s="134">
        <f>Results!J104</f>
        <v>0</v>
      </c>
      <c r="B268" s="135">
        <v>4</v>
      </c>
      <c r="C268" s="124" t="str">
        <f>IF(A268=0,"",INDEX('Team Declaration'!$C$25:$Q$42,MATCH(A264,'Team Declaration'!$B$25:$B$42,0),MATCH(A268,'Team Declaration'!$C$4:$Q$4,0)))</f>
        <v/>
      </c>
      <c r="D268" s="124" t="str">
        <f>IF(A268=0,"",INDEX('Team Declaration'!$C$3:$Q$17,1,MATCH(LEFT(A268,1),'Team Declaration'!$C$4:$Q$4,0)))</f>
        <v/>
      </c>
      <c r="E268" s="137">
        <f>Results!K104</f>
        <v>0</v>
      </c>
      <c r="F268" s="135">
        <v>2</v>
      </c>
      <c r="H268" s="116" t="str">
        <f t="shared" si="44"/>
        <v/>
      </c>
      <c r="I268" s="116" t="str">
        <f t="shared" si="44"/>
        <v/>
      </c>
      <c r="J268" s="116" t="str">
        <f t="shared" si="44"/>
        <v/>
      </c>
      <c r="K268" s="116" t="str">
        <f t="shared" si="44"/>
        <v/>
      </c>
      <c r="L268" s="116" t="str">
        <f t="shared" si="44"/>
        <v/>
      </c>
      <c r="M268" s="116" t="str">
        <f t="shared" si="44"/>
        <v/>
      </c>
      <c r="N268" s="116" t="str">
        <f t="shared" si="44"/>
        <v/>
      </c>
    </row>
    <row r="269" spans="1:16" x14ac:dyDescent="0.2">
      <c r="A269" s="134">
        <f>Results!J105</f>
        <v>0</v>
      </c>
      <c r="B269" s="135">
        <v>5</v>
      </c>
      <c r="C269" s="124" t="str">
        <f>IF(A269=0,"",INDEX('Team Declaration'!$C$25:$Q$42,MATCH(A264,'Team Declaration'!$B$25:$B$42,0),MATCH(A269,'Team Declaration'!$C$4:$Q$4,0)))</f>
        <v/>
      </c>
      <c r="D269" s="124" t="str">
        <f>IF(A269=0,"",INDEX('Team Declaration'!$C$3:$Q$17,1,MATCH(LEFT(A269,1),'Team Declaration'!$C$4:$Q$4,0)))</f>
        <v/>
      </c>
      <c r="E269" s="137">
        <f>Results!K105</f>
        <v>0</v>
      </c>
      <c r="F269" s="135">
        <v>1</v>
      </c>
      <c r="H269" s="116" t="str">
        <f t="shared" si="44"/>
        <v/>
      </c>
      <c r="I269" s="116" t="str">
        <f t="shared" si="44"/>
        <v/>
      </c>
      <c r="J269" s="116" t="str">
        <f t="shared" si="44"/>
        <v/>
      </c>
      <c r="K269" s="116" t="str">
        <f t="shared" si="44"/>
        <v/>
      </c>
      <c r="L269" s="116" t="str">
        <f t="shared" si="44"/>
        <v/>
      </c>
      <c r="M269" s="116" t="str">
        <f t="shared" si="44"/>
        <v/>
      </c>
      <c r="N269" s="116" t="str">
        <f t="shared" si="44"/>
        <v/>
      </c>
    </row>
    <row r="270" spans="1:16" x14ac:dyDescent="0.2">
      <c r="A270" s="110" t="str">
        <f>Results!G106</f>
        <v>100 metres</v>
      </c>
      <c r="C270" s="121" t="str">
        <f>CONCATENATE("Girls ",P270)</f>
        <v>Girls 100 metres A</v>
      </c>
      <c r="D270" s="126"/>
      <c r="E270" s="128">
        <f>Results!E254</f>
        <v>0</v>
      </c>
      <c r="P270" t="str">
        <f>CONCATENATE(A270," A")</f>
        <v>100 metres A</v>
      </c>
    </row>
    <row r="271" spans="1:16" x14ac:dyDescent="0.2">
      <c r="A271" s="134" t="str">
        <f>Results!J107</f>
        <v>B</v>
      </c>
      <c r="B271" s="135">
        <v>1</v>
      </c>
      <c r="C271" s="124" t="str">
        <f>IF(A271=0,"",INDEX('Team Declaration'!$C$25:$Q$42,MATCH(A270,'Team Declaration'!$B$25:$B$42,0),MATCH(A271,'Team Declaration'!$C$4:$Q$4,0)))</f>
        <v>Ruby Anning</v>
      </c>
      <c r="D271" s="124" t="str">
        <f>IF(A271=0,"",INDEX('Team Declaration'!$C$3:$Q$17,1,MATCH(LEFT(A271,1),'Team Declaration'!$C$4:$Q$4,0)))</f>
        <v>Brighton</v>
      </c>
      <c r="E271" s="137">
        <f>Results!K107</f>
        <v>12.8</v>
      </c>
      <c r="F271" s="135">
        <v>5</v>
      </c>
      <c r="H271" s="116">
        <f t="shared" ref="H271:N275" si="45">IF($A271="","",IF(LEFT($A271,1)=H$9,$F271,""))</f>
        <v>5</v>
      </c>
      <c r="I271" s="116" t="str">
        <f t="shared" si="45"/>
        <v/>
      </c>
      <c r="J271" s="116" t="str">
        <f t="shared" si="45"/>
        <v/>
      </c>
      <c r="K271" s="116" t="str">
        <f t="shared" si="45"/>
        <v/>
      </c>
      <c r="L271" s="116" t="str">
        <f t="shared" si="45"/>
        <v/>
      </c>
      <c r="M271" s="116" t="str">
        <f t="shared" si="45"/>
        <v/>
      </c>
      <c r="N271" s="116" t="str">
        <f t="shared" si="45"/>
        <v/>
      </c>
    </row>
    <row r="272" spans="1:16" x14ac:dyDescent="0.2">
      <c r="A272" s="134" t="str">
        <f>Results!J108</f>
        <v>E</v>
      </c>
      <c r="B272" s="135">
        <v>2</v>
      </c>
      <c r="C272" s="124" t="str">
        <f>IF(A272=0,"",INDEX('Team Declaration'!$C$25:$Q$42,MATCH(A270,'Team Declaration'!$B$25:$B$42,0),MATCH(A272,'Team Declaration'!$C$4:$Q$4,0)))</f>
        <v>Emma Cogan</v>
      </c>
      <c r="D272" s="124" t="str">
        <f>IF(A272=0,"",INDEX('Team Declaration'!$C$3:$Q$17,1,MATCH(LEFT(A272,1),'Team Declaration'!$C$4:$Q$4,0)))</f>
        <v>Eastbourne</v>
      </c>
      <c r="E272" s="137">
        <f>Results!K108</f>
        <v>13.9</v>
      </c>
      <c r="F272" s="135">
        <v>4</v>
      </c>
      <c r="H272" s="116" t="str">
        <f t="shared" si="45"/>
        <v/>
      </c>
      <c r="I272" s="116">
        <f t="shared" si="45"/>
        <v>4</v>
      </c>
      <c r="J272" s="116" t="str">
        <f t="shared" si="45"/>
        <v/>
      </c>
      <c r="K272" s="116" t="str">
        <f t="shared" si="45"/>
        <v/>
      </c>
      <c r="L272" s="116" t="str">
        <f t="shared" si="45"/>
        <v/>
      </c>
      <c r="M272" s="116" t="str">
        <f t="shared" si="45"/>
        <v/>
      </c>
      <c r="N272" s="116" t="str">
        <f t="shared" si="45"/>
        <v/>
      </c>
    </row>
    <row r="273" spans="1:16" x14ac:dyDescent="0.2">
      <c r="A273" s="134" t="str">
        <f>Results!J109</f>
        <v>L</v>
      </c>
      <c r="B273" s="135">
        <v>3</v>
      </c>
      <c r="C273" s="124" t="str">
        <f>IF(A273=0,"",INDEX('Team Declaration'!$C$25:$Q$42,MATCH(A270,'Team Declaration'!$B$25:$B$42,0),MATCH(A273,'Team Declaration'!$C$4:$Q$4,0)))</f>
        <v>Orla Powell</v>
      </c>
      <c r="D273" s="124" t="str">
        <f>IF(A273=0,"",INDEX('Team Declaration'!$C$3:$Q$17,1,MATCH(LEFT(A273,1),'Team Declaration'!$C$4:$Q$4,0)))</f>
        <v>Lewes</v>
      </c>
      <c r="E273" s="137">
        <f>Results!K109</f>
        <v>14.5</v>
      </c>
      <c r="F273" s="135">
        <v>3</v>
      </c>
      <c r="H273" s="116" t="str">
        <f t="shared" si="45"/>
        <v/>
      </c>
      <c r="I273" s="116" t="str">
        <f t="shared" si="45"/>
        <v/>
      </c>
      <c r="J273" s="116">
        <f t="shared" si="45"/>
        <v>3</v>
      </c>
      <c r="K273" s="116" t="str">
        <f t="shared" si="45"/>
        <v/>
      </c>
      <c r="L273" s="116" t="str">
        <f t="shared" si="45"/>
        <v/>
      </c>
      <c r="M273" s="116" t="str">
        <f t="shared" si="45"/>
        <v/>
      </c>
      <c r="N273" s="116" t="str">
        <f t="shared" si="45"/>
        <v/>
      </c>
    </row>
    <row r="274" spans="1:16" x14ac:dyDescent="0.2">
      <c r="A274" s="134" t="str">
        <f>Results!J110</f>
        <v>P</v>
      </c>
      <c r="B274" s="135">
        <v>4</v>
      </c>
      <c r="C274" s="124" t="str">
        <f>IF(A274=0,"",INDEX('Team Declaration'!$C$25:$Q$42,MATCH(A270,'Team Declaration'!$B$25:$B$42,0),MATCH(A274,'Team Declaration'!$C$4:$Q$4,0)))</f>
        <v>Lauren Lee</v>
      </c>
      <c r="D274" s="124" t="str">
        <f>IF(A274=0,"",INDEX('Team Declaration'!$C$3:$Q$17,1,MATCH(LEFT(A274,1),'Team Declaration'!$C$4:$Q$4,0)))</f>
        <v>Phoenix</v>
      </c>
      <c r="E274" s="137">
        <f>Results!K110</f>
        <v>15</v>
      </c>
      <c r="F274" s="135">
        <v>2</v>
      </c>
      <c r="H274" s="116" t="str">
        <f t="shared" si="45"/>
        <v/>
      </c>
      <c r="I274" s="116" t="str">
        <f t="shared" si="45"/>
        <v/>
      </c>
      <c r="J274" s="116" t="str">
        <f t="shared" si="45"/>
        <v/>
      </c>
      <c r="K274" s="116">
        <f t="shared" si="45"/>
        <v>2</v>
      </c>
      <c r="L274" s="116" t="str">
        <f t="shared" si="45"/>
        <v/>
      </c>
      <c r="M274" s="116" t="str">
        <f t="shared" si="45"/>
        <v/>
      </c>
      <c r="N274" s="116" t="str">
        <f t="shared" si="45"/>
        <v/>
      </c>
    </row>
    <row r="275" spans="1:16" x14ac:dyDescent="0.2">
      <c r="A275" s="134">
        <f>Results!J111</f>
        <v>0</v>
      </c>
      <c r="B275" s="135">
        <v>5</v>
      </c>
      <c r="C275" s="124" t="str">
        <f>IF(A275=0,"",INDEX('Team Declaration'!$C$25:$Q$42,MATCH(A270,'Team Declaration'!$B$25:$B$42,0),MATCH(A275,'Team Declaration'!$C$4:$Q$4,0)))</f>
        <v/>
      </c>
      <c r="D275" s="124" t="str">
        <f>IF(A275=0,"",INDEX('Team Declaration'!$C$3:$Q$17,1,MATCH(LEFT(A275,1),'Team Declaration'!$C$4:$Q$4,0)))</f>
        <v/>
      </c>
      <c r="E275" s="137">
        <f>Results!K111</f>
        <v>0</v>
      </c>
      <c r="F275" s="135">
        <v>1</v>
      </c>
      <c r="H275" s="116" t="str">
        <f t="shared" si="45"/>
        <v/>
      </c>
      <c r="I275" s="116" t="str">
        <f t="shared" si="45"/>
        <v/>
      </c>
      <c r="J275" s="116" t="str">
        <f t="shared" si="45"/>
        <v/>
      </c>
      <c r="K275" s="116" t="str">
        <f t="shared" si="45"/>
        <v/>
      </c>
      <c r="L275" s="116" t="str">
        <f t="shared" si="45"/>
        <v/>
      </c>
      <c r="M275" s="116" t="str">
        <f t="shared" si="45"/>
        <v/>
      </c>
      <c r="N275" s="116" t="str">
        <f t="shared" si="45"/>
        <v/>
      </c>
    </row>
    <row r="276" spans="1:16" x14ac:dyDescent="0.2">
      <c r="A276" s="110" t="str">
        <f>Results!G112</f>
        <v>100 metres</v>
      </c>
      <c r="C276" s="121" t="str">
        <f>CONCATENATE("Girls ",P276)</f>
        <v>Girls 100 metres B</v>
      </c>
      <c r="D276" s="126"/>
      <c r="E276" s="128">
        <f>Results!E265</f>
        <v>0</v>
      </c>
      <c r="P276" t="str">
        <f>CONCATENATE(A276," B")</f>
        <v>100 metres B</v>
      </c>
    </row>
    <row r="277" spans="1:16" x14ac:dyDescent="0.2">
      <c r="A277" s="134" t="str">
        <f>Results!J113</f>
        <v>EE</v>
      </c>
      <c r="B277" s="135">
        <v>1</v>
      </c>
      <c r="C277" s="124" t="str">
        <f>IF(A277=0,"",INDEX('Team Declaration'!$C$25:$Q$42,MATCH(A276,'Team Declaration'!$B$25:$B$42,0),MATCH(A277,'Team Declaration'!$C$4:$Q$4,0)))</f>
        <v>Macy Ring</v>
      </c>
      <c r="D277" s="124" t="str">
        <f>IF(A277=0,"",INDEX('Team Declaration'!$C$3:$Q$17,1,MATCH(LEFT(A277,1),'Team Declaration'!$C$4:$Q$4,0)))</f>
        <v>Eastbourne</v>
      </c>
      <c r="E277" s="137">
        <f>Results!K113</f>
        <v>13.2</v>
      </c>
      <c r="F277" s="135">
        <v>5</v>
      </c>
      <c r="H277" s="116" t="str">
        <f t="shared" ref="H277:N281" si="46">IF($A277="","",IF(LEFT($A277,1)=H$9,$F277,""))</f>
        <v/>
      </c>
      <c r="I277" s="116">
        <f t="shared" si="46"/>
        <v>5</v>
      </c>
      <c r="J277" s="116" t="str">
        <f t="shared" si="46"/>
        <v/>
      </c>
      <c r="K277" s="116" t="str">
        <f t="shared" si="46"/>
        <v/>
      </c>
      <c r="L277" s="116" t="str">
        <f t="shared" si="46"/>
        <v/>
      </c>
      <c r="M277" s="116" t="str">
        <f t="shared" si="46"/>
        <v/>
      </c>
      <c r="N277" s="116" t="str">
        <f t="shared" si="46"/>
        <v/>
      </c>
    </row>
    <row r="278" spans="1:16" x14ac:dyDescent="0.2">
      <c r="A278" s="134" t="str">
        <f>Results!J114</f>
        <v>BB</v>
      </c>
      <c r="B278" s="135">
        <v>2</v>
      </c>
      <c r="C278" s="124" t="str">
        <f>IF(A278=0,"",INDEX('Team Declaration'!$C$25:$Q$42,MATCH(A276,'Team Declaration'!$B$25:$B$42,0),MATCH(A278,'Team Declaration'!$C$4:$Q$4,0)))</f>
        <v>Minniw Madriaga</v>
      </c>
      <c r="D278" s="124" t="str">
        <f>IF(A278=0,"",INDEX('Team Declaration'!$C$3:$Q$17,1,MATCH(LEFT(A278,1),'Team Declaration'!$C$4:$Q$4,0)))</f>
        <v>Brighton</v>
      </c>
      <c r="E278" s="137">
        <f>Results!K114</f>
        <v>13.6</v>
      </c>
      <c r="F278" s="135">
        <v>4</v>
      </c>
      <c r="H278" s="116">
        <f t="shared" si="46"/>
        <v>4</v>
      </c>
      <c r="I278" s="116" t="str">
        <f t="shared" si="46"/>
        <v/>
      </c>
      <c r="J278" s="116" t="str">
        <f t="shared" si="46"/>
        <v/>
      </c>
      <c r="K278" s="116" t="str">
        <f t="shared" si="46"/>
        <v/>
      </c>
      <c r="L278" s="116" t="str">
        <f t="shared" si="46"/>
        <v/>
      </c>
      <c r="M278" s="116" t="str">
        <f t="shared" si="46"/>
        <v/>
      </c>
      <c r="N278" s="116" t="str">
        <f t="shared" si="46"/>
        <v/>
      </c>
    </row>
    <row r="279" spans="1:16" x14ac:dyDescent="0.2">
      <c r="A279" s="134" t="str">
        <f>Results!J115</f>
        <v>PP</v>
      </c>
      <c r="B279" s="135">
        <v>3</v>
      </c>
      <c r="C279" s="124" t="str">
        <f>IF(A279=0,"",INDEX('Team Declaration'!$C$25:$Q$42,MATCH(A276,'Team Declaration'!$B$25:$B$42,0),MATCH(A279,'Team Declaration'!$C$4:$Q$4,0)))</f>
        <v>Olivia James</v>
      </c>
      <c r="D279" s="124" t="str">
        <f>IF(A279=0,"",INDEX('Team Declaration'!$C$3:$Q$17,1,MATCH(LEFT(A279,1),'Team Declaration'!$C$4:$Q$4,0)))</f>
        <v>Phoenix</v>
      </c>
      <c r="E279" s="137">
        <f>Results!K115</f>
        <v>15</v>
      </c>
      <c r="F279" s="135">
        <v>3</v>
      </c>
      <c r="H279" s="116" t="str">
        <f t="shared" si="46"/>
        <v/>
      </c>
      <c r="I279" s="116" t="str">
        <f t="shared" si="46"/>
        <v/>
      </c>
      <c r="J279" s="116" t="str">
        <f t="shared" si="46"/>
        <v/>
      </c>
      <c r="K279" s="116">
        <f t="shared" si="46"/>
        <v>3</v>
      </c>
      <c r="L279" s="116" t="str">
        <f t="shared" si="46"/>
        <v/>
      </c>
      <c r="M279" s="116" t="str">
        <f t="shared" si="46"/>
        <v/>
      </c>
      <c r="N279" s="116" t="str">
        <f t="shared" si="46"/>
        <v/>
      </c>
    </row>
    <row r="280" spans="1:16" x14ac:dyDescent="0.2">
      <c r="A280" s="134">
        <f>Results!J116</f>
        <v>0</v>
      </c>
      <c r="B280" s="135">
        <v>4</v>
      </c>
      <c r="C280" s="124" t="str">
        <f>IF(A280=0,"",INDEX('Team Declaration'!$C$25:$Q$42,MATCH(A276,'Team Declaration'!$B$25:$B$42,0),MATCH(A280,'Team Declaration'!$C$4:$Q$4,0)))</f>
        <v/>
      </c>
      <c r="D280" s="124" t="str">
        <f>IF(A280=0,"",INDEX('Team Declaration'!$C$3:$Q$17,1,MATCH(LEFT(A280,1),'Team Declaration'!$C$4:$Q$4,0)))</f>
        <v/>
      </c>
      <c r="E280" s="137">
        <f>Results!K116</f>
        <v>0</v>
      </c>
      <c r="F280" s="135">
        <v>2</v>
      </c>
      <c r="H280" s="116" t="str">
        <f t="shared" si="46"/>
        <v/>
      </c>
      <c r="I280" s="116" t="str">
        <f t="shared" si="46"/>
        <v/>
      </c>
      <c r="J280" s="116" t="str">
        <f t="shared" si="46"/>
        <v/>
      </c>
      <c r="K280" s="116" t="str">
        <f t="shared" si="46"/>
        <v/>
      </c>
      <c r="L280" s="116" t="str">
        <f t="shared" si="46"/>
        <v/>
      </c>
      <c r="M280" s="116" t="str">
        <f t="shared" si="46"/>
        <v/>
      </c>
      <c r="N280" s="116" t="str">
        <f t="shared" si="46"/>
        <v/>
      </c>
    </row>
    <row r="281" spans="1:16" x14ac:dyDescent="0.2">
      <c r="A281" s="134">
        <f>Results!J117</f>
        <v>0</v>
      </c>
      <c r="B281" s="135">
        <v>5</v>
      </c>
      <c r="C281" s="124" t="str">
        <f>IF(A281=0,"",INDEX('Team Declaration'!$C$25:$Q$42,MATCH(A276,'Team Declaration'!$B$25:$B$42,0),MATCH(A281,'Team Declaration'!$C$4:$Q$4,0)))</f>
        <v/>
      </c>
      <c r="D281" s="124" t="str">
        <f>IF(A281=0,"",INDEX('Team Declaration'!$C$3:$Q$17,1,MATCH(LEFT(A281,1),'Team Declaration'!$C$4:$Q$4,0)))</f>
        <v/>
      </c>
      <c r="E281" s="137">
        <f>Results!K117</f>
        <v>0</v>
      </c>
      <c r="F281" s="135">
        <v>1</v>
      </c>
      <c r="H281" s="116" t="str">
        <f t="shared" si="46"/>
        <v/>
      </c>
      <c r="I281" s="116" t="str">
        <f t="shared" si="46"/>
        <v/>
      </c>
      <c r="J281" s="116" t="str">
        <f t="shared" si="46"/>
        <v/>
      </c>
      <c r="K281" s="116" t="str">
        <f t="shared" si="46"/>
        <v/>
      </c>
      <c r="L281" s="116" t="str">
        <f t="shared" si="46"/>
        <v/>
      </c>
      <c r="M281" s="116" t="str">
        <f t="shared" si="46"/>
        <v/>
      </c>
      <c r="N281" s="116" t="str">
        <f t="shared" si="46"/>
        <v/>
      </c>
    </row>
    <row r="282" spans="1:16" x14ac:dyDescent="0.2">
      <c r="A282" s="110" t="str">
        <f>Results!G118</f>
        <v>75 m Hurdles</v>
      </c>
      <c r="C282" s="121" t="str">
        <f>CONCATENATE("Girls ",P282)</f>
        <v>Girls 75 m Hurdles A</v>
      </c>
      <c r="D282" s="126"/>
      <c r="E282" s="128">
        <f>Results!E276</f>
        <v>0</v>
      </c>
      <c r="P282" t="str">
        <f>CONCATENATE(A282," A")</f>
        <v>75 m Hurdles A</v>
      </c>
    </row>
    <row r="283" spans="1:16" x14ac:dyDescent="0.2">
      <c r="A283" s="134" t="str">
        <f>Results!J119</f>
        <v>B</v>
      </c>
      <c r="B283" s="135">
        <v>1</v>
      </c>
      <c r="C283" s="124" t="str">
        <f>IF(A283=0,"",INDEX('Team Declaration'!$C$25:$Q$42,MATCH(A282,'Team Declaration'!$B$25:$B$42,0),MATCH(A283,'Team Declaration'!$C$4:$Q$4,0)))</f>
        <v>Freya Waterworth</v>
      </c>
      <c r="D283" s="124" t="str">
        <f>IF(A283=0,"",INDEX('Team Declaration'!$C$3:$Q$17,1,MATCH(LEFT(A283,1),'Team Declaration'!$C$4:$Q$4,0)))</f>
        <v>Brighton</v>
      </c>
      <c r="E283" s="137">
        <f>Results!K119</f>
        <v>15.7</v>
      </c>
      <c r="F283" s="135">
        <v>5</v>
      </c>
      <c r="H283" s="116">
        <f t="shared" ref="H283:N287" si="47">IF($A283="","",IF(LEFT($A283,1)=H$9,$F283,""))</f>
        <v>5</v>
      </c>
      <c r="I283" s="116" t="str">
        <f t="shared" si="47"/>
        <v/>
      </c>
      <c r="J283" s="116" t="str">
        <f t="shared" si="47"/>
        <v/>
      </c>
      <c r="K283" s="116" t="str">
        <f t="shared" si="47"/>
        <v/>
      </c>
      <c r="L283" s="116" t="str">
        <f t="shared" si="47"/>
        <v/>
      </c>
      <c r="M283" s="116" t="str">
        <f t="shared" si="47"/>
        <v/>
      </c>
      <c r="N283" s="116" t="str">
        <f t="shared" si="47"/>
        <v/>
      </c>
    </row>
    <row r="284" spans="1:16" x14ac:dyDescent="0.2">
      <c r="A284" s="134">
        <f>Results!J120</f>
        <v>0</v>
      </c>
      <c r="B284" s="135">
        <v>2</v>
      </c>
      <c r="C284" s="124" t="str">
        <f>IF(A284=0,"",INDEX('Team Declaration'!$C$25:$Q$42,MATCH(A282,'Team Declaration'!$B$25:$B$42,0),MATCH(A284,'Team Declaration'!$C$4:$Q$4,0)))</f>
        <v/>
      </c>
      <c r="D284" s="124" t="str">
        <f>IF(A284=0,"",INDEX('Team Declaration'!$C$3:$Q$17,1,MATCH(LEFT(A284,1),'Team Declaration'!$C$4:$Q$4,0)))</f>
        <v/>
      </c>
      <c r="E284" s="137">
        <f>Results!K120</f>
        <v>0</v>
      </c>
      <c r="F284" s="135">
        <v>4</v>
      </c>
      <c r="H284" s="116" t="str">
        <f t="shared" si="47"/>
        <v/>
      </c>
      <c r="I284" s="116" t="str">
        <f t="shared" si="47"/>
        <v/>
      </c>
      <c r="J284" s="116" t="str">
        <f t="shared" si="47"/>
        <v/>
      </c>
      <c r="K284" s="116" t="str">
        <f t="shared" si="47"/>
        <v/>
      </c>
      <c r="L284" s="116" t="str">
        <f t="shared" si="47"/>
        <v/>
      </c>
      <c r="M284" s="116" t="str">
        <f t="shared" si="47"/>
        <v/>
      </c>
      <c r="N284" s="116" t="str">
        <f t="shared" si="47"/>
        <v/>
      </c>
    </row>
    <row r="285" spans="1:16" x14ac:dyDescent="0.2">
      <c r="A285" s="134">
        <f>Results!J121</f>
        <v>0</v>
      </c>
      <c r="B285" s="135">
        <v>3</v>
      </c>
      <c r="C285" s="124" t="str">
        <f>IF(A285=0,"",INDEX('Team Declaration'!$C$25:$Q$42,MATCH(A282,'Team Declaration'!$B$25:$B$42,0),MATCH(A285,'Team Declaration'!$C$4:$Q$4,0)))</f>
        <v/>
      </c>
      <c r="D285" s="124" t="str">
        <f>IF(A285=0,"",INDEX('Team Declaration'!$C$3:$Q$17,1,MATCH(LEFT(A285,1),'Team Declaration'!$C$4:$Q$4,0)))</f>
        <v/>
      </c>
      <c r="E285" s="137">
        <f>Results!K121</f>
        <v>0</v>
      </c>
      <c r="F285" s="135">
        <v>3</v>
      </c>
      <c r="H285" s="116" t="str">
        <f t="shared" si="47"/>
        <v/>
      </c>
      <c r="I285" s="116" t="str">
        <f t="shared" si="47"/>
        <v/>
      </c>
      <c r="J285" s="116" t="str">
        <f t="shared" si="47"/>
        <v/>
      </c>
      <c r="K285" s="116" t="str">
        <f t="shared" si="47"/>
        <v/>
      </c>
      <c r="L285" s="116" t="str">
        <f t="shared" si="47"/>
        <v/>
      </c>
      <c r="M285" s="116" t="str">
        <f t="shared" si="47"/>
        <v/>
      </c>
      <c r="N285" s="116" t="str">
        <f t="shared" si="47"/>
        <v/>
      </c>
    </row>
    <row r="286" spans="1:16" x14ac:dyDescent="0.2">
      <c r="A286" s="134">
        <f>Results!J122</f>
        <v>0</v>
      </c>
      <c r="B286" s="135">
        <v>4</v>
      </c>
      <c r="C286" s="124" t="str">
        <f>IF(A286=0,"",INDEX('Team Declaration'!$C$25:$Q$42,MATCH(A282,'Team Declaration'!$B$25:$B$42,0),MATCH(A286,'Team Declaration'!$C$4:$Q$4,0)))</f>
        <v/>
      </c>
      <c r="D286" s="124" t="str">
        <f>IF(A286=0,"",INDEX('Team Declaration'!$C$3:$Q$17,1,MATCH(LEFT(A286,1),'Team Declaration'!$C$4:$Q$4,0)))</f>
        <v/>
      </c>
      <c r="E286" s="137">
        <f>Results!K122</f>
        <v>0</v>
      </c>
      <c r="F286" s="135">
        <v>2</v>
      </c>
      <c r="H286" s="116" t="str">
        <f t="shared" si="47"/>
        <v/>
      </c>
      <c r="I286" s="116" t="str">
        <f t="shared" si="47"/>
        <v/>
      </c>
      <c r="J286" s="116" t="str">
        <f t="shared" si="47"/>
        <v/>
      </c>
      <c r="K286" s="116" t="str">
        <f t="shared" si="47"/>
        <v/>
      </c>
      <c r="L286" s="116" t="str">
        <f t="shared" si="47"/>
        <v/>
      </c>
      <c r="M286" s="116" t="str">
        <f t="shared" si="47"/>
        <v/>
      </c>
      <c r="N286" s="116" t="str">
        <f t="shared" si="47"/>
        <v/>
      </c>
    </row>
    <row r="287" spans="1:16" x14ac:dyDescent="0.2">
      <c r="A287" s="134">
        <f>Results!J123</f>
        <v>0</v>
      </c>
      <c r="B287" s="135">
        <v>5</v>
      </c>
      <c r="C287" s="124" t="str">
        <f>IF(A287=0,"",INDEX('Team Declaration'!$C$25:$Q$42,MATCH(A282,'Team Declaration'!$B$25:$B$42,0),MATCH(A287,'Team Declaration'!$C$4:$Q$4,0)))</f>
        <v/>
      </c>
      <c r="D287" s="124" t="str">
        <f>IF(A287=0,"",INDEX('Team Declaration'!$C$3:$Q$17,1,MATCH(LEFT(A287,1),'Team Declaration'!$C$4:$Q$4,0)))</f>
        <v/>
      </c>
      <c r="E287" s="137">
        <f>Results!K123</f>
        <v>0</v>
      </c>
      <c r="F287" s="135">
        <v>1</v>
      </c>
      <c r="H287" s="116" t="str">
        <f t="shared" si="47"/>
        <v/>
      </c>
      <c r="I287" s="116" t="str">
        <f t="shared" si="47"/>
        <v/>
      </c>
      <c r="J287" s="116" t="str">
        <f t="shared" si="47"/>
        <v/>
      </c>
      <c r="K287" s="116" t="str">
        <f t="shared" si="47"/>
        <v/>
      </c>
      <c r="L287" s="116" t="str">
        <f t="shared" si="47"/>
        <v/>
      </c>
      <c r="M287" s="116" t="str">
        <f t="shared" si="47"/>
        <v/>
      </c>
      <c r="N287" s="116" t="str">
        <f t="shared" si="47"/>
        <v/>
      </c>
    </row>
    <row r="288" spans="1:16" x14ac:dyDescent="0.2">
      <c r="A288" s="110" t="str">
        <f>Results!G124</f>
        <v>75 m Hurdles</v>
      </c>
      <c r="C288" s="121" t="str">
        <f>CONCATENATE("Girls ",P288)</f>
        <v>Girls 75 m Hurdles B</v>
      </c>
      <c r="D288" s="126"/>
      <c r="E288" s="128">
        <f>Results!E287</f>
        <v>0</v>
      </c>
      <c r="P288" t="str">
        <f>CONCATENATE(A288," B")</f>
        <v>75 m Hurdles B</v>
      </c>
    </row>
    <row r="289" spans="1:16" x14ac:dyDescent="0.2">
      <c r="A289" s="134">
        <f>Results!J125</f>
        <v>0</v>
      </c>
      <c r="B289" s="135">
        <v>1</v>
      </c>
      <c r="C289" s="124" t="str">
        <f>IF(A289=0,"",INDEX('Team Declaration'!$C$25:$Q$42,MATCH(A288,'Team Declaration'!$B$25:$B$42,0),MATCH(A289,'Team Declaration'!$C$4:$Q$4,0)))</f>
        <v/>
      </c>
      <c r="D289" s="124" t="str">
        <f>IF(A289=0,"",INDEX('Team Declaration'!$C$3:$Q$17,1,MATCH(LEFT(A289,1),'Team Declaration'!$C$4:$Q$4,0)))</f>
        <v/>
      </c>
      <c r="E289" s="137">
        <f>Results!K125</f>
        <v>0</v>
      </c>
      <c r="F289" s="135">
        <v>5</v>
      </c>
      <c r="H289" s="116" t="str">
        <f t="shared" ref="H289:N293" si="48">IF($A289="","",IF(LEFT($A289,1)=H$9,$F289,""))</f>
        <v/>
      </c>
      <c r="I289" s="116" t="str">
        <f t="shared" si="48"/>
        <v/>
      </c>
      <c r="J289" s="116" t="str">
        <f t="shared" si="48"/>
        <v/>
      </c>
      <c r="K289" s="116" t="str">
        <f t="shared" si="48"/>
        <v/>
      </c>
      <c r="L289" s="116" t="str">
        <f t="shared" si="48"/>
        <v/>
      </c>
      <c r="M289" s="116" t="str">
        <f t="shared" si="48"/>
        <v/>
      </c>
      <c r="N289" s="116" t="str">
        <f t="shared" si="48"/>
        <v/>
      </c>
    </row>
    <row r="290" spans="1:16" x14ac:dyDescent="0.2">
      <c r="A290" s="134">
        <f>Results!J126</f>
        <v>0</v>
      </c>
      <c r="B290" s="135">
        <v>2</v>
      </c>
      <c r="C290" s="124" t="str">
        <f>IF(A290=0,"",INDEX('Team Declaration'!$C$25:$Q$42,MATCH(A288,'Team Declaration'!$B$25:$B$42,0),MATCH(A290,'Team Declaration'!$C$4:$Q$4,0)))</f>
        <v/>
      </c>
      <c r="D290" s="124" t="str">
        <f>IF(A290=0,"",INDEX('Team Declaration'!$C$3:$Q$17,1,MATCH(LEFT(A290,1),'Team Declaration'!$C$4:$Q$4,0)))</f>
        <v/>
      </c>
      <c r="E290" s="137">
        <f>Results!K126</f>
        <v>0</v>
      </c>
      <c r="F290" s="135">
        <v>4</v>
      </c>
      <c r="H290" s="116" t="str">
        <f t="shared" si="48"/>
        <v/>
      </c>
      <c r="I290" s="116" t="str">
        <f t="shared" si="48"/>
        <v/>
      </c>
      <c r="J290" s="116" t="str">
        <f t="shared" si="48"/>
        <v/>
      </c>
      <c r="K290" s="116" t="str">
        <f t="shared" si="48"/>
        <v/>
      </c>
      <c r="L290" s="116" t="str">
        <f t="shared" si="48"/>
        <v/>
      </c>
      <c r="M290" s="116" t="str">
        <f t="shared" si="48"/>
        <v/>
      </c>
      <c r="N290" s="116" t="str">
        <f t="shared" si="48"/>
        <v/>
      </c>
    </row>
    <row r="291" spans="1:16" x14ac:dyDescent="0.2">
      <c r="A291" s="134">
        <f>Results!J127</f>
        <v>0</v>
      </c>
      <c r="B291" s="135">
        <v>3</v>
      </c>
      <c r="C291" s="124" t="str">
        <f>IF(A291=0,"",INDEX('Team Declaration'!$C$25:$Q$42,MATCH(A288,'Team Declaration'!$B$25:$B$42,0),MATCH(A291,'Team Declaration'!$C$4:$Q$4,0)))</f>
        <v/>
      </c>
      <c r="D291" s="124" t="str">
        <f>IF(A291=0,"",INDEX('Team Declaration'!$C$3:$Q$17,1,MATCH(LEFT(A291,1),'Team Declaration'!$C$4:$Q$4,0)))</f>
        <v/>
      </c>
      <c r="E291" s="137">
        <f>Results!K127</f>
        <v>0</v>
      </c>
      <c r="F291" s="135">
        <v>3</v>
      </c>
      <c r="H291" s="116" t="str">
        <f t="shared" si="48"/>
        <v/>
      </c>
      <c r="I291" s="116" t="str">
        <f t="shared" si="48"/>
        <v/>
      </c>
      <c r="J291" s="116" t="str">
        <f t="shared" si="48"/>
        <v/>
      </c>
      <c r="K291" s="116" t="str">
        <f t="shared" si="48"/>
        <v/>
      </c>
      <c r="L291" s="116" t="str">
        <f t="shared" si="48"/>
        <v/>
      </c>
      <c r="M291" s="116" t="str">
        <f t="shared" si="48"/>
        <v/>
      </c>
      <c r="N291" s="116" t="str">
        <f t="shared" si="48"/>
        <v/>
      </c>
    </row>
    <row r="292" spans="1:16" x14ac:dyDescent="0.2">
      <c r="A292" s="134">
        <f>Results!J128</f>
        <v>0</v>
      </c>
      <c r="B292" s="135">
        <v>4</v>
      </c>
      <c r="C292" s="124" t="str">
        <f>IF(A292=0,"",INDEX('Team Declaration'!$C$25:$Q$42,MATCH(A288,'Team Declaration'!$B$25:$B$42,0),MATCH(A292,'Team Declaration'!$C$4:$Q$4,0)))</f>
        <v/>
      </c>
      <c r="D292" s="124" t="str">
        <f>IF(A292=0,"",INDEX('Team Declaration'!$C$3:$Q$17,1,MATCH(LEFT(A292,1),'Team Declaration'!$C$4:$Q$4,0)))</f>
        <v/>
      </c>
      <c r="E292" s="137">
        <f>Results!K128</f>
        <v>0</v>
      </c>
      <c r="F292" s="135">
        <v>2</v>
      </c>
      <c r="H292" s="116" t="str">
        <f t="shared" si="48"/>
        <v/>
      </c>
      <c r="I292" s="116" t="str">
        <f t="shared" si="48"/>
        <v/>
      </c>
      <c r="J292" s="116" t="str">
        <f t="shared" si="48"/>
        <v/>
      </c>
      <c r="K292" s="116" t="str">
        <f t="shared" si="48"/>
        <v/>
      </c>
      <c r="L292" s="116" t="str">
        <f t="shared" si="48"/>
        <v/>
      </c>
      <c r="M292" s="116" t="str">
        <f t="shared" si="48"/>
        <v/>
      </c>
      <c r="N292" s="116" t="str">
        <f t="shared" si="48"/>
        <v/>
      </c>
    </row>
    <row r="293" spans="1:16" x14ac:dyDescent="0.2">
      <c r="A293" s="134">
        <f>Results!J129</f>
        <v>0</v>
      </c>
      <c r="B293" s="135">
        <v>5</v>
      </c>
      <c r="C293" s="124" t="str">
        <f>IF(A293=0,"",INDEX('Team Declaration'!$C$25:$Q$42,MATCH(A288,'Team Declaration'!$B$25:$B$42,0),MATCH(A293,'Team Declaration'!$C$4:$Q$4,0)))</f>
        <v/>
      </c>
      <c r="D293" s="124" t="str">
        <f>IF(A293=0,"",INDEX('Team Declaration'!$C$3:$Q$17,1,MATCH(LEFT(A293,1),'Team Declaration'!$C$4:$Q$4,0)))</f>
        <v/>
      </c>
      <c r="E293" s="137">
        <f>Results!K129</f>
        <v>0</v>
      </c>
      <c r="F293" s="135">
        <v>1</v>
      </c>
      <c r="H293" s="116" t="str">
        <f t="shared" si="48"/>
        <v/>
      </c>
      <c r="I293" s="116" t="str">
        <f t="shared" si="48"/>
        <v/>
      </c>
      <c r="J293" s="116" t="str">
        <f t="shared" si="48"/>
        <v/>
      </c>
      <c r="K293" s="116" t="str">
        <f t="shared" si="48"/>
        <v/>
      </c>
      <c r="L293" s="116" t="str">
        <f t="shared" si="48"/>
        <v/>
      </c>
      <c r="M293" s="116" t="str">
        <f t="shared" si="48"/>
        <v/>
      </c>
      <c r="N293" s="116" t="str">
        <f t="shared" si="48"/>
        <v/>
      </c>
    </row>
    <row r="294" spans="1:16" x14ac:dyDescent="0.2">
      <c r="A294" s="110" t="str">
        <f>Results!M70</f>
        <v>800 metres</v>
      </c>
      <c r="C294" s="121" t="str">
        <f>CONCATENATE("Girls ",P294)</f>
        <v>Girls 800 metres A</v>
      </c>
      <c r="D294" s="126"/>
      <c r="E294" s="110">
        <f>Results!E298</f>
        <v>0</v>
      </c>
      <c r="P294" t="str">
        <f>CONCATENATE(A294," A")</f>
        <v>800 metres A</v>
      </c>
    </row>
    <row r="295" spans="1:16" x14ac:dyDescent="0.2">
      <c r="A295" s="134" t="str">
        <f>Results!P71</f>
        <v>E</v>
      </c>
      <c r="B295" s="135">
        <v>1</v>
      </c>
      <c r="C295" s="124" t="str">
        <f>IF(A295=0,"",INDEX('Team Declaration'!$C$25:$Q$42,MATCH(A294,'Team Declaration'!$B$25:$B$42,0),MATCH(A295,'Team Declaration'!$C$4:$Q$4,0)))</f>
        <v>Rose Chaplin</v>
      </c>
      <c r="D295" s="124" t="str">
        <f>IF(A295=0,"",INDEX('Team Declaration'!$C$3:$Q$17,1,MATCH(LEFT(A295,1),'Team Declaration'!$C$4:$Q$4,0)))</f>
        <v>Eastbourne</v>
      </c>
      <c r="E295" s="136" t="str">
        <f>Results!Q71</f>
        <v>2.28.2</v>
      </c>
      <c r="F295" s="135">
        <v>5</v>
      </c>
      <c r="H295" s="116" t="str">
        <f t="shared" ref="H295:N299" si="49">IF($A295="","",IF(LEFT($A295,1)=H$9,$F295,""))</f>
        <v/>
      </c>
      <c r="I295" s="116">
        <f t="shared" si="49"/>
        <v>5</v>
      </c>
      <c r="J295" s="116" t="str">
        <f t="shared" si="49"/>
        <v/>
      </c>
      <c r="K295" s="116" t="str">
        <f t="shared" si="49"/>
        <v/>
      </c>
      <c r="L295" s="116" t="str">
        <f t="shared" si="49"/>
        <v/>
      </c>
      <c r="M295" s="116" t="str">
        <f t="shared" si="49"/>
        <v/>
      </c>
      <c r="N295" s="116" t="str">
        <f t="shared" si="49"/>
        <v/>
      </c>
    </row>
    <row r="296" spans="1:16" x14ac:dyDescent="0.2">
      <c r="A296" s="134" t="str">
        <f>Results!P72</f>
        <v>B</v>
      </c>
      <c r="B296" s="135">
        <v>2</v>
      </c>
      <c r="C296" s="124" t="str">
        <f>IF(A296=0,"",INDEX('Team Declaration'!$C$25:$Q$42,MATCH(A294,'Team Declaration'!$B$25:$B$42,0),MATCH(A296,'Team Declaration'!$C$4:$Q$4,0)))</f>
        <v>Tatum Walker</v>
      </c>
      <c r="D296" s="124" t="str">
        <f>IF(A296=0,"",INDEX('Team Declaration'!$C$3:$Q$17,1,MATCH(LEFT(A296,1),'Team Declaration'!$C$4:$Q$4,0)))</f>
        <v>Brighton</v>
      </c>
      <c r="E296" s="136" t="str">
        <f>Results!Q72</f>
        <v>2.29.4</v>
      </c>
      <c r="F296" s="135">
        <v>4</v>
      </c>
      <c r="H296" s="116">
        <f t="shared" si="49"/>
        <v>4</v>
      </c>
      <c r="I296" s="116" t="str">
        <f t="shared" si="49"/>
        <v/>
      </c>
      <c r="J296" s="116" t="str">
        <f t="shared" si="49"/>
        <v/>
      </c>
      <c r="K296" s="116" t="str">
        <f t="shared" si="49"/>
        <v/>
      </c>
      <c r="L296" s="116" t="str">
        <f t="shared" si="49"/>
        <v/>
      </c>
      <c r="M296" s="116" t="str">
        <f t="shared" si="49"/>
        <v/>
      </c>
      <c r="N296" s="116" t="str">
        <f t="shared" si="49"/>
        <v/>
      </c>
    </row>
    <row r="297" spans="1:16" x14ac:dyDescent="0.2">
      <c r="A297" s="134" t="str">
        <f>Results!P73</f>
        <v>P</v>
      </c>
      <c r="B297" s="135">
        <v>3</v>
      </c>
      <c r="C297" s="124" t="str">
        <f>IF(A297=0,"",INDEX('Team Declaration'!$C$25:$Q$42,MATCH(A294,'Team Declaration'!$B$25:$B$42,0),MATCH(A297,'Team Declaration'!$C$4:$Q$4,0)))</f>
        <v>Milly Dickinson</v>
      </c>
      <c r="D297" s="124" t="str">
        <f>IF(A297=0,"",INDEX('Team Declaration'!$C$3:$Q$17,1,MATCH(LEFT(A297,1),'Team Declaration'!$C$4:$Q$4,0)))</f>
        <v>Phoenix</v>
      </c>
      <c r="E297" s="136" t="str">
        <f>Results!Q73</f>
        <v>2.41.5</v>
      </c>
      <c r="F297" s="135">
        <v>3</v>
      </c>
      <c r="H297" s="116" t="str">
        <f t="shared" si="49"/>
        <v/>
      </c>
      <c r="I297" s="116" t="str">
        <f t="shared" si="49"/>
        <v/>
      </c>
      <c r="J297" s="116" t="str">
        <f t="shared" si="49"/>
        <v/>
      </c>
      <c r="K297" s="116">
        <f t="shared" si="49"/>
        <v>3</v>
      </c>
      <c r="L297" s="116" t="str">
        <f t="shared" si="49"/>
        <v/>
      </c>
      <c r="M297" s="116" t="str">
        <f t="shared" si="49"/>
        <v/>
      </c>
      <c r="N297" s="116" t="str">
        <f t="shared" si="49"/>
        <v/>
      </c>
    </row>
    <row r="298" spans="1:16" x14ac:dyDescent="0.2">
      <c r="A298" s="134">
        <f>Results!P74</f>
        <v>0</v>
      </c>
      <c r="B298" s="135">
        <v>4</v>
      </c>
      <c r="C298" s="124" t="str">
        <f>IF(A298=0,"",INDEX('Team Declaration'!$C$25:$Q$42,MATCH(A294,'Team Declaration'!$B$25:$B$42,0),MATCH(A298,'Team Declaration'!$C$4:$Q$4,0)))</f>
        <v/>
      </c>
      <c r="D298" s="124" t="str">
        <f>IF(A298=0,"",INDEX('Team Declaration'!$C$3:$Q$17,1,MATCH(LEFT(A298,1),'Team Declaration'!$C$4:$Q$4,0)))</f>
        <v/>
      </c>
      <c r="E298" s="136">
        <f>Results!Q74</f>
        <v>0</v>
      </c>
      <c r="F298" s="135">
        <v>2</v>
      </c>
      <c r="H298" s="116" t="str">
        <f t="shared" si="49"/>
        <v/>
      </c>
      <c r="I298" s="116" t="str">
        <f t="shared" si="49"/>
        <v/>
      </c>
      <c r="J298" s="116" t="str">
        <f t="shared" si="49"/>
        <v/>
      </c>
      <c r="K298" s="116" t="str">
        <f t="shared" si="49"/>
        <v/>
      </c>
      <c r="L298" s="116" t="str">
        <f t="shared" si="49"/>
        <v/>
      </c>
      <c r="M298" s="116" t="str">
        <f t="shared" si="49"/>
        <v/>
      </c>
      <c r="N298" s="116" t="str">
        <f t="shared" si="49"/>
        <v/>
      </c>
    </row>
    <row r="299" spans="1:16" x14ac:dyDescent="0.2">
      <c r="A299" s="134">
        <f>Results!P75</f>
        <v>0</v>
      </c>
      <c r="B299" s="135">
        <v>5</v>
      </c>
      <c r="C299" s="124" t="str">
        <f>IF(A299=0,"",INDEX('Team Declaration'!$C$25:$Q$42,MATCH(A294,'Team Declaration'!$B$25:$B$42,0),MATCH(A299,'Team Declaration'!$C$4:$Q$4,0)))</f>
        <v/>
      </c>
      <c r="D299" s="124" t="str">
        <f>IF(A299=0,"",INDEX('Team Declaration'!$C$3:$Q$17,1,MATCH(LEFT(A299,1),'Team Declaration'!$C$4:$Q$4,0)))</f>
        <v/>
      </c>
      <c r="E299" s="136">
        <f>Results!Q75</f>
        <v>0</v>
      </c>
      <c r="F299" s="135">
        <v>1</v>
      </c>
      <c r="H299" s="116" t="str">
        <f t="shared" si="49"/>
        <v/>
      </c>
      <c r="I299" s="116" t="str">
        <f t="shared" si="49"/>
        <v/>
      </c>
      <c r="J299" s="116" t="str">
        <f t="shared" si="49"/>
        <v/>
      </c>
      <c r="K299" s="116" t="str">
        <f t="shared" si="49"/>
        <v/>
      </c>
      <c r="L299" s="116" t="str">
        <f t="shared" si="49"/>
        <v/>
      </c>
      <c r="M299" s="116" t="str">
        <f t="shared" si="49"/>
        <v/>
      </c>
      <c r="N299" s="116" t="str">
        <f t="shared" si="49"/>
        <v/>
      </c>
    </row>
    <row r="300" spans="1:16" x14ac:dyDescent="0.2">
      <c r="A300" s="110" t="str">
        <f>Results!M76</f>
        <v>800 metres</v>
      </c>
      <c r="C300" s="121" t="str">
        <f>CONCATENATE("Girls ",P300)</f>
        <v>Girls 800 metres B</v>
      </c>
      <c r="D300" s="126"/>
      <c r="E300" s="110">
        <f>Results!E309</f>
        <v>0</v>
      </c>
      <c r="P300" t="str">
        <f>CONCATENATE(A300," B")</f>
        <v>800 metres B</v>
      </c>
    </row>
    <row r="301" spans="1:16" x14ac:dyDescent="0.2">
      <c r="A301" s="134" t="str">
        <f>Results!P77</f>
        <v>BB</v>
      </c>
      <c r="B301" s="135">
        <v>1</v>
      </c>
      <c r="C301" s="124" t="str">
        <f>IF(A301=0,"",INDEX('Team Declaration'!$C$25:$Q$42,MATCH(A300,'Team Declaration'!$B$25:$B$42,0),MATCH(A301,'Team Declaration'!$C$4:$Q$4,0)))</f>
        <v>Alex Nann</v>
      </c>
      <c r="D301" s="124" t="str">
        <f>IF(A301=0,"",INDEX('Team Declaration'!$C$3:$Q$17,1,MATCH(LEFT(A301,1),'Team Declaration'!$C$4:$Q$4,0)))</f>
        <v>Brighton</v>
      </c>
      <c r="E301" s="136" t="str">
        <f>Results!Q77</f>
        <v>2.30.3</v>
      </c>
      <c r="F301" s="135">
        <v>5</v>
      </c>
      <c r="H301" s="116">
        <f t="shared" ref="H301:N305" si="50">IF($A301="","",IF(LEFT($A301,1)=H$9,$F301,""))</f>
        <v>5</v>
      </c>
      <c r="I301" s="116" t="str">
        <f t="shared" si="50"/>
        <v/>
      </c>
      <c r="J301" s="116" t="str">
        <f t="shared" si="50"/>
        <v/>
      </c>
      <c r="K301" s="116" t="str">
        <f t="shared" si="50"/>
        <v/>
      </c>
      <c r="L301" s="116" t="str">
        <f t="shared" si="50"/>
        <v/>
      </c>
      <c r="M301" s="116" t="str">
        <f t="shared" si="50"/>
        <v/>
      </c>
      <c r="N301" s="116" t="str">
        <f t="shared" si="50"/>
        <v/>
      </c>
    </row>
    <row r="302" spans="1:16" x14ac:dyDescent="0.2">
      <c r="A302" s="134" t="str">
        <f>Results!P78</f>
        <v>PP</v>
      </c>
      <c r="B302" s="135">
        <v>2</v>
      </c>
      <c r="C302" s="124" t="str">
        <f>IF(A302=0,"",INDEX('Team Declaration'!$C$25:$Q$42,MATCH(A300,'Team Declaration'!$B$25:$B$42,0),MATCH(A302,'Team Declaration'!$C$4:$Q$4,0)))</f>
        <v>Flora Davis</v>
      </c>
      <c r="D302" s="124" t="str">
        <f>IF(A302=0,"",INDEX('Team Declaration'!$C$3:$Q$17,1,MATCH(LEFT(A302,1),'Team Declaration'!$C$4:$Q$4,0)))</f>
        <v>Phoenix</v>
      </c>
      <c r="E302" s="136" t="str">
        <f>Results!Q78</f>
        <v>2.46.6</v>
      </c>
      <c r="F302" s="135">
        <v>4</v>
      </c>
      <c r="H302" s="116" t="str">
        <f t="shared" si="50"/>
        <v/>
      </c>
      <c r="I302" s="116" t="str">
        <f t="shared" si="50"/>
        <v/>
      </c>
      <c r="J302" s="116" t="str">
        <f t="shared" si="50"/>
        <v/>
      </c>
      <c r="K302" s="116">
        <f t="shared" si="50"/>
        <v>4</v>
      </c>
      <c r="L302" s="116" t="str">
        <f t="shared" si="50"/>
        <v/>
      </c>
      <c r="M302" s="116" t="str">
        <f t="shared" si="50"/>
        <v/>
      </c>
      <c r="N302" s="116" t="str">
        <f t="shared" si="50"/>
        <v/>
      </c>
    </row>
    <row r="303" spans="1:16" x14ac:dyDescent="0.2">
      <c r="A303" s="134">
        <f>Results!P79</f>
        <v>0</v>
      </c>
      <c r="B303" s="135">
        <v>3</v>
      </c>
      <c r="C303" s="124" t="str">
        <f>IF(A303=0,"",INDEX('Team Declaration'!$C$25:$Q$42,MATCH(A300,'Team Declaration'!$B$25:$B$42,0),MATCH(A303,'Team Declaration'!$C$4:$Q$4,0)))</f>
        <v/>
      </c>
      <c r="D303" s="124" t="str">
        <f>IF(A303=0,"",INDEX('Team Declaration'!$C$3:$Q$17,1,MATCH(LEFT(A303,1),'Team Declaration'!$C$4:$Q$4,0)))</f>
        <v/>
      </c>
      <c r="E303" s="136">
        <f>Results!Q79</f>
        <v>0</v>
      </c>
      <c r="F303" s="135">
        <v>3</v>
      </c>
      <c r="H303" s="116" t="str">
        <f t="shared" si="50"/>
        <v/>
      </c>
      <c r="I303" s="116" t="str">
        <f t="shared" si="50"/>
        <v/>
      </c>
      <c r="J303" s="116" t="str">
        <f t="shared" si="50"/>
        <v/>
      </c>
      <c r="K303" s="116" t="str">
        <f t="shared" si="50"/>
        <v/>
      </c>
      <c r="L303" s="116" t="str">
        <f t="shared" si="50"/>
        <v/>
      </c>
      <c r="M303" s="116" t="str">
        <f t="shared" si="50"/>
        <v/>
      </c>
      <c r="N303" s="116" t="str">
        <f t="shared" si="50"/>
        <v/>
      </c>
    </row>
    <row r="304" spans="1:16" x14ac:dyDescent="0.2">
      <c r="A304" s="134">
        <f>Results!P80</f>
        <v>0</v>
      </c>
      <c r="B304" s="135">
        <v>4</v>
      </c>
      <c r="C304" s="124" t="str">
        <f>IF(A304=0,"",INDEX('Team Declaration'!$C$25:$Q$42,MATCH(A300,'Team Declaration'!$B$25:$B$42,0),MATCH(A304,'Team Declaration'!$C$4:$Q$4,0)))</f>
        <v/>
      </c>
      <c r="D304" s="124" t="str">
        <f>IF(A304=0,"",INDEX('Team Declaration'!$C$3:$Q$17,1,MATCH(LEFT(A304,1),'Team Declaration'!$C$4:$Q$4,0)))</f>
        <v/>
      </c>
      <c r="E304" s="136">
        <f>Results!Q80</f>
        <v>0</v>
      </c>
      <c r="F304" s="135">
        <v>2</v>
      </c>
      <c r="H304" s="116" t="str">
        <f t="shared" si="50"/>
        <v/>
      </c>
      <c r="I304" s="116" t="str">
        <f t="shared" si="50"/>
        <v/>
      </c>
      <c r="J304" s="116" t="str">
        <f t="shared" si="50"/>
        <v/>
      </c>
      <c r="K304" s="116" t="str">
        <f t="shared" si="50"/>
        <v/>
      </c>
      <c r="L304" s="116" t="str">
        <f t="shared" si="50"/>
        <v/>
      </c>
      <c r="M304" s="116" t="str">
        <f t="shared" si="50"/>
        <v/>
      </c>
      <c r="N304" s="116" t="str">
        <f t="shared" si="50"/>
        <v/>
      </c>
    </row>
    <row r="305" spans="1:16" x14ac:dyDescent="0.2">
      <c r="A305" s="134">
        <f>Results!P81</f>
        <v>0</v>
      </c>
      <c r="B305" s="135">
        <v>5</v>
      </c>
      <c r="C305" s="124" t="str">
        <f>IF(A305=0,"",INDEX('Team Declaration'!$C$25:$Q$42,MATCH(A300,'Team Declaration'!$B$25:$B$42,0),MATCH(A305,'Team Declaration'!$C$4:$Q$4,0)))</f>
        <v/>
      </c>
      <c r="D305" s="124" t="str">
        <f>IF(A305=0,"",INDEX('Team Declaration'!$C$3:$Q$17,1,MATCH(LEFT(A305,1),'Team Declaration'!$C$4:$Q$4,0)))</f>
        <v/>
      </c>
      <c r="E305" s="136">
        <f>Results!Q81</f>
        <v>0</v>
      </c>
      <c r="F305" s="135">
        <v>1</v>
      </c>
      <c r="H305" s="116" t="str">
        <f t="shared" si="50"/>
        <v/>
      </c>
      <c r="I305" s="116" t="str">
        <f t="shared" si="50"/>
        <v/>
      </c>
      <c r="J305" s="116" t="str">
        <f t="shared" si="50"/>
        <v/>
      </c>
      <c r="K305" s="116" t="str">
        <f t="shared" si="50"/>
        <v/>
      </c>
      <c r="L305" s="116" t="str">
        <f t="shared" si="50"/>
        <v/>
      </c>
      <c r="M305" s="116" t="str">
        <f t="shared" si="50"/>
        <v/>
      </c>
      <c r="N305" s="116" t="str">
        <f t="shared" si="50"/>
        <v/>
      </c>
    </row>
    <row r="306" spans="1:16" x14ac:dyDescent="0.2">
      <c r="A306" s="110" t="str">
        <f>Results!M82</f>
        <v>200 metres</v>
      </c>
      <c r="C306" s="121" t="str">
        <f>CONCATENATE("Girls ",P306)</f>
        <v>Girls 200 metres A</v>
      </c>
      <c r="D306" s="126"/>
      <c r="E306" s="110">
        <f>Results!E310</f>
        <v>0</v>
      </c>
      <c r="P306" t="str">
        <f>CONCATENATE(A306," A")</f>
        <v>200 metres A</v>
      </c>
    </row>
    <row r="307" spans="1:16" x14ac:dyDescent="0.2">
      <c r="A307" s="134" t="str">
        <f>Results!P83</f>
        <v>E</v>
      </c>
      <c r="B307" s="135">
        <v>1</v>
      </c>
      <c r="C307" s="124" t="str">
        <f>IF(A307=0,"",INDEX('Team Declaration'!$C$25:$Q$42,MATCH(A306,'Team Declaration'!$B$25:$B$42,0),MATCH(A307,'Team Declaration'!$C$4:$Q$4,0)))</f>
        <v>Lucia Albertella</v>
      </c>
      <c r="D307" s="124" t="str">
        <f>IF(A307=0,"",INDEX('Team Declaration'!$C$3:$Q$17,1,MATCH(LEFT(A307,1),'Team Declaration'!$C$4:$Q$4,0)))</f>
        <v>Eastbourne</v>
      </c>
      <c r="E307" s="137">
        <f>Results!Q83</f>
        <v>27.2</v>
      </c>
      <c r="F307" s="135">
        <v>5</v>
      </c>
      <c r="H307" s="116" t="str">
        <f t="shared" ref="H307:N311" si="51">IF($A307="","",IF(LEFT($A307,1)=H$9,$F307,""))</f>
        <v/>
      </c>
      <c r="I307" s="116">
        <f t="shared" si="51"/>
        <v>5</v>
      </c>
      <c r="J307" s="116" t="str">
        <f t="shared" si="51"/>
        <v/>
      </c>
      <c r="K307" s="116" t="str">
        <f t="shared" si="51"/>
        <v/>
      </c>
      <c r="L307" s="116" t="str">
        <f t="shared" si="51"/>
        <v/>
      </c>
      <c r="M307" s="116" t="str">
        <f t="shared" si="51"/>
        <v/>
      </c>
      <c r="N307" s="116" t="str">
        <f t="shared" si="51"/>
        <v/>
      </c>
    </row>
    <row r="308" spans="1:16" x14ac:dyDescent="0.2">
      <c r="A308" s="134" t="str">
        <f>Results!P84</f>
        <v>L</v>
      </c>
      <c r="B308" s="135">
        <v>2</v>
      </c>
      <c r="C308" s="124" t="str">
        <f>IF(A308=0,"",INDEX('Team Declaration'!$C$25:$Q$42,MATCH(A306,'Team Declaration'!$B$25:$B$42,0),MATCH(A308,'Team Declaration'!$C$4:$Q$4,0)))</f>
        <v>Tracy Linus</v>
      </c>
      <c r="D308" s="124" t="str">
        <f>IF(A308=0,"",INDEX('Team Declaration'!$C$3:$Q$17,1,MATCH(LEFT(A308,1),'Team Declaration'!$C$4:$Q$4,0)))</f>
        <v>Lewes</v>
      </c>
      <c r="E308" s="137">
        <f>Results!Q84</f>
        <v>28.4</v>
      </c>
      <c r="F308" s="135">
        <v>4</v>
      </c>
      <c r="H308" s="116" t="str">
        <f t="shared" si="51"/>
        <v/>
      </c>
      <c r="I308" s="116" t="str">
        <f t="shared" si="51"/>
        <v/>
      </c>
      <c r="J308" s="116">
        <f t="shared" si="51"/>
        <v>4</v>
      </c>
      <c r="K308" s="116" t="str">
        <f t="shared" si="51"/>
        <v/>
      </c>
      <c r="L308" s="116" t="str">
        <f t="shared" si="51"/>
        <v/>
      </c>
      <c r="M308" s="116" t="str">
        <f t="shared" si="51"/>
        <v/>
      </c>
      <c r="N308" s="116" t="str">
        <f t="shared" si="51"/>
        <v/>
      </c>
    </row>
    <row r="309" spans="1:16" x14ac:dyDescent="0.2">
      <c r="A309" s="134" t="str">
        <f>Results!P85</f>
        <v>B</v>
      </c>
      <c r="B309" s="135">
        <v>3</v>
      </c>
      <c r="C309" s="124" t="str">
        <f>IF(A309=0,"",INDEX('Team Declaration'!$C$25:$Q$42,MATCH(A306,'Team Declaration'!$B$25:$B$42,0),MATCH(A309,'Team Declaration'!$C$4:$Q$4,0)))</f>
        <v>Minnie Madriaga</v>
      </c>
      <c r="D309" s="124" t="str">
        <f>IF(A309=0,"",INDEX('Team Declaration'!$C$3:$Q$17,1,MATCH(LEFT(A309,1),'Team Declaration'!$C$4:$Q$4,0)))</f>
        <v>Brighton</v>
      </c>
      <c r="E309" s="137">
        <f>Results!Q85</f>
        <v>29.2</v>
      </c>
      <c r="F309" s="135">
        <v>3</v>
      </c>
      <c r="H309" s="116">
        <f t="shared" si="51"/>
        <v>3</v>
      </c>
      <c r="I309" s="116" t="str">
        <f t="shared" si="51"/>
        <v/>
      </c>
      <c r="J309" s="116" t="str">
        <f t="shared" si="51"/>
        <v/>
      </c>
      <c r="K309" s="116" t="str">
        <f t="shared" si="51"/>
        <v/>
      </c>
      <c r="L309" s="116" t="str">
        <f t="shared" si="51"/>
        <v/>
      </c>
      <c r="M309" s="116" t="str">
        <f t="shared" si="51"/>
        <v/>
      </c>
      <c r="N309" s="116" t="str">
        <f t="shared" si="51"/>
        <v/>
      </c>
    </row>
    <row r="310" spans="1:16" x14ac:dyDescent="0.2">
      <c r="A310" s="134" t="str">
        <f>Results!P86</f>
        <v>P</v>
      </c>
      <c r="B310" s="135">
        <v>4</v>
      </c>
      <c r="C310" s="124" t="str">
        <f>IF(A310=0,"",INDEX('Team Declaration'!$C$25:$Q$42,MATCH(A306,'Team Declaration'!$B$25:$B$42,0),MATCH(A310,'Team Declaration'!$C$4:$Q$4,0)))</f>
        <v>Milly Dickinson</v>
      </c>
      <c r="D310" s="124" t="str">
        <f>IF(A310=0,"",INDEX('Team Declaration'!$C$3:$Q$17,1,MATCH(LEFT(A310,1),'Team Declaration'!$C$4:$Q$4,0)))</f>
        <v>Phoenix</v>
      </c>
      <c r="E310" s="137">
        <f>Results!Q86</f>
        <v>30.5</v>
      </c>
      <c r="F310" s="135">
        <v>2</v>
      </c>
      <c r="H310" s="116" t="str">
        <f t="shared" si="51"/>
        <v/>
      </c>
      <c r="I310" s="116" t="str">
        <f t="shared" si="51"/>
        <v/>
      </c>
      <c r="J310" s="116" t="str">
        <f t="shared" si="51"/>
        <v/>
      </c>
      <c r="K310" s="116">
        <f t="shared" si="51"/>
        <v>2</v>
      </c>
      <c r="L310" s="116" t="str">
        <f t="shared" si="51"/>
        <v/>
      </c>
      <c r="M310" s="116" t="str">
        <f t="shared" si="51"/>
        <v/>
      </c>
      <c r="N310" s="116" t="str">
        <f t="shared" si="51"/>
        <v/>
      </c>
    </row>
    <row r="311" spans="1:16" x14ac:dyDescent="0.2">
      <c r="A311" s="134">
        <f>Results!P87</f>
        <v>0</v>
      </c>
      <c r="B311" s="135">
        <v>5</v>
      </c>
      <c r="C311" s="124" t="str">
        <f>IF(A311=0,"",INDEX('Team Declaration'!$C$25:$Q$42,MATCH(A306,'Team Declaration'!$B$25:$B$42,0),MATCH(A311,'Team Declaration'!$C$4:$Q$4,0)))</f>
        <v/>
      </c>
      <c r="D311" s="124" t="str">
        <f>IF(A311=0,"",INDEX('Team Declaration'!$C$3:$Q$17,1,MATCH(LEFT(A311,1),'Team Declaration'!$C$4:$Q$4,0)))</f>
        <v/>
      </c>
      <c r="E311" s="137">
        <f>Results!Q87</f>
        <v>0</v>
      </c>
      <c r="F311" s="135">
        <v>1</v>
      </c>
      <c r="H311" s="116" t="str">
        <f t="shared" si="51"/>
        <v/>
      </c>
      <c r="I311" s="116" t="str">
        <f t="shared" si="51"/>
        <v/>
      </c>
      <c r="J311" s="116" t="str">
        <f t="shared" si="51"/>
        <v/>
      </c>
      <c r="K311" s="116" t="str">
        <f t="shared" si="51"/>
        <v/>
      </c>
      <c r="L311" s="116" t="str">
        <f t="shared" si="51"/>
        <v/>
      </c>
      <c r="M311" s="116" t="str">
        <f t="shared" si="51"/>
        <v/>
      </c>
      <c r="N311" s="116" t="str">
        <f t="shared" si="51"/>
        <v/>
      </c>
    </row>
    <row r="312" spans="1:16" x14ac:dyDescent="0.2">
      <c r="A312" s="110" t="str">
        <f>Results!M88</f>
        <v>200 metres</v>
      </c>
      <c r="C312" s="121" t="str">
        <f>CONCATENATE("Girls ",P312)</f>
        <v>Girls 200 metres B</v>
      </c>
      <c r="D312" s="126"/>
      <c r="E312" s="128">
        <f>Results!E321</f>
        <v>0</v>
      </c>
      <c r="P312" t="str">
        <f>CONCATENATE(A312," B")</f>
        <v>200 metres B</v>
      </c>
    </row>
    <row r="313" spans="1:16" x14ac:dyDescent="0.2">
      <c r="A313" s="134" t="str">
        <f>Results!P89</f>
        <v>EE</v>
      </c>
      <c r="B313" s="135">
        <v>1</v>
      </c>
      <c r="C313" s="124" t="str">
        <f>IF(A313=0,"",INDEX('Team Declaration'!$C$25:$Q$42,MATCH(A312,'Team Declaration'!$B$25:$B$42,0),MATCH(A313,'Team Declaration'!$C$4:$Q$4,0)))</f>
        <v>Mia O'Hara</v>
      </c>
      <c r="D313" s="124" t="str">
        <f>IF(A313=0,"",INDEX('Team Declaration'!$C$3:$Q$17,1,MATCH(LEFT(A313,1),'Team Declaration'!$C$4:$Q$4,0)))</f>
        <v>Eastbourne</v>
      </c>
      <c r="E313" s="137">
        <f>Results!Q89</f>
        <v>27.9</v>
      </c>
      <c r="F313" s="135">
        <v>5</v>
      </c>
      <c r="H313" s="116" t="str">
        <f t="shared" ref="H313:N317" si="52">IF($A313="","",IF(LEFT($A313,1)=H$9,$F313,""))</f>
        <v/>
      </c>
      <c r="I313" s="116">
        <f t="shared" si="52"/>
        <v>5</v>
      </c>
      <c r="J313" s="116" t="str">
        <f t="shared" si="52"/>
        <v/>
      </c>
      <c r="K313" s="116" t="str">
        <f t="shared" si="52"/>
        <v/>
      </c>
      <c r="L313" s="116" t="str">
        <f t="shared" si="52"/>
        <v/>
      </c>
      <c r="M313" s="116" t="str">
        <f t="shared" si="52"/>
        <v/>
      </c>
      <c r="N313" s="116" t="str">
        <f t="shared" si="52"/>
        <v/>
      </c>
    </row>
    <row r="314" spans="1:16" x14ac:dyDescent="0.2">
      <c r="A314" s="134" t="str">
        <f>Results!P90</f>
        <v>BB</v>
      </c>
      <c r="B314" s="135">
        <v>2</v>
      </c>
      <c r="C314" s="124" t="str">
        <f>IF(A314=0,"",INDEX('Team Declaration'!$C$25:$Q$42,MATCH(A312,'Team Declaration'!$B$25:$B$42,0),MATCH(A314,'Team Declaration'!$C$4:$Q$4,0)))</f>
        <v>Anya Dawson</v>
      </c>
      <c r="D314" s="124" t="str">
        <f>IF(A314=0,"",INDEX('Team Declaration'!$C$3:$Q$17,1,MATCH(LEFT(A314,1),'Team Declaration'!$C$4:$Q$4,0)))</f>
        <v>Brighton</v>
      </c>
      <c r="E314" s="137">
        <f>Results!Q90</f>
        <v>28.3</v>
      </c>
      <c r="F314" s="135">
        <v>4</v>
      </c>
      <c r="H314" s="116">
        <f t="shared" si="52"/>
        <v>4</v>
      </c>
      <c r="I314" s="116" t="str">
        <f t="shared" si="52"/>
        <v/>
      </c>
      <c r="J314" s="116" t="str">
        <f t="shared" si="52"/>
        <v/>
      </c>
      <c r="K314" s="116" t="str">
        <f t="shared" si="52"/>
        <v/>
      </c>
      <c r="L314" s="116" t="str">
        <f t="shared" si="52"/>
        <v/>
      </c>
      <c r="M314" s="116" t="str">
        <f t="shared" si="52"/>
        <v/>
      </c>
      <c r="N314" s="116" t="str">
        <f t="shared" si="52"/>
        <v/>
      </c>
    </row>
    <row r="315" spans="1:16" x14ac:dyDescent="0.2">
      <c r="A315" s="134">
        <f>Results!P91</f>
        <v>0</v>
      </c>
      <c r="B315" s="135">
        <v>3</v>
      </c>
      <c r="C315" s="124" t="str">
        <f>IF(A315=0,"",INDEX('Team Declaration'!$C$25:$Q$42,MATCH(A312,'Team Declaration'!$B$25:$B$42,0),MATCH(A315,'Team Declaration'!$C$4:$Q$4,0)))</f>
        <v/>
      </c>
      <c r="D315" s="124" t="str">
        <f>IF(A315=0,"",INDEX('Team Declaration'!$C$3:$Q$17,1,MATCH(LEFT(A315,1),'Team Declaration'!$C$4:$Q$4,0)))</f>
        <v/>
      </c>
      <c r="E315" s="137">
        <f>Results!Q91</f>
        <v>0</v>
      </c>
      <c r="F315" s="135">
        <v>3</v>
      </c>
      <c r="H315" s="116" t="str">
        <f t="shared" si="52"/>
        <v/>
      </c>
      <c r="I315" s="116" t="str">
        <f t="shared" si="52"/>
        <v/>
      </c>
      <c r="J315" s="116" t="str">
        <f t="shared" si="52"/>
        <v/>
      </c>
      <c r="K315" s="116" t="str">
        <f t="shared" si="52"/>
        <v/>
      </c>
      <c r="L315" s="116" t="str">
        <f t="shared" si="52"/>
        <v/>
      </c>
      <c r="M315" s="116" t="str">
        <f t="shared" si="52"/>
        <v/>
      </c>
      <c r="N315" s="116" t="str">
        <f t="shared" si="52"/>
        <v/>
      </c>
    </row>
    <row r="316" spans="1:16" x14ac:dyDescent="0.2">
      <c r="A316" s="134">
        <f>Results!P92</f>
        <v>0</v>
      </c>
      <c r="B316" s="135">
        <v>4</v>
      </c>
      <c r="C316" s="124" t="str">
        <f>IF(A316=0,"",INDEX('Team Declaration'!$C$25:$Q$42,MATCH(A312,'Team Declaration'!$B$25:$B$42,0),MATCH(A316,'Team Declaration'!$C$4:$Q$4,0)))</f>
        <v/>
      </c>
      <c r="D316" s="124" t="str">
        <f>IF(A316=0,"",INDEX('Team Declaration'!$C$3:$Q$17,1,MATCH(LEFT(A316,1),'Team Declaration'!$C$4:$Q$4,0)))</f>
        <v/>
      </c>
      <c r="E316" s="137">
        <f>Results!Q92</f>
        <v>0</v>
      </c>
      <c r="F316" s="135">
        <v>2</v>
      </c>
      <c r="H316" s="116" t="str">
        <f t="shared" si="52"/>
        <v/>
      </c>
      <c r="I316" s="116" t="str">
        <f t="shared" si="52"/>
        <v/>
      </c>
      <c r="J316" s="116" t="str">
        <f t="shared" si="52"/>
        <v/>
      </c>
      <c r="K316" s="116" t="str">
        <f t="shared" si="52"/>
        <v/>
      </c>
      <c r="L316" s="116" t="str">
        <f t="shared" si="52"/>
        <v/>
      </c>
      <c r="M316" s="116" t="str">
        <f t="shared" si="52"/>
        <v/>
      </c>
      <c r="N316" s="116" t="str">
        <f t="shared" si="52"/>
        <v/>
      </c>
    </row>
    <row r="317" spans="1:16" x14ac:dyDescent="0.2">
      <c r="A317" s="134">
        <f>Results!P93</f>
        <v>0</v>
      </c>
      <c r="B317" s="135">
        <v>5</v>
      </c>
      <c r="C317" s="124" t="str">
        <f>IF(A317=0,"",INDEX('Team Declaration'!$C$25:$Q$42,MATCH(A312,'Team Declaration'!$B$25:$B$42,0),MATCH(A317,'Team Declaration'!$C$4:$Q$4,0)))</f>
        <v/>
      </c>
      <c r="D317" s="124" t="str">
        <f>IF(A317=0,"",INDEX('Team Declaration'!$C$3:$Q$17,1,MATCH(LEFT(A317,1),'Team Declaration'!$C$4:$Q$4,0)))</f>
        <v/>
      </c>
      <c r="E317" s="137">
        <f>Results!Q93</f>
        <v>0</v>
      </c>
      <c r="F317" s="135">
        <v>1</v>
      </c>
      <c r="H317" s="116" t="str">
        <f t="shared" si="52"/>
        <v/>
      </c>
      <c r="I317" s="116" t="str">
        <f t="shared" si="52"/>
        <v/>
      </c>
      <c r="J317" s="116" t="str">
        <f t="shared" si="52"/>
        <v/>
      </c>
      <c r="K317" s="116" t="str">
        <f t="shared" si="52"/>
        <v/>
      </c>
      <c r="L317" s="116" t="str">
        <f t="shared" si="52"/>
        <v/>
      </c>
      <c r="M317" s="116" t="str">
        <f t="shared" si="52"/>
        <v/>
      </c>
      <c r="N317" s="116" t="str">
        <f t="shared" si="52"/>
        <v/>
      </c>
    </row>
    <row r="318" spans="1:16" x14ac:dyDescent="0.2">
      <c r="A318" s="110" t="str">
        <f>Results!M94</f>
        <v>1500 metres</v>
      </c>
      <c r="C318" s="121" t="str">
        <f>CONCATENATE("Girls ",P318)</f>
        <v>Girls 1500 metres A</v>
      </c>
      <c r="D318" s="126"/>
      <c r="E318" s="110">
        <f>Results!E322</f>
        <v>0</v>
      </c>
      <c r="P318" t="str">
        <f>CONCATENATE(A318," A")</f>
        <v>1500 metres A</v>
      </c>
    </row>
    <row r="319" spans="1:16" x14ac:dyDescent="0.2">
      <c r="A319" s="134" t="str">
        <f>Results!P95</f>
        <v>B</v>
      </c>
      <c r="B319" s="135">
        <v>1</v>
      </c>
      <c r="C319" s="124" t="str">
        <f>IF(A319=0,"",INDEX('Team Declaration'!$C$25:$Q$42,MATCH(A318,'Team Declaration'!$B$25:$B$42,0),MATCH(A319,'Team Declaration'!$C$4:$Q$4,0)))</f>
        <v>Lois Dooley</v>
      </c>
      <c r="D319" s="124" t="str">
        <f>IF(A319=0,"",INDEX('Team Declaration'!$C$3:$Q$17,1,MATCH(LEFT(A319,1),'Team Declaration'!$C$4:$Q$4,0)))</f>
        <v>Brighton</v>
      </c>
      <c r="E319" s="136" t="str">
        <f>Results!Q95</f>
        <v>5.03.6</v>
      </c>
      <c r="F319" s="135">
        <v>5</v>
      </c>
      <c r="H319" s="116">
        <f t="shared" ref="H319:N323" si="53">IF($A319="","",IF(LEFT($A319,1)=H$9,$F319,""))</f>
        <v>5</v>
      </c>
      <c r="I319" s="116" t="str">
        <f t="shared" si="53"/>
        <v/>
      </c>
      <c r="J319" s="116" t="str">
        <f t="shared" si="53"/>
        <v/>
      </c>
      <c r="K319" s="116" t="str">
        <f t="shared" si="53"/>
        <v/>
      </c>
      <c r="L319" s="116" t="str">
        <f t="shared" si="53"/>
        <v/>
      </c>
      <c r="M319" s="116" t="str">
        <f t="shared" si="53"/>
        <v/>
      </c>
      <c r="N319" s="116" t="str">
        <f t="shared" si="53"/>
        <v/>
      </c>
    </row>
    <row r="320" spans="1:16" x14ac:dyDescent="0.2">
      <c r="A320" s="134" t="str">
        <f>Results!P96</f>
        <v>P</v>
      </c>
      <c r="B320" s="135">
        <v>2</v>
      </c>
      <c r="C320" s="124" t="str">
        <f>IF(A320=0,"",INDEX('Team Declaration'!$C$25:$Q$42,MATCH(A318,'Team Declaration'!$B$25:$B$42,0),MATCH(A320,'Team Declaration'!$C$4:$Q$4,0)))</f>
        <v>Rschael Berry</v>
      </c>
      <c r="D320" s="124" t="str">
        <f>IF(A320=0,"",INDEX('Team Declaration'!$C$3:$Q$17,1,MATCH(LEFT(A320,1),'Team Declaration'!$C$4:$Q$4,0)))</f>
        <v>Phoenix</v>
      </c>
      <c r="E320" s="136" t="str">
        <f>Results!Q96</f>
        <v>5.12.7</v>
      </c>
      <c r="F320" s="135">
        <v>4</v>
      </c>
      <c r="H320" s="116" t="str">
        <f t="shared" si="53"/>
        <v/>
      </c>
      <c r="I320" s="116" t="str">
        <f t="shared" si="53"/>
        <v/>
      </c>
      <c r="J320" s="116" t="str">
        <f t="shared" si="53"/>
        <v/>
      </c>
      <c r="K320" s="116">
        <f t="shared" si="53"/>
        <v>4</v>
      </c>
      <c r="L320" s="116" t="str">
        <f t="shared" si="53"/>
        <v/>
      </c>
      <c r="M320" s="116" t="str">
        <f t="shared" si="53"/>
        <v/>
      </c>
      <c r="N320" s="116" t="str">
        <f t="shared" si="53"/>
        <v/>
      </c>
    </row>
    <row r="321" spans="1:16" x14ac:dyDescent="0.2">
      <c r="A321" s="134" t="str">
        <f>Results!P97</f>
        <v>L</v>
      </c>
      <c r="B321" s="135">
        <v>3</v>
      </c>
      <c r="C321" s="124" t="str">
        <f>IF(A321=0,"",INDEX('Team Declaration'!$C$25:$Q$42,MATCH(A318,'Team Declaration'!$B$25:$B$42,0),MATCH(A321,'Team Declaration'!$C$4:$Q$4,0)))</f>
        <v>Erin Hinds</v>
      </c>
      <c r="D321" s="124" t="str">
        <f>IF(A321=0,"",INDEX('Team Declaration'!$C$3:$Q$17,1,MATCH(LEFT(A321,1),'Team Declaration'!$C$4:$Q$4,0)))</f>
        <v>Lewes</v>
      </c>
      <c r="E321" s="136" t="str">
        <f>Results!Q97</f>
        <v>5.41.9</v>
      </c>
      <c r="F321" s="135">
        <v>3</v>
      </c>
      <c r="H321" s="116" t="str">
        <f t="shared" si="53"/>
        <v/>
      </c>
      <c r="I321" s="116" t="str">
        <f t="shared" si="53"/>
        <v/>
      </c>
      <c r="J321" s="116">
        <f t="shared" si="53"/>
        <v>3</v>
      </c>
      <c r="K321" s="116" t="str">
        <f t="shared" si="53"/>
        <v/>
      </c>
      <c r="L321" s="116" t="str">
        <f t="shared" si="53"/>
        <v/>
      </c>
      <c r="M321" s="116" t="str">
        <f t="shared" si="53"/>
        <v/>
      </c>
      <c r="N321" s="116" t="str">
        <f t="shared" si="53"/>
        <v/>
      </c>
    </row>
    <row r="322" spans="1:16" x14ac:dyDescent="0.2">
      <c r="A322" s="134" t="str">
        <f>Results!P98</f>
        <v>E</v>
      </c>
      <c r="B322" s="135">
        <v>4</v>
      </c>
      <c r="C322" s="124" t="str">
        <f>IF(A322=0,"",INDEX('Team Declaration'!$C$25:$Q$42,MATCH(A318,'Team Declaration'!$B$25:$B$42,0),MATCH(A322,'Team Declaration'!$C$4:$Q$4,0)))</f>
        <v>Georgia Thomas</v>
      </c>
      <c r="D322" s="124" t="str">
        <f>IF(A322=0,"",INDEX('Team Declaration'!$C$3:$Q$17,1,MATCH(LEFT(A322,1),'Team Declaration'!$C$4:$Q$4,0)))</f>
        <v>Eastbourne</v>
      </c>
      <c r="E322" s="136" t="str">
        <f>Results!Q98</f>
        <v>5.43.0</v>
      </c>
      <c r="F322" s="135">
        <v>2</v>
      </c>
      <c r="H322" s="116" t="str">
        <f t="shared" si="53"/>
        <v/>
      </c>
      <c r="I322" s="116">
        <f t="shared" si="53"/>
        <v>2</v>
      </c>
      <c r="J322" s="116" t="str">
        <f t="shared" si="53"/>
        <v/>
      </c>
      <c r="K322" s="116" t="str">
        <f t="shared" si="53"/>
        <v/>
      </c>
      <c r="L322" s="116" t="str">
        <f t="shared" si="53"/>
        <v/>
      </c>
      <c r="M322" s="116" t="str">
        <f t="shared" si="53"/>
        <v/>
      </c>
      <c r="N322" s="116" t="str">
        <f t="shared" si="53"/>
        <v/>
      </c>
    </row>
    <row r="323" spans="1:16" x14ac:dyDescent="0.2">
      <c r="A323" s="134">
        <f>Results!P99</f>
        <v>0</v>
      </c>
      <c r="B323" s="135">
        <v>5</v>
      </c>
      <c r="C323" s="124" t="str">
        <f>IF(A323=0,"",INDEX('Team Declaration'!$C$25:$Q$42,MATCH(A318,'Team Declaration'!$B$25:$B$42,0),MATCH(A323,'Team Declaration'!$C$4:$Q$4,0)))</f>
        <v/>
      </c>
      <c r="D323" s="124" t="str">
        <f>IF(A323=0,"",INDEX('Team Declaration'!$C$3:$Q$17,1,MATCH(LEFT(A323,1),'Team Declaration'!$C$4:$Q$4,0)))</f>
        <v/>
      </c>
      <c r="E323" s="136">
        <f>Results!Q99</f>
        <v>0</v>
      </c>
      <c r="F323" s="135">
        <v>1</v>
      </c>
      <c r="H323" s="116" t="str">
        <f t="shared" si="53"/>
        <v/>
      </c>
      <c r="I323" s="116" t="str">
        <f t="shared" si="53"/>
        <v/>
      </c>
      <c r="J323" s="116" t="str">
        <f t="shared" si="53"/>
        <v/>
      </c>
      <c r="K323" s="116" t="str">
        <f t="shared" si="53"/>
        <v/>
      </c>
      <c r="L323" s="116" t="str">
        <f t="shared" si="53"/>
        <v/>
      </c>
      <c r="M323" s="116" t="str">
        <f t="shared" si="53"/>
        <v/>
      </c>
      <c r="N323" s="116" t="str">
        <f t="shared" si="53"/>
        <v/>
      </c>
    </row>
    <row r="324" spans="1:16" x14ac:dyDescent="0.2">
      <c r="A324" s="110" t="str">
        <f>Results!M100</f>
        <v>1500 metres</v>
      </c>
      <c r="C324" s="121" t="str">
        <f>CONCATENATE("Girls ",P324)</f>
        <v>Girls 1500 metres B</v>
      </c>
      <c r="D324" s="126"/>
      <c r="E324" s="110">
        <f>Results!E333</f>
        <v>0</v>
      </c>
      <c r="P324" t="str">
        <f>CONCATENATE(A324," B")</f>
        <v>1500 metres B</v>
      </c>
    </row>
    <row r="325" spans="1:16" x14ac:dyDescent="0.2">
      <c r="A325" s="134" t="str">
        <f>Results!P101</f>
        <v>BB</v>
      </c>
      <c r="B325" s="135">
        <v>1</v>
      </c>
      <c r="C325" s="124" t="str">
        <f>IF(A325=0,"",INDEX('Team Declaration'!$C$25:$Q$42,MATCH(A324,'Team Declaration'!$B$25:$B$42,0),MATCH(A325,'Team Declaration'!$C$4:$Q$4,0)))</f>
        <v>Rebecca Losh</v>
      </c>
      <c r="D325" s="124" t="str">
        <f>IF(A325=0,"",INDEX('Team Declaration'!$C$3:$Q$17,1,MATCH(LEFT(A325,1),'Team Declaration'!$C$4:$Q$4,0)))</f>
        <v>Brighton</v>
      </c>
      <c r="E325" s="136" t="str">
        <f>Results!Q101</f>
        <v>5.13.1</v>
      </c>
      <c r="F325" s="135">
        <v>5</v>
      </c>
      <c r="H325" s="116">
        <f t="shared" ref="H325:N335" si="54">IF($A325="","",IF(LEFT($A325,1)=H$9,$F325,""))</f>
        <v>5</v>
      </c>
      <c r="I325" s="116" t="str">
        <f t="shared" si="54"/>
        <v/>
      </c>
      <c r="J325" s="116" t="str">
        <f t="shared" si="54"/>
        <v/>
      </c>
      <c r="K325" s="116" t="str">
        <f t="shared" si="54"/>
        <v/>
      </c>
      <c r="L325" s="116" t="str">
        <f t="shared" si="54"/>
        <v/>
      </c>
      <c r="M325" s="116" t="str">
        <f t="shared" si="54"/>
        <v/>
      </c>
      <c r="N325" s="116" t="str">
        <f t="shared" si="54"/>
        <v/>
      </c>
    </row>
    <row r="326" spans="1:16" x14ac:dyDescent="0.2">
      <c r="A326" s="134" t="str">
        <f>Results!P102</f>
        <v>PP</v>
      </c>
      <c r="B326" s="135">
        <v>2</v>
      </c>
      <c r="C326" s="124" t="str">
        <f>IF(A326=0,"",INDEX('Team Declaration'!$C$25:$Q$42,MATCH(A324,'Team Declaration'!$B$25:$B$42,0),MATCH(A326,'Team Declaration'!$C$4:$Q$4,0)))</f>
        <v>Mia Edwards</v>
      </c>
      <c r="D326" s="124" t="str">
        <f>IF(A326=0,"",INDEX('Team Declaration'!$C$3:$Q$17,1,MATCH(LEFT(A326,1),'Team Declaration'!$C$4:$Q$4,0)))</f>
        <v>Phoenix</v>
      </c>
      <c r="E326" s="136" t="str">
        <f>Results!Q102</f>
        <v>5.35.0</v>
      </c>
      <c r="F326" s="135">
        <v>4</v>
      </c>
      <c r="H326" s="116" t="str">
        <f t="shared" si="54"/>
        <v/>
      </c>
      <c r="I326" s="116" t="str">
        <f t="shared" si="54"/>
        <v/>
      </c>
      <c r="J326" s="116" t="str">
        <f t="shared" si="54"/>
        <v/>
      </c>
      <c r="K326" s="116">
        <f t="shared" si="54"/>
        <v>4</v>
      </c>
      <c r="L326" s="116" t="str">
        <f t="shared" si="54"/>
        <v/>
      </c>
      <c r="M326" s="116" t="str">
        <f t="shared" si="54"/>
        <v/>
      </c>
      <c r="N326" s="116" t="str">
        <f t="shared" si="54"/>
        <v/>
      </c>
    </row>
    <row r="327" spans="1:16" x14ac:dyDescent="0.2">
      <c r="A327" s="134">
        <f>Results!P103</f>
        <v>0</v>
      </c>
      <c r="B327" s="135">
        <v>3</v>
      </c>
      <c r="C327" s="124" t="str">
        <f>IF(A327=0,"",INDEX('Team Declaration'!$C$25:$Q$42,MATCH(A324,'Team Declaration'!$B$25:$B$42,0),MATCH(A327,'Team Declaration'!$C$4:$Q$4,0)))</f>
        <v/>
      </c>
      <c r="D327" s="124" t="str">
        <f>IF(A327=0,"",INDEX('Team Declaration'!$C$3:$Q$17,1,MATCH(LEFT(A327,1),'Team Declaration'!$C$4:$Q$4,0)))</f>
        <v/>
      </c>
      <c r="E327" s="136">
        <f>Results!Q103</f>
        <v>0</v>
      </c>
      <c r="F327" s="135">
        <v>3</v>
      </c>
      <c r="H327" s="116" t="str">
        <f t="shared" si="54"/>
        <v/>
      </c>
      <c r="I327" s="116" t="str">
        <f t="shared" si="54"/>
        <v/>
      </c>
      <c r="J327" s="116" t="str">
        <f t="shared" si="54"/>
        <v/>
      </c>
      <c r="K327" s="116" t="str">
        <f t="shared" si="54"/>
        <v/>
      </c>
      <c r="L327" s="116" t="str">
        <f t="shared" si="54"/>
        <v/>
      </c>
      <c r="M327" s="116" t="str">
        <f t="shared" si="54"/>
        <v/>
      </c>
      <c r="N327" s="116" t="str">
        <f t="shared" si="54"/>
        <v/>
      </c>
    </row>
    <row r="328" spans="1:16" x14ac:dyDescent="0.2">
      <c r="A328" s="134">
        <f>Results!P104</f>
        <v>0</v>
      </c>
      <c r="B328" s="135">
        <v>4</v>
      </c>
      <c r="C328" s="124" t="str">
        <f>IF(A328=0,"",INDEX('Team Declaration'!$C$25:$Q$42,MATCH(A324,'Team Declaration'!$B$25:$B$42,0),MATCH(A328,'Team Declaration'!$C$4:$Q$4,0)))</f>
        <v/>
      </c>
      <c r="D328" s="124" t="str">
        <f>IF(A328=0,"",INDEX('Team Declaration'!$C$3:$Q$17,1,MATCH(LEFT(A328,1),'Team Declaration'!$C$4:$Q$4,0)))</f>
        <v/>
      </c>
      <c r="E328" s="136">
        <f>Results!Q104</f>
        <v>0</v>
      </c>
      <c r="F328" s="135">
        <v>2</v>
      </c>
      <c r="H328" s="116" t="str">
        <f t="shared" si="54"/>
        <v/>
      </c>
      <c r="I328" s="116" t="str">
        <f t="shared" si="54"/>
        <v/>
      </c>
      <c r="J328" s="116" t="str">
        <f t="shared" si="54"/>
        <v/>
      </c>
      <c r="K328" s="116" t="str">
        <f t="shared" si="54"/>
        <v/>
      </c>
      <c r="L328" s="116" t="str">
        <f t="shared" si="54"/>
        <v/>
      </c>
      <c r="M328" s="116" t="str">
        <f t="shared" si="54"/>
        <v/>
      </c>
      <c r="N328" s="116" t="str">
        <f t="shared" si="54"/>
        <v/>
      </c>
    </row>
    <row r="329" spans="1:16" x14ac:dyDescent="0.2">
      <c r="A329" s="134">
        <f>Results!P105</f>
        <v>0</v>
      </c>
      <c r="B329" s="135">
        <v>5</v>
      </c>
      <c r="C329" s="124" t="str">
        <f>IF(A329=0,"",INDEX('Team Declaration'!$C$25:$Q$42,MATCH(A324,'Team Declaration'!$B$25:$B$42,0),MATCH(A329,'Team Declaration'!$C$4:$Q$4,0)))</f>
        <v/>
      </c>
      <c r="D329" s="124" t="str">
        <f>IF(A329=0,"",INDEX('Team Declaration'!$C$3:$Q$17,1,MATCH(LEFT(A329,1),'Team Declaration'!$C$4:$Q$4,0)))</f>
        <v/>
      </c>
      <c r="E329" s="136">
        <f>Results!Q105</f>
        <v>0</v>
      </c>
      <c r="F329" s="135">
        <v>1</v>
      </c>
      <c r="H329" s="116" t="str">
        <f t="shared" si="54"/>
        <v/>
      </c>
      <c r="I329" s="116" t="str">
        <f t="shared" si="54"/>
        <v/>
      </c>
      <c r="J329" s="116" t="str">
        <f t="shared" si="54"/>
        <v/>
      </c>
      <c r="K329" s="116" t="str">
        <f t="shared" si="54"/>
        <v/>
      </c>
      <c r="L329" s="116" t="str">
        <f t="shared" si="54"/>
        <v/>
      </c>
      <c r="M329" s="116" t="str">
        <f t="shared" si="54"/>
        <v/>
      </c>
      <c r="N329" s="116" t="str">
        <f t="shared" si="54"/>
        <v/>
      </c>
    </row>
    <row r="330" spans="1:16" x14ac:dyDescent="0.2">
      <c r="A330" s="110" t="str">
        <f>Results!M106</f>
        <v>4x100m relay</v>
      </c>
      <c r="C330" s="121" t="str">
        <f>CONCATENATE("Girls ",P330)</f>
        <v>Girls 4x100m relay</v>
      </c>
      <c r="D330" s="126"/>
      <c r="E330" s="110">
        <f>Results!E320</f>
        <v>0</v>
      </c>
      <c r="P330" t="str">
        <f>CONCATENATE(A330)</f>
        <v>4x100m relay</v>
      </c>
    </row>
    <row r="331" spans="1:16" ht="26.25" customHeight="1" x14ac:dyDescent="0.2">
      <c r="A331" s="138" t="str">
        <f>Results!P107</f>
        <v>E</v>
      </c>
      <c r="B331" s="139">
        <v>1</v>
      </c>
      <c r="C331" s="130" t="str">
        <f>IF(A331=0,"",INDEX('Team Declaration'!$C$25:$Q$42,MATCH(A$330,'Team Declaration'!$B$25:$B$42,0)+4,MATCH(A331,'Team Declaration'!$C$4:$Q$4,0)))</f>
        <v>Macy Ring, Molly Swingler, Mia O'Hara &amp; Lucia Albertella</v>
      </c>
      <c r="D331" s="131" t="str">
        <f>IF(A331=0,"",INDEX('Team Declaration'!$C$3:$Q$17,1,MATCH(LEFT(A331,1),'Team Declaration'!$C$4:$Q$4,0)))</f>
        <v>Eastbourne</v>
      </c>
      <c r="E331" s="140">
        <f>Results!Q107</f>
        <v>51.8</v>
      </c>
      <c r="F331" s="139">
        <v>5</v>
      </c>
      <c r="H331" s="116" t="str">
        <f t="shared" si="54"/>
        <v/>
      </c>
      <c r="I331" s="116">
        <f t="shared" si="54"/>
        <v>5</v>
      </c>
      <c r="J331" s="116" t="str">
        <f t="shared" si="54"/>
        <v/>
      </c>
      <c r="K331" s="116" t="str">
        <f t="shared" si="54"/>
        <v/>
      </c>
      <c r="L331" s="116" t="str">
        <f t="shared" si="54"/>
        <v/>
      </c>
      <c r="M331" s="116" t="str">
        <f t="shared" si="54"/>
        <v/>
      </c>
      <c r="N331" s="116" t="str">
        <f t="shared" si="54"/>
        <v/>
      </c>
    </row>
    <row r="332" spans="1:16" ht="25.5" x14ac:dyDescent="0.2">
      <c r="A332" s="138" t="str">
        <f>Results!P111</f>
        <v>B</v>
      </c>
      <c r="B332" s="139">
        <v>2</v>
      </c>
      <c r="C332" s="130" t="str">
        <f>IF(A332=0,"",INDEX('Team Declaration'!$C$25:$Q$42,MATCH(A$330,'Team Declaration'!$B$25:$B$42,0)+4,MATCH(A332,'Team Declaration'!$C$4:$Q$4,0)))</f>
        <v>Minnie Madriaga, Lena Dornbusch, Anya Dawson &amp; Ruby Anning</v>
      </c>
      <c r="D332" s="131" t="str">
        <f>IF(A332=0,"",INDEX('Team Declaration'!$C$3:$Q$17,1,MATCH(LEFT(A332,1),'Team Declaration'!$C$4:$Q$4,0)))</f>
        <v>Brighton</v>
      </c>
      <c r="E332" s="140">
        <f>Results!Q111</f>
        <v>54.4</v>
      </c>
      <c r="F332" s="139">
        <v>4</v>
      </c>
      <c r="H332" s="116">
        <f t="shared" si="54"/>
        <v>4</v>
      </c>
      <c r="I332" s="116" t="str">
        <f t="shared" si="54"/>
        <v/>
      </c>
      <c r="J332" s="116" t="str">
        <f t="shared" si="54"/>
        <v/>
      </c>
      <c r="K332" s="116" t="str">
        <f t="shared" si="54"/>
        <v/>
      </c>
      <c r="L332" s="116" t="str">
        <f t="shared" si="54"/>
        <v/>
      </c>
      <c r="M332" s="116" t="str">
        <f t="shared" si="54"/>
        <v/>
      </c>
      <c r="N332" s="116" t="str">
        <f t="shared" si="54"/>
        <v/>
      </c>
    </row>
    <row r="333" spans="1:16" ht="26.25" customHeight="1" x14ac:dyDescent="0.2">
      <c r="A333" s="138" t="str">
        <f>Results!P115</f>
        <v>L</v>
      </c>
      <c r="B333" s="139">
        <v>3</v>
      </c>
      <c r="C333" s="130" t="str">
        <f>IF(A333=0,"",INDEX('Team Declaration'!$C$25:$Q$42,MATCH(A$330,'Team Declaration'!$B$25:$B$42,0)+4,MATCH(A333,'Team Declaration'!$C$4:$Q$4,0)))</f>
        <v>Orla Powell, Tracy Linus, Erin Hinds &amp; Ivy Spencer</v>
      </c>
      <c r="D333" s="131" t="str">
        <f>IF(A333=0,"",INDEX('Team Declaration'!$C$3:$Q$17,1,MATCH(LEFT(A333,1),'Team Declaration'!$C$4:$Q$4,0)))</f>
        <v>Lewes</v>
      </c>
      <c r="E333" s="140">
        <f>Results!Q115</f>
        <v>58.3</v>
      </c>
      <c r="F333" s="139">
        <v>3</v>
      </c>
      <c r="H333" s="116" t="str">
        <f t="shared" si="54"/>
        <v/>
      </c>
      <c r="I333" s="116" t="str">
        <f t="shared" si="54"/>
        <v/>
      </c>
      <c r="J333" s="116">
        <f t="shared" si="54"/>
        <v>3</v>
      </c>
      <c r="K333" s="116" t="str">
        <f t="shared" si="54"/>
        <v/>
      </c>
      <c r="L333" s="116" t="str">
        <f t="shared" si="54"/>
        <v/>
      </c>
      <c r="M333" s="116" t="str">
        <f t="shared" si="54"/>
        <v/>
      </c>
      <c r="N333" s="116" t="str">
        <f t="shared" si="54"/>
        <v/>
      </c>
    </row>
    <row r="334" spans="1:16" ht="26.25" customHeight="1" x14ac:dyDescent="0.2">
      <c r="A334" s="138" t="str">
        <f>Results!P119</f>
        <v>P</v>
      </c>
      <c r="B334" s="139">
        <v>4</v>
      </c>
      <c r="C334" s="130" t="str">
        <f>IF(A334=0,"",INDEX('Team Declaration'!$C$25:$Q$42,MATCH(A$330,'Team Declaration'!$B$25:$B$42,0)+4,MATCH(A334,'Team Declaration'!$C$4:$Q$4,0)))</f>
        <v>Lara Ruttler, Daisy Mason, Lauren Lee &amp; Renee Bassin</v>
      </c>
      <c r="D334" s="131" t="str">
        <f>IF(A334=0,"",INDEX('Team Declaration'!$C$3:$Q$17,1,MATCH(LEFT(A334,1),'Team Declaration'!$C$4:$Q$4,0)))</f>
        <v>Phoenix</v>
      </c>
      <c r="E334" s="140">
        <f>Results!Q119</f>
        <v>63.3</v>
      </c>
      <c r="F334" s="139">
        <v>2</v>
      </c>
      <c r="H334" s="116" t="str">
        <f t="shared" si="54"/>
        <v/>
      </c>
      <c r="I334" s="116" t="str">
        <f t="shared" si="54"/>
        <v/>
      </c>
      <c r="J334" s="116" t="str">
        <f t="shared" si="54"/>
        <v/>
      </c>
      <c r="K334" s="116">
        <f t="shared" si="54"/>
        <v>2</v>
      </c>
      <c r="L334" s="116" t="str">
        <f t="shared" si="54"/>
        <v/>
      </c>
      <c r="M334" s="116" t="str">
        <f t="shared" si="54"/>
        <v/>
      </c>
      <c r="N334" s="116" t="str">
        <f t="shared" si="54"/>
        <v/>
      </c>
    </row>
    <row r="335" spans="1:16" ht="26.25" customHeight="1" x14ac:dyDescent="0.2">
      <c r="A335" s="138">
        <f>Results!P123</f>
        <v>0</v>
      </c>
      <c r="B335" s="139">
        <v>5</v>
      </c>
      <c r="C335" s="130" t="str">
        <f>IF(A335=0,"",INDEX('Team Declaration'!$C$25:$Q$42,MATCH(A$330,'Team Declaration'!$B$25:$B$42,0)+4,MATCH(A335,'Team Declaration'!$C$4:$Q$4,0)))</f>
        <v/>
      </c>
      <c r="D335" s="131" t="str">
        <f>IF(A335=0,"",INDEX('Team Declaration'!$C$3:$Q$17,1,MATCH(LEFT(A335,1),'Team Declaration'!$C$4:$Q$4,0)))</f>
        <v/>
      </c>
      <c r="E335" s="140">
        <f>Results!Q123</f>
        <v>0</v>
      </c>
      <c r="F335" s="139">
        <v>1</v>
      </c>
      <c r="H335" s="116" t="str">
        <f t="shared" si="54"/>
        <v/>
      </c>
      <c r="I335" s="116" t="str">
        <f t="shared" si="54"/>
        <v/>
      </c>
      <c r="J335" s="116" t="str">
        <f t="shared" si="54"/>
        <v/>
      </c>
      <c r="K335" s="116" t="str">
        <f t="shared" si="54"/>
        <v/>
      </c>
      <c r="L335" s="116" t="str">
        <f t="shared" si="54"/>
        <v/>
      </c>
      <c r="M335" s="116" t="str">
        <f t="shared" si="54"/>
        <v/>
      </c>
      <c r="N335" s="116" t="str">
        <f t="shared" si="54"/>
        <v/>
      </c>
    </row>
    <row r="336" spans="1:16" x14ac:dyDescent="0.2">
      <c r="F336" s="113"/>
      <c r="G336" s="113"/>
      <c r="H336" s="113">
        <f t="shared" ref="H336:O336" si="55">SUM(H13:H335)</f>
        <v>206</v>
      </c>
      <c r="I336" s="113">
        <f t="shared" si="55"/>
        <v>161</v>
      </c>
      <c r="J336" s="113">
        <f t="shared" si="55"/>
        <v>131</v>
      </c>
      <c r="K336" s="113">
        <f t="shared" si="55"/>
        <v>68</v>
      </c>
      <c r="L336" s="113">
        <f t="shared" si="55"/>
        <v>0</v>
      </c>
      <c r="M336" s="113">
        <f t="shared" si="55"/>
        <v>0</v>
      </c>
      <c r="N336" s="113">
        <f t="shared" si="55"/>
        <v>0</v>
      </c>
      <c r="O336" s="113">
        <f t="shared" si="55"/>
        <v>0</v>
      </c>
    </row>
  </sheetData>
  <sheetProtection sheet="1" selectLockedCells="1" selectUnlockedCells="1"/>
  <sortState columnSort="1" ref="I1:N9">
    <sortCondition ref="I1:N1"/>
  </sortState>
  <mergeCells count="8">
    <mergeCell ref="N1:N8"/>
    <mergeCell ref="O1:O8"/>
    <mergeCell ref="H1:H8"/>
    <mergeCell ref="I1:I8"/>
    <mergeCell ref="J1:J8"/>
    <mergeCell ref="K1:K8"/>
    <mergeCell ref="L1:L8"/>
    <mergeCell ref="M1:M8"/>
  </mergeCells>
  <printOptions horizontalCentered="1"/>
  <pageMargins left="0.70866141732283472" right="0.70866141732283472" top="0.74803149606299213" bottom="0.35433070866141736" header="0.31496062992125984" footer="0.31496062992125984"/>
  <pageSetup paperSize="9" orientation="portrait" r:id="rId1"/>
  <rowBreaks count="1" manualBreakCount="1">
    <brk id="173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Team Declaration</vt:lpstr>
      <vt:lpstr>Results</vt:lpstr>
      <vt:lpstr>Non-Scorers</vt:lpstr>
      <vt:lpstr>N-S Results</vt:lpstr>
      <vt:lpstr>Onward Results</vt:lpstr>
      <vt:lpstr>'Onward Results'!Print_Area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&amp; Gloria</dc:creator>
  <cp:lastModifiedBy>Janis Long</cp:lastModifiedBy>
  <cp:lastPrinted>2017-06-08T11:43:11Z</cp:lastPrinted>
  <dcterms:created xsi:type="dcterms:W3CDTF">2011-04-16T21:49:10Z</dcterms:created>
  <dcterms:modified xsi:type="dcterms:W3CDTF">2017-06-08T11:47:19Z</dcterms:modified>
</cp:coreProperties>
</file>