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3975" windowWidth="15480" windowHeight="5445" tabRatio="498" activeTab="1"/>
  </bookViews>
  <sheets>
    <sheet name="Team Declaration" sheetId="11" r:id="rId1"/>
    <sheet name="Results" sheetId="10" r:id="rId2"/>
    <sheet name="Non Scorers" sheetId="12" r:id="rId3"/>
  </sheets>
  <calcPr calcId="101716"/>
</workbook>
</file>

<file path=xl/calcChain.xml><?xml version="1.0" encoding="utf-8"?>
<calcChain xmlns="http://schemas.openxmlformats.org/spreadsheetml/2006/main">
  <c r="A1" i="12"/>
  <c r="G104" i="10"/>
  <c r="G92"/>
  <c r="G80"/>
  <c r="G68"/>
  <c r="A116"/>
  <c r="A104"/>
  <c r="A92"/>
  <c r="A80"/>
  <c r="A68"/>
  <c r="G40"/>
  <c r="G46"/>
  <c r="G28"/>
  <c r="G34"/>
  <c r="G16"/>
  <c r="G22"/>
  <c r="G4"/>
  <c r="G10"/>
  <c r="A52"/>
  <c r="A58"/>
  <c r="A40"/>
  <c r="A28"/>
  <c r="A46"/>
  <c r="A34"/>
  <c r="M4"/>
  <c r="M10"/>
  <c r="B127"/>
  <c r="B126"/>
  <c r="H115"/>
  <c r="B115"/>
  <c r="B114"/>
  <c r="B113"/>
  <c r="B109"/>
  <c r="H103"/>
  <c r="B103"/>
  <c r="B102"/>
  <c r="B97"/>
  <c r="H91"/>
  <c r="H90"/>
  <c r="N79"/>
  <c r="B79"/>
  <c r="B78"/>
  <c r="B73"/>
  <c r="B72"/>
  <c r="M86"/>
  <c r="M68"/>
  <c r="M74"/>
  <c r="N78"/>
  <c r="B121"/>
  <c r="B106"/>
  <c r="G110"/>
  <c r="A110"/>
  <c r="B112"/>
  <c r="B96"/>
  <c r="B71"/>
  <c r="H73"/>
  <c r="Y66"/>
  <c r="X66"/>
  <c r="W66"/>
  <c r="V66"/>
  <c r="U66"/>
  <c r="T66"/>
  <c r="S66"/>
  <c r="Y65"/>
  <c r="X65"/>
  <c r="W65"/>
  <c r="V65"/>
  <c r="U65"/>
  <c r="T65"/>
  <c r="S65"/>
  <c r="Y2"/>
  <c r="Y1"/>
  <c r="Y88"/>
  <c r="X2"/>
  <c r="X1"/>
  <c r="X91"/>
  <c r="B63"/>
  <c r="B62"/>
  <c r="B57"/>
  <c r="H51"/>
  <c r="B51"/>
  <c r="H50"/>
  <c r="B50"/>
  <c r="H49"/>
  <c r="B49"/>
  <c r="B48"/>
  <c r="B45"/>
  <c r="B44"/>
  <c r="B43"/>
  <c r="N42"/>
  <c r="N41"/>
  <c r="N40"/>
  <c r="N39"/>
  <c r="H39"/>
  <c r="B39"/>
  <c r="N38"/>
  <c r="H38"/>
  <c r="N37"/>
  <c r="H37"/>
  <c r="N36"/>
  <c r="H36"/>
  <c r="N35"/>
  <c r="H33"/>
  <c r="H32"/>
  <c r="H31"/>
  <c r="H27"/>
  <c r="B27"/>
  <c r="H26"/>
  <c r="B26"/>
  <c r="H25"/>
  <c r="B25"/>
  <c r="B24"/>
  <c r="B21"/>
  <c r="B20"/>
  <c r="A16"/>
  <c r="B19"/>
  <c r="N15"/>
  <c r="H15"/>
  <c r="B15"/>
  <c r="N14"/>
  <c r="B14"/>
  <c r="H9"/>
  <c r="B9"/>
  <c r="W2"/>
  <c r="W1"/>
  <c r="W90"/>
  <c r="V2"/>
  <c r="V1"/>
  <c r="V89"/>
  <c r="U2"/>
  <c r="U1"/>
  <c r="U88"/>
  <c r="T2"/>
  <c r="T1"/>
  <c r="T91"/>
  <c r="S2"/>
  <c r="S1"/>
  <c r="S90"/>
  <c r="A65"/>
  <c r="A1"/>
  <c r="M22"/>
  <c r="A22"/>
  <c r="A4"/>
  <c r="B7"/>
  <c r="A10"/>
  <c r="S69"/>
  <c r="U69"/>
  <c r="W69"/>
  <c r="Y69"/>
  <c r="T70"/>
  <c r="V70"/>
  <c r="X70"/>
  <c r="S71"/>
  <c r="U71"/>
  <c r="W71"/>
  <c r="Y71"/>
  <c r="T72"/>
  <c r="V72"/>
  <c r="X72"/>
  <c r="S73"/>
  <c r="U73"/>
  <c r="W73"/>
  <c r="Y73"/>
  <c r="T75"/>
  <c r="V75"/>
  <c r="X75"/>
  <c r="S76"/>
  <c r="U76"/>
  <c r="W76"/>
  <c r="Y76"/>
  <c r="T77"/>
  <c r="V77"/>
  <c r="X77"/>
  <c r="S78"/>
  <c r="U78"/>
  <c r="W78"/>
  <c r="Y78"/>
  <c r="T79"/>
  <c r="V79"/>
  <c r="X79"/>
  <c r="S81"/>
  <c r="U81"/>
  <c r="W81"/>
  <c r="Y81"/>
  <c r="T82"/>
  <c r="V82"/>
  <c r="X82"/>
  <c r="S83"/>
  <c r="U83"/>
  <c r="W83"/>
  <c r="Y83"/>
  <c r="T84"/>
  <c r="V84"/>
  <c r="X84"/>
  <c r="S85"/>
  <c r="U85"/>
  <c r="W85"/>
  <c r="Y85"/>
  <c r="T87"/>
  <c r="V87"/>
  <c r="X87"/>
  <c r="S88"/>
  <c r="W88"/>
  <c r="T89"/>
  <c r="S127"/>
  <c r="S125"/>
  <c r="S123"/>
  <c r="S120"/>
  <c r="S118"/>
  <c r="S115"/>
  <c r="S113"/>
  <c r="S111"/>
  <c r="S109"/>
  <c r="S107"/>
  <c r="S105"/>
  <c r="S103"/>
  <c r="S126"/>
  <c r="S121"/>
  <c r="S117"/>
  <c r="S112"/>
  <c r="S108"/>
  <c r="S104"/>
  <c r="S100"/>
  <c r="S98"/>
  <c r="S96"/>
  <c r="S94"/>
  <c r="S124"/>
  <c r="S119"/>
  <c r="S114"/>
  <c r="S110"/>
  <c r="S106"/>
  <c r="S102"/>
  <c r="S101"/>
  <c r="S99"/>
  <c r="S97"/>
  <c r="S95"/>
  <c r="S93"/>
  <c r="S91"/>
  <c r="T126"/>
  <c r="T124"/>
  <c r="T121"/>
  <c r="T119"/>
  <c r="T117"/>
  <c r="T114"/>
  <c r="T112"/>
  <c r="T110"/>
  <c r="T108"/>
  <c r="T106"/>
  <c r="T104"/>
  <c r="T102"/>
  <c r="T127"/>
  <c r="T123"/>
  <c r="T118"/>
  <c r="T113"/>
  <c r="T109"/>
  <c r="T105"/>
  <c r="T101"/>
  <c r="T99"/>
  <c r="T97"/>
  <c r="T95"/>
  <c r="T93"/>
  <c r="T125"/>
  <c r="T120"/>
  <c r="T115"/>
  <c r="T111"/>
  <c r="T107"/>
  <c r="T103"/>
  <c r="T100"/>
  <c r="T98"/>
  <c r="T96"/>
  <c r="T94"/>
  <c r="T92"/>
  <c r="T90"/>
  <c r="U127"/>
  <c r="U125"/>
  <c r="U123"/>
  <c r="U120"/>
  <c r="U118"/>
  <c r="U115"/>
  <c r="U113"/>
  <c r="U111"/>
  <c r="U109"/>
  <c r="U107"/>
  <c r="U105"/>
  <c r="U103"/>
  <c r="U124"/>
  <c r="U119"/>
  <c r="U114"/>
  <c r="U110"/>
  <c r="U106"/>
  <c r="U102"/>
  <c r="U100"/>
  <c r="U98"/>
  <c r="U96"/>
  <c r="U94"/>
  <c r="U92"/>
  <c r="U126"/>
  <c r="U121"/>
  <c r="U117"/>
  <c r="U112"/>
  <c r="U108"/>
  <c r="U104"/>
  <c r="U101"/>
  <c r="U99"/>
  <c r="U97"/>
  <c r="U95"/>
  <c r="U93"/>
  <c r="U91"/>
  <c r="V126"/>
  <c r="V124"/>
  <c r="V121"/>
  <c r="V119"/>
  <c r="V117"/>
  <c r="V114"/>
  <c r="V112"/>
  <c r="V110"/>
  <c r="V108"/>
  <c r="V106"/>
  <c r="V104"/>
  <c r="V102"/>
  <c r="V125"/>
  <c r="V120"/>
  <c r="V115"/>
  <c r="V111"/>
  <c r="V107"/>
  <c r="V103"/>
  <c r="V101"/>
  <c r="V99"/>
  <c r="V97"/>
  <c r="V95"/>
  <c r="V93"/>
  <c r="V127"/>
  <c r="V123"/>
  <c r="V118"/>
  <c r="V113"/>
  <c r="V109"/>
  <c r="V105"/>
  <c r="V100"/>
  <c r="V98"/>
  <c r="V96"/>
  <c r="V94"/>
  <c r="V92"/>
  <c r="V90"/>
  <c r="W127"/>
  <c r="W125"/>
  <c r="W123"/>
  <c r="W120"/>
  <c r="W118"/>
  <c r="W115"/>
  <c r="W113"/>
  <c r="W111"/>
  <c r="W109"/>
  <c r="W107"/>
  <c r="W105"/>
  <c r="W103"/>
  <c r="W126"/>
  <c r="W121"/>
  <c r="W117"/>
  <c r="W112"/>
  <c r="W108"/>
  <c r="W104"/>
  <c r="W100"/>
  <c r="W98"/>
  <c r="W96"/>
  <c r="W94"/>
  <c r="W92"/>
  <c r="W124"/>
  <c r="W119"/>
  <c r="W114"/>
  <c r="W110"/>
  <c r="W106"/>
  <c r="W102"/>
  <c r="W101"/>
  <c r="W99"/>
  <c r="W97"/>
  <c r="W95"/>
  <c r="W93"/>
  <c r="W91"/>
  <c r="W89"/>
  <c r="X126"/>
  <c r="X124"/>
  <c r="X121"/>
  <c r="X119"/>
  <c r="X117"/>
  <c r="X114"/>
  <c r="X112"/>
  <c r="X110"/>
  <c r="X108"/>
  <c r="X106"/>
  <c r="X104"/>
  <c r="X102"/>
  <c r="X127"/>
  <c r="X123"/>
  <c r="X118"/>
  <c r="X113"/>
  <c r="X109"/>
  <c r="X105"/>
  <c r="X101"/>
  <c r="X99"/>
  <c r="X97"/>
  <c r="X95"/>
  <c r="X93"/>
  <c r="X125"/>
  <c r="X120"/>
  <c r="X115"/>
  <c r="X111"/>
  <c r="X107"/>
  <c r="X103"/>
  <c r="X100"/>
  <c r="X98"/>
  <c r="X96"/>
  <c r="X94"/>
  <c r="X92"/>
  <c r="X90"/>
  <c r="Y127"/>
  <c r="Y125"/>
  <c r="Y123"/>
  <c r="Y120"/>
  <c r="Y118"/>
  <c r="Y115"/>
  <c r="Y113"/>
  <c r="Y111"/>
  <c r="Y109"/>
  <c r="Y107"/>
  <c r="Y105"/>
  <c r="Y103"/>
  <c r="Y101"/>
  <c r="Y124"/>
  <c r="Y119"/>
  <c r="Y114"/>
  <c r="Y110"/>
  <c r="Y106"/>
  <c r="Y102"/>
  <c r="Y100"/>
  <c r="Y98"/>
  <c r="Y96"/>
  <c r="Y94"/>
  <c r="Y92"/>
  <c r="Y126"/>
  <c r="Y121"/>
  <c r="Y117"/>
  <c r="Y112"/>
  <c r="Y108"/>
  <c r="Y104"/>
  <c r="Y99"/>
  <c r="Y97"/>
  <c r="Y95"/>
  <c r="Y93"/>
  <c r="Y91"/>
  <c r="Y89"/>
  <c r="T69"/>
  <c r="V69"/>
  <c r="X69"/>
  <c r="S70"/>
  <c r="U70"/>
  <c r="W70"/>
  <c r="Y70"/>
  <c r="T71"/>
  <c r="V71"/>
  <c r="X71"/>
  <c r="S72"/>
  <c r="U72"/>
  <c r="W72"/>
  <c r="Y72"/>
  <c r="T73"/>
  <c r="V73"/>
  <c r="X73"/>
  <c r="S75"/>
  <c r="U75"/>
  <c r="W75"/>
  <c r="Y75"/>
  <c r="T76"/>
  <c r="V76"/>
  <c r="X76"/>
  <c r="S77"/>
  <c r="U77"/>
  <c r="W77"/>
  <c r="Y77"/>
  <c r="T78"/>
  <c r="V78"/>
  <c r="X78"/>
  <c r="S79"/>
  <c r="U79"/>
  <c r="W79"/>
  <c r="Y79"/>
  <c r="T81"/>
  <c r="V81"/>
  <c r="X81"/>
  <c r="S82"/>
  <c r="U82"/>
  <c r="W82"/>
  <c r="Y82"/>
  <c r="T83"/>
  <c r="V83"/>
  <c r="X83"/>
  <c r="S84"/>
  <c r="U84"/>
  <c r="W84"/>
  <c r="Y84"/>
  <c r="T85"/>
  <c r="V85"/>
  <c r="X85"/>
  <c r="S87"/>
  <c r="U87"/>
  <c r="W87"/>
  <c r="Y87"/>
  <c r="T88"/>
  <c r="V88"/>
  <c r="X88"/>
  <c r="S89"/>
  <c r="U89"/>
  <c r="X89"/>
  <c r="U90"/>
  <c r="Y90"/>
  <c r="V91"/>
  <c r="S92"/>
  <c r="S29"/>
  <c r="S31"/>
  <c r="S33"/>
  <c r="S35"/>
  <c r="S37"/>
  <c r="S39"/>
  <c r="S41"/>
  <c r="S43"/>
  <c r="S45"/>
  <c r="S62"/>
  <c r="S60"/>
  <c r="S57"/>
  <c r="S30"/>
  <c r="S34"/>
  <c r="S38"/>
  <c r="S42"/>
  <c r="S61"/>
  <c r="S56"/>
  <c r="S54"/>
  <c r="S48"/>
  <c r="S50"/>
  <c r="S47"/>
  <c r="S26"/>
  <c r="S24"/>
  <c r="S21"/>
  <c r="S19"/>
  <c r="S17"/>
  <c r="S14"/>
  <c r="S12"/>
  <c r="S6"/>
  <c r="S8"/>
  <c r="S5"/>
  <c r="T28"/>
  <c r="T30"/>
  <c r="T32"/>
  <c r="T34"/>
  <c r="T36"/>
  <c r="T38"/>
  <c r="T40"/>
  <c r="T42"/>
  <c r="T44"/>
  <c r="T63"/>
  <c r="T61"/>
  <c r="T59"/>
  <c r="T31"/>
  <c r="T35"/>
  <c r="T39"/>
  <c r="T43"/>
  <c r="T62"/>
  <c r="T57"/>
  <c r="T55"/>
  <c r="T53"/>
  <c r="T47"/>
  <c r="T48"/>
  <c r="T49"/>
  <c r="T50"/>
  <c r="T51"/>
  <c r="T27"/>
  <c r="T25"/>
  <c r="T23"/>
  <c r="T20"/>
  <c r="T18"/>
  <c r="T15"/>
  <c r="T13"/>
  <c r="T11"/>
  <c r="T5"/>
  <c r="T6"/>
  <c r="T7"/>
  <c r="T8"/>
  <c r="T9"/>
  <c r="T46"/>
  <c r="U29"/>
  <c r="U31"/>
  <c r="U33"/>
  <c r="U35"/>
  <c r="U37"/>
  <c r="U39"/>
  <c r="U41"/>
  <c r="U43"/>
  <c r="U45"/>
  <c r="U62"/>
  <c r="U60"/>
  <c r="U57"/>
  <c r="U28"/>
  <c r="U32"/>
  <c r="U36"/>
  <c r="U40"/>
  <c r="U44"/>
  <c r="U63"/>
  <c r="U59"/>
  <c r="U56"/>
  <c r="U54"/>
  <c r="U26"/>
  <c r="U24"/>
  <c r="U21"/>
  <c r="U19"/>
  <c r="U17"/>
  <c r="U14"/>
  <c r="U12"/>
  <c r="V28"/>
  <c r="V30"/>
  <c r="V32"/>
  <c r="V34"/>
  <c r="V36"/>
  <c r="V38"/>
  <c r="V40"/>
  <c r="V42"/>
  <c r="V44"/>
  <c r="V63"/>
  <c r="V61"/>
  <c r="V59"/>
  <c r="V29"/>
  <c r="V33"/>
  <c r="V37"/>
  <c r="V41"/>
  <c r="V45"/>
  <c r="V60"/>
  <c r="V55"/>
  <c r="V53"/>
  <c r="V47"/>
  <c r="V48"/>
  <c r="V49"/>
  <c r="V50"/>
  <c r="V51"/>
  <c r="V27"/>
  <c r="V25"/>
  <c r="V23"/>
  <c r="V20"/>
  <c r="V18"/>
  <c r="V15"/>
  <c r="V13"/>
  <c r="V11"/>
  <c r="V5"/>
  <c r="V6"/>
  <c r="V7"/>
  <c r="V8"/>
  <c r="V9"/>
  <c r="V46"/>
  <c r="W29"/>
  <c r="W31"/>
  <c r="W33"/>
  <c r="W35"/>
  <c r="W37"/>
  <c r="W39"/>
  <c r="W41"/>
  <c r="W43"/>
  <c r="W45"/>
  <c r="W62"/>
  <c r="W60"/>
  <c r="W57"/>
  <c r="W30"/>
  <c r="W34"/>
  <c r="W38"/>
  <c r="W42"/>
  <c r="W61"/>
  <c r="W56"/>
  <c r="W54"/>
  <c r="W26"/>
  <c r="W24"/>
  <c r="W21"/>
  <c r="W19"/>
  <c r="W17"/>
  <c r="W14"/>
  <c r="W12"/>
  <c r="X28"/>
  <c r="X30"/>
  <c r="X32"/>
  <c r="X34"/>
  <c r="X36"/>
  <c r="X38"/>
  <c r="X40"/>
  <c r="X42"/>
  <c r="X44"/>
  <c r="X63"/>
  <c r="X61"/>
  <c r="X59"/>
  <c r="X56"/>
  <c r="X31"/>
  <c r="X35"/>
  <c r="X39"/>
  <c r="X43"/>
  <c r="X62"/>
  <c r="X57"/>
  <c r="X55"/>
  <c r="X53"/>
  <c r="X47"/>
  <c r="X48"/>
  <c r="X49"/>
  <c r="X50"/>
  <c r="X51"/>
  <c r="X27"/>
  <c r="X25"/>
  <c r="X23"/>
  <c r="X20"/>
  <c r="X18"/>
  <c r="X15"/>
  <c r="X13"/>
  <c r="X11"/>
  <c r="X5"/>
  <c r="X6"/>
  <c r="X7"/>
  <c r="X8"/>
  <c r="X9"/>
  <c r="X46"/>
  <c r="Y29"/>
  <c r="Y31"/>
  <c r="Y33"/>
  <c r="Y35"/>
  <c r="Y37"/>
  <c r="Y39"/>
  <c r="Y41"/>
  <c r="Y43"/>
  <c r="Y45"/>
  <c r="Y62"/>
  <c r="Y60"/>
  <c r="Y57"/>
  <c r="Y28"/>
  <c r="Y32"/>
  <c r="Y36"/>
  <c r="Y40"/>
  <c r="Y44"/>
  <c r="Y63"/>
  <c r="Y59"/>
  <c r="Y54"/>
  <c r="Y26"/>
  <c r="Y24"/>
  <c r="Y21"/>
  <c r="Y19"/>
  <c r="Y17"/>
  <c r="Y14"/>
  <c r="Y12"/>
  <c r="S46"/>
  <c r="W46"/>
  <c r="S9"/>
  <c r="Y9"/>
  <c r="U9"/>
  <c r="W8"/>
  <c r="Y7"/>
  <c r="U7"/>
  <c r="W6"/>
  <c r="Y5"/>
  <c r="U5"/>
  <c r="U11"/>
  <c r="Y11"/>
  <c r="V12"/>
  <c r="S13"/>
  <c r="W13"/>
  <c r="T14"/>
  <c r="X14"/>
  <c r="U15"/>
  <c r="Y15"/>
  <c r="V17"/>
  <c r="S18"/>
  <c r="W18"/>
  <c r="T19"/>
  <c r="X19"/>
  <c r="U20"/>
  <c r="Y20"/>
  <c r="V21"/>
  <c r="S23"/>
  <c r="W23"/>
  <c r="T24"/>
  <c r="X24"/>
  <c r="U25"/>
  <c r="Y25"/>
  <c r="V26"/>
  <c r="S27"/>
  <c r="W27"/>
  <c r="S51"/>
  <c r="Y51"/>
  <c r="U51"/>
  <c r="W50"/>
  <c r="Y49"/>
  <c r="U49"/>
  <c r="W48"/>
  <c r="Y47"/>
  <c r="U47"/>
  <c r="U53"/>
  <c r="Y53"/>
  <c r="V54"/>
  <c r="S55"/>
  <c r="W55"/>
  <c r="T56"/>
  <c r="Y56"/>
  <c r="S59"/>
  <c r="T60"/>
  <c r="U61"/>
  <c r="V62"/>
  <c r="W63"/>
  <c r="T45"/>
  <c r="S44"/>
  <c r="Y42"/>
  <c r="X41"/>
  <c r="W40"/>
  <c r="V39"/>
  <c r="U38"/>
  <c r="T37"/>
  <c r="S36"/>
  <c r="Y34"/>
  <c r="X33"/>
  <c r="W32"/>
  <c r="V31"/>
  <c r="U30"/>
  <c r="T29"/>
  <c r="S28"/>
  <c r="U46"/>
  <c r="Y46"/>
  <c r="S7"/>
  <c r="W9"/>
  <c r="Y8"/>
  <c r="U8"/>
  <c r="W7"/>
  <c r="Y6"/>
  <c r="U6"/>
  <c r="W5"/>
  <c r="S11"/>
  <c r="W11"/>
  <c r="T12"/>
  <c r="X12"/>
  <c r="U13"/>
  <c r="Y13"/>
  <c r="V14"/>
  <c r="S15"/>
  <c r="W15"/>
  <c r="T17"/>
  <c r="X17"/>
  <c r="U18"/>
  <c r="Y18"/>
  <c r="V19"/>
  <c r="S20"/>
  <c r="W20"/>
  <c r="T21"/>
  <c r="X21"/>
  <c r="U23"/>
  <c r="Y23"/>
  <c r="V24"/>
  <c r="S25"/>
  <c r="W25"/>
  <c r="T26"/>
  <c r="X26"/>
  <c r="U27"/>
  <c r="Y27"/>
  <c r="S49"/>
  <c r="W51"/>
  <c r="Y50"/>
  <c r="U50"/>
  <c r="W49"/>
  <c r="Y48"/>
  <c r="U48"/>
  <c r="W47"/>
  <c r="S53"/>
  <c r="W53"/>
  <c r="T54"/>
  <c r="X54"/>
  <c r="U55"/>
  <c r="Y55"/>
  <c r="V56"/>
  <c r="V57"/>
  <c r="W59"/>
  <c r="X60"/>
  <c r="Y61"/>
  <c r="S63"/>
  <c r="X45"/>
  <c r="W44"/>
  <c r="V43"/>
  <c r="U42"/>
  <c r="T41"/>
  <c r="T33"/>
  <c r="T58"/>
  <c r="E39" i="11"/>
  <c r="S40" i="10"/>
  <c r="Y38"/>
  <c r="X37"/>
  <c r="W36"/>
  <c r="V35"/>
  <c r="U34"/>
  <c r="S32"/>
  <c r="Y30"/>
  <c r="X29"/>
  <c r="W28"/>
  <c r="A74"/>
  <c r="B77"/>
  <c r="G74"/>
  <c r="G86"/>
  <c r="G98"/>
  <c r="A122"/>
  <c r="H82"/>
  <c r="H83"/>
  <c r="H84"/>
  <c r="H85"/>
  <c r="N88"/>
  <c r="N92"/>
  <c r="H93"/>
  <c r="B94"/>
  <c r="N94"/>
  <c r="H95"/>
  <c r="N96"/>
  <c r="N97"/>
  <c r="N99"/>
  <c r="N101"/>
  <c r="N102"/>
  <c r="N104"/>
  <c r="H105"/>
  <c r="N106"/>
  <c r="H107"/>
  <c r="H108"/>
  <c r="B111"/>
  <c r="H113"/>
  <c r="B117"/>
  <c r="B119"/>
  <c r="A86"/>
  <c r="A98"/>
  <c r="B69"/>
  <c r="H69"/>
  <c r="N69"/>
  <c r="B70"/>
  <c r="H70"/>
  <c r="N70"/>
  <c r="H71"/>
  <c r="N71"/>
  <c r="H72"/>
  <c r="N72"/>
  <c r="N73"/>
  <c r="B75"/>
  <c r="N75"/>
  <c r="B76"/>
  <c r="N76"/>
  <c r="N77"/>
  <c r="B81"/>
  <c r="H81"/>
  <c r="B82"/>
  <c r="B83"/>
  <c r="B84"/>
  <c r="B85"/>
  <c r="N87"/>
  <c r="N89"/>
  <c r="N90"/>
  <c r="N91"/>
  <c r="B93"/>
  <c r="N93"/>
  <c r="H94"/>
  <c r="B95"/>
  <c r="N95"/>
  <c r="H96"/>
  <c r="H97"/>
  <c r="N98"/>
  <c r="N100"/>
  <c r="N103"/>
  <c r="B105"/>
  <c r="N105"/>
  <c r="H106"/>
  <c r="B107"/>
  <c r="B108"/>
  <c r="H109"/>
  <c r="H111"/>
  <c r="H112"/>
  <c r="H114"/>
  <c r="B118"/>
  <c r="B120"/>
  <c r="B13"/>
  <c r="B12"/>
  <c r="B11"/>
  <c r="B23"/>
  <c r="B38"/>
  <c r="B37"/>
  <c r="B36"/>
  <c r="B35"/>
  <c r="B47"/>
  <c r="H8"/>
  <c r="H7"/>
  <c r="H21"/>
  <c r="H20"/>
  <c r="H19"/>
  <c r="H18"/>
  <c r="H17"/>
  <c r="H30"/>
  <c r="H29"/>
  <c r="H45"/>
  <c r="H44"/>
  <c r="H43"/>
  <c r="H42"/>
  <c r="H41"/>
  <c r="N9"/>
  <c r="N8"/>
  <c r="N7"/>
  <c r="H48"/>
  <c r="H47"/>
  <c r="B5"/>
  <c r="H5"/>
  <c r="N5"/>
  <c r="B6"/>
  <c r="H6"/>
  <c r="N6"/>
  <c r="B8"/>
  <c r="B18"/>
  <c r="B17"/>
  <c r="B33"/>
  <c r="B32"/>
  <c r="B31"/>
  <c r="B30"/>
  <c r="B29"/>
  <c r="B42"/>
  <c r="B41"/>
  <c r="B56"/>
  <c r="B55"/>
  <c r="B54"/>
  <c r="B53"/>
  <c r="H14"/>
  <c r="H13"/>
  <c r="H12"/>
  <c r="H11"/>
  <c r="H24"/>
  <c r="H23"/>
  <c r="H35"/>
  <c r="N34"/>
  <c r="N33"/>
  <c r="N32"/>
  <c r="N31"/>
  <c r="N30"/>
  <c r="N29"/>
  <c r="N28"/>
  <c r="N27"/>
  <c r="N26"/>
  <c r="N25"/>
  <c r="N24"/>
  <c r="N23"/>
  <c r="N13"/>
  <c r="N12"/>
  <c r="N11"/>
  <c r="B61"/>
  <c r="B60"/>
  <c r="B59"/>
  <c r="W122"/>
  <c r="I42" i="11"/>
  <c r="S122" i="10"/>
  <c r="I38" i="11"/>
  <c r="B89" i="10"/>
  <c r="B87"/>
  <c r="B91"/>
  <c r="B90"/>
  <c r="B88"/>
  <c r="B125"/>
  <c r="B123"/>
  <c r="B124"/>
  <c r="H102"/>
  <c r="H101"/>
  <c r="H99"/>
  <c r="H100"/>
  <c r="H88"/>
  <c r="H89"/>
  <c r="H87"/>
  <c r="B100"/>
  <c r="B101"/>
  <c r="B99"/>
  <c r="H79"/>
  <c r="H78"/>
  <c r="H77"/>
  <c r="H76"/>
  <c r="H75"/>
  <c r="Y122"/>
  <c r="I44" i="11"/>
  <c r="U122" i="10"/>
  <c r="I40" i="11"/>
  <c r="U58" i="10"/>
  <c r="E40" i="11"/>
  <c r="S58" i="10"/>
  <c r="M38" i="11"/>
  <c r="Y58" i="10"/>
  <c r="E44" i="11"/>
  <c r="W58" i="10"/>
  <c r="E42" i="11"/>
  <c r="X58" i="10"/>
  <c r="E43" i="11"/>
  <c r="V58" i="10"/>
  <c r="E41" i="11"/>
  <c r="V122" i="10"/>
  <c r="I41" i="11"/>
  <c r="X122" i="10"/>
  <c r="I43" i="11"/>
  <c r="T122" i="10"/>
  <c r="I39" i="11"/>
  <c r="M42"/>
  <c r="M40"/>
  <c r="P48" i="10"/>
  <c r="M44" i="11"/>
  <c r="P53" i="10"/>
  <c r="N53"/>
  <c r="P50"/>
  <c r="P47"/>
  <c r="E38" i="11"/>
  <c r="P51" i="10"/>
  <c r="Q51"/>
  <c r="P49"/>
  <c r="M39" i="11"/>
  <c r="M41"/>
  <c r="J39"/>
  <c r="P123" i="10"/>
  <c r="P60"/>
  <c r="Q60"/>
  <c r="P62"/>
  <c r="N62"/>
  <c r="P114"/>
  <c r="P122"/>
  <c r="P117"/>
  <c r="Q117"/>
  <c r="P57"/>
  <c r="P112"/>
  <c r="P125"/>
  <c r="Q125"/>
  <c r="P126"/>
  <c r="O126"/>
  <c r="P113"/>
  <c r="P61"/>
  <c r="Q61"/>
  <c r="P56"/>
  <c r="P120"/>
  <c r="P115"/>
  <c r="M43" i="11"/>
  <c r="N44"/>
  <c r="P52" i="10"/>
  <c r="N52"/>
  <c r="P58"/>
  <c r="P121"/>
  <c r="P124"/>
  <c r="N124"/>
  <c r="P59"/>
  <c r="P111"/>
  <c r="P116"/>
  <c r="Q124"/>
  <c r="N60"/>
  <c r="J38" i="11"/>
  <c r="J44"/>
  <c r="J43"/>
  <c r="J42"/>
  <c r="J41"/>
  <c r="J40"/>
  <c r="N51" i="10"/>
  <c r="F38" i="11"/>
  <c r="F43"/>
  <c r="F40"/>
  <c r="Q53" i="10"/>
  <c r="O53"/>
  <c r="F42" i="11"/>
  <c r="F39"/>
  <c r="F44"/>
  <c r="F41"/>
  <c r="Q47" i="10"/>
  <c r="N42" i="11"/>
  <c r="O117" i="10"/>
  <c r="N117"/>
  <c r="Q50"/>
  <c r="Q114"/>
  <c r="O61"/>
  <c r="N38" i="11"/>
  <c r="N125" i="10"/>
  <c r="Q62"/>
  <c r="O62"/>
  <c r="N114"/>
  <c r="N113"/>
  <c r="N41" i="11"/>
  <c r="Q113" i="10"/>
  <c r="O125"/>
  <c r="N39" i="11"/>
  <c r="N43"/>
  <c r="N40"/>
  <c r="N61" i="10"/>
  <c r="N126"/>
  <c r="Q126"/>
  <c r="Q115"/>
  <c r="N115"/>
  <c r="Q52"/>
  <c r="O52"/>
  <c r="N50"/>
  <c r="Q48"/>
  <c r="N49"/>
  <c r="Q49"/>
  <c r="N48"/>
  <c r="Q112"/>
  <c r="N116"/>
  <c r="Q116"/>
  <c r="O116"/>
  <c r="N112"/>
  <c r="N47"/>
  <c r="Q56"/>
  <c r="Q120"/>
  <c r="N120"/>
  <c r="Q111"/>
  <c r="N111"/>
  <c r="N56"/>
  <c r="N59"/>
  <c r="Q121"/>
  <c r="Q59"/>
  <c r="N58"/>
  <c r="N121"/>
  <c r="N57"/>
  <c r="Q57"/>
  <c r="Q123"/>
  <c r="N123"/>
  <c r="Q58"/>
  <c r="N122"/>
  <c r="Q122"/>
</calcChain>
</file>

<file path=xl/sharedStrings.xml><?xml version="1.0" encoding="utf-8"?>
<sst xmlns="http://schemas.openxmlformats.org/spreadsheetml/2006/main" count="641" uniqueCount="167">
  <si>
    <t>Track</t>
  </si>
  <si>
    <t>Field</t>
  </si>
  <si>
    <t>A</t>
  </si>
  <si>
    <t>B</t>
  </si>
  <si>
    <t>BB</t>
  </si>
  <si>
    <t>H</t>
  </si>
  <si>
    <t>HH</t>
  </si>
  <si>
    <t>E</t>
  </si>
  <si>
    <t>EE</t>
  </si>
  <si>
    <t>Javelin</t>
  </si>
  <si>
    <t>Enter Date &gt;</t>
  </si>
  <si>
    <t>Eastbourne</t>
  </si>
  <si>
    <t>Enter Track &gt;</t>
  </si>
  <si>
    <t>Discus</t>
  </si>
  <si>
    <t>Long Jump</t>
  </si>
  <si>
    <t>Pos</t>
  </si>
  <si>
    <t>Pts</t>
  </si>
  <si>
    <t>L</t>
  </si>
  <si>
    <t>LL</t>
  </si>
  <si>
    <t>Brighton</t>
  </si>
  <si>
    <t>Hastings</t>
  </si>
  <si>
    <t>Lewes</t>
  </si>
  <si>
    <t>Phoenix</t>
  </si>
  <si>
    <t>P</t>
  </si>
  <si>
    <t>PP</t>
  </si>
  <si>
    <t>Boys</t>
  </si>
  <si>
    <t>High Jump</t>
  </si>
  <si>
    <t>75 metres</t>
  </si>
  <si>
    <t>600 metres</t>
  </si>
  <si>
    <t>Shot</t>
  </si>
  <si>
    <t>75 m Hurdles</t>
  </si>
  <si>
    <t>150 metres</t>
  </si>
  <si>
    <t>1000 metres</t>
  </si>
  <si>
    <t>4x100m relay</t>
  </si>
  <si>
    <t>Girls</t>
  </si>
  <si>
    <t>70 m Hurdles</t>
  </si>
  <si>
    <t>Brighton &amp; Hove AC</t>
  </si>
  <si>
    <t>Hastings AC</t>
  </si>
  <si>
    <t>-</t>
  </si>
  <si>
    <t>B - BB</t>
  </si>
  <si>
    <t>E - EE</t>
  </si>
  <si>
    <t>H - HH</t>
  </si>
  <si>
    <t>L - LL</t>
  </si>
  <si>
    <t>P - PP</t>
  </si>
  <si>
    <t>Eastbourne RAC</t>
  </si>
  <si>
    <t>Final Scores - Boys</t>
  </si>
  <si>
    <t>Final Scores - Combined</t>
  </si>
  <si>
    <t>Final Scores - Girls</t>
  </si>
  <si>
    <t>Sussex u13 League</t>
  </si>
  <si>
    <t>William Saunders</t>
  </si>
  <si>
    <t>Charlie Warren</t>
  </si>
  <si>
    <t>Asier Barnett</t>
  </si>
  <si>
    <t>Will Saunders</t>
  </si>
  <si>
    <t>Alex Brothwell</t>
  </si>
  <si>
    <t>Isabella Rowney</t>
  </si>
  <si>
    <t>Kate Granlund</t>
  </si>
  <si>
    <t>Louisa Saunders</t>
  </si>
  <si>
    <t>Olivia Aeung</t>
  </si>
  <si>
    <t>Holly Luscombe</t>
  </si>
  <si>
    <t>Isabel Whitelegg</t>
  </si>
  <si>
    <t>Freya Moss</t>
  </si>
  <si>
    <t>Rosie Cornwell</t>
  </si>
  <si>
    <t>Naomi Fontyn</t>
  </si>
  <si>
    <t>Connie Jankowski</t>
  </si>
  <si>
    <t>B&amp;H</t>
  </si>
  <si>
    <t>Ben Martin</t>
  </si>
  <si>
    <t>Thomas Routledge</t>
  </si>
  <si>
    <t>Harry Hughes</t>
  </si>
  <si>
    <t>Adam Firsht</t>
  </si>
  <si>
    <t>Elinor Fitzgerald</t>
  </si>
  <si>
    <t>Relay</t>
  </si>
  <si>
    <t>LJ</t>
  </si>
  <si>
    <t>SP</t>
  </si>
  <si>
    <t>Leanne Battman</t>
  </si>
  <si>
    <t>Isabella King</t>
  </si>
  <si>
    <t>James Saunders</t>
  </si>
  <si>
    <t>u13g</t>
  </si>
  <si>
    <t>u13b</t>
  </si>
  <si>
    <t>Rosie Bell</t>
  </si>
  <si>
    <t>Katy Meikle</t>
  </si>
  <si>
    <t>Georgia Anderson</t>
  </si>
  <si>
    <t>Rosie Burgess</t>
  </si>
  <si>
    <t>Lauren Bennett</t>
  </si>
  <si>
    <t>Caitlin Knight</t>
  </si>
  <si>
    <t>Michael Bennett</t>
  </si>
  <si>
    <t>Samuel Montieth</t>
  </si>
  <si>
    <t>Oliver Pryor</t>
  </si>
  <si>
    <t>Ben Pedroza</t>
  </si>
  <si>
    <t>Smith Dash</t>
  </si>
  <si>
    <t>Max Rust</t>
  </si>
  <si>
    <t>Oliver Pryer</t>
  </si>
  <si>
    <t>George Dyer</t>
  </si>
  <si>
    <t>Josh Hilda</t>
  </si>
  <si>
    <t>Harvey Brooks</t>
  </si>
  <si>
    <t>Dominic Pay</t>
  </si>
  <si>
    <t>Noah Rees</t>
  </si>
  <si>
    <t>Tom Eames</t>
  </si>
  <si>
    <t>Joseph Routledge</t>
  </si>
  <si>
    <t>Thomas Mutali</t>
  </si>
  <si>
    <t>Joshua Firsht</t>
  </si>
  <si>
    <t>Sam Wilkinson</t>
  </si>
  <si>
    <t>Chuck Shaw-Main</t>
  </si>
  <si>
    <t>Joe Clayson</t>
  </si>
  <si>
    <t>Tomer Tarragano</t>
  </si>
  <si>
    <t>Finn Halloren</t>
  </si>
  <si>
    <t>Amber Anning</t>
  </si>
  <si>
    <t>Bupi Mwangulube</t>
  </si>
  <si>
    <t>Mollie Kichenside</t>
  </si>
  <si>
    <t>Lili Parker</t>
  </si>
  <si>
    <t>Megan Johns</t>
  </si>
  <si>
    <t>Ruth Noble</t>
  </si>
  <si>
    <t>Emily Carr</t>
  </si>
  <si>
    <t>Yvette Edmans</t>
  </si>
  <si>
    <t>Evie Hardman</t>
  </si>
  <si>
    <t>Marie Belcher</t>
  </si>
  <si>
    <t>Olivia Monk</t>
  </si>
  <si>
    <t>Bupi Mwangulu</t>
  </si>
  <si>
    <t>Myles Bickmore-Vaughan</t>
  </si>
  <si>
    <t>Jay Atkins</t>
  </si>
  <si>
    <t>Dan Bush</t>
  </si>
  <si>
    <t>Jack Harris</t>
  </si>
  <si>
    <t>Bill Saunders</t>
  </si>
  <si>
    <t>Joey Webbon</t>
  </si>
  <si>
    <t>Amelia Doxey</t>
  </si>
  <si>
    <t>Rose Brooker</t>
  </si>
  <si>
    <t>Ella Fleming</t>
  </si>
  <si>
    <t>Grace Brock</t>
  </si>
  <si>
    <t>Lottie Wright</t>
  </si>
  <si>
    <t>Max Brazier</t>
  </si>
  <si>
    <t>Lucas Owers</t>
  </si>
  <si>
    <t>Nellie Hannam</t>
  </si>
  <si>
    <t>1.41.1</t>
  </si>
  <si>
    <t>1.41.6</t>
  </si>
  <si>
    <t>1.50.9</t>
  </si>
  <si>
    <t>1.51.0</t>
  </si>
  <si>
    <t>1.43.9</t>
  </si>
  <si>
    <t>1.50.6</t>
  </si>
  <si>
    <t>1.52.0</t>
  </si>
  <si>
    <t>1.53.1</t>
  </si>
  <si>
    <t>1.54.6</t>
  </si>
  <si>
    <t>1.56.0</t>
  </si>
  <si>
    <t>2.01.4</t>
  </si>
  <si>
    <t>2.04.0</t>
  </si>
  <si>
    <t>2.04.4</t>
  </si>
  <si>
    <t>2.04.5</t>
  </si>
  <si>
    <t>1.49.7</t>
  </si>
  <si>
    <t>1.51.2</t>
  </si>
  <si>
    <t>1.54.5</t>
  </si>
  <si>
    <t>1.59.4</t>
  </si>
  <si>
    <t>2.18.6</t>
  </si>
  <si>
    <t>2.20.9</t>
  </si>
  <si>
    <t>75H</t>
  </si>
  <si>
    <t>Jemima Edwards</t>
  </si>
  <si>
    <t>3.13.7</t>
  </si>
  <si>
    <t>3.38.9</t>
  </si>
  <si>
    <t>3.53.3</t>
  </si>
  <si>
    <t>3.57.0</t>
  </si>
  <si>
    <t>3.09.5</t>
  </si>
  <si>
    <t>3.15.0</t>
  </si>
  <si>
    <t>3.15.8</t>
  </si>
  <si>
    <t>3.47.7</t>
  </si>
  <si>
    <t>FINAL LEAGUE RESULTS</t>
  </si>
  <si>
    <t>BRIGHTON &amp; HOVE</t>
  </si>
  <si>
    <t>LEWES</t>
  </si>
  <si>
    <t>PHOENIX</t>
  </si>
  <si>
    <t>EASTBOURNE</t>
  </si>
  <si>
    <t>HASTINGS</t>
  </si>
</sst>
</file>

<file path=xl/styles.xml><?xml version="1.0" encoding="utf-8"?>
<styleSheet xmlns="http://schemas.openxmlformats.org/spreadsheetml/2006/main">
  <numFmts count="2">
    <numFmt numFmtId="164" formatCode="d\ mmm\ yyyy"/>
    <numFmt numFmtId="165" formatCode="0.0"/>
  </numFmts>
  <fonts count="36"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2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</font>
    <font>
      <b/>
      <u/>
      <sz val="10"/>
      <color indexed="12"/>
      <name val="Arial"/>
    </font>
    <font>
      <sz val="10"/>
      <color indexed="14"/>
      <name val="Arial"/>
    </font>
    <font>
      <b/>
      <u/>
      <sz val="10"/>
      <color indexed="14"/>
      <name val="Arial"/>
    </font>
    <font>
      <sz val="10"/>
      <color indexed="30"/>
      <name val="Arial"/>
      <family val="2"/>
    </font>
    <font>
      <sz val="10"/>
      <color indexed="14"/>
      <name val="Arial"/>
      <family val="2"/>
    </font>
    <font>
      <sz val="10"/>
      <color indexed="14"/>
      <name val="Arial"/>
      <family val="2"/>
    </font>
    <font>
      <sz val="16"/>
      <name val="Arial"/>
      <family val="2"/>
    </font>
    <font>
      <sz val="10"/>
      <color indexed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22" fillId="23" borderId="7" applyNumberForma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65">
    <xf numFmtId="0" fontId="0" fillId="0" borderId="0" xfId="0"/>
    <xf numFmtId="0" fontId="0" fillId="0" borderId="10" xfId="0" applyBorder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right"/>
      <protection locked="0"/>
    </xf>
    <xf numFmtId="165" fontId="0" fillId="0" borderId="10" xfId="0" applyNumberFormat="1" applyBorder="1" applyAlignment="1" applyProtection="1">
      <alignment horizontal="right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24" borderId="0" xfId="0" applyFill="1" applyProtection="1"/>
    <xf numFmtId="0" fontId="0" fillId="24" borderId="0" xfId="0" applyFill="1" applyAlignment="1" applyProtection="1">
      <alignment horizontal="center"/>
    </xf>
    <xf numFmtId="0" fontId="0" fillId="0" borderId="0" xfId="0" applyProtection="1"/>
    <xf numFmtId="0" fontId="23" fillId="24" borderId="0" xfId="0" applyFont="1" applyFill="1" applyProtection="1"/>
    <xf numFmtId="0" fontId="19" fillId="24" borderId="0" xfId="0" applyFont="1" applyFill="1" applyProtection="1"/>
    <xf numFmtId="0" fontId="0" fillId="24" borderId="0" xfId="0" applyFill="1" applyAlignment="1" applyProtection="1">
      <alignment horizontal="right"/>
    </xf>
    <xf numFmtId="0" fontId="19" fillId="24" borderId="0" xfId="0" applyFont="1" applyFill="1" applyAlignment="1" applyProtection="1">
      <alignment horizontal="center"/>
    </xf>
    <xf numFmtId="0" fontId="0" fillId="24" borderId="11" xfId="0" applyFill="1" applyBorder="1" applyProtection="1"/>
    <xf numFmtId="0" fontId="0" fillId="24" borderId="0" xfId="0" applyFill="1" applyBorder="1" applyAlignment="1" applyProtection="1">
      <alignment horizontal="center"/>
    </xf>
    <xf numFmtId="0" fontId="0" fillId="24" borderId="12" xfId="0" applyFill="1" applyBorder="1" applyProtection="1"/>
    <xf numFmtId="0" fontId="0" fillId="24" borderId="13" xfId="0" applyFill="1" applyBorder="1" applyProtection="1"/>
    <xf numFmtId="0" fontId="0" fillId="24" borderId="0" xfId="0" applyFill="1" applyBorder="1" applyProtection="1"/>
    <xf numFmtId="0" fontId="0" fillId="24" borderId="14" xfId="0" applyFill="1" applyBorder="1" applyProtection="1"/>
    <xf numFmtId="0" fontId="0" fillId="24" borderId="0" xfId="0" applyFill="1" applyBorder="1" applyAlignment="1" applyProtection="1">
      <alignment horizontal="right"/>
    </xf>
    <xf numFmtId="0" fontId="25" fillId="24" borderId="0" xfId="0" applyFont="1" applyFill="1" applyBorder="1" applyProtection="1"/>
    <xf numFmtId="0" fontId="19" fillId="24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21" fillId="24" borderId="0" xfId="38" applyFont="1" applyFill="1" applyBorder="1" applyAlignment="1" applyProtection="1">
      <alignment horizontal="right" vertical="center"/>
      <protection locked="0"/>
    </xf>
    <xf numFmtId="0" fontId="0" fillId="25" borderId="0" xfId="0" applyFill="1" applyProtection="1"/>
    <xf numFmtId="0" fontId="23" fillId="25" borderId="0" xfId="0" applyFont="1" applyFill="1" applyProtection="1"/>
    <xf numFmtId="0" fontId="19" fillId="25" borderId="0" xfId="0" applyFont="1" applyFill="1" applyProtection="1"/>
    <xf numFmtId="0" fontId="0" fillId="25" borderId="0" xfId="0" applyFill="1" applyAlignment="1" applyProtection="1">
      <alignment horizontal="center"/>
    </xf>
    <xf numFmtId="0" fontId="0" fillId="25" borderId="0" xfId="0" applyFill="1" applyAlignment="1" applyProtection="1">
      <alignment horizontal="right"/>
    </xf>
    <xf numFmtId="0" fontId="19" fillId="25" borderId="0" xfId="0" applyFont="1" applyFill="1" applyAlignment="1" applyProtection="1">
      <alignment horizontal="center"/>
    </xf>
    <xf numFmtId="0" fontId="0" fillId="25" borderId="11" xfId="0" applyFill="1" applyBorder="1" applyProtection="1"/>
    <xf numFmtId="0" fontId="0" fillId="25" borderId="0" xfId="0" applyFill="1" applyBorder="1" applyProtection="1"/>
    <xf numFmtId="0" fontId="0" fillId="25" borderId="12" xfId="0" applyFill="1" applyBorder="1" applyProtection="1"/>
    <xf numFmtId="0" fontId="0" fillId="25" borderId="15" xfId="0" applyFill="1" applyBorder="1" applyProtection="1"/>
    <xf numFmtId="0" fontId="0" fillId="25" borderId="13" xfId="0" applyFill="1" applyBorder="1" applyProtection="1"/>
    <xf numFmtId="0" fontId="0" fillId="25" borderId="14" xfId="0" applyFill="1" applyBorder="1" applyProtection="1"/>
    <xf numFmtId="0" fontId="0" fillId="25" borderId="16" xfId="0" applyFill="1" applyBorder="1" applyProtection="1"/>
    <xf numFmtId="0" fontId="25" fillId="25" borderId="0" xfId="0" applyFont="1" applyFill="1" applyBorder="1" applyProtection="1"/>
    <xf numFmtId="0" fontId="19" fillId="25" borderId="0" xfId="0" applyFont="1" applyFill="1" applyBorder="1" applyAlignment="1" applyProtection="1">
      <alignment horizontal="center"/>
    </xf>
    <xf numFmtId="0" fontId="0" fillId="25" borderId="0" xfId="0" applyFill="1" applyBorder="1" applyAlignment="1" applyProtection="1">
      <alignment horizontal="center"/>
    </xf>
    <xf numFmtId="0" fontId="0" fillId="25" borderId="0" xfId="0" applyFill="1" applyBorder="1" applyAlignment="1" applyProtection="1">
      <alignment horizontal="right"/>
    </xf>
    <xf numFmtId="0" fontId="26" fillId="24" borderId="0" xfId="0" applyFont="1" applyFill="1" applyAlignment="1" applyProtection="1">
      <alignment horizontal="right"/>
    </xf>
    <xf numFmtId="0" fontId="26" fillId="24" borderId="0" xfId="0" applyFont="1" applyFill="1" applyAlignment="1" applyProtection="1">
      <alignment horizontal="center"/>
    </xf>
    <xf numFmtId="0" fontId="26" fillId="25" borderId="0" xfId="0" applyFont="1" applyFill="1" applyAlignment="1" applyProtection="1">
      <alignment horizontal="right"/>
    </xf>
    <xf numFmtId="0" fontId="0" fillId="24" borderId="17" xfId="0" applyFill="1" applyBorder="1" applyProtection="1"/>
    <xf numFmtId="0" fontId="0" fillId="24" borderId="18" xfId="0" applyFill="1" applyBorder="1" applyProtection="1"/>
    <xf numFmtId="0" fontId="0" fillId="25" borderId="17" xfId="0" applyFill="1" applyBorder="1" applyProtection="1"/>
    <xf numFmtId="0" fontId="0" fillId="25" borderId="18" xfId="0" applyFill="1" applyBorder="1" applyProtection="1"/>
    <xf numFmtId="0" fontId="0" fillId="24" borderId="19" xfId="0" applyFill="1" applyBorder="1" applyProtection="1"/>
    <xf numFmtId="0" fontId="0" fillId="24" borderId="20" xfId="0" applyFill="1" applyBorder="1" applyProtection="1"/>
    <xf numFmtId="0" fontId="0" fillId="24" borderId="21" xfId="0" applyFill="1" applyBorder="1" applyProtection="1"/>
    <xf numFmtId="0" fontId="31" fillId="24" borderId="0" xfId="0" applyFont="1" applyFill="1" applyProtection="1"/>
    <xf numFmtId="1" fontId="0" fillId="25" borderId="0" xfId="0" applyNumberFormat="1" applyFill="1" applyAlignment="1" applyProtection="1">
      <alignment horizontal="center"/>
    </xf>
    <xf numFmtId="0" fontId="1" fillId="0" borderId="0" xfId="37"/>
    <xf numFmtId="0" fontId="1" fillId="0" borderId="0" xfId="37" applyAlignment="1">
      <alignment horizontal="center"/>
    </xf>
    <xf numFmtId="0" fontId="20" fillId="0" borderId="0" xfId="37" applyFont="1" applyBorder="1" applyAlignment="1">
      <alignment vertical="center"/>
    </xf>
    <xf numFmtId="0" fontId="20" fillId="24" borderId="0" xfId="37" applyFont="1" applyFill="1" applyBorder="1" applyAlignment="1">
      <alignment vertical="center"/>
    </xf>
    <xf numFmtId="0" fontId="1" fillId="24" borderId="0" xfId="37" applyFill="1"/>
    <xf numFmtId="0" fontId="25" fillId="24" borderId="0" xfId="37" applyFont="1" applyFill="1"/>
    <xf numFmtId="0" fontId="19" fillId="24" borderId="22" xfId="37" applyFont="1" applyFill="1" applyBorder="1" applyAlignment="1">
      <alignment horizontal="center"/>
    </xf>
    <xf numFmtId="0" fontId="19" fillId="24" borderId="11" xfId="37" applyFont="1" applyFill="1" applyBorder="1" applyAlignment="1">
      <alignment horizontal="center"/>
    </xf>
    <xf numFmtId="0" fontId="27" fillId="24" borderId="0" xfId="37" applyFont="1" applyFill="1"/>
    <xf numFmtId="0" fontId="28" fillId="24" borderId="0" xfId="37" applyFont="1" applyFill="1"/>
    <xf numFmtId="0" fontId="27" fillId="24" borderId="23" xfId="37" applyFont="1" applyFill="1" applyBorder="1" applyAlignment="1">
      <alignment horizontal="center"/>
    </xf>
    <xf numFmtId="0" fontId="27" fillId="24" borderId="24" xfId="37" applyFont="1" applyFill="1" applyBorder="1" applyAlignment="1">
      <alignment horizontal="center"/>
    </xf>
    <xf numFmtId="0" fontId="27" fillId="24" borderId="25" xfId="37" applyFont="1" applyFill="1" applyBorder="1" applyAlignment="1">
      <alignment horizontal="center"/>
    </xf>
    <xf numFmtId="0" fontId="27" fillId="24" borderId="26" xfId="37" applyFont="1" applyFill="1" applyBorder="1" applyAlignment="1">
      <alignment horizontal="center"/>
    </xf>
    <xf numFmtId="164" fontId="20" fillId="24" borderId="0" xfId="37" applyNumberFormat="1" applyFont="1" applyFill="1" applyBorder="1" applyAlignment="1" applyProtection="1">
      <alignment vertical="center"/>
      <protection locked="0"/>
    </xf>
    <xf numFmtId="0" fontId="1" fillId="24" borderId="0" xfId="37" applyFill="1" applyAlignment="1">
      <alignment horizontal="center"/>
    </xf>
    <xf numFmtId="0" fontId="20" fillId="0" borderId="0" xfId="37" applyFont="1" applyFill="1" applyAlignment="1">
      <alignment horizontal="left" vertical="center"/>
    </xf>
    <xf numFmtId="1" fontId="0" fillId="24" borderId="17" xfId="0" applyNumberFormat="1" applyFill="1" applyBorder="1" applyProtection="1"/>
    <xf numFmtId="1" fontId="0" fillId="24" borderId="27" xfId="0" applyNumberFormat="1" applyFill="1" applyBorder="1" applyProtection="1"/>
    <xf numFmtId="1" fontId="0" fillId="24" borderId="18" xfId="0" applyNumberFormat="1" applyFill="1" applyBorder="1" applyProtection="1"/>
    <xf numFmtId="0" fontId="25" fillId="25" borderId="0" xfId="0" applyFont="1" applyFill="1" applyProtection="1"/>
    <xf numFmtId="0" fontId="0" fillId="24" borderId="11" xfId="0" applyFill="1" applyBorder="1" applyProtection="1">
      <protection locked="0"/>
    </xf>
    <xf numFmtId="0" fontId="0" fillId="24" borderId="0" xfId="0" applyFill="1" applyBorder="1" applyProtection="1">
      <protection locked="0"/>
    </xf>
    <xf numFmtId="0" fontId="0" fillId="24" borderId="0" xfId="0" applyFill="1" applyProtection="1">
      <protection locked="0"/>
    </xf>
    <xf numFmtId="0" fontId="0" fillId="25" borderId="11" xfId="0" applyFill="1" applyBorder="1" applyProtection="1">
      <protection locked="0"/>
    </xf>
    <xf numFmtId="0" fontId="0" fillId="25" borderId="0" xfId="0" applyFill="1" applyBorder="1" applyProtection="1">
      <protection locked="0"/>
    </xf>
    <xf numFmtId="165" fontId="1" fillId="0" borderId="0" xfId="37" applyNumberFormat="1" applyAlignment="1">
      <alignment horizontal="center"/>
    </xf>
    <xf numFmtId="0" fontId="1" fillId="0" borderId="11" xfId="37" applyBorder="1" applyAlignment="1">
      <alignment horizontal="center"/>
    </xf>
    <xf numFmtId="0" fontId="22" fillId="0" borderId="0" xfId="37" applyFont="1"/>
    <xf numFmtId="0" fontId="0" fillId="0" borderId="0" xfId="37" applyFont="1"/>
    <xf numFmtId="0" fontId="0" fillId="0" borderId="0" xfId="37" applyFont="1" applyAlignment="1">
      <alignment horizontal="center"/>
    </xf>
    <xf numFmtId="0" fontId="27" fillId="0" borderId="28" xfId="37" applyFont="1" applyBorder="1" applyProtection="1">
      <protection locked="0"/>
    </xf>
    <xf numFmtId="0" fontId="27" fillId="0" borderId="29" xfId="37" applyFont="1" applyBorder="1" applyProtection="1">
      <protection locked="0"/>
    </xf>
    <xf numFmtId="0" fontId="35" fillId="0" borderId="29" xfId="37" applyFont="1" applyBorder="1" applyProtection="1">
      <protection locked="0"/>
    </xf>
    <xf numFmtId="0" fontId="27" fillId="0" borderId="30" xfId="37" applyFont="1" applyBorder="1" applyProtection="1">
      <protection locked="0"/>
    </xf>
    <xf numFmtId="0" fontId="27" fillId="0" borderId="31" xfId="37" applyFont="1" applyBorder="1" applyProtection="1">
      <protection locked="0"/>
    </xf>
    <xf numFmtId="0" fontId="1" fillId="0" borderId="25" xfId="37" applyBorder="1" applyProtection="1">
      <protection locked="0"/>
    </xf>
    <xf numFmtId="0" fontId="1" fillId="0" borderId="26" xfId="37" applyBorder="1" applyProtection="1">
      <protection locked="0"/>
    </xf>
    <xf numFmtId="0" fontId="29" fillId="0" borderId="32" xfId="37" applyFont="1" applyBorder="1" applyAlignment="1" applyProtection="1">
      <alignment horizontal="center"/>
      <protection locked="0"/>
    </xf>
    <xf numFmtId="0" fontId="29" fillId="0" borderId="33" xfId="37" applyFont="1" applyBorder="1" applyAlignment="1" applyProtection="1">
      <alignment horizontal="center"/>
      <protection locked="0"/>
    </xf>
    <xf numFmtId="0" fontId="29" fillId="0" borderId="28" xfId="37" applyFont="1" applyBorder="1" applyProtection="1">
      <protection locked="0"/>
    </xf>
    <xf numFmtId="0" fontId="29" fillId="0" borderId="29" xfId="37" applyFont="1" applyBorder="1" applyProtection="1">
      <protection locked="0"/>
    </xf>
    <xf numFmtId="0" fontId="33" fillId="0" borderId="28" xfId="37" applyFont="1" applyBorder="1" applyProtection="1">
      <protection locked="0"/>
    </xf>
    <xf numFmtId="0" fontId="33" fillId="0" borderId="29" xfId="37" applyFont="1" applyBorder="1" applyProtection="1">
      <protection locked="0"/>
    </xf>
    <xf numFmtId="0" fontId="1" fillId="0" borderId="23" xfId="37" applyBorder="1" applyProtection="1">
      <protection locked="0"/>
    </xf>
    <xf numFmtId="0" fontId="1" fillId="0" borderId="24" xfId="37" applyBorder="1" applyProtection="1">
      <protection locked="0"/>
    </xf>
    <xf numFmtId="20" fontId="27" fillId="24" borderId="0" xfId="37" applyNumberFormat="1" applyFont="1" applyFill="1"/>
    <xf numFmtId="0" fontId="29" fillId="24" borderId="0" xfId="37" applyFont="1" applyFill="1"/>
    <xf numFmtId="0" fontId="30" fillId="24" borderId="0" xfId="37" applyFont="1" applyFill="1"/>
    <xf numFmtId="20" fontId="29" fillId="24" borderId="0" xfId="37" applyNumberFormat="1" applyFont="1" applyFill="1"/>
    <xf numFmtId="0" fontId="31" fillId="24" borderId="34" xfId="38" applyFont="1" applyFill="1" applyBorder="1" applyProtection="1"/>
    <xf numFmtId="0" fontId="31" fillId="24" borderId="35" xfId="0" applyFont="1" applyFill="1" applyBorder="1" applyProtection="1"/>
    <xf numFmtId="0" fontId="31" fillId="24" borderId="36" xfId="38" applyFont="1" applyFill="1" applyBorder="1" applyAlignment="1" applyProtection="1">
      <alignment horizontal="center"/>
    </xf>
    <xf numFmtId="1" fontId="31" fillId="24" borderId="36" xfId="38" applyNumberFormat="1" applyFont="1" applyFill="1" applyBorder="1" applyAlignment="1" applyProtection="1">
      <alignment horizontal="center"/>
    </xf>
    <xf numFmtId="0" fontId="31" fillId="24" borderId="37" xfId="38" applyFont="1" applyFill="1" applyBorder="1" applyAlignment="1" applyProtection="1">
      <alignment horizontal="center"/>
    </xf>
    <xf numFmtId="0" fontId="32" fillId="24" borderId="35" xfId="0" applyFont="1" applyFill="1" applyBorder="1" applyProtection="1"/>
    <xf numFmtId="0" fontId="32" fillId="24" borderId="36" xfId="38" applyFont="1" applyFill="1" applyBorder="1" applyProtection="1"/>
    <xf numFmtId="1" fontId="32" fillId="24" borderId="36" xfId="38" applyNumberFormat="1" applyFont="1" applyFill="1" applyBorder="1" applyAlignment="1" applyProtection="1">
      <alignment horizontal="center"/>
    </xf>
    <xf numFmtId="0" fontId="32" fillId="24" borderId="37" xfId="38" applyFont="1" applyFill="1" applyBorder="1" applyAlignment="1" applyProtection="1">
      <alignment horizontal="center"/>
    </xf>
    <xf numFmtId="0" fontId="0" fillId="24" borderId="35" xfId="0" applyFont="1" applyFill="1" applyBorder="1" applyProtection="1"/>
    <xf numFmtId="0" fontId="22" fillId="24" borderId="36" xfId="38" applyFont="1" applyFill="1" applyBorder="1" applyProtection="1"/>
    <xf numFmtId="0" fontId="22" fillId="24" borderId="37" xfId="38" applyFont="1" applyFill="1" applyBorder="1" applyAlignment="1" applyProtection="1">
      <alignment horizontal="center"/>
    </xf>
    <xf numFmtId="0" fontId="31" fillId="24" borderId="38" xfId="38" applyFont="1" applyFill="1" applyBorder="1" applyProtection="1"/>
    <xf numFmtId="0" fontId="31" fillId="24" borderId="22" xfId="0" applyFont="1" applyFill="1" applyBorder="1" applyProtection="1"/>
    <xf numFmtId="0" fontId="31" fillId="24" borderId="0" xfId="38" applyFont="1" applyFill="1" applyBorder="1" applyAlignment="1" applyProtection="1">
      <alignment horizontal="center"/>
    </xf>
    <xf numFmtId="1" fontId="31" fillId="24" borderId="0" xfId="38" applyNumberFormat="1" applyFont="1" applyFill="1" applyBorder="1" applyAlignment="1" applyProtection="1">
      <alignment horizontal="center"/>
    </xf>
    <xf numFmtId="0" fontId="31" fillId="24" borderId="11" xfId="38" applyFont="1" applyFill="1" applyBorder="1" applyAlignment="1" applyProtection="1">
      <alignment horizontal="center"/>
    </xf>
    <xf numFmtId="0" fontId="32" fillId="24" borderId="22" xfId="0" applyFont="1" applyFill="1" applyBorder="1" applyProtection="1"/>
    <xf numFmtId="0" fontId="32" fillId="24" borderId="0" xfId="38" applyFont="1" applyFill="1" applyBorder="1" applyProtection="1"/>
    <xf numFmtId="1" fontId="32" fillId="24" borderId="0" xfId="38" applyNumberFormat="1" applyFont="1" applyFill="1" applyBorder="1" applyAlignment="1" applyProtection="1">
      <alignment horizontal="center"/>
    </xf>
    <xf numFmtId="0" fontId="32" fillId="24" borderId="11" xfId="38" applyFont="1" applyFill="1" applyBorder="1" applyAlignment="1" applyProtection="1">
      <alignment horizontal="center"/>
    </xf>
    <xf numFmtId="0" fontId="0" fillId="24" borderId="22" xfId="0" applyFont="1" applyFill="1" applyBorder="1" applyProtection="1"/>
    <xf numFmtId="0" fontId="22" fillId="24" borderId="0" xfId="38" applyFont="1" applyFill="1" applyBorder="1" applyProtection="1"/>
    <xf numFmtId="1" fontId="22" fillId="24" borderId="0" xfId="38" applyNumberFormat="1" applyFont="1" applyFill="1" applyBorder="1" applyProtection="1"/>
    <xf numFmtId="0" fontId="22" fillId="24" borderId="11" xfId="38" applyFont="1" applyFill="1" applyBorder="1" applyAlignment="1" applyProtection="1">
      <alignment horizontal="center"/>
    </xf>
    <xf numFmtId="0" fontId="31" fillId="24" borderId="39" xfId="38" applyFont="1" applyFill="1" applyBorder="1" applyProtection="1"/>
    <xf numFmtId="0" fontId="31" fillId="24" borderId="25" xfId="0" applyFont="1" applyFill="1" applyBorder="1" applyProtection="1"/>
    <xf numFmtId="0" fontId="31" fillId="24" borderId="40" xfId="38" applyFont="1" applyFill="1" applyBorder="1" applyAlignment="1" applyProtection="1">
      <alignment horizontal="center"/>
    </xf>
    <xf numFmtId="1" fontId="31" fillId="24" borderId="40" xfId="38" applyNumberFormat="1" applyFont="1" applyFill="1" applyBorder="1" applyAlignment="1" applyProtection="1">
      <alignment horizontal="center"/>
    </xf>
    <xf numFmtId="0" fontId="31" fillId="24" borderId="26" xfId="38" applyFont="1" applyFill="1" applyBorder="1" applyAlignment="1" applyProtection="1">
      <alignment horizontal="center"/>
    </xf>
    <xf numFmtId="0" fontId="32" fillId="24" borderId="25" xfId="0" applyFont="1" applyFill="1" applyBorder="1" applyProtection="1"/>
    <xf numFmtId="0" fontId="32" fillId="24" borderId="40" xfId="38" applyFont="1" applyFill="1" applyBorder="1" applyProtection="1"/>
    <xf numFmtId="1" fontId="32" fillId="24" borderId="40" xfId="38" applyNumberFormat="1" applyFont="1" applyFill="1" applyBorder="1" applyAlignment="1" applyProtection="1">
      <alignment horizontal="center"/>
    </xf>
    <xf numFmtId="0" fontId="32" fillId="24" borderId="26" xfId="38" applyFont="1" applyFill="1" applyBorder="1" applyAlignment="1" applyProtection="1">
      <alignment horizontal="center"/>
    </xf>
    <xf numFmtId="0" fontId="0" fillId="24" borderId="25" xfId="0" applyFont="1" applyFill="1" applyBorder="1" applyProtection="1"/>
    <xf numFmtId="0" fontId="22" fillId="24" borderId="40" xfId="38" applyFont="1" applyFill="1" applyBorder="1" applyProtection="1"/>
    <xf numFmtId="1" fontId="22" fillId="24" borderId="40" xfId="38" applyNumberFormat="1" applyFont="1" applyFill="1" applyBorder="1" applyProtection="1"/>
    <xf numFmtId="0" fontId="22" fillId="24" borderId="26" xfId="38" applyFont="1" applyFill="1" applyBorder="1" applyAlignment="1" applyProtection="1">
      <alignment horizontal="center"/>
    </xf>
    <xf numFmtId="0" fontId="22" fillId="0" borderId="44" xfId="0" applyFont="1" applyBorder="1" applyAlignment="1">
      <alignment horizontal="center" vertical="top" wrapText="1"/>
    </xf>
    <xf numFmtId="0" fontId="0" fillId="0" borderId="44" xfId="0" applyBorder="1" applyAlignment="1" applyProtection="1">
      <alignment horizontal="center"/>
    </xf>
    <xf numFmtId="0" fontId="0" fillId="0" borderId="44" xfId="0" applyBorder="1" applyAlignment="1" applyProtection="1">
      <alignment horizontal="left"/>
    </xf>
    <xf numFmtId="0" fontId="0" fillId="0" borderId="44" xfId="0" applyBorder="1" applyProtection="1"/>
    <xf numFmtId="0" fontId="0" fillId="0" borderId="45" xfId="0" applyBorder="1" applyAlignment="1" applyProtection="1">
      <alignment horizontal="left"/>
    </xf>
    <xf numFmtId="0" fontId="0" fillId="0" borderId="46" xfId="0" applyBorder="1" applyProtection="1"/>
    <xf numFmtId="0" fontId="0" fillId="0" borderId="47" xfId="0" applyBorder="1" applyProtection="1"/>
    <xf numFmtId="164" fontId="20" fillId="0" borderId="0" xfId="37" applyNumberFormat="1" applyFont="1" applyFill="1" applyBorder="1" applyAlignment="1" applyProtection="1">
      <alignment horizontal="center" vertical="center"/>
      <protection locked="0"/>
    </xf>
    <xf numFmtId="0" fontId="19" fillId="24" borderId="35" xfId="37" applyFont="1" applyFill="1" applyBorder="1" applyAlignment="1">
      <alignment horizontal="center"/>
    </xf>
    <xf numFmtId="0" fontId="19" fillId="24" borderId="37" xfId="37" applyFont="1" applyFill="1" applyBorder="1" applyAlignment="1">
      <alignment horizontal="center"/>
    </xf>
    <xf numFmtId="0" fontId="0" fillId="0" borderId="41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165" fontId="0" fillId="0" borderId="19" xfId="0" applyNumberFormat="1" applyBorder="1" applyAlignment="1" applyProtection="1">
      <alignment horizontal="center"/>
      <protection locked="0"/>
    </xf>
    <xf numFmtId="165" fontId="0" fillId="0" borderId="20" xfId="0" applyNumberFormat="1" applyBorder="1" applyAlignment="1" applyProtection="1">
      <alignment horizontal="center"/>
      <protection locked="0"/>
    </xf>
    <xf numFmtId="165" fontId="0" fillId="0" borderId="21" xfId="0" applyNumberFormat="1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</xf>
    <xf numFmtId="0" fontId="0" fillId="0" borderId="47" xfId="0" applyBorder="1" applyAlignment="1">
      <alignment horizontal="center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24" fillId="24" borderId="0" xfId="0" applyFont="1" applyFill="1" applyAlignment="1" applyProtection="1">
      <alignment horizontal="center" vertical="center"/>
    </xf>
    <xf numFmtId="0" fontId="24" fillId="25" borderId="0" xfId="0" applyFont="1" applyFill="1" applyAlignment="1" applyProtection="1">
      <alignment horizontal="center" vertical="center"/>
    </xf>
    <xf numFmtId="0" fontId="34" fillId="24" borderId="0" xfId="37" applyFont="1" applyFill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u13 Meeting Blank 6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4"/>
  <sheetViews>
    <sheetView showGridLines="0" workbookViewId="0">
      <pane xSplit="2" ySplit="4" topLeftCell="C14" activePane="bottomRight" state="frozen"/>
      <selection pane="topRight" activeCell="C1" sqref="C1"/>
      <selection pane="bottomLeft" activeCell="A3" sqref="A3"/>
      <selection pane="bottomRight" activeCell="L33" sqref="L33"/>
    </sheetView>
  </sheetViews>
  <sheetFormatPr defaultRowHeight="12.75"/>
  <cols>
    <col min="1" max="1" width="9.140625" style="53"/>
    <col min="2" max="2" width="12.140625" style="53" bestFit="1" customWidth="1"/>
    <col min="3" max="12" width="13.140625" style="53" customWidth="1"/>
    <col min="13" max="13" width="4" style="53" bestFit="1" customWidth="1"/>
    <col min="14" max="14" width="5.140625" style="53" bestFit="1" customWidth="1"/>
    <col min="15" max="16" width="1.5703125" style="53" bestFit="1" customWidth="1"/>
    <col min="17" max="17" width="1.42578125" style="53" customWidth="1"/>
    <col min="18" max="16384" width="9.140625" style="53"/>
  </cols>
  <sheetData>
    <row r="1" spans="1:18" ht="26.25">
      <c r="A1" s="56" t="s">
        <v>48</v>
      </c>
      <c r="B1" s="56"/>
      <c r="C1" s="56"/>
      <c r="D1" s="56"/>
      <c r="E1" s="23" t="s">
        <v>12</v>
      </c>
      <c r="F1" s="55" t="s">
        <v>11</v>
      </c>
      <c r="H1" s="69"/>
      <c r="I1" s="57"/>
      <c r="J1" s="23" t="s">
        <v>10</v>
      </c>
      <c r="K1" s="148">
        <v>41479</v>
      </c>
      <c r="L1" s="148"/>
      <c r="M1" s="57"/>
      <c r="N1" s="23"/>
      <c r="O1" s="57"/>
      <c r="P1" s="23"/>
      <c r="Q1" s="67"/>
    </row>
    <row r="2" spans="1:18" ht="13.5" thickBo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8">
      <c r="A3" s="57"/>
      <c r="B3" s="58"/>
      <c r="C3" s="149" t="s">
        <v>19</v>
      </c>
      <c r="D3" s="150"/>
      <c r="E3" s="149" t="s">
        <v>11</v>
      </c>
      <c r="F3" s="150"/>
      <c r="G3" s="149" t="s">
        <v>20</v>
      </c>
      <c r="H3" s="150"/>
      <c r="I3" s="149" t="s">
        <v>21</v>
      </c>
      <c r="J3" s="150"/>
      <c r="K3" s="149" t="s">
        <v>22</v>
      </c>
      <c r="L3" s="150"/>
      <c r="M3" s="149"/>
      <c r="N3" s="150"/>
      <c r="O3" s="149"/>
      <c r="P3" s="150"/>
      <c r="Q3" s="57"/>
    </row>
    <row r="4" spans="1:18">
      <c r="A4" s="57"/>
      <c r="B4" s="58"/>
      <c r="C4" s="59" t="s">
        <v>3</v>
      </c>
      <c r="D4" s="60" t="s">
        <v>4</v>
      </c>
      <c r="E4" s="59" t="s">
        <v>7</v>
      </c>
      <c r="F4" s="60" t="s">
        <v>8</v>
      </c>
      <c r="G4" s="59" t="s">
        <v>5</v>
      </c>
      <c r="H4" s="60" t="s">
        <v>6</v>
      </c>
      <c r="I4" s="59" t="s">
        <v>17</v>
      </c>
      <c r="J4" s="60" t="s">
        <v>18</v>
      </c>
      <c r="K4" s="59" t="s">
        <v>23</v>
      </c>
      <c r="L4" s="60" t="s">
        <v>24</v>
      </c>
      <c r="M4" s="59" t="s">
        <v>38</v>
      </c>
      <c r="N4" s="60" t="s">
        <v>38</v>
      </c>
      <c r="O4" s="59" t="s">
        <v>38</v>
      </c>
      <c r="P4" s="60" t="s">
        <v>38</v>
      </c>
      <c r="Q4" s="57"/>
    </row>
    <row r="5" spans="1:18" ht="13.5" thickBot="1">
      <c r="A5" s="61"/>
      <c r="B5" s="62" t="s">
        <v>25</v>
      </c>
      <c r="C5" s="63" t="s">
        <v>2</v>
      </c>
      <c r="D5" s="64" t="s">
        <v>3</v>
      </c>
      <c r="E5" s="65" t="s">
        <v>2</v>
      </c>
      <c r="F5" s="66" t="s">
        <v>3</v>
      </c>
      <c r="G5" s="65" t="s">
        <v>2</v>
      </c>
      <c r="H5" s="66" t="s">
        <v>3</v>
      </c>
      <c r="I5" s="65" t="s">
        <v>2</v>
      </c>
      <c r="J5" s="66" t="s">
        <v>3</v>
      </c>
      <c r="K5" s="65" t="s">
        <v>2</v>
      </c>
      <c r="L5" s="66" t="s">
        <v>3</v>
      </c>
      <c r="M5" s="65"/>
      <c r="N5" s="66"/>
      <c r="O5" s="65"/>
      <c r="P5" s="66"/>
      <c r="Q5" s="68"/>
      <c r="R5" s="54"/>
    </row>
    <row r="6" spans="1:18">
      <c r="A6" s="99">
        <v>0.79166666666666663</v>
      </c>
      <c r="B6" s="61" t="s">
        <v>26</v>
      </c>
      <c r="C6" s="84" t="s">
        <v>93</v>
      </c>
      <c r="D6" s="85" t="s">
        <v>94</v>
      </c>
      <c r="E6" s="84" t="s">
        <v>84</v>
      </c>
      <c r="F6" s="85" t="s">
        <v>38</v>
      </c>
      <c r="G6" s="84" t="s">
        <v>38</v>
      </c>
      <c r="H6" s="85" t="s">
        <v>38</v>
      </c>
      <c r="I6" s="84" t="s">
        <v>117</v>
      </c>
      <c r="J6" s="85" t="s">
        <v>118</v>
      </c>
      <c r="K6" s="84" t="s">
        <v>38</v>
      </c>
      <c r="L6" s="85" t="s">
        <v>38</v>
      </c>
      <c r="M6" s="84"/>
      <c r="N6" s="85"/>
      <c r="O6" s="84"/>
      <c r="P6" s="85"/>
    </row>
    <row r="7" spans="1:18">
      <c r="A7" s="99">
        <v>0.79166666666666663</v>
      </c>
      <c r="B7" s="61" t="s">
        <v>13</v>
      </c>
      <c r="C7" s="84" t="s">
        <v>96</v>
      </c>
      <c r="D7" s="85" t="s">
        <v>95</v>
      </c>
      <c r="E7" s="84" t="s">
        <v>85</v>
      </c>
      <c r="F7" s="85" t="s">
        <v>38</v>
      </c>
      <c r="G7" s="84" t="s">
        <v>38</v>
      </c>
      <c r="H7" s="85" t="s">
        <v>38</v>
      </c>
      <c r="I7" s="84" t="s">
        <v>119</v>
      </c>
      <c r="J7" s="85" t="s">
        <v>120</v>
      </c>
      <c r="K7" s="84" t="s">
        <v>38</v>
      </c>
      <c r="L7" s="85" t="s">
        <v>38</v>
      </c>
      <c r="M7" s="84"/>
      <c r="N7" s="85"/>
      <c r="O7" s="84"/>
      <c r="P7" s="85"/>
    </row>
    <row r="8" spans="1:18">
      <c r="A8" s="99">
        <v>0.81597222222222221</v>
      </c>
      <c r="B8" s="61" t="s">
        <v>14</v>
      </c>
      <c r="C8" s="84" t="s">
        <v>101</v>
      </c>
      <c r="D8" s="85" t="s">
        <v>100</v>
      </c>
      <c r="E8" s="84" t="s">
        <v>89</v>
      </c>
      <c r="F8" s="85" t="s">
        <v>90</v>
      </c>
      <c r="G8" s="84" t="s">
        <v>38</v>
      </c>
      <c r="H8" s="85" t="s">
        <v>38</v>
      </c>
      <c r="I8" s="84" t="s">
        <v>117</v>
      </c>
      <c r="J8" s="86" t="s">
        <v>65</v>
      </c>
      <c r="K8" s="84" t="s">
        <v>49</v>
      </c>
      <c r="L8" s="85" t="s">
        <v>38</v>
      </c>
      <c r="M8" s="84"/>
      <c r="N8" s="85"/>
      <c r="O8" s="84"/>
      <c r="P8" s="85"/>
    </row>
    <row r="9" spans="1:18">
      <c r="A9" s="99">
        <v>0.81597222222222221</v>
      </c>
      <c r="B9" s="61" t="s">
        <v>29</v>
      </c>
      <c r="C9" s="84" t="s">
        <v>95</v>
      </c>
      <c r="D9" s="85" t="s">
        <v>102</v>
      </c>
      <c r="E9" s="84" t="s">
        <v>38</v>
      </c>
      <c r="F9" s="85" t="s">
        <v>38</v>
      </c>
      <c r="G9" s="84" t="s">
        <v>38</v>
      </c>
      <c r="H9" s="85" t="s">
        <v>38</v>
      </c>
      <c r="I9" s="84" t="s">
        <v>38</v>
      </c>
      <c r="J9" s="85" t="s">
        <v>38</v>
      </c>
      <c r="K9" s="84" t="s">
        <v>38</v>
      </c>
      <c r="L9" s="85" t="s">
        <v>38</v>
      </c>
      <c r="M9" s="84"/>
      <c r="N9" s="85"/>
      <c r="O9" s="84"/>
      <c r="P9" s="85"/>
    </row>
    <row r="10" spans="1:18">
      <c r="A10" s="99">
        <v>0.83333333333333337</v>
      </c>
      <c r="B10" s="61" t="s">
        <v>9</v>
      </c>
      <c r="C10" s="84" t="s">
        <v>93</v>
      </c>
      <c r="D10" s="85" t="s">
        <v>104</v>
      </c>
      <c r="E10" s="84" t="s">
        <v>87</v>
      </c>
      <c r="F10" s="85" t="s">
        <v>38</v>
      </c>
      <c r="G10" s="84" t="s">
        <v>38</v>
      </c>
      <c r="H10" s="85" t="s">
        <v>38</v>
      </c>
      <c r="I10" s="84" t="s">
        <v>121</v>
      </c>
      <c r="J10" s="85" t="s">
        <v>120</v>
      </c>
      <c r="K10" s="84" t="s">
        <v>50</v>
      </c>
      <c r="L10" s="85" t="s">
        <v>38</v>
      </c>
      <c r="M10" s="84"/>
      <c r="N10" s="85"/>
      <c r="O10" s="84"/>
      <c r="P10" s="85"/>
    </row>
    <row r="11" spans="1:18">
      <c r="A11" s="99">
        <v>0.79166666666666663</v>
      </c>
      <c r="B11" s="61" t="s">
        <v>27</v>
      </c>
      <c r="C11" s="84" t="s">
        <v>97</v>
      </c>
      <c r="D11" s="85" t="s">
        <v>98</v>
      </c>
      <c r="E11" s="84" t="s">
        <v>86</v>
      </c>
      <c r="F11" s="85" t="s">
        <v>87</v>
      </c>
      <c r="G11" s="84" t="s">
        <v>38</v>
      </c>
      <c r="H11" s="85" t="s">
        <v>38</v>
      </c>
      <c r="I11" s="84" t="s">
        <v>121</v>
      </c>
      <c r="J11" s="85" t="s">
        <v>38</v>
      </c>
      <c r="K11" s="84" t="s">
        <v>49</v>
      </c>
      <c r="L11" s="85" t="s">
        <v>51</v>
      </c>
      <c r="M11" s="84"/>
      <c r="N11" s="85"/>
      <c r="O11" s="84"/>
      <c r="P11" s="85"/>
    </row>
    <row r="12" spans="1:18">
      <c r="A12" s="99">
        <v>0.80555555555555547</v>
      </c>
      <c r="B12" s="61" t="s">
        <v>28</v>
      </c>
      <c r="C12" s="84" t="s">
        <v>100</v>
      </c>
      <c r="D12" s="85" t="s">
        <v>99</v>
      </c>
      <c r="E12" s="84" t="s">
        <v>89</v>
      </c>
      <c r="F12" s="85" t="s">
        <v>88</v>
      </c>
      <c r="G12" s="84" t="s">
        <v>38</v>
      </c>
      <c r="H12" s="85" t="s">
        <v>38</v>
      </c>
      <c r="I12" s="84" t="s">
        <v>65</v>
      </c>
      <c r="J12" s="85" t="s">
        <v>122</v>
      </c>
      <c r="K12" s="84" t="s">
        <v>50</v>
      </c>
      <c r="L12" s="85" t="s">
        <v>38</v>
      </c>
      <c r="M12" s="84"/>
      <c r="N12" s="85"/>
      <c r="O12" s="84"/>
      <c r="P12" s="85"/>
    </row>
    <row r="13" spans="1:18">
      <c r="A13" s="99">
        <v>0.82291666666666663</v>
      </c>
      <c r="B13" s="61" t="s">
        <v>30</v>
      </c>
      <c r="C13" s="84" t="s">
        <v>97</v>
      </c>
      <c r="D13" s="85" t="s">
        <v>98</v>
      </c>
      <c r="E13" s="84" t="s">
        <v>91</v>
      </c>
      <c r="F13" s="85" t="s">
        <v>38</v>
      </c>
      <c r="G13" s="84" t="s">
        <v>38</v>
      </c>
      <c r="H13" s="85" t="s">
        <v>38</v>
      </c>
      <c r="I13" s="84" t="s">
        <v>118</v>
      </c>
      <c r="J13" s="85" t="s">
        <v>122</v>
      </c>
      <c r="K13" s="84" t="s">
        <v>38</v>
      </c>
      <c r="L13" s="85" t="s">
        <v>38</v>
      </c>
      <c r="M13" s="84"/>
      <c r="N13" s="85"/>
      <c r="O13" s="84"/>
      <c r="P13" s="85"/>
    </row>
    <row r="14" spans="1:18">
      <c r="A14" s="99">
        <v>0.82986111111111116</v>
      </c>
      <c r="B14" s="61" t="s">
        <v>31</v>
      </c>
      <c r="C14" s="84" t="s">
        <v>101</v>
      </c>
      <c r="D14" s="85" t="s">
        <v>99</v>
      </c>
      <c r="E14" s="84" t="s">
        <v>85</v>
      </c>
      <c r="F14" s="85" t="s">
        <v>84</v>
      </c>
      <c r="G14" s="84" t="s">
        <v>38</v>
      </c>
      <c r="H14" s="85" t="s">
        <v>38</v>
      </c>
      <c r="I14" s="84" t="s">
        <v>38</v>
      </c>
      <c r="J14" s="85" t="s">
        <v>38</v>
      </c>
      <c r="K14" s="84" t="s">
        <v>51</v>
      </c>
      <c r="L14" s="85" t="s">
        <v>38</v>
      </c>
      <c r="M14" s="84"/>
      <c r="N14" s="85"/>
      <c r="O14" s="84"/>
      <c r="P14" s="85"/>
    </row>
    <row r="15" spans="1:18">
      <c r="A15" s="99">
        <v>0.84375</v>
      </c>
      <c r="B15" s="61" t="s">
        <v>32</v>
      </c>
      <c r="C15" s="84" t="s">
        <v>96</v>
      </c>
      <c r="D15" s="85" t="s">
        <v>103</v>
      </c>
      <c r="E15" s="84" t="s">
        <v>91</v>
      </c>
      <c r="F15" s="85" t="s">
        <v>67</v>
      </c>
      <c r="G15" s="84" t="s">
        <v>38</v>
      </c>
      <c r="H15" s="85" t="s">
        <v>38</v>
      </c>
      <c r="I15" s="84" t="s">
        <v>38</v>
      </c>
      <c r="J15" s="85" t="s">
        <v>38</v>
      </c>
      <c r="K15" s="84" t="s">
        <v>38</v>
      </c>
      <c r="L15" s="85" t="s">
        <v>38</v>
      </c>
      <c r="M15" s="84"/>
      <c r="N15" s="85"/>
      <c r="O15" s="84"/>
      <c r="P15" s="85"/>
    </row>
    <row r="16" spans="1:18">
      <c r="A16" s="99">
        <v>0.85416666666666663</v>
      </c>
      <c r="B16" s="61" t="s">
        <v>33</v>
      </c>
      <c r="C16" s="84" t="s">
        <v>100</v>
      </c>
      <c r="D16" s="85" t="s">
        <v>38</v>
      </c>
      <c r="E16" s="84" t="s">
        <v>91</v>
      </c>
      <c r="F16" s="85" t="s">
        <v>92</v>
      </c>
      <c r="G16" s="84" t="s">
        <v>38</v>
      </c>
      <c r="H16" s="85" t="s">
        <v>38</v>
      </c>
      <c r="I16" s="84" t="s">
        <v>117</v>
      </c>
      <c r="J16" s="85" t="s">
        <v>38</v>
      </c>
      <c r="K16" s="84" t="s">
        <v>51</v>
      </c>
      <c r="L16" s="85" t="s">
        <v>38</v>
      </c>
      <c r="M16" s="84"/>
      <c r="N16" s="85"/>
      <c r="O16" s="84"/>
      <c r="P16" s="85"/>
    </row>
    <row r="17" spans="1:18">
      <c r="A17" s="99"/>
      <c r="B17" s="61"/>
      <c r="C17" s="84" t="s">
        <v>97</v>
      </c>
      <c r="D17" s="85" t="s">
        <v>38</v>
      </c>
      <c r="E17" s="84" t="s">
        <v>89</v>
      </c>
      <c r="F17" s="85" t="s">
        <v>87</v>
      </c>
      <c r="G17" s="84" t="s">
        <v>38</v>
      </c>
      <c r="H17" s="85" t="s">
        <v>38</v>
      </c>
      <c r="I17" s="84" t="s">
        <v>121</v>
      </c>
      <c r="J17" s="85" t="s">
        <v>38</v>
      </c>
      <c r="K17" s="84" t="s">
        <v>52</v>
      </c>
      <c r="L17" s="85" t="s">
        <v>38</v>
      </c>
      <c r="M17" s="84"/>
      <c r="N17" s="85"/>
      <c r="O17" s="84"/>
      <c r="P17" s="85"/>
    </row>
    <row r="18" spans="1:18">
      <c r="A18" s="99"/>
      <c r="B18" s="61"/>
      <c r="C18" s="84" t="s">
        <v>99</v>
      </c>
      <c r="D18" s="85" t="s">
        <v>38</v>
      </c>
      <c r="E18" s="84" t="s">
        <v>67</v>
      </c>
      <c r="F18" s="85" t="s">
        <v>38</v>
      </c>
      <c r="G18" s="84" t="s">
        <v>38</v>
      </c>
      <c r="H18" s="85" t="s">
        <v>38</v>
      </c>
      <c r="I18" s="84" t="s">
        <v>38</v>
      </c>
      <c r="J18" s="85" t="s">
        <v>38</v>
      </c>
      <c r="K18" s="84" t="s">
        <v>50</v>
      </c>
      <c r="L18" s="85" t="s">
        <v>38</v>
      </c>
      <c r="M18" s="84"/>
      <c r="N18" s="85"/>
      <c r="O18" s="84"/>
      <c r="P18" s="85"/>
    </row>
    <row r="19" spans="1:18">
      <c r="A19" s="61"/>
      <c r="B19" s="61"/>
      <c r="C19" s="87" t="s">
        <v>101</v>
      </c>
      <c r="D19" s="88" t="s">
        <v>38</v>
      </c>
      <c r="E19" s="87" t="s">
        <v>85</v>
      </c>
      <c r="F19" s="88" t="s">
        <v>38</v>
      </c>
      <c r="G19" s="87" t="s">
        <v>38</v>
      </c>
      <c r="H19" s="88" t="s">
        <v>38</v>
      </c>
      <c r="I19" s="87" t="s">
        <v>38</v>
      </c>
      <c r="J19" s="88" t="s">
        <v>38</v>
      </c>
      <c r="K19" s="87" t="s">
        <v>53</v>
      </c>
      <c r="L19" s="88" t="s">
        <v>38</v>
      </c>
      <c r="M19" s="87"/>
      <c r="N19" s="88"/>
      <c r="O19" s="87"/>
      <c r="P19" s="88"/>
    </row>
    <row r="20" spans="1:18" ht="13.5" thickBot="1">
      <c r="A20" s="57"/>
      <c r="B20" s="57"/>
      <c r="C20" s="89"/>
      <c r="D20" s="90"/>
      <c r="E20" s="89"/>
      <c r="F20" s="90"/>
      <c r="G20" s="89"/>
      <c r="H20" s="90"/>
      <c r="I20" s="89"/>
      <c r="J20" s="90"/>
      <c r="K20" s="89"/>
      <c r="L20" s="90"/>
      <c r="M20" s="89"/>
      <c r="N20" s="90"/>
      <c r="O20" s="89"/>
      <c r="P20" s="90"/>
    </row>
    <row r="21" spans="1:18" ht="13.5" thickBot="1">
      <c r="A21" s="100"/>
      <c r="B21" s="101" t="s">
        <v>34</v>
      </c>
      <c r="C21" s="91" t="s">
        <v>2</v>
      </c>
      <c r="D21" s="92" t="s">
        <v>3</v>
      </c>
      <c r="E21" s="91" t="s">
        <v>2</v>
      </c>
      <c r="F21" s="92" t="s">
        <v>3</v>
      </c>
      <c r="G21" s="91" t="s">
        <v>2</v>
      </c>
      <c r="H21" s="92" t="s">
        <v>3</v>
      </c>
      <c r="I21" s="91" t="s">
        <v>2</v>
      </c>
      <c r="J21" s="92" t="s">
        <v>3</v>
      </c>
      <c r="K21" s="91" t="s">
        <v>2</v>
      </c>
      <c r="L21" s="92" t="s">
        <v>3</v>
      </c>
      <c r="M21" s="91"/>
      <c r="N21" s="92"/>
      <c r="O21" s="91"/>
      <c r="P21" s="92"/>
      <c r="Q21" s="54"/>
      <c r="R21" s="54"/>
    </row>
    <row r="22" spans="1:18">
      <c r="A22" s="102">
        <v>0.79166666666666663</v>
      </c>
      <c r="B22" s="100" t="s">
        <v>9</v>
      </c>
      <c r="C22" s="93" t="s">
        <v>69</v>
      </c>
      <c r="D22" s="94" t="s">
        <v>107</v>
      </c>
      <c r="E22" s="93" t="s">
        <v>80</v>
      </c>
      <c r="F22" s="94" t="s">
        <v>38</v>
      </c>
      <c r="G22" s="93" t="s">
        <v>38</v>
      </c>
      <c r="H22" s="94" t="s">
        <v>38</v>
      </c>
      <c r="I22" s="93" t="s">
        <v>38</v>
      </c>
      <c r="J22" s="94" t="s">
        <v>38</v>
      </c>
      <c r="K22" s="95" t="s">
        <v>59</v>
      </c>
      <c r="L22" s="96" t="s">
        <v>58</v>
      </c>
      <c r="M22" s="93"/>
      <c r="N22" s="94"/>
      <c r="O22" s="93"/>
      <c r="P22" s="94"/>
    </row>
    <row r="23" spans="1:18">
      <c r="A23" s="102">
        <v>0.79166666666666663</v>
      </c>
      <c r="B23" s="100" t="s">
        <v>14</v>
      </c>
      <c r="C23" s="93" t="s">
        <v>105</v>
      </c>
      <c r="D23" s="94" t="s">
        <v>106</v>
      </c>
      <c r="E23" s="93" t="s">
        <v>78</v>
      </c>
      <c r="F23" s="94" t="s">
        <v>79</v>
      </c>
      <c r="G23" s="93" t="s">
        <v>38</v>
      </c>
      <c r="H23" s="94" t="s">
        <v>38</v>
      </c>
      <c r="I23" s="93" t="s">
        <v>124</v>
      </c>
      <c r="J23" s="94" t="s">
        <v>125</v>
      </c>
      <c r="K23" s="93" t="s">
        <v>54</v>
      </c>
      <c r="L23" s="96" t="s">
        <v>55</v>
      </c>
      <c r="M23" s="93"/>
      <c r="N23" s="94"/>
      <c r="O23" s="93"/>
      <c r="P23" s="94"/>
    </row>
    <row r="24" spans="1:18">
      <c r="A24" s="102">
        <v>0.81597222222222221</v>
      </c>
      <c r="B24" s="100" t="s">
        <v>13</v>
      </c>
      <c r="C24" s="93" t="s">
        <v>113</v>
      </c>
      <c r="D24" s="94" t="s">
        <v>114</v>
      </c>
      <c r="E24" s="93" t="s">
        <v>38</v>
      </c>
      <c r="F24" s="94" t="s">
        <v>38</v>
      </c>
      <c r="G24" s="93" t="s">
        <v>38</v>
      </c>
      <c r="H24" s="94" t="s">
        <v>38</v>
      </c>
      <c r="I24" s="93" t="s">
        <v>38</v>
      </c>
      <c r="J24" s="94" t="s">
        <v>38</v>
      </c>
      <c r="K24" s="93" t="s">
        <v>60</v>
      </c>
      <c r="L24" s="94" t="s">
        <v>61</v>
      </c>
      <c r="M24" s="93"/>
      <c r="N24" s="94"/>
      <c r="O24" s="93"/>
      <c r="P24" s="94"/>
    </row>
    <row r="25" spans="1:18">
      <c r="A25" s="102">
        <v>0.82291666666666663</v>
      </c>
      <c r="B25" s="100" t="s">
        <v>26</v>
      </c>
      <c r="C25" s="93" t="s">
        <v>110</v>
      </c>
      <c r="D25" s="94" t="s">
        <v>112</v>
      </c>
      <c r="E25" s="93" t="s">
        <v>82</v>
      </c>
      <c r="F25" s="94" t="s">
        <v>38</v>
      </c>
      <c r="G25" s="93" t="s">
        <v>38</v>
      </c>
      <c r="H25" s="94" t="s">
        <v>38</v>
      </c>
      <c r="I25" s="93" t="s">
        <v>123</v>
      </c>
      <c r="J25" s="94" t="s">
        <v>38</v>
      </c>
      <c r="K25" s="93" t="s">
        <v>38</v>
      </c>
      <c r="L25" s="94" t="s">
        <v>38</v>
      </c>
      <c r="M25" s="93"/>
      <c r="N25" s="94"/>
      <c r="O25" s="93"/>
      <c r="P25" s="94"/>
    </row>
    <row r="26" spans="1:18">
      <c r="A26" s="102">
        <v>0.83333333333333337</v>
      </c>
      <c r="B26" s="100" t="s">
        <v>29</v>
      </c>
      <c r="C26" s="93" t="s">
        <v>113</v>
      </c>
      <c r="D26" s="94" t="s">
        <v>107</v>
      </c>
      <c r="E26" s="93" t="s">
        <v>82</v>
      </c>
      <c r="F26" s="94" t="s">
        <v>38</v>
      </c>
      <c r="G26" s="93" t="s">
        <v>38</v>
      </c>
      <c r="H26" s="94" t="s">
        <v>38</v>
      </c>
      <c r="I26" s="93" t="s">
        <v>123</v>
      </c>
      <c r="J26" s="96" t="s">
        <v>126</v>
      </c>
      <c r="K26" s="93" t="s">
        <v>60</v>
      </c>
      <c r="L26" s="94" t="s">
        <v>61</v>
      </c>
      <c r="M26" s="93"/>
      <c r="N26" s="94"/>
      <c r="O26" s="93"/>
      <c r="P26" s="94"/>
    </row>
    <row r="27" spans="1:18">
      <c r="A27" s="102">
        <v>0.79166666666666663</v>
      </c>
      <c r="B27" s="100" t="s">
        <v>27</v>
      </c>
      <c r="C27" s="93" t="s">
        <v>115</v>
      </c>
      <c r="D27" s="94" t="s">
        <v>108</v>
      </c>
      <c r="E27" s="93" t="s">
        <v>79</v>
      </c>
      <c r="F27" s="94" t="s">
        <v>81</v>
      </c>
      <c r="G27" s="93" t="s">
        <v>38</v>
      </c>
      <c r="H27" s="94" t="s">
        <v>38</v>
      </c>
      <c r="I27" s="93" t="s">
        <v>123</v>
      </c>
      <c r="J27" s="94" t="s">
        <v>38</v>
      </c>
      <c r="K27" s="93" t="s">
        <v>56</v>
      </c>
      <c r="L27" s="94" t="s">
        <v>57</v>
      </c>
      <c r="M27" s="93"/>
      <c r="N27" s="94"/>
      <c r="O27" s="93"/>
      <c r="P27" s="94"/>
    </row>
    <row r="28" spans="1:18">
      <c r="A28" s="102">
        <v>0.80902777777777779</v>
      </c>
      <c r="B28" s="100" t="s">
        <v>35</v>
      </c>
      <c r="C28" s="93" t="s">
        <v>109</v>
      </c>
      <c r="D28" s="94" t="s">
        <v>110</v>
      </c>
      <c r="E28" s="93" t="s">
        <v>38</v>
      </c>
      <c r="F28" s="94" t="s">
        <v>38</v>
      </c>
      <c r="G28" s="93" t="s">
        <v>38</v>
      </c>
      <c r="H28" s="94" t="s">
        <v>38</v>
      </c>
      <c r="I28" s="93" t="s">
        <v>124</v>
      </c>
      <c r="J28" s="94" t="s">
        <v>38</v>
      </c>
      <c r="K28" s="93" t="s">
        <v>38</v>
      </c>
      <c r="L28" s="94" t="s">
        <v>38</v>
      </c>
      <c r="M28" s="93"/>
      <c r="N28" s="94"/>
      <c r="O28" s="93"/>
      <c r="P28" s="94"/>
    </row>
    <row r="29" spans="1:18">
      <c r="A29" s="102">
        <v>0.8125</v>
      </c>
      <c r="B29" s="100" t="s">
        <v>28</v>
      </c>
      <c r="C29" s="93" t="s">
        <v>112</v>
      </c>
      <c r="D29" s="94" t="s">
        <v>111</v>
      </c>
      <c r="E29" s="93" t="s">
        <v>80</v>
      </c>
      <c r="F29" s="94" t="s">
        <v>81</v>
      </c>
      <c r="G29" s="93" t="s">
        <v>38</v>
      </c>
      <c r="H29" s="94" t="s">
        <v>38</v>
      </c>
      <c r="I29" s="93" t="s">
        <v>125</v>
      </c>
      <c r="J29" s="94" t="s">
        <v>126</v>
      </c>
      <c r="K29" s="93" t="s">
        <v>59</v>
      </c>
      <c r="L29" s="94" t="s">
        <v>58</v>
      </c>
      <c r="M29" s="93"/>
      <c r="N29" s="94"/>
      <c r="O29" s="93"/>
      <c r="P29" s="94"/>
    </row>
    <row r="30" spans="1:18">
      <c r="A30" s="102">
        <v>0.82638888888888884</v>
      </c>
      <c r="B30" s="100" t="s">
        <v>31</v>
      </c>
      <c r="C30" s="93" t="s">
        <v>105</v>
      </c>
      <c r="D30" s="94" t="s">
        <v>115</v>
      </c>
      <c r="E30" s="93" t="s">
        <v>83</v>
      </c>
      <c r="F30" s="94" t="s">
        <v>81</v>
      </c>
      <c r="G30" s="93" t="s">
        <v>38</v>
      </c>
      <c r="H30" s="94" t="s">
        <v>38</v>
      </c>
      <c r="I30" s="93" t="s">
        <v>38</v>
      </c>
      <c r="J30" s="94" t="s">
        <v>38</v>
      </c>
      <c r="K30" s="93" t="s">
        <v>56</v>
      </c>
      <c r="L30" s="94" t="s">
        <v>55</v>
      </c>
      <c r="M30" s="93"/>
      <c r="N30" s="94"/>
      <c r="O30" s="93"/>
      <c r="P30" s="94"/>
    </row>
    <row r="31" spans="1:18">
      <c r="A31" s="102">
        <v>0.83680555555555547</v>
      </c>
      <c r="B31" s="100" t="s">
        <v>32</v>
      </c>
      <c r="C31" s="93" t="s">
        <v>69</v>
      </c>
      <c r="D31" s="96" t="s">
        <v>152</v>
      </c>
      <c r="E31" s="93" t="s">
        <v>38</v>
      </c>
      <c r="F31" s="94" t="s">
        <v>38</v>
      </c>
      <c r="G31" s="93" t="s">
        <v>38</v>
      </c>
      <c r="H31" s="94" t="s">
        <v>38</v>
      </c>
      <c r="I31" s="93" t="s">
        <v>38</v>
      </c>
      <c r="J31" s="94" t="s">
        <v>38</v>
      </c>
      <c r="K31" s="93" t="s">
        <v>62</v>
      </c>
      <c r="L31" s="94" t="s">
        <v>63</v>
      </c>
      <c r="M31" s="93"/>
      <c r="N31" s="94"/>
      <c r="O31" s="93"/>
      <c r="P31" s="94"/>
    </row>
    <row r="32" spans="1:18">
      <c r="A32" s="102">
        <v>0.85069444444444453</v>
      </c>
      <c r="B32" s="100" t="s">
        <v>33</v>
      </c>
      <c r="C32" s="93" t="s">
        <v>105</v>
      </c>
      <c r="D32" s="94" t="s">
        <v>38</v>
      </c>
      <c r="E32" s="93" t="s">
        <v>78</v>
      </c>
      <c r="F32" s="94" t="s">
        <v>38</v>
      </c>
      <c r="G32" s="93" t="s">
        <v>38</v>
      </c>
      <c r="H32" s="94" t="s">
        <v>38</v>
      </c>
      <c r="I32" s="93" t="s">
        <v>123</v>
      </c>
      <c r="J32" s="94" t="s">
        <v>38</v>
      </c>
      <c r="K32" s="93" t="s">
        <v>59</v>
      </c>
      <c r="L32" s="94" t="s">
        <v>54</v>
      </c>
      <c r="M32" s="93"/>
      <c r="N32" s="94"/>
      <c r="O32" s="93"/>
      <c r="P32" s="94"/>
    </row>
    <row r="33" spans="1:16">
      <c r="A33" s="57"/>
      <c r="B33" s="57"/>
      <c r="C33" s="93" t="s">
        <v>115</v>
      </c>
      <c r="D33" s="94" t="s">
        <v>38</v>
      </c>
      <c r="E33" s="93" t="s">
        <v>80</v>
      </c>
      <c r="F33" s="94" t="s">
        <v>38</v>
      </c>
      <c r="G33" s="93" t="s">
        <v>38</v>
      </c>
      <c r="H33" s="94" t="s">
        <v>38</v>
      </c>
      <c r="I33" s="93" t="s">
        <v>124</v>
      </c>
      <c r="J33" s="94" t="s">
        <v>38</v>
      </c>
      <c r="K33" s="93" t="s">
        <v>38</v>
      </c>
      <c r="L33" s="94" t="s">
        <v>60</v>
      </c>
      <c r="M33" s="93"/>
      <c r="N33" s="94"/>
      <c r="O33" s="93"/>
      <c r="P33" s="94"/>
    </row>
    <row r="34" spans="1:16">
      <c r="A34" s="57"/>
      <c r="B34" s="57"/>
      <c r="C34" s="93" t="s">
        <v>116</v>
      </c>
      <c r="D34" s="94" t="s">
        <v>38</v>
      </c>
      <c r="E34" s="93" t="s">
        <v>83</v>
      </c>
      <c r="F34" s="94" t="s">
        <v>38</v>
      </c>
      <c r="G34" s="93" t="s">
        <v>38</v>
      </c>
      <c r="H34" s="94" t="s">
        <v>38</v>
      </c>
      <c r="I34" s="93" t="s">
        <v>126</v>
      </c>
      <c r="J34" s="94" t="s">
        <v>38</v>
      </c>
      <c r="K34" s="93" t="s">
        <v>56</v>
      </c>
      <c r="L34" s="94" t="s">
        <v>55</v>
      </c>
      <c r="M34" s="93"/>
      <c r="N34" s="94"/>
      <c r="O34" s="93"/>
      <c r="P34" s="94"/>
    </row>
    <row r="35" spans="1:16">
      <c r="A35" s="57"/>
      <c r="B35" s="57"/>
      <c r="C35" s="93" t="s">
        <v>108</v>
      </c>
      <c r="D35" s="94" t="s">
        <v>38</v>
      </c>
      <c r="E35" s="93" t="s">
        <v>79</v>
      </c>
      <c r="F35" s="94" t="s">
        <v>38</v>
      </c>
      <c r="G35" s="93" t="s">
        <v>38</v>
      </c>
      <c r="H35" s="94" t="s">
        <v>38</v>
      </c>
      <c r="I35" s="93" t="s">
        <v>125</v>
      </c>
      <c r="J35" s="94" t="s">
        <v>38</v>
      </c>
      <c r="K35" s="93" t="s">
        <v>57</v>
      </c>
      <c r="L35" s="94" t="s">
        <v>58</v>
      </c>
      <c r="M35" s="93"/>
      <c r="N35" s="94"/>
      <c r="O35" s="93"/>
      <c r="P35" s="94"/>
    </row>
    <row r="36" spans="1:16" ht="13.5" thickBot="1">
      <c r="A36" s="57"/>
      <c r="B36" s="57"/>
      <c r="C36" s="97"/>
      <c r="D36" s="98"/>
      <c r="E36" s="97"/>
      <c r="F36" s="98"/>
      <c r="G36" s="97"/>
      <c r="H36" s="98"/>
      <c r="I36" s="97"/>
      <c r="J36" s="98"/>
      <c r="K36" s="97"/>
      <c r="L36" s="98"/>
      <c r="M36" s="97"/>
      <c r="N36" s="98"/>
      <c r="O36" s="97"/>
      <c r="P36" s="98"/>
    </row>
    <row r="37" spans="1:16" ht="13.5" thickBot="1">
      <c r="A37" s="57"/>
      <c r="B37" s="57"/>
    </row>
    <row r="38" spans="1:16">
      <c r="A38" s="57"/>
      <c r="B38" s="103" t="s">
        <v>39</v>
      </c>
      <c r="C38" s="104" t="s">
        <v>36</v>
      </c>
      <c r="D38" s="105"/>
      <c r="E38" s="106">
        <f ca="1">Results!S$58</f>
        <v>97.000010000000003</v>
      </c>
      <c r="F38" s="107">
        <f t="shared" ref="F38:F44" si="0">IF(E38=0,0,RANK(E38,$E$38:$E$44,0))</f>
        <v>1</v>
      </c>
      <c r="G38" s="108" t="s">
        <v>36</v>
      </c>
      <c r="H38" s="109"/>
      <c r="I38" s="110">
        <f ca="1">Results!S$122</f>
        <v>96.000010000000003</v>
      </c>
      <c r="J38" s="111">
        <f t="shared" ref="J38:J44" si="1">IF(I38=0,0,RANK(I38,$I$38:$I$44,0))</f>
        <v>1</v>
      </c>
      <c r="K38" s="112" t="s">
        <v>36</v>
      </c>
      <c r="L38" s="113"/>
      <c r="M38" s="113">
        <f ca="1">Results!S$58+Results!S$122</f>
        <v>193.00002000000001</v>
      </c>
      <c r="N38" s="114">
        <f>IF(M38=0,0,RANK(M38,$M$38:$M$44,0))</f>
        <v>1</v>
      </c>
    </row>
    <row r="39" spans="1:16">
      <c r="A39" s="57"/>
      <c r="B39" s="115" t="s">
        <v>40</v>
      </c>
      <c r="C39" s="116" t="s">
        <v>44</v>
      </c>
      <c r="D39" s="117"/>
      <c r="E39" s="118">
        <f ca="1">Results!T$58</f>
        <v>38.000019999999999</v>
      </c>
      <c r="F39" s="119">
        <f t="shared" si="0"/>
        <v>3</v>
      </c>
      <c r="G39" s="120" t="s">
        <v>44</v>
      </c>
      <c r="H39" s="121"/>
      <c r="I39" s="122">
        <f ca="1">Results!T$122</f>
        <v>31.000019999999999</v>
      </c>
      <c r="J39" s="123">
        <f t="shared" si="1"/>
        <v>3</v>
      </c>
      <c r="K39" s="124" t="s">
        <v>44</v>
      </c>
      <c r="L39" s="125"/>
      <c r="M39" s="126">
        <f ca="1">Results!T$58+Results!T$122</f>
        <v>69.000039999999998</v>
      </c>
      <c r="N39" s="127">
        <f t="shared" ref="N39:N44" si="2">IF(M39=0,0,RANK(M39,$M$38:$M$44,0))</f>
        <v>4</v>
      </c>
    </row>
    <row r="40" spans="1:16">
      <c r="A40" s="57"/>
      <c r="B40" s="115" t="s">
        <v>41</v>
      </c>
      <c r="C40" s="116" t="s">
        <v>37</v>
      </c>
      <c r="D40" s="117"/>
      <c r="E40" s="118">
        <f ca="1">Results!U$58</f>
        <v>3.0000000000000001E-5</v>
      </c>
      <c r="F40" s="119">
        <f t="shared" si="0"/>
        <v>7</v>
      </c>
      <c r="G40" s="120" t="s">
        <v>37</v>
      </c>
      <c r="H40" s="121"/>
      <c r="I40" s="122">
        <f ca="1">Results!U$122</f>
        <v>3.0000000000000001E-5</v>
      </c>
      <c r="J40" s="123">
        <f t="shared" si="1"/>
        <v>7</v>
      </c>
      <c r="K40" s="124" t="s">
        <v>37</v>
      </c>
      <c r="L40" s="125"/>
      <c r="M40" s="126">
        <f ca="1">Results!U$58+Results!U$122</f>
        <v>6.0000000000000002E-5</v>
      </c>
      <c r="N40" s="127">
        <f t="shared" si="2"/>
        <v>7</v>
      </c>
    </row>
    <row r="41" spans="1:16">
      <c r="A41" s="57"/>
      <c r="B41" s="115" t="s">
        <v>42</v>
      </c>
      <c r="C41" s="116" t="s">
        <v>21</v>
      </c>
      <c r="D41" s="117"/>
      <c r="E41" s="118">
        <f ca="1">Results!V$58</f>
        <v>57.000039999999998</v>
      </c>
      <c r="F41" s="119">
        <f t="shared" si="0"/>
        <v>2</v>
      </c>
      <c r="G41" s="120" t="s">
        <v>21</v>
      </c>
      <c r="H41" s="121"/>
      <c r="I41" s="122">
        <f ca="1">Results!V$122</f>
        <v>30.000039999999998</v>
      </c>
      <c r="J41" s="123">
        <f t="shared" si="1"/>
        <v>4</v>
      </c>
      <c r="K41" s="124" t="s">
        <v>21</v>
      </c>
      <c r="L41" s="125"/>
      <c r="M41" s="126">
        <f ca="1">Results!V$58+Results!V$122</f>
        <v>87.000079999999997</v>
      </c>
      <c r="N41" s="127">
        <f t="shared" si="2"/>
        <v>2</v>
      </c>
    </row>
    <row r="42" spans="1:16">
      <c r="A42" s="57"/>
      <c r="B42" s="115" t="s">
        <v>43</v>
      </c>
      <c r="C42" s="116" t="s">
        <v>22</v>
      </c>
      <c r="D42" s="117"/>
      <c r="E42" s="118">
        <f ca="1">Results!W$58</f>
        <v>17.000050000000002</v>
      </c>
      <c r="F42" s="119">
        <f t="shared" si="0"/>
        <v>4</v>
      </c>
      <c r="G42" s="120" t="s">
        <v>22</v>
      </c>
      <c r="H42" s="121"/>
      <c r="I42" s="122">
        <f ca="1">Results!W$122</f>
        <v>62.000050000000002</v>
      </c>
      <c r="J42" s="123">
        <f t="shared" si="1"/>
        <v>2</v>
      </c>
      <c r="K42" s="124" t="s">
        <v>22</v>
      </c>
      <c r="L42" s="125"/>
      <c r="M42" s="126">
        <f ca="1">Results!W$58+Results!W$122</f>
        <v>79.000100000000003</v>
      </c>
      <c r="N42" s="127">
        <f t="shared" si="2"/>
        <v>3</v>
      </c>
    </row>
    <row r="43" spans="1:16">
      <c r="A43" s="57"/>
      <c r="B43" s="115"/>
      <c r="C43" s="116"/>
      <c r="D43" s="117"/>
      <c r="E43" s="118">
        <f ca="1">Results!X$58</f>
        <v>6.0000000000000002E-5</v>
      </c>
      <c r="F43" s="119">
        <f t="shared" si="0"/>
        <v>6</v>
      </c>
      <c r="G43" s="120"/>
      <c r="H43" s="121"/>
      <c r="I43" s="122">
        <f ca="1">Results!X$122</f>
        <v>6.0000000000000002E-5</v>
      </c>
      <c r="J43" s="123">
        <f t="shared" si="1"/>
        <v>6</v>
      </c>
      <c r="K43" s="124"/>
      <c r="L43" s="125"/>
      <c r="M43" s="126">
        <f ca="1">Results!X$58+Results!X$122</f>
        <v>1.2E-4</v>
      </c>
      <c r="N43" s="127">
        <f t="shared" si="2"/>
        <v>6</v>
      </c>
    </row>
    <row r="44" spans="1:16" ht="13.5" thickBot="1">
      <c r="A44" s="57"/>
      <c r="B44" s="128"/>
      <c r="C44" s="129"/>
      <c r="D44" s="130"/>
      <c r="E44" s="131">
        <f ca="1">Results!Y$58</f>
        <v>6.9999999999999994E-5</v>
      </c>
      <c r="F44" s="132">
        <f t="shared" si="0"/>
        <v>5</v>
      </c>
      <c r="G44" s="133"/>
      <c r="H44" s="134"/>
      <c r="I44" s="135">
        <f ca="1">Results!Y$122</f>
        <v>6.9999999999999994E-5</v>
      </c>
      <c r="J44" s="136">
        <f t="shared" si="1"/>
        <v>5</v>
      </c>
      <c r="K44" s="137"/>
      <c r="L44" s="138"/>
      <c r="M44" s="139">
        <f ca="1">Results!Y$58+Results!Y$122</f>
        <v>1.3999999999999999E-4</v>
      </c>
      <c r="N44" s="140">
        <f t="shared" si="2"/>
        <v>5</v>
      </c>
    </row>
  </sheetData>
  <sheetProtection sheet="1" objects="1" scenarios="1"/>
  <mergeCells count="8">
    <mergeCell ref="K1:L1"/>
    <mergeCell ref="M3:N3"/>
    <mergeCell ref="O3:P3"/>
    <mergeCell ref="C3:D3"/>
    <mergeCell ref="E3:F3"/>
    <mergeCell ref="G3:H3"/>
    <mergeCell ref="I3:J3"/>
    <mergeCell ref="K3:L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7"/>
  <sheetViews>
    <sheetView showGridLines="0" showZeros="0" tabSelected="1" zoomScaleNormal="100" workbookViewId="0">
      <pane ySplit="2" topLeftCell="A3" activePane="bottomLeft" state="frozen"/>
      <selection pane="bottomLeft" activeCell="AA8" sqref="AA8"/>
    </sheetView>
  </sheetViews>
  <sheetFormatPr defaultRowHeight="12.75"/>
  <cols>
    <col min="1" max="1" width="1.140625" style="7" customWidth="1"/>
    <col min="2" max="2" width="17" style="7" customWidth="1"/>
    <col min="3" max="3" width="2.85546875" style="7" customWidth="1"/>
    <col min="4" max="4" width="3.28515625" style="21" customWidth="1"/>
    <col min="5" max="5" width="7.140625" style="22" customWidth="1"/>
    <col min="6" max="7" width="1.140625" style="7" customWidth="1"/>
    <col min="8" max="8" width="17" style="7" customWidth="1"/>
    <col min="9" max="9" width="2.85546875" style="7" customWidth="1"/>
    <col min="10" max="10" width="3.28515625" style="21" customWidth="1"/>
    <col min="11" max="11" width="7.140625" style="22" customWidth="1"/>
    <col min="12" max="13" width="1.140625" style="7" customWidth="1"/>
    <col min="14" max="14" width="17" style="22" customWidth="1"/>
    <col min="15" max="15" width="2.85546875" style="22" customWidth="1"/>
    <col min="16" max="16" width="3.28515625" style="7" customWidth="1"/>
    <col min="17" max="17" width="7.140625" style="7" customWidth="1"/>
    <col min="18" max="18" width="0.5703125" style="7" customWidth="1"/>
    <col min="19" max="25" width="8" style="7" hidden="1" customWidth="1"/>
    <col min="26" max="26" width="2" style="7" hidden="1" customWidth="1"/>
    <col min="27" max="16384" width="9.140625" style="7"/>
  </cols>
  <sheetData>
    <row r="1" spans="1:26" ht="12.75" customHeight="1">
      <c r="A1" s="162" t="str">
        <f ca="1">CONCATENATE('Team Declaration'!A1," - ",'Team Declaration'!F1," - ",TEXT('Team Declaration'!K1,"d mmm yyyy"))</f>
        <v>Sussex u13 League - Eastbourne - 24 Jul 2013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6" t="str">
        <f ca="1">'Team Declaration'!C4</f>
        <v>B</v>
      </c>
      <c r="T1" s="6" t="str">
        <f ca="1">'Team Declaration'!E4</f>
        <v>E</v>
      </c>
      <c r="U1" s="6" t="str">
        <f ca="1">'Team Declaration'!G4</f>
        <v>H</v>
      </c>
      <c r="V1" s="6" t="str">
        <f ca="1">'Team Declaration'!I4</f>
        <v>L</v>
      </c>
      <c r="W1" s="6" t="str">
        <f ca="1">'Team Declaration'!K4</f>
        <v>P</v>
      </c>
      <c r="X1" s="6" t="str">
        <f ca="1">'Team Declaration'!M4</f>
        <v>-</v>
      </c>
      <c r="Y1" s="6" t="str">
        <f ca="1">'Team Declaration'!O4</f>
        <v>-</v>
      </c>
      <c r="Z1" s="6"/>
    </row>
    <row r="2" spans="1:26" ht="12.75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6" t="str">
        <f ca="1">'Team Declaration'!D4</f>
        <v>BB</v>
      </c>
      <c r="T2" s="6" t="str">
        <f ca="1">'Team Declaration'!F4</f>
        <v>EE</v>
      </c>
      <c r="U2" s="6" t="str">
        <f ca="1">'Team Declaration'!H4</f>
        <v>HH</v>
      </c>
      <c r="V2" s="6" t="str">
        <f ca="1">'Team Declaration'!J4</f>
        <v>LL</v>
      </c>
      <c r="W2" s="6" t="str">
        <f ca="1">'Team Declaration'!L4</f>
        <v>PP</v>
      </c>
      <c r="X2" s="6" t="str">
        <f ca="1">'Team Declaration'!N4</f>
        <v>-</v>
      </c>
      <c r="Y2" s="6" t="str">
        <f ca="1">'Team Declaration'!P4</f>
        <v>-</v>
      </c>
      <c r="Z2" s="6"/>
    </row>
    <row r="3" spans="1:26" ht="15.75">
      <c r="A3" s="8" t="s">
        <v>25</v>
      </c>
      <c r="B3" s="5"/>
      <c r="C3" s="9" t="s">
        <v>1</v>
      </c>
      <c r="D3" s="6"/>
      <c r="E3" s="10"/>
      <c r="F3" s="5"/>
      <c r="G3" s="5"/>
      <c r="H3" s="5"/>
      <c r="I3" s="9" t="s">
        <v>0</v>
      </c>
      <c r="J3" s="6"/>
      <c r="K3" s="10"/>
      <c r="L3" s="5"/>
      <c r="M3" s="5"/>
      <c r="N3" s="10"/>
      <c r="O3" s="10"/>
      <c r="P3" s="5"/>
      <c r="Q3" s="5"/>
      <c r="R3" s="5"/>
      <c r="S3" s="6"/>
      <c r="T3" s="6"/>
      <c r="U3" s="6"/>
      <c r="V3" s="6"/>
      <c r="W3" s="6"/>
      <c r="X3" s="6"/>
      <c r="Y3" s="6"/>
      <c r="Z3" s="6"/>
    </row>
    <row r="4" spans="1:26">
      <c r="A4" s="9" t="str">
        <f ca="1">'Team Declaration'!$B6</f>
        <v>High Jump</v>
      </c>
      <c r="B4" s="5"/>
      <c r="C4" s="5"/>
      <c r="D4" s="6"/>
      <c r="E4" s="11" t="s">
        <v>2</v>
      </c>
      <c r="F4" s="12"/>
      <c r="G4" s="9" t="str">
        <f ca="1">'Team Declaration'!$B11</f>
        <v>75 metres</v>
      </c>
      <c r="H4" s="11"/>
      <c r="I4" s="11"/>
      <c r="J4" s="11"/>
      <c r="K4" s="11" t="s">
        <v>2</v>
      </c>
      <c r="L4" s="12"/>
      <c r="M4" s="9" t="str">
        <f ca="1">'Team Declaration'!$B15</f>
        <v>1000 metres</v>
      </c>
      <c r="N4" s="11"/>
      <c r="O4" s="11"/>
      <c r="P4" s="11"/>
      <c r="Q4" s="11" t="s">
        <v>2</v>
      </c>
      <c r="R4" s="5"/>
      <c r="S4" s="6"/>
      <c r="T4" s="6"/>
      <c r="U4" s="6"/>
      <c r="V4" s="6"/>
      <c r="W4" s="6"/>
      <c r="X4" s="6"/>
      <c r="Y4" s="6"/>
      <c r="Z4" s="6"/>
    </row>
    <row r="5" spans="1:26">
      <c r="A5" s="5"/>
      <c r="B5" s="44" t="str">
        <f ca="1">IF(D5=0,"",INDEX('Team Declaration'!$C$6:$BI$19,MATCH(A4,'Team Declaration'!$B$6:$B$19,0),MATCH(D5,'Team Declaration'!$C$4:$BI$4,0)))</f>
        <v>Jay Atkins</v>
      </c>
      <c r="C5" s="45"/>
      <c r="D5" s="1" t="s">
        <v>18</v>
      </c>
      <c r="E5" s="2">
        <v>1.39</v>
      </c>
      <c r="F5" s="74">
        <v>5</v>
      </c>
      <c r="G5" s="5"/>
      <c r="H5" s="44" t="str">
        <f ca="1">IF(J5=0,"",INDEX('Team Declaration'!$C$6:$BI$19,MATCH(G4,'Team Declaration'!$B$6:$B$19,0),MATCH(J5,'Team Declaration'!$C$4:$BI$4,0)))</f>
        <v>Joseph Routledge</v>
      </c>
      <c r="I5" s="45"/>
      <c r="J5" s="1" t="s">
        <v>3</v>
      </c>
      <c r="K5" s="3">
        <v>10.7</v>
      </c>
      <c r="L5" s="74">
        <v>5</v>
      </c>
      <c r="M5" s="5"/>
      <c r="N5" s="44" t="str">
        <f ca="1">IF(P5=0,"",INDEX('Team Declaration'!$C$6:$BI$19,MATCH(M4,'Team Declaration'!$B$6:$B$19,0),MATCH(P5,'Team Declaration'!$C$4:$BI$4,0)))</f>
        <v>Tom Eames</v>
      </c>
      <c r="O5" s="45"/>
      <c r="P5" s="1" t="s">
        <v>3</v>
      </c>
      <c r="Q5" s="2" t="s">
        <v>157</v>
      </c>
      <c r="R5" s="75">
        <v>5</v>
      </c>
      <c r="S5" s="5">
        <f>IF(OR($D5=S$1,$D5=S$2),$F5,0)+IF(OR($J5=S$1,$J5=S$2),$L5,0)+IF(OR($P5=S$1,$P5=S$2),$R5,0)</f>
        <v>10</v>
      </c>
      <c r="T5" s="5">
        <f t="shared" ref="T5:Y5" si="0">IF(OR($D5=T$1,$D5=T$2),$F5,0)+IF(OR($J5=T$1,$J5=T$2),$L5,0)+IF(OR($P5=T$1,$P5=T$2),$R5,0)</f>
        <v>0</v>
      </c>
      <c r="U5" s="5">
        <f t="shared" si="0"/>
        <v>0</v>
      </c>
      <c r="V5" s="5">
        <f t="shared" si="0"/>
        <v>5</v>
      </c>
      <c r="W5" s="5">
        <f t="shared" si="0"/>
        <v>0</v>
      </c>
      <c r="X5" s="5">
        <f t="shared" si="0"/>
        <v>0</v>
      </c>
      <c r="Y5" s="5">
        <f t="shared" si="0"/>
        <v>0</v>
      </c>
      <c r="Z5" s="5"/>
    </row>
    <row r="6" spans="1:26">
      <c r="A6" s="5"/>
      <c r="B6" s="44" t="str">
        <f ca="1">IF(D6=0,"",INDEX('Team Declaration'!$C$6:$BI$19,MATCH(A4,'Team Declaration'!$B$6:$B$19,0),MATCH(D6,'Team Declaration'!$C$4:$BI$4,0)))</f>
        <v>Harvey Brooks</v>
      </c>
      <c r="C6" s="45"/>
      <c r="D6" s="1" t="s">
        <v>3</v>
      </c>
      <c r="E6" s="2">
        <v>1.25</v>
      </c>
      <c r="F6" s="74">
        <v>4</v>
      </c>
      <c r="G6" s="5"/>
      <c r="H6" s="44" t="str">
        <f ca="1">IF(J6=0,"",INDEX('Team Declaration'!$C$6:$BI$19,MATCH(G4,'Team Declaration'!$B$6:$B$19,0),MATCH(J6,'Team Declaration'!$C$4:$BI$4,0)))</f>
        <v>William Saunders</v>
      </c>
      <c r="I6" s="45"/>
      <c r="J6" s="1" t="s">
        <v>23</v>
      </c>
      <c r="K6" s="3">
        <v>10.7</v>
      </c>
      <c r="L6" s="74">
        <v>4</v>
      </c>
      <c r="M6" s="5"/>
      <c r="N6" s="44" t="str">
        <f ca="1">IF(P6=0,"",INDEX('Team Declaration'!$C$6:$BI$19,MATCH(M4,'Team Declaration'!$B$6:$B$19,0),MATCH(P6,'Team Declaration'!$C$4:$BI$4,0)))</f>
        <v>George Dyer</v>
      </c>
      <c r="O6" s="45"/>
      <c r="P6" s="1" t="s">
        <v>7</v>
      </c>
      <c r="Q6" s="2" t="s">
        <v>158</v>
      </c>
      <c r="R6" s="75">
        <v>4</v>
      </c>
      <c r="S6" s="5">
        <f t="shared" ref="S6:Y9" si="1">IF(OR($D6=S$1,$D6=S$2),$F6,0)+IF(OR($J6=S$1,$J6=S$2),$L6,0)+IF(OR($P6=S$1,$P6=S$2),$R6,0)</f>
        <v>4</v>
      </c>
      <c r="T6" s="5">
        <f t="shared" si="1"/>
        <v>4</v>
      </c>
      <c r="U6" s="5">
        <f t="shared" si="1"/>
        <v>0</v>
      </c>
      <c r="V6" s="5">
        <f t="shared" si="1"/>
        <v>0</v>
      </c>
      <c r="W6" s="5">
        <f t="shared" si="1"/>
        <v>4</v>
      </c>
      <c r="X6" s="5">
        <f t="shared" si="1"/>
        <v>0</v>
      </c>
      <c r="Y6" s="5">
        <f t="shared" si="1"/>
        <v>0</v>
      </c>
      <c r="Z6" s="5"/>
    </row>
    <row r="7" spans="1:26">
      <c r="A7" s="5"/>
      <c r="B7" s="44" t="str">
        <f ca="1">IF(D7=0,"",INDEX('Team Declaration'!$C$6:$BI$19,MATCH(A4,'Team Declaration'!$B$6:$B$19,0),MATCH(D7,'Team Declaration'!$C$4:$BI$4,0)))</f>
        <v>Michael Bennett</v>
      </c>
      <c r="C7" s="45"/>
      <c r="D7" s="1" t="s">
        <v>7</v>
      </c>
      <c r="E7" s="2">
        <v>1.1000000000000001</v>
      </c>
      <c r="F7" s="74">
        <v>3</v>
      </c>
      <c r="G7" s="5"/>
      <c r="H7" s="44" t="str">
        <f ca="1">IF(J7=0,"",INDEX('Team Declaration'!$C$6:$BI$19,MATCH(G4,'Team Declaration'!$B$6:$B$19,0),MATCH(J7,'Team Declaration'!$C$4:$BI$4,0)))</f>
        <v>Bill Saunders</v>
      </c>
      <c r="I7" s="45"/>
      <c r="J7" s="1" t="s">
        <v>17</v>
      </c>
      <c r="K7" s="3">
        <v>11.1</v>
      </c>
      <c r="L7" s="74">
        <v>3</v>
      </c>
      <c r="M7" s="5"/>
      <c r="N7" s="44" t="str">
        <f ca="1">IF(P7=0,"",INDEX('Team Declaration'!$C$6:$BI$19,MATCH(M4,'Team Declaration'!$B$6:$B$19,0),MATCH(P7,'Team Declaration'!$C$4:$BI$4,0)))</f>
        <v/>
      </c>
      <c r="O7" s="45"/>
      <c r="P7" s="4"/>
      <c r="Q7" s="2"/>
      <c r="R7" s="75">
        <v>3</v>
      </c>
      <c r="S7" s="5">
        <f t="shared" si="1"/>
        <v>0</v>
      </c>
      <c r="T7" s="5">
        <f t="shared" si="1"/>
        <v>3</v>
      </c>
      <c r="U7" s="5">
        <f t="shared" si="1"/>
        <v>0</v>
      </c>
      <c r="V7" s="5">
        <f t="shared" si="1"/>
        <v>3</v>
      </c>
      <c r="W7" s="5">
        <f t="shared" si="1"/>
        <v>0</v>
      </c>
      <c r="X7" s="5">
        <f t="shared" si="1"/>
        <v>0</v>
      </c>
      <c r="Y7" s="5">
        <f t="shared" si="1"/>
        <v>0</v>
      </c>
      <c r="Z7" s="5"/>
    </row>
    <row r="8" spans="1:26">
      <c r="A8" s="5"/>
      <c r="B8" s="44" t="str">
        <f ca="1">IF(D8=0,"",INDEX('Team Declaration'!$C$6:$BI$19,MATCH(A4,'Team Declaration'!$B$6:$B$19,0),MATCH(D8,'Team Declaration'!$C$4:$BI$4,0)))</f>
        <v/>
      </c>
      <c r="C8" s="45"/>
      <c r="D8" s="1"/>
      <c r="E8" s="2"/>
      <c r="F8" s="74">
        <v>2</v>
      </c>
      <c r="G8" s="5"/>
      <c r="H8" s="44" t="str">
        <f ca="1">IF(J8=0,"",INDEX('Team Declaration'!$C$6:$BI$19,MATCH(G4,'Team Declaration'!$B$6:$B$19,0),MATCH(J8,'Team Declaration'!$C$4:$BI$4,0)))</f>
        <v>Oliver Pryor</v>
      </c>
      <c r="I8" s="45"/>
      <c r="J8" s="1" t="s">
        <v>7</v>
      </c>
      <c r="K8" s="3">
        <v>12</v>
      </c>
      <c r="L8" s="74">
        <v>2</v>
      </c>
      <c r="M8" s="5"/>
      <c r="N8" s="44" t="str">
        <f ca="1">IF(P8=0,"",INDEX('Team Declaration'!$C$6:$BI$19,MATCH(M4,'Team Declaration'!$B$6:$B$19,0),MATCH(P8,'Team Declaration'!$C$4:$BI$4,0)))</f>
        <v/>
      </c>
      <c r="O8" s="45"/>
      <c r="P8" s="1"/>
      <c r="Q8" s="2"/>
      <c r="R8" s="75">
        <v>2</v>
      </c>
      <c r="S8" s="5">
        <f t="shared" si="1"/>
        <v>0</v>
      </c>
      <c r="T8" s="5">
        <f t="shared" si="1"/>
        <v>2</v>
      </c>
      <c r="U8" s="5">
        <f t="shared" si="1"/>
        <v>0</v>
      </c>
      <c r="V8" s="5">
        <f t="shared" si="1"/>
        <v>0</v>
      </c>
      <c r="W8" s="5">
        <f t="shared" si="1"/>
        <v>0</v>
      </c>
      <c r="X8" s="5">
        <f t="shared" si="1"/>
        <v>0</v>
      </c>
      <c r="Y8" s="5">
        <f t="shared" si="1"/>
        <v>0</v>
      </c>
      <c r="Z8" s="5"/>
    </row>
    <row r="9" spans="1:26">
      <c r="A9" s="5"/>
      <c r="B9" s="44" t="str">
        <f ca="1">IF(D9=0,"",INDEX('Team Declaration'!$C$6:$BI$19,MATCH(A4,'Team Declaration'!$B$6:$B$19,0),MATCH(D9,'Team Declaration'!$C$4:$BI$4,0)))</f>
        <v/>
      </c>
      <c r="C9" s="45"/>
      <c r="D9" s="1"/>
      <c r="E9" s="2"/>
      <c r="F9" s="74">
        <v>1</v>
      </c>
      <c r="G9" s="5"/>
      <c r="H9" s="44" t="str">
        <f ca="1">IF(J9=0,"",INDEX('Team Declaration'!$C$6:$BI$19,MATCH(G4,'Team Declaration'!$B$6:$B$19,0),MATCH(J9,'Team Declaration'!$C$4:$BI$4,0)))</f>
        <v/>
      </c>
      <c r="I9" s="45"/>
      <c r="J9" s="1"/>
      <c r="K9" s="3"/>
      <c r="L9" s="74">
        <v>1</v>
      </c>
      <c r="M9" s="5"/>
      <c r="N9" s="44" t="str">
        <f ca="1">IF(P9=0,"",INDEX('Team Declaration'!$C$6:$BI$19,MATCH(M4,'Team Declaration'!$B$6:$B$19,0),MATCH(P9,'Team Declaration'!$C$4:$BI$4,0)))</f>
        <v/>
      </c>
      <c r="O9" s="45"/>
      <c r="P9" s="1"/>
      <c r="Q9" s="2"/>
      <c r="R9" s="75">
        <v>1</v>
      </c>
      <c r="S9" s="5">
        <f t="shared" si="1"/>
        <v>0</v>
      </c>
      <c r="T9" s="5">
        <f t="shared" si="1"/>
        <v>0</v>
      </c>
      <c r="U9" s="5">
        <f t="shared" si="1"/>
        <v>0</v>
      </c>
      <c r="V9" s="5">
        <f t="shared" si="1"/>
        <v>0</v>
      </c>
      <c r="W9" s="5">
        <f t="shared" si="1"/>
        <v>0</v>
      </c>
      <c r="X9" s="5">
        <f t="shared" si="1"/>
        <v>0</v>
      </c>
      <c r="Y9" s="5">
        <f t="shared" si="1"/>
        <v>0</v>
      </c>
      <c r="Z9" s="5"/>
    </row>
    <row r="10" spans="1:26">
      <c r="A10" s="9" t="str">
        <f ca="1">A4</f>
        <v>High Jump</v>
      </c>
      <c r="B10" s="6"/>
      <c r="C10" s="6"/>
      <c r="D10" s="6"/>
      <c r="E10" s="11" t="s">
        <v>3</v>
      </c>
      <c r="F10" s="74"/>
      <c r="G10" s="9" t="str">
        <f ca="1">G4</f>
        <v>75 metres</v>
      </c>
      <c r="H10" s="6"/>
      <c r="I10" s="6"/>
      <c r="J10" s="11"/>
      <c r="K10" s="11" t="s">
        <v>3</v>
      </c>
      <c r="L10" s="74"/>
      <c r="M10" s="9" t="str">
        <f ca="1">M4</f>
        <v>1000 metres</v>
      </c>
      <c r="N10" s="6"/>
      <c r="O10" s="13"/>
      <c r="P10" s="11"/>
      <c r="Q10" s="11" t="s">
        <v>3</v>
      </c>
      <c r="R10" s="75"/>
      <c r="S10" s="51">
        <v>1.0000000000000001E-5</v>
      </c>
      <c r="T10" s="51">
        <v>2.0000000000000002E-5</v>
      </c>
      <c r="U10" s="51">
        <v>3.0000000000000001E-5</v>
      </c>
      <c r="V10" s="51">
        <v>4.0000000000000003E-5</v>
      </c>
      <c r="W10" s="51">
        <v>5.0000000000000002E-5</v>
      </c>
      <c r="X10" s="51">
        <v>6.0000000000000002E-5</v>
      </c>
      <c r="Y10" s="51">
        <v>6.9999999999999994E-5</v>
      </c>
      <c r="Z10" s="5"/>
    </row>
    <row r="11" spans="1:26">
      <c r="A11" s="5"/>
      <c r="B11" s="44" t="str">
        <f ca="1">IF(D11=0,"",INDEX('Team Declaration'!$C$6:$BI$19,MATCH(A10,'Team Declaration'!$B$6:$B$19,0),MATCH(D11,'Team Declaration'!$C$4:$BI$4,0)))</f>
        <v>Myles Bickmore-Vaughan</v>
      </c>
      <c r="C11" s="45"/>
      <c r="D11" s="1" t="s">
        <v>17</v>
      </c>
      <c r="E11" s="2">
        <v>1.39</v>
      </c>
      <c r="F11" s="74">
        <v>5</v>
      </c>
      <c r="G11" s="5"/>
      <c r="H11" s="44" t="str">
        <f ca="1">IF(J11=0,"",INDEX('Team Declaration'!$C$6:$BI$19,MATCH(G10,'Team Declaration'!$B$6:$B$19,0),MATCH(J11,'Team Declaration'!$C$4:$BI$4,0)))</f>
        <v>Thomas Mutali</v>
      </c>
      <c r="I11" s="45"/>
      <c r="J11" s="1" t="s">
        <v>4</v>
      </c>
      <c r="K11" s="3">
        <v>11.3</v>
      </c>
      <c r="L11" s="74">
        <v>5</v>
      </c>
      <c r="M11" s="5"/>
      <c r="N11" s="44" t="str">
        <f ca="1">IF(P11=0,"",INDEX('Team Declaration'!$C$6:$BI$19,MATCH(M10,'Team Declaration'!$B$6:$B$19,0),MATCH(P11,'Team Declaration'!$C$4:$BI$4,0)))</f>
        <v>Tomer Tarragano</v>
      </c>
      <c r="O11" s="45"/>
      <c r="P11" s="1" t="s">
        <v>4</v>
      </c>
      <c r="Q11" s="2" t="s">
        <v>159</v>
      </c>
      <c r="R11" s="75">
        <v>5</v>
      </c>
      <c r="S11" s="5">
        <f>IF(OR($D11=S$1,$D11=S$2),$F11,0)+IF(OR($J11=S$1,$J11=S$2),$L11,0)+IF(OR($P11=S$1,$P11=S$2),$R11,0)</f>
        <v>10</v>
      </c>
      <c r="T11" s="5">
        <f t="shared" ref="T11:Y11" si="2">IF(OR($D11=T$1,$D11=T$2),$F11,0)+IF(OR($J11=T$1,$J11=T$2),$L11,0)+IF(OR($P11=T$1,$P11=T$2),$R11,0)</f>
        <v>0</v>
      </c>
      <c r="U11" s="5">
        <f t="shared" si="2"/>
        <v>0</v>
      </c>
      <c r="V11" s="5">
        <f t="shared" si="2"/>
        <v>5</v>
      </c>
      <c r="W11" s="5">
        <f t="shared" si="2"/>
        <v>0</v>
      </c>
      <c r="X11" s="5">
        <f t="shared" si="2"/>
        <v>0</v>
      </c>
      <c r="Y11" s="5">
        <f t="shared" si="2"/>
        <v>0</v>
      </c>
      <c r="Z11" s="5"/>
    </row>
    <row r="12" spans="1:26">
      <c r="A12" s="5"/>
      <c r="B12" s="44" t="str">
        <f ca="1">IF(D12=0,"",INDEX('Team Declaration'!$C$6:$BI$19,MATCH(A10,'Team Declaration'!$B$6:$B$19,0),MATCH(D12,'Team Declaration'!$C$4:$BI$4,0)))</f>
        <v>Dominic Pay</v>
      </c>
      <c r="C12" s="45"/>
      <c r="D12" s="1" t="s">
        <v>4</v>
      </c>
      <c r="E12" s="2">
        <v>1.25</v>
      </c>
      <c r="F12" s="74">
        <v>4</v>
      </c>
      <c r="G12" s="5"/>
      <c r="H12" s="44" t="str">
        <f ca="1">IF(J12=0,"",INDEX('Team Declaration'!$C$6:$BI$19,MATCH(G10,'Team Declaration'!$B$6:$B$19,0),MATCH(J12,'Team Declaration'!$C$4:$BI$4,0)))</f>
        <v>Asier Barnett</v>
      </c>
      <c r="I12" s="45"/>
      <c r="J12" s="1" t="s">
        <v>24</v>
      </c>
      <c r="K12" s="3">
        <v>11.5</v>
      </c>
      <c r="L12" s="74">
        <v>4</v>
      </c>
      <c r="M12" s="5"/>
      <c r="N12" s="44" t="str">
        <f ca="1">IF(P12=0,"",INDEX('Team Declaration'!$C$6:$BI$19,MATCH(M10,'Team Declaration'!$B$6:$B$19,0),MATCH(P12,'Team Declaration'!$C$4:$BI$4,0)))</f>
        <v/>
      </c>
      <c r="O12" s="45"/>
      <c r="P12" s="1"/>
      <c r="Q12" s="2"/>
      <c r="R12" s="75">
        <v>4</v>
      </c>
      <c r="S12" s="5">
        <f t="shared" ref="S12:Y15" si="3">IF(OR($D12=S$1,$D12=S$2),$F12,0)+IF(OR($J12=S$1,$J12=S$2),$L12,0)+IF(OR($P12=S$1,$P12=S$2),$R12,0)</f>
        <v>4</v>
      </c>
      <c r="T12" s="5">
        <f t="shared" si="3"/>
        <v>0</v>
      </c>
      <c r="U12" s="5">
        <f t="shared" si="3"/>
        <v>0</v>
      </c>
      <c r="V12" s="5">
        <f t="shared" si="3"/>
        <v>0</v>
      </c>
      <c r="W12" s="5">
        <f t="shared" si="3"/>
        <v>4</v>
      </c>
      <c r="X12" s="5">
        <f t="shared" si="3"/>
        <v>0</v>
      </c>
      <c r="Y12" s="5">
        <f t="shared" si="3"/>
        <v>0</v>
      </c>
      <c r="Z12" s="5"/>
    </row>
    <row r="13" spans="1:26">
      <c r="A13" s="5"/>
      <c r="B13" s="44" t="str">
        <f ca="1">IF(D13=0,"",INDEX('Team Declaration'!$C$6:$BI$19,MATCH(A10,'Team Declaration'!$B$6:$B$19,0),MATCH(D13,'Team Declaration'!$C$4:$BI$4,0)))</f>
        <v/>
      </c>
      <c r="C13" s="45"/>
      <c r="D13" s="1"/>
      <c r="E13" s="2"/>
      <c r="F13" s="74">
        <v>3</v>
      </c>
      <c r="G13" s="5"/>
      <c r="H13" s="44" t="str">
        <f ca="1">IF(J13=0,"",INDEX('Team Declaration'!$C$6:$BI$19,MATCH(G10,'Team Declaration'!$B$6:$B$19,0),MATCH(J13,'Team Declaration'!$C$4:$BI$4,0)))</f>
        <v>Ben Pedroza</v>
      </c>
      <c r="I13" s="45"/>
      <c r="J13" s="1" t="s">
        <v>8</v>
      </c>
      <c r="K13" s="3">
        <v>11.9</v>
      </c>
      <c r="L13" s="74">
        <v>3</v>
      </c>
      <c r="M13" s="5"/>
      <c r="N13" s="44" t="str">
        <f ca="1">IF(P13=0,"",INDEX('Team Declaration'!$C$6:$BI$19,MATCH(M10,'Team Declaration'!$B$6:$B$19,0),MATCH(P13,'Team Declaration'!$C$4:$BI$4,0)))</f>
        <v/>
      </c>
      <c r="O13" s="45"/>
      <c r="P13" s="1"/>
      <c r="Q13" s="2"/>
      <c r="R13" s="75">
        <v>3</v>
      </c>
      <c r="S13" s="5">
        <f t="shared" si="3"/>
        <v>0</v>
      </c>
      <c r="T13" s="5">
        <f t="shared" si="3"/>
        <v>3</v>
      </c>
      <c r="U13" s="5">
        <f t="shared" si="3"/>
        <v>0</v>
      </c>
      <c r="V13" s="5">
        <f t="shared" si="3"/>
        <v>0</v>
      </c>
      <c r="W13" s="5">
        <f t="shared" si="3"/>
        <v>0</v>
      </c>
      <c r="X13" s="5">
        <f t="shared" si="3"/>
        <v>0</v>
      </c>
      <c r="Y13" s="5">
        <f t="shared" si="3"/>
        <v>0</v>
      </c>
      <c r="Z13" s="5"/>
    </row>
    <row r="14" spans="1:26">
      <c r="A14" s="5"/>
      <c r="B14" s="44" t="str">
        <f ca="1">IF(D14=0,"",INDEX('Team Declaration'!$C$6:$BI$19,MATCH(A10,'Team Declaration'!$B$6:$B$19,0),MATCH(D14,'Team Declaration'!$C$4:$BI$4,0)))</f>
        <v/>
      </c>
      <c r="C14" s="45"/>
      <c r="D14" s="1"/>
      <c r="E14" s="2"/>
      <c r="F14" s="74">
        <v>2</v>
      </c>
      <c r="G14" s="5"/>
      <c r="H14" s="44" t="str">
        <f ca="1">IF(J14=0,"",INDEX('Team Declaration'!$C$6:$BI$19,MATCH(G10,'Team Declaration'!$B$6:$B$19,0),MATCH(J14,'Team Declaration'!$C$4:$BI$4,0)))</f>
        <v/>
      </c>
      <c r="I14" s="45"/>
      <c r="J14" s="1"/>
      <c r="K14" s="3"/>
      <c r="L14" s="74">
        <v>2</v>
      </c>
      <c r="M14" s="5"/>
      <c r="N14" s="44" t="str">
        <f ca="1">IF(P14=0,"",INDEX('Team Declaration'!$C$6:$BI$19,MATCH(M10,'Team Declaration'!$B$6:$B$19,0),MATCH(P14,'Team Declaration'!$C$4:$BI$4,0)))</f>
        <v/>
      </c>
      <c r="O14" s="45"/>
      <c r="P14" s="1"/>
      <c r="Q14" s="2"/>
      <c r="R14" s="75">
        <v>2</v>
      </c>
      <c r="S14" s="5">
        <f t="shared" si="3"/>
        <v>0</v>
      </c>
      <c r="T14" s="5">
        <f t="shared" si="3"/>
        <v>0</v>
      </c>
      <c r="U14" s="5">
        <f t="shared" si="3"/>
        <v>0</v>
      </c>
      <c r="V14" s="5">
        <f t="shared" si="3"/>
        <v>0</v>
      </c>
      <c r="W14" s="5">
        <f t="shared" si="3"/>
        <v>0</v>
      </c>
      <c r="X14" s="5">
        <f t="shared" si="3"/>
        <v>0</v>
      </c>
      <c r="Y14" s="5">
        <f t="shared" si="3"/>
        <v>0</v>
      </c>
      <c r="Z14" s="5"/>
    </row>
    <row r="15" spans="1:26">
      <c r="A15" s="5"/>
      <c r="B15" s="44" t="str">
        <f ca="1">IF(D15=0,"",INDEX('Team Declaration'!$C$6:$BI$19,MATCH(A10,'Team Declaration'!$B$6:$B$19,0),MATCH(D15,'Team Declaration'!$C$4:$BI$4,0)))</f>
        <v/>
      </c>
      <c r="C15" s="45"/>
      <c r="D15" s="1"/>
      <c r="E15" s="2"/>
      <c r="F15" s="74">
        <v>1</v>
      </c>
      <c r="G15" s="5"/>
      <c r="H15" s="44" t="str">
        <f ca="1">IF(J15=0,"",INDEX('Team Declaration'!$C$6:$BI$19,MATCH(G10,'Team Declaration'!$B$6:$B$19,0),MATCH(J15,'Team Declaration'!$C$4:$BI$4,0)))</f>
        <v/>
      </c>
      <c r="I15" s="45"/>
      <c r="J15" s="1"/>
      <c r="K15" s="3"/>
      <c r="L15" s="74">
        <v>1</v>
      </c>
      <c r="M15" s="5"/>
      <c r="N15" s="44" t="str">
        <f ca="1">IF(P15=0,"",INDEX('Team Declaration'!$C$6:$BI$19,MATCH(M10,'Team Declaration'!$B$6:$B$19,0),MATCH(P15,'Team Declaration'!$C$4:$BI$4,0)))</f>
        <v/>
      </c>
      <c r="O15" s="45"/>
      <c r="P15" s="1"/>
      <c r="Q15" s="2"/>
      <c r="R15" s="75">
        <v>1</v>
      </c>
      <c r="S15" s="5">
        <f t="shared" si="3"/>
        <v>0</v>
      </c>
      <c r="T15" s="5">
        <f t="shared" si="3"/>
        <v>0</v>
      </c>
      <c r="U15" s="5">
        <f t="shared" si="3"/>
        <v>0</v>
      </c>
      <c r="V15" s="5">
        <f t="shared" si="3"/>
        <v>0</v>
      </c>
      <c r="W15" s="5">
        <f t="shared" si="3"/>
        <v>0</v>
      </c>
      <c r="X15" s="5">
        <f t="shared" si="3"/>
        <v>0</v>
      </c>
      <c r="Y15" s="5">
        <f t="shared" si="3"/>
        <v>0</v>
      </c>
      <c r="Z15" s="5"/>
    </row>
    <row r="16" spans="1:26">
      <c r="A16" s="9" t="str">
        <f ca="1">'Team Declaration'!$B7</f>
        <v>Discus</v>
      </c>
      <c r="B16" s="5"/>
      <c r="C16" s="5"/>
      <c r="D16" s="6"/>
      <c r="E16" s="11" t="s">
        <v>2</v>
      </c>
      <c r="F16" s="74"/>
      <c r="G16" s="9" t="str">
        <f ca="1">'Team Declaration'!$B12</f>
        <v>600 metres</v>
      </c>
      <c r="H16" s="11"/>
      <c r="I16" s="11"/>
      <c r="J16" s="11"/>
      <c r="K16" s="11" t="s">
        <v>2</v>
      </c>
      <c r="L16" s="74"/>
      <c r="M16" s="9"/>
      <c r="N16" s="11"/>
      <c r="O16" s="11"/>
      <c r="P16" s="11"/>
      <c r="Q16" s="11"/>
      <c r="R16" s="76"/>
      <c r="S16" s="5"/>
      <c r="T16" s="5"/>
      <c r="U16" s="5"/>
      <c r="V16" s="5"/>
      <c r="W16" s="5"/>
      <c r="X16" s="5"/>
      <c r="Y16" s="5"/>
      <c r="Z16" s="5"/>
    </row>
    <row r="17" spans="1:26">
      <c r="A17" s="5"/>
      <c r="B17" s="44" t="str">
        <f ca="1">IF(D17=0,"",INDEX('Team Declaration'!$C$6:$BI$19,MATCH(A16,'Team Declaration'!$B$6:$B$19,0),MATCH(D17,'Team Declaration'!$C$4:$BI$4,0)))</f>
        <v>Samuel Montieth</v>
      </c>
      <c r="C17" s="45"/>
      <c r="D17" s="1" t="s">
        <v>7</v>
      </c>
      <c r="E17" s="2">
        <v>20.51</v>
      </c>
      <c r="F17" s="74">
        <v>5</v>
      </c>
      <c r="G17" s="5"/>
      <c r="H17" s="44" t="str">
        <f ca="1">IF(J17=0,"",INDEX('Team Declaration'!$C$6:$BI$19,MATCH(G16,'Team Declaration'!$B$6:$B$19,0),MATCH(J17,'Team Declaration'!$C$4:$BI$4,0)))</f>
        <v>Ben Martin</v>
      </c>
      <c r="I17" s="45"/>
      <c r="J17" s="1" t="s">
        <v>17</v>
      </c>
      <c r="K17" s="3" t="s">
        <v>131</v>
      </c>
      <c r="L17" s="74">
        <v>5</v>
      </c>
      <c r="M17" s="9"/>
      <c r="N17" s="11"/>
      <c r="O17" s="11"/>
      <c r="P17" s="11"/>
      <c r="Q17" s="11"/>
      <c r="R17" s="76"/>
      <c r="S17" s="5">
        <f>IF(OR($D17=S$1,$D17=S$2),$F17,0)+IF(OR($J17=S$1,$J17=S$2),$L17,0)+IF(OR($P17=S$1,$P17=S$2),$R17,0)</f>
        <v>0</v>
      </c>
      <c r="T17" s="5">
        <f t="shared" ref="T17:Y17" si="4">IF(OR($D17=T$1,$D17=T$2),$F17,0)+IF(OR($J17=T$1,$J17=T$2),$L17,0)+IF(OR($P17=T$1,$P17=T$2),$R17,0)</f>
        <v>5</v>
      </c>
      <c r="U17" s="5">
        <f t="shared" si="4"/>
        <v>0</v>
      </c>
      <c r="V17" s="5">
        <f t="shared" si="4"/>
        <v>5</v>
      </c>
      <c r="W17" s="5">
        <f t="shared" si="4"/>
        <v>0</v>
      </c>
      <c r="X17" s="5">
        <f t="shared" si="4"/>
        <v>0</v>
      </c>
      <c r="Y17" s="5">
        <f t="shared" si="4"/>
        <v>0</v>
      </c>
      <c r="Z17" s="5"/>
    </row>
    <row r="18" spans="1:26">
      <c r="A18" s="5"/>
      <c r="B18" s="44" t="str">
        <f ca="1">IF(D18=0,"",INDEX('Team Declaration'!$C$6:$BI$19,MATCH(A16,'Team Declaration'!$B$6:$B$19,0),MATCH(D18,'Team Declaration'!$C$4:$BI$4,0)))</f>
        <v>Jack Harris</v>
      </c>
      <c r="C18" s="45"/>
      <c r="D18" s="1" t="s">
        <v>18</v>
      </c>
      <c r="E18" s="2">
        <v>17.04</v>
      </c>
      <c r="F18" s="74">
        <v>4</v>
      </c>
      <c r="G18" s="5"/>
      <c r="H18" s="44" t="str">
        <f ca="1">IF(J18=0,"",INDEX('Team Declaration'!$C$6:$BI$19,MATCH(G16,'Team Declaration'!$B$6:$B$19,0),MATCH(J18,'Team Declaration'!$C$4:$BI$4,0)))</f>
        <v>Joshua Firsht</v>
      </c>
      <c r="I18" s="45"/>
      <c r="J18" s="1" t="s">
        <v>4</v>
      </c>
      <c r="K18" s="3" t="s">
        <v>132</v>
      </c>
      <c r="L18" s="74">
        <v>4</v>
      </c>
      <c r="M18" s="9"/>
      <c r="N18" s="11"/>
      <c r="O18" s="11"/>
      <c r="P18" s="11"/>
      <c r="Q18" s="11"/>
      <c r="R18" s="76"/>
      <c r="S18" s="5">
        <f t="shared" ref="S18:Y21" si="5">IF(OR($D18=S$1,$D18=S$2),$F18,0)+IF(OR($J18=S$1,$J18=S$2),$L18,0)+IF(OR($P18=S$1,$P18=S$2),$R18,0)</f>
        <v>4</v>
      </c>
      <c r="T18" s="5">
        <f t="shared" si="5"/>
        <v>0</v>
      </c>
      <c r="U18" s="5">
        <f t="shared" si="5"/>
        <v>0</v>
      </c>
      <c r="V18" s="5">
        <f t="shared" si="5"/>
        <v>4</v>
      </c>
      <c r="W18" s="5">
        <f t="shared" si="5"/>
        <v>0</v>
      </c>
      <c r="X18" s="5">
        <f t="shared" si="5"/>
        <v>0</v>
      </c>
      <c r="Y18" s="5">
        <f t="shared" si="5"/>
        <v>0</v>
      </c>
      <c r="Z18" s="5"/>
    </row>
    <row r="19" spans="1:26">
      <c r="A19" s="5"/>
      <c r="B19" s="44" t="str">
        <f ca="1">IF(D19=0,"",INDEX('Team Declaration'!$C$6:$BI$19,MATCH(A16,'Team Declaration'!$B$6:$B$19,0),MATCH(D19,'Team Declaration'!$C$4:$BI$4,0)))</f>
        <v>Noah Rees</v>
      </c>
      <c r="C19" s="45"/>
      <c r="D19" s="1" t="s">
        <v>4</v>
      </c>
      <c r="E19" s="2">
        <v>15.99</v>
      </c>
      <c r="F19" s="74">
        <v>3</v>
      </c>
      <c r="G19" s="5"/>
      <c r="H19" s="44" t="str">
        <f ca="1">IF(J19=0,"",INDEX('Team Declaration'!$C$6:$BI$19,MATCH(G16,'Team Declaration'!$B$6:$B$19,0),MATCH(J19,'Team Declaration'!$C$4:$BI$4,0)))</f>
        <v>Charlie Warren</v>
      </c>
      <c r="I19" s="45"/>
      <c r="J19" s="1" t="s">
        <v>23</v>
      </c>
      <c r="K19" s="3" t="s">
        <v>133</v>
      </c>
      <c r="L19" s="74">
        <v>3</v>
      </c>
      <c r="M19" s="9"/>
      <c r="N19" s="11"/>
      <c r="O19" s="11"/>
      <c r="P19" s="11"/>
      <c r="Q19" s="11"/>
      <c r="R19" s="76"/>
      <c r="S19" s="5">
        <f t="shared" si="5"/>
        <v>3</v>
      </c>
      <c r="T19" s="5">
        <f t="shared" si="5"/>
        <v>0</v>
      </c>
      <c r="U19" s="5">
        <f t="shared" si="5"/>
        <v>0</v>
      </c>
      <c r="V19" s="5">
        <f t="shared" si="5"/>
        <v>0</v>
      </c>
      <c r="W19" s="5">
        <f t="shared" si="5"/>
        <v>3</v>
      </c>
      <c r="X19" s="5">
        <f t="shared" si="5"/>
        <v>0</v>
      </c>
      <c r="Y19" s="5">
        <f t="shared" si="5"/>
        <v>0</v>
      </c>
      <c r="Z19" s="5"/>
    </row>
    <row r="20" spans="1:26">
      <c r="A20" s="5"/>
      <c r="B20" s="44" t="str">
        <f ca="1">IF(D20=0,"",INDEX('Team Declaration'!$C$6:$BI$19,MATCH(A16,'Team Declaration'!$B$6:$B$19,0),MATCH(D20,'Team Declaration'!$C$4:$BI$4,0)))</f>
        <v/>
      </c>
      <c r="C20" s="45"/>
      <c r="D20" s="1"/>
      <c r="E20" s="2"/>
      <c r="F20" s="74">
        <v>2</v>
      </c>
      <c r="G20" s="5"/>
      <c r="H20" s="44" t="str">
        <f ca="1">IF(J20=0,"",INDEX('Team Declaration'!$C$6:$BI$19,MATCH(G16,'Team Declaration'!$B$6:$B$19,0),MATCH(J20,'Team Declaration'!$C$4:$BI$4,0)))</f>
        <v>Max Rust</v>
      </c>
      <c r="I20" s="45"/>
      <c r="J20" s="1" t="s">
        <v>7</v>
      </c>
      <c r="K20" s="3" t="s">
        <v>134</v>
      </c>
      <c r="L20" s="74">
        <v>2</v>
      </c>
      <c r="M20" s="9"/>
      <c r="N20" s="11"/>
      <c r="O20" s="11"/>
      <c r="P20" s="11"/>
      <c r="Q20" s="11"/>
      <c r="R20" s="76"/>
      <c r="S20" s="5">
        <f t="shared" si="5"/>
        <v>0</v>
      </c>
      <c r="T20" s="5">
        <f t="shared" si="5"/>
        <v>2</v>
      </c>
      <c r="U20" s="5">
        <f t="shared" si="5"/>
        <v>0</v>
      </c>
      <c r="V20" s="5">
        <f t="shared" si="5"/>
        <v>0</v>
      </c>
      <c r="W20" s="5">
        <f t="shared" si="5"/>
        <v>0</v>
      </c>
      <c r="X20" s="5">
        <f t="shared" si="5"/>
        <v>0</v>
      </c>
      <c r="Y20" s="5">
        <f t="shared" si="5"/>
        <v>0</v>
      </c>
      <c r="Z20" s="5"/>
    </row>
    <row r="21" spans="1:26">
      <c r="A21" s="5"/>
      <c r="B21" s="44" t="str">
        <f ca="1">IF(D21=0,"",INDEX('Team Declaration'!$C$6:$BI$19,MATCH(A16,'Team Declaration'!$B$6:$B$19,0),MATCH(D21,'Team Declaration'!$C$4:$BI$4,0)))</f>
        <v/>
      </c>
      <c r="C21" s="45"/>
      <c r="D21" s="1"/>
      <c r="E21" s="2"/>
      <c r="F21" s="74">
        <v>1</v>
      </c>
      <c r="G21" s="5"/>
      <c r="H21" s="44" t="str">
        <f ca="1">IF(J21=0,"",INDEX('Team Declaration'!$C$6:$BI$19,MATCH(G16,'Team Declaration'!$B$6:$B$19,0),MATCH(J21,'Team Declaration'!$C$4:$BI$4,0)))</f>
        <v/>
      </c>
      <c r="I21" s="45"/>
      <c r="J21" s="1"/>
      <c r="K21" s="3"/>
      <c r="L21" s="74">
        <v>1</v>
      </c>
      <c r="M21" s="9"/>
      <c r="N21" s="11"/>
      <c r="O21" s="11"/>
      <c r="P21" s="11"/>
      <c r="Q21" s="11"/>
      <c r="R21" s="76"/>
      <c r="S21" s="5">
        <f t="shared" si="5"/>
        <v>0</v>
      </c>
      <c r="T21" s="5">
        <f t="shared" si="5"/>
        <v>0</v>
      </c>
      <c r="U21" s="5">
        <f t="shared" si="5"/>
        <v>0</v>
      </c>
      <c r="V21" s="5">
        <f t="shared" si="5"/>
        <v>0</v>
      </c>
      <c r="W21" s="5">
        <f t="shared" si="5"/>
        <v>0</v>
      </c>
      <c r="X21" s="5">
        <f t="shared" si="5"/>
        <v>0</v>
      </c>
      <c r="Y21" s="5">
        <f t="shared" si="5"/>
        <v>0</v>
      </c>
      <c r="Z21" s="5"/>
    </row>
    <row r="22" spans="1:26">
      <c r="A22" s="9" t="str">
        <f ca="1">A16</f>
        <v>Discus</v>
      </c>
      <c r="B22" s="6"/>
      <c r="C22" s="6"/>
      <c r="D22" s="13"/>
      <c r="E22" s="11" t="s">
        <v>3</v>
      </c>
      <c r="F22" s="74"/>
      <c r="G22" s="9" t="str">
        <f ca="1">G16</f>
        <v>600 metres</v>
      </c>
      <c r="H22" s="11"/>
      <c r="I22" s="11"/>
      <c r="J22" s="11"/>
      <c r="K22" s="11" t="s">
        <v>3</v>
      </c>
      <c r="L22" s="74"/>
      <c r="M22" s="9" t="str">
        <f ca="1">'Team Declaration'!$B16</f>
        <v>4x100m relay</v>
      </c>
      <c r="N22" s="5"/>
      <c r="O22" s="5"/>
      <c r="P22" s="6"/>
      <c r="Q22" s="10"/>
      <c r="R22" s="76"/>
      <c r="S22" s="5"/>
      <c r="T22" s="5"/>
      <c r="U22" s="5"/>
      <c r="V22" s="5"/>
      <c r="W22" s="5"/>
      <c r="X22" s="5"/>
      <c r="Y22" s="5"/>
      <c r="Z22" s="5"/>
    </row>
    <row r="23" spans="1:26">
      <c r="A23" s="5"/>
      <c r="B23" s="44" t="str">
        <f ca="1">IF(D23=0,"",INDEX('Team Declaration'!$C$6:$BI$19,MATCH(A22,'Team Declaration'!$B$6:$B$19,0),MATCH(D23,'Team Declaration'!$C$4:$BI$4,0)))</f>
        <v>Tom Eames</v>
      </c>
      <c r="C23" s="45"/>
      <c r="D23" s="1" t="s">
        <v>3</v>
      </c>
      <c r="E23" s="2">
        <v>15.16</v>
      </c>
      <c r="F23" s="74">
        <v>5</v>
      </c>
      <c r="G23" s="5"/>
      <c r="H23" s="44" t="str">
        <f ca="1">IF(J23=0,"",INDEX('Team Declaration'!$C$6:$BI$19,MATCH(G22,'Team Declaration'!$B$6:$B$19,0),MATCH(J23,'Team Declaration'!$C$4:$BI$4,0)))</f>
        <v>Sam Wilkinson</v>
      </c>
      <c r="I23" s="45"/>
      <c r="J23" s="1" t="s">
        <v>3</v>
      </c>
      <c r="K23" s="3" t="s">
        <v>135</v>
      </c>
      <c r="L23" s="74">
        <v>5</v>
      </c>
      <c r="M23" s="5"/>
      <c r="N23" s="14" t="str">
        <f ca="1">IF($P23=0,"",INDEX('Team Declaration'!$C$6:$BJ$19,MATCH($M$22,'Team Declaration'!$B$6:$B$19,0),MATCH(LEFT($P23,1),'Team Declaration'!$C$4:$BJ$4,0)))</f>
        <v>Sam Wilkinson</v>
      </c>
      <c r="O23" s="48"/>
      <c r="P23" s="159" t="s">
        <v>3</v>
      </c>
      <c r="Q23" s="154">
        <v>56.9</v>
      </c>
      <c r="R23" s="76">
        <v>5</v>
      </c>
      <c r="S23" s="5">
        <f>IF(OR($D23=S$1,$D23=S$2),$F23,0)+IF(OR($J23=S$1,$J23=S$2),$L23,0)+IF(OR($P23=S$1,$P23=S$2),$R23,0)</f>
        <v>15</v>
      </c>
      <c r="T23" s="5">
        <f t="shared" ref="T23:Y23" si="6">IF(OR($D23=T$1,$D23=T$2),$F23,0)+IF(OR($J23=T$1,$J23=T$2),$L23,0)+IF(OR($P23=T$1,$P23=T$2),$R23,0)</f>
        <v>0</v>
      </c>
      <c r="U23" s="5">
        <f t="shared" si="6"/>
        <v>0</v>
      </c>
      <c r="V23" s="5">
        <f t="shared" si="6"/>
        <v>0</v>
      </c>
      <c r="W23" s="5">
        <f t="shared" si="6"/>
        <v>0</v>
      </c>
      <c r="X23" s="5">
        <f t="shared" si="6"/>
        <v>0</v>
      </c>
      <c r="Y23" s="5">
        <f t="shared" si="6"/>
        <v>0</v>
      </c>
      <c r="Z23" s="5"/>
    </row>
    <row r="24" spans="1:26">
      <c r="A24" s="5"/>
      <c r="B24" s="44" t="str">
        <f ca="1">IF(D24=0,"",INDEX('Team Declaration'!$C$6:$BI$19,MATCH(A22,'Team Declaration'!$B$6:$B$19,0),MATCH(D24,'Team Declaration'!$C$4:$BI$4,0)))</f>
        <v/>
      </c>
      <c r="C24" s="45"/>
      <c r="D24" s="1"/>
      <c r="E24" s="2"/>
      <c r="F24" s="74">
        <v>4</v>
      </c>
      <c r="G24" s="5"/>
      <c r="H24" s="44" t="str">
        <f ca="1">IF(J24=0,"",INDEX('Team Declaration'!$C$6:$BI$19,MATCH(G22,'Team Declaration'!$B$6:$B$19,0),MATCH(J24,'Team Declaration'!$C$4:$BI$4,0)))</f>
        <v>Joey Webbon</v>
      </c>
      <c r="I24" s="45"/>
      <c r="J24" s="1" t="s">
        <v>18</v>
      </c>
      <c r="K24" s="3" t="s">
        <v>136</v>
      </c>
      <c r="L24" s="74">
        <v>4</v>
      </c>
      <c r="M24" s="5"/>
      <c r="N24" s="15" t="str">
        <f ca="1">IF($P23=0,"",INDEX('Team Declaration'!$C$6:$BJ$19,MATCH($M$22,'Team Declaration'!$B$6:$B$19,0)+1,MATCH(LEFT($P23,1),'Team Declaration'!$C$4:$BJ$4,0)))</f>
        <v>Joseph Routledge</v>
      </c>
      <c r="O24" s="49"/>
      <c r="P24" s="160"/>
      <c r="Q24" s="155"/>
      <c r="R24" s="76"/>
      <c r="S24" s="5">
        <f t="shared" ref="S24:Y39" si="7">IF(OR($D24=S$1,$D24=S$2),$F24,0)+IF(OR($J24=S$1,$J24=S$2),$L24,0)+IF(OR($P24=S$1,$P24=S$2),$R24,0)</f>
        <v>0</v>
      </c>
      <c r="T24" s="5">
        <f t="shared" si="7"/>
        <v>0</v>
      </c>
      <c r="U24" s="5">
        <f t="shared" si="7"/>
        <v>0</v>
      </c>
      <c r="V24" s="5">
        <f t="shared" si="7"/>
        <v>4</v>
      </c>
      <c r="W24" s="5">
        <f t="shared" si="7"/>
        <v>0</v>
      </c>
      <c r="X24" s="5">
        <f t="shared" si="7"/>
        <v>0</v>
      </c>
      <c r="Y24" s="5">
        <f t="shared" si="7"/>
        <v>0</v>
      </c>
      <c r="Z24" s="5"/>
    </row>
    <row r="25" spans="1:26">
      <c r="A25" s="5"/>
      <c r="B25" s="44" t="str">
        <f ca="1">IF(D25=0,"",INDEX('Team Declaration'!$C$6:$BI$19,MATCH(A22,'Team Declaration'!$B$6:$B$19,0),MATCH(D25,'Team Declaration'!$C$4:$BI$4,0)))</f>
        <v/>
      </c>
      <c r="C25" s="45"/>
      <c r="D25" s="1"/>
      <c r="E25" s="2"/>
      <c r="F25" s="74">
        <v>3</v>
      </c>
      <c r="G25" s="5"/>
      <c r="H25" s="44" t="str">
        <f ca="1">IF(J25=0,"",INDEX('Team Declaration'!$C$6:$BI$19,MATCH(G22,'Team Declaration'!$B$6:$B$19,0),MATCH(J25,'Team Declaration'!$C$4:$BI$4,0)))</f>
        <v/>
      </c>
      <c r="I25" s="45"/>
      <c r="J25" s="1"/>
      <c r="K25" s="3"/>
      <c r="L25" s="74">
        <v>3</v>
      </c>
      <c r="M25" s="5"/>
      <c r="N25" s="15" t="str">
        <f ca="1">IF($P23=0,"",INDEX('Team Declaration'!$C$6:$BJ$19,MATCH($M$22,'Team Declaration'!$B$6:$B$19,0)+2,MATCH(LEFT($P23,1),'Team Declaration'!$C$4:$BJ$4,0)))</f>
        <v>Joshua Firsht</v>
      </c>
      <c r="O25" s="49"/>
      <c r="P25" s="160"/>
      <c r="Q25" s="155"/>
      <c r="R25" s="76"/>
      <c r="S25" s="5">
        <f t="shared" si="7"/>
        <v>0</v>
      </c>
      <c r="T25" s="5">
        <f t="shared" si="7"/>
        <v>0</v>
      </c>
      <c r="U25" s="5">
        <f t="shared" si="7"/>
        <v>0</v>
      </c>
      <c r="V25" s="5">
        <f t="shared" si="7"/>
        <v>0</v>
      </c>
      <c r="W25" s="5">
        <f t="shared" si="7"/>
        <v>0</v>
      </c>
      <c r="X25" s="5">
        <f t="shared" si="7"/>
        <v>0</v>
      </c>
      <c r="Y25" s="5">
        <f t="shared" si="7"/>
        <v>0</v>
      </c>
      <c r="Z25" s="5"/>
    </row>
    <row r="26" spans="1:26">
      <c r="A26" s="5"/>
      <c r="B26" s="44" t="str">
        <f ca="1">IF(D26=0,"",INDEX('Team Declaration'!$C$6:$BI$19,MATCH(A22,'Team Declaration'!$B$6:$B$19,0),MATCH(D26,'Team Declaration'!$C$4:$BI$4,0)))</f>
        <v/>
      </c>
      <c r="C26" s="45"/>
      <c r="D26" s="1"/>
      <c r="E26" s="2"/>
      <c r="F26" s="74">
        <v>2</v>
      </c>
      <c r="G26" s="5"/>
      <c r="H26" s="44" t="str">
        <f ca="1">IF(J26=0,"",INDEX('Team Declaration'!$C$6:$BI$19,MATCH(G22,'Team Declaration'!$B$6:$B$19,0),MATCH(J26,'Team Declaration'!$C$4:$BI$4,0)))</f>
        <v/>
      </c>
      <c r="I26" s="45"/>
      <c r="J26" s="1"/>
      <c r="K26" s="3"/>
      <c r="L26" s="74">
        <v>2</v>
      </c>
      <c r="M26" s="5"/>
      <c r="N26" s="17" t="str">
        <f ca="1">IF($P23=0,"",INDEX('Team Declaration'!$C$6:$BJ$19,MATCH($M$22,'Team Declaration'!$B$6:$B$19,0)+3,MATCH(LEFT($P23,1),'Team Declaration'!$C$4:$BJ$4,0)))</f>
        <v>Chuck Shaw-Main</v>
      </c>
      <c r="O26" s="50"/>
      <c r="P26" s="161"/>
      <c r="Q26" s="156"/>
      <c r="R26" s="76"/>
      <c r="S26" s="5">
        <f t="shared" si="7"/>
        <v>0</v>
      </c>
      <c r="T26" s="5">
        <f t="shared" si="7"/>
        <v>0</v>
      </c>
      <c r="U26" s="5">
        <f t="shared" si="7"/>
        <v>0</v>
      </c>
      <c r="V26" s="5">
        <f t="shared" si="7"/>
        <v>0</v>
      </c>
      <c r="W26" s="5">
        <f t="shared" si="7"/>
        <v>0</v>
      </c>
      <c r="X26" s="5">
        <f t="shared" si="7"/>
        <v>0</v>
      </c>
      <c r="Y26" s="5">
        <f t="shared" si="7"/>
        <v>0</v>
      </c>
      <c r="Z26" s="5"/>
    </row>
    <row r="27" spans="1:26">
      <c r="A27" s="5"/>
      <c r="B27" s="44" t="str">
        <f ca="1">IF(D27=0,"",INDEX('Team Declaration'!$C$6:$BI$19,MATCH(A22,'Team Declaration'!$B$6:$B$19,0),MATCH(D27,'Team Declaration'!$C$4:$BI$4,0)))</f>
        <v/>
      </c>
      <c r="C27" s="45"/>
      <c r="D27" s="1"/>
      <c r="E27" s="2"/>
      <c r="F27" s="74">
        <v>1</v>
      </c>
      <c r="G27" s="5"/>
      <c r="H27" s="44" t="str">
        <f ca="1">IF(J27=0,"",INDEX('Team Declaration'!$C$6:$BI$19,MATCH(G22,'Team Declaration'!$B$6:$B$19,0),MATCH(J27,'Team Declaration'!$C$4:$BI$4,0)))</f>
        <v/>
      </c>
      <c r="I27" s="45"/>
      <c r="J27" s="1"/>
      <c r="K27" s="3"/>
      <c r="L27" s="74">
        <v>1</v>
      </c>
      <c r="M27" s="5"/>
      <c r="N27" s="14" t="str">
        <f ca="1">IF($P27=0,"",INDEX('Team Declaration'!$C$6:$BJ$19,MATCH($M$22,'Team Declaration'!$B$6:$B$19,0),MATCH(LEFT($P27,1),'Team Declaration'!$C$4:$BJ$4,0)))</f>
        <v>Myles Bickmore-Vaughan</v>
      </c>
      <c r="O27" s="48"/>
      <c r="P27" s="159" t="s">
        <v>17</v>
      </c>
      <c r="Q27" s="154">
        <v>60.1</v>
      </c>
      <c r="R27" s="76">
        <v>4</v>
      </c>
      <c r="S27" s="5">
        <f t="shared" si="7"/>
        <v>0</v>
      </c>
      <c r="T27" s="5">
        <f t="shared" si="7"/>
        <v>0</v>
      </c>
      <c r="U27" s="5">
        <f t="shared" si="7"/>
        <v>0</v>
      </c>
      <c r="V27" s="5">
        <f t="shared" si="7"/>
        <v>4</v>
      </c>
      <c r="W27" s="5">
        <f t="shared" si="7"/>
        <v>0</v>
      </c>
      <c r="X27" s="5">
        <f t="shared" si="7"/>
        <v>0</v>
      </c>
      <c r="Y27" s="5">
        <f t="shared" si="7"/>
        <v>0</v>
      </c>
      <c r="Z27" s="5"/>
    </row>
    <row r="28" spans="1:26">
      <c r="A28" s="9" t="str">
        <f ca="1">'Team Declaration'!$B8</f>
        <v>Long Jump</v>
      </c>
      <c r="B28" s="16"/>
      <c r="C28" s="16"/>
      <c r="D28" s="6"/>
      <c r="E28" s="11" t="s">
        <v>2</v>
      </c>
      <c r="F28" s="74"/>
      <c r="G28" s="9" t="str">
        <f ca="1">'Team Declaration'!$B13</f>
        <v>75 m Hurdles</v>
      </c>
      <c r="H28" s="11"/>
      <c r="I28" s="11"/>
      <c r="J28" s="11"/>
      <c r="K28" s="11" t="s">
        <v>2</v>
      </c>
      <c r="L28" s="74"/>
      <c r="M28" s="5"/>
      <c r="N28" s="15" t="str">
        <f ca="1">IF($P27=0,"",INDEX('Team Declaration'!$C$6:$BJ$19,MATCH($M$22,'Team Declaration'!$B$6:$B$19,0)+1,MATCH(LEFT($P27,1),'Team Declaration'!$C$4:$BJ$4,0)))</f>
        <v>Bill Saunders</v>
      </c>
      <c r="O28" s="49"/>
      <c r="P28" s="160"/>
      <c r="Q28" s="155"/>
      <c r="R28" s="76"/>
      <c r="S28" s="5">
        <f t="shared" si="7"/>
        <v>0</v>
      </c>
      <c r="T28" s="5">
        <f t="shared" si="7"/>
        <v>0</v>
      </c>
      <c r="U28" s="5">
        <f t="shared" si="7"/>
        <v>0</v>
      </c>
      <c r="V28" s="5">
        <f t="shared" si="7"/>
        <v>0</v>
      </c>
      <c r="W28" s="5">
        <f t="shared" si="7"/>
        <v>0</v>
      </c>
      <c r="X28" s="5">
        <f t="shared" si="7"/>
        <v>0</v>
      </c>
      <c r="Y28" s="5">
        <f t="shared" si="7"/>
        <v>0</v>
      </c>
      <c r="Z28" s="5"/>
    </row>
    <row r="29" spans="1:26">
      <c r="A29" s="5"/>
      <c r="B29" s="44" t="str">
        <f ca="1">IF(D29=0,"",INDEX('Team Declaration'!$C$6:$BI$19,MATCH(A28,'Team Declaration'!$B$6:$B$19,0),MATCH(D29,'Team Declaration'!$C$4:$BI$4,0)))</f>
        <v>Myles Bickmore-Vaughan</v>
      </c>
      <c r="C29" s="45"/>
      <c r="D29" s="1" t="s">
        <v>17</v>
      </c>
      <c r="E29" s="2">
        <v>4.6900000000000004</v>
      </c>
      <c r="F29" s="74">
        <v>5</v>
      </c>
      <c r="G29" s="5"/>
      <c r="H29" s="44" t="str">
        <f ca="1">IF(J29=0,"",INDEX('Team Declaration'!$C$6:$BI$19,MATCH(G28,'Team Declaration'!$B$6:$B$19,0),MATCH(J29,'Team Declaration'!$C$4:$BI$4,0)))</f>
        <v>Joseph Routledge</v>
      </c>
      <c r="I29" s="45"/>
      <c r="J29" s="1" t="s">
        <v>3</v>
      </c>
      <c r="K29" s="3">
        <v>13.7</v>
      </c>
      <c r="L29" s="74">
        <v>5</v>
      </c>
      <c r="M29" s="5"/>
      <c r="N29" s="15" t="str">
        <f ca="1">IF($P27=0,"",INDEX('Team Declaration'!$C$6:$BJ$19,MATCH($M$22,'Team Declaration'!$B$6:$B$19,0)+2,MATCH(LEFT($P27,1),'Team Declaration'!$C$4:$BJ$4,0)))</f>
        <v>-</v>
      </c>
      <c r="O29" s="49"/>
      <c r="P29" s="160"/>
      <c r="Q29" s="155"/>
      <c r="R29" s="76"/>
      <c r="S29" s="5">
        <f t="shared" si="7"/>
        <v>5</v>
      </c>
      <c r="T29" s="5">
        <f t="shared" si="7"/>
        <v>0</v>
      </c>
      <c r="U29" s="5">
        <f t="shared" si="7"/>
        <v>0</v>
      </c>
      <c r="V29" s="5">
        <f t="shared" si="7"/>
        <v>5</v>
      </c>
      <c r="W29" s="5">
        <f t="shared" si="7"/>
        <v>0</v>
      </c>
      <c r="X29" s="5">
        <f t="shared" si="7"/>
        <v>0</v>
      </c>
      <c r="Y29" s="5">
        <f t="shared" si="7"/>
        <v>0</v>
      </c>
      <c r="Z29" s="5"/>
    </row>
    <row r="30" spans="1:26">
      <c r="A30" s="5"/>
      <c r="B30" s="44" t="str">
        <f ca="1">IF(D30=0,"",INDEX('Team Declaration'!$C$6:$BI$19,MATCH(A28,'Team Declaration'!$B$6:$B$19,0),MATCH(D30,'Team Declaration'!$C$4:$BI$4,0)))</f>
        <v>Sam Wilkinson</v>
      </c>
      <c r="C30" s="45"/>
      <c r="D30" s="1" t="s">
        <v>4</v>
      </c>
      <c r="E30" s="2">
        <v>4.4000000000000004</v>
      </c>
      <c r="F30" s="74">
        <v>4</v>
      </c>
      <c r="G30" s="5"/>
      <c r="H30" s="44" t="str">
        <f ca="1">IF(J30=0,"",INDEX('Team Declaration'!$C$6:$BI$19,MATCH(G28,'Team Declaration'!$B$6:$B$19,0),MATCH(J30,'Team Declaration'!$C$4:$BI$4,0)))</f>
        <v>Jay Atkins</v>
      </c>
      <c r="I30" s="45"/>
      <c r="J30" s="1" t="s">
        <v>17</v>
      </c>
      <c r="K30" s="3">
        <v>14.5</v>
      </c>
      <c r="L30" s="74">
        <v>4</v>
      </c>
      <c r="M30" s="5"/>
      <c r="N30" s="17" t="str">
        <f ca="1">IF($P27=0,"",INDEX('Team Declaration'!$C$6:$BJ$19,MATCH($M$22,'Team Declaration'!$B$6:$B$19,0)+3,MATCH(LEFT($P27,1),'Team Declaration'!$C$4:$BJ$4,0)))</f>
        <v>-</v>
      </c>
      <c r="O30" s="50"/>
      <c r="P30" s="161"/>
      <c r="Q30" s="156"/>
      <c r="R30" s="76"/>
      <c r="S30" s="5">
        <f t="shared" si="7"/>
        <v>4</v>
      </c>
      <c r="T30" s="5">
        <f t="shared" si="7"/>
        <v>0</v>
      </c>
      <c r="U30" s="5">
        <f t="shared" si="7"/>
        <v>0</v>
      </c>
      <c r="V30" s="5">
        <f t="shared" si="7"/>
        <v>4</v>
      </c>
      <c r="W30" s="5">
        <f t="shared" si="7"/>
        <v>0</v>
      </c>
      <c r="X30" s="5">
        <f t="shared" si="7"/>
        <v>0</v>
      </c>
      <c r="Y30" s="5">
        <f t="shared" si="7"/>
        <v>0</v>
      </c>
      <c r="Z30" s="5"/>
    </row>
    <row r="31" spans="1:26">
      <c r="A31" s="5"/>
      <c r="B31" s="44" t="str">
        <f ca="1">IF(D31=0,"",INDEX('Team Declaration'!$C$6:$BI$19,MATCH(A28,'Team Declaration'!$B$6:$B$19,0),MATCH(D31,'Team Declaration'!$C$4:$BI$4,0)))</f>
        <v>William Saunders</v>
      </c>
      <c r="C31" s="45"/>
      <c r="D31" s="1" t="s">
        <v>23</v>
      </c>
      <c r="E31" s="2">
        <v>3.65</v>
      </c>
      <c r="F31" s="74">
        <v>3</v>
      </c>
      <c r="G31" s="5"/>
      <c r="H31" s="44" t="str">
        <f ca="1">IF(J31=0,"",INDEX('Team Declaration'!$C$6:$BI$19,MATCH(G28,'Team Declaration'!$B$6:$B$19,0),MATCH(J31,'Team Declaration'!$C$4:$BI$4,0)))</f>
        <v>George Dyer</v>
      </c>
      <c r="I31" s="45"/>
      <c r="J31" s="1" t="s">
        <v>7</v>
      </c>
      <c r="K31" s="3">
        <v>15.5</v>
      </c>
      <c r="L31" s="74">
        <v>3</v>
      </c>
      <c r="M31" s="5"/>
      <c r="N31" s="14" t="str">
        <f ca="1">IF($P31=0,"",INDEX('Team Declaration'!$C$6:$BJ$19,MATCH($M$22,'Team Declaration'!$B$6:$B$19,0),MATCH(LEFT($P31,1),'Team Declaration'!$C$4:$BJ$4,0)))</f>
        <v>George Dyer</v>
      </c>
      <c r="O31" s="48"/>
      <c r="P31" s="159" t="s">
        <v>7</v>
      </c>
      <c r="Q31" s="154">
        <v>60.6</v>
      </c>
      <c r="R31" s="76">
        <v>3</v>
      </c>
      <c r="S31" s="5">
        <f t="shared" si="7"/>
        <v>0</v>
      </c>
      <c r="T31" s="5">
        <f t="shared" si="7"/>
        <v>6</v>
      </c>
      <c r="U31" s="5">
        <f t="shared" si="7"/>
        <v>0</v>
      </c>
      <c r="V31" s="5">
        <f t="shared" si="7"/>
        <v>0</v>
      </c>
      <c r="W31" s="5">
        <f t="shared" si="7"/>
        <v>3</v>
      </c>
      <c r="X31" s="5">
        <f t="shared" si="7"/>
        <v>0</v>
      </c>
      <c r="Y31" s="5">
        <f t="shared" si="7"/>
        <v>0</v>
      </c>
      <c r="Z31" s="5"/>
    </row>
    <row r="32" spans="1:26">
      <c r="A32" s="5"/>
      <c r="B32" s="44" t="str">
        <f ca="1">IF(D32=0,"",INDEX('Team Declaration'!$C$6:$BI$19,MATCH(A28,'Team Declaration'!$B$6:$B$19,0),MATCH(D32,'Team Declaration'!$C$4:$BI$4,0)))</f>
        <v>Oliver Pryer</v>
      </c>
      <c r="C32" s="45"/>
      <c r="D32" s="1" t="s">
        <v>8</v>
      </c>
      <c r="E32" s="2">
        <v>3.5</v>
      </c>
      <c r="F32" s="74">
        <v>2</v>
      </c>
      <c r="G32" s="5"/>
      <c r="H32" s="44" t="str">
        <f ca="1">IF(J32=0,"",INDEX('Team Declaration'!$C$6:$BI$19,MATCH(G28,'Team Declaration'!$B$6:$B$19,0),MATCH(J32,'Team Declaration'!$C$4:$BI$4,0)))</f>
        <v/>
      </c>
      <c r="I32" s="45"/>
      <c r="J32" s="1"/>
      <c r="K32" s="3"/>
      <c r="L32" s="74">
        <v>2</v>
      </c>
      <c r="M32" s="5"/>
      <c r="N32" s="15" t="str">
        <f ca="1">IF($P31=0,"",INDEX('Team Declaration'!$C$6:$BJ$19,MATCH($M$22,'Team Declaration'!$B$6:$B$19,0)+1,MATCH(LEFT($P31,1),'Team Declaration'!$C$4:$BJ$4,0)))</f>
        <v>Max Rust</v>
      </c>
      <c r="O32" s="49"/>
      <c r="P32" s="160"/>
      <c r="Q32" s="155"/>
      <c r="R32" s="76"/>
      <c r="S32" s="5">
        <f t="shared" si="7"/>
        <v>0</v>
      </c>
      <c r="T32" s="5">
        <f t="shared" si="7"/>
        <v>2</v>
      </c>
      <c r="U32" s="5">
        <f t="shared" si="7"/>
        <v>0</v>
      </c>
      <c r="V32" s="5">
        <f t="shared" si="7"/>
        <v>0</v>
      </c>
      <c r="W32" s="5">
        <f t="shared" si="7"/>
        <v>0</v>
      </c>
      <c r="X32" s="5">
        <f t="shared" si="7"/>
        <v>0</v>
      </c>
      <c r="Y32" s="5">
        <f t="shared" si="7"/>
        <v>0</v>
      </c>
      <c r="Z32" s="5"/>
    </row>
    <row r="33" spans="1:26">
      <c r="A33" s="5"/>
      <c r="B33" s="44" t="str">
        <f ca="1">IF(D33=0,"",INDEX('Team Declaration'!$C$6:$BI$19,MATCH(A28,'Team Declaration'!$B$6:$B$19,0),MATCH(D33,'Team Declaration'!$C$4:$BI$4,0)))</f>
        <v/>
      </c>
      <c r="C33" s="45"/>
      <c r="D33" s="1"/>
      <c r="E33" s="2"/>
      <c r="F33" s="74">
        <v>1</v>
      </c>
      <c r="G33" s="5"/>
      <c r="H33" s="44" t="str">
        <f ca="1">IF(J33=0,"",INDEX('Team Declaration'!$C$6:$BI$19,MATCH(G28,'Team Declaration'!$B$6:$B$19,0),MATCH(J33,'Team Declaration'!$C$4:$BI$4,0)))</f>
        <v/>
      </c>
      <c r="I33" s="45"/>
      <c r="J33" s="1"/>
      <c r="K33" s="3"/>
      <c r="L33" s="74">
        <v>1</v>
      </c>
      <c r="M33" s="5"/>
      <c r="N33" s="15" t="str">
        <f ca="1">IF($P31=0,"",INDEX('Team Declaration'!$C$6:$BJ$19,MATCH($M$22,'Team Declaration'!$B$6:$B$19,0)+2,MATCH(LEFT($P31,1),'Team Declaration'!$C$4:$BJ$4,0)))</f>
        <v>Harry Hughes</v>
      </c>
      <c r="O33" s="49"/>
      <c r="P33" s="160"/>
      <c r="Q33" s="155"/>
      <c r="R33" s="76"/>
      <c r="S33" s="5">
        <f t="shared" si="7"/>
        <v>0</v>
      </c>
      <c r="T33" s="5">
        <f t="shared" si="7"/>
        <v>0</v>
      </c>
      <c r="U33" s="5">
        <f t="shared" si="7"/>
        <v>0</v>
      </c>
      <c r="V33" s="5">
        <f t="shared" si="7"/>
        <v>0</v>
      </c>
      <c r="W33" s="5">
        <f t="shared" si="7"/>
        <v>0</v>
      </c>
      <c r="X33" s="5">
        <f t="shared" si="7"/>
        <v>0</v>
      </c>
      <c r="Y33" s="5">
        <f t="shared" si="7"/>
        <v>0</v>
      </c>
      <c r="Z33" s="5"/>
    </row>
    <row r="34" spans="1:26">
      <c r="A34" s="9" t="str">
        <f ca="1">A28</f>
        <v>Long Jump</v>
      </c>
      <c r="B34" s="5"/>
      <c r="C34" s="5"/>
      <c r="D34" s="6"/>
      <c r="E34" s="11" t="s">
        <v>3</v>
      </c>
      <c r="F34" s="74"/>
      <c r="G34" s="9" t="str">
        <f ca="1">G28</f>
        <v>75 m Hurdles</v>
      </c>
      <c r="H34" s="11"/>
      <c r="I34" s="11"/>
      <c r="J34" s="11"/>
      <c r="K34" s="11" t="s">
        <v>3</v>
      </c>
      <c r="L34" s="74"/>
      <c r="M34" s="5"/>
      <c r="N34" s="17" t="str">
        <f ca="1">IF($P31=0,"",INDEX('Team Declaration'!$C$6:$BJ$19,MATCH($M$22,'Team Declaration'!$B$6:$B$19,0)+3,MATCH(LEFT($P31,1),'Team Declaration'!$C$4:$BJ$4,0)))</f>
        <v>Samuel Montieth</v>
      </c>
      <c r="O34" s="50"/>
      <c r="P34" s="161"/>
      <c r="Q34" s="156"/>
      <c r="R34" s="76"/>
      <c r="S34" s="5">
        <f t="shared" si="7"/>
        <v>0</v>
      </c>
      <c r="T34" s="5">
        <f t="shared" si="7"/>
        <v>0</v>
      </c>
      <c r="U34" s="5">
        <f t="shared" si="7"/>
        <v>0</v>
      </c>
      <c r="V34" s="5">
        <f t="shared" si="7"/>
        <v>0</v>
      </c>
      <c r="W34" s="5">
        <f t="shared" si="7"/>
        <v>0</v>
      </c>
      <c r="X34" s="5">
        <f t="shared" si="7"/>
        <v>0</v>
      </c>
      <c r="Y34" s="5">
        <f t="shared" si="7"/>
        <v>0</v>
      </c>
      <c r="Z34" s="5"/>
    </row>
    <row r="35" spans="1:26">
      <c r="A35" s="5"/>
      <c r="B35" s="44" t="str">
        <f ca="1">IF(D35=0,"",INDEX('Team Declaration'!$C$6:$BI$19,MATCH(A34,'Team Declaration'!$B$6:$B$19,0),MATCH(D35,'Team Declaration'!$C$4:$BI$4,0)))</f>
        <v>Chuck Shaw-Main</v>
      </c>
      <c r="C35" s="45"/>
      <c r="D35" s="1" t="s">
        <v>3</v>
      </c>
      <c r="E35" s="2">
        <v>4.09</v>
      </c>
      <c r="F35" s="74">
        <v>5</v>
      </c>
      <c r="G35" s="5"/>
      <c r="H35" s="44" t="str">
        <f ca="1">IF(J35=0,"",INDEX('Team Declaration'!$C$6:$BI$19,MATCH(G34,'Team Declaration'!$B$6:$B$19,0),MATCH(J35,'Team Declaration'!$C$4:$BI$4,0)))</f>
        <v>Thomas Mutali</v>
      </c>
      <c r="I35" s="45"/>
      <c r="J35" s="1" t="s">
        <v>4</v>
      </c>
      <c r="K35" s="3">
        <v>14.8</v>
      </c>
      <c r="L35" s="74">
        <v>5</v>
      </c>
      <c r="M35" s="5"/>
      <c r="N35" s="14" t="str">
        <f ca="1">IF($P35=0,"",INDEX('Team Declaration'!$C$6:$BJ$19,MATCH($M$22,'Team Declaration'!$B$6:$B$19,0),MATCH(LEFT($P35,1),'Team Declaration'!$C$4:$BJ$4,0)))</f>
        <v/>
      </c>
      <c r="O35" s="48"/>
      <c r="P35" s="159"/>
      <c r="Q35" s="154"/>
      <c r="R35" s="76">
        <v>2</v>
      </c>
      <c r="S35" s="5">
        <f t="shared" si="7"/>
        <v>10</v>
      </c>
      <c r="T35" s="5">
        <f t="shared" si="7"/>
        <v>0</v>
      </c>
      <c r="U35" s="5">
        <f t="shared" si="7"/>
        <v>0</v>
      </c>
      <c r="V35" s="5">
        <f t="shared" si="7"/>
        <v>0</v>
      </c>
      <c r="W35" s="5">
        <f t="shared" si="7"/>
        <v>0</v>
      </c>
      <c r="X35" s="5">
        <f t="shared" si="7"/>
        <v>0</v>
      </c>
      <c r="Y35" s="5">
        <f t="shared" si="7"/>
        <v>0</v>
      </c>
      <c r="Z35" s="5"/>
    </row>
    <row r="36" spans="1:26">
      <c r="A36" s="5"/>
      <c r="B36" s="44" t="str">
        <f ca="1">IF(D36=0,"",INDEX('Team Declaration'!$C$6:$BI$19,MATCH(A34,'Team Declaration'!$B$6:$B$19,0),MATCH(D36,'Team Declaration'!$C$4:$BI$4,0)))</f>
        <v>Ben Martin</v>
      </c>
      <c r="C36" s="45"/>
      <c r="D36" s="1" t="s">
        <v>18</v>
      </c>
      <c r="E36" s="2">
        <v>3.83</v>
      </c>
      <c r="F36" s="74">
        <v>4</v>
      </c>
      <c r="G36" s="5"/>
      <c r="H36" s="44" t="str">
        <f ca="1">IF(J36=0,"",INDEX('Team Declaration'!$C$6:$BI$19,MATCH(G34,'Team Declaration'!$B$6:$B$19,0),MATCH(J36,'Team Declaration'!$C$4:$BI$4,0)))</f>
        <v>Joey Webbon</v>
      </c>
      <c r="I36" s="45"/>
      <c r="J36" s="1" t="s">
        <v>18</v>
      </c>
      <c r="K36" s="3">
        <v>20.7</v>
      </c>
      <c r="L36" s="74">
        <v>4</v>
      </c>
      <c r="M36" s="5"/>
      <c r="N36" s="15" t="str">
        <f ca="1">IF($P35=0,"",INDEX('Team Declaration'!$C$6:$BJ$19,MATCH($M$22,'Team Declaration'!$B$6:$B$19,0)+1,MATCH(LEFT($P35,1),'Team Declaration'!$C$4:$BJ$4,0)))</f>
        <v/>
      </c>
      <c r="O36" s="49"/>
      <c r="P36" s="160"/>
      <c r="Q36" s="155"/>
      <c r="R36" s="76"/>
      <c r="S36" s="5">
        <f t="shared" si="7"/>
        <v>0</v>
      </c>
      <c r="T36" s="5">
        <f t="shared" si="7"/>
        <v>0</v>
      </c>
      <c r="U36" s="5">
        <f t="shared" si="7"/>
        <v>0</v>
      </c>
      <c r="V36" s="5">
        <f t="shared" si="7"/>
        <v>8</v>
      </c>
      <c r="W36" s="5">
        <f t="shared" si="7"/>
        <v>0</v>
      </c>
      <c r="X36" s="5">
        <f t="shared" si="7"/>
        <v>0</v>
      </c>
      <c r="Y36" s="5">
        <f t="shared" si="7"/>
        <v>0</v>
      </c>
      <c r="Z36" s="5"/>
    </row>
    <row r="37" spans="1:26">
      <c r="A37" s="5"/>
      <c r="B37" s="44" t="str">
        <f ca="1">IF(D37=0,"",INDEX('Team Declaration'!$C$6:$BI$19,MATCH(A34,'Team Declaration'!$B$6:$B$19,0),MATCH(D37,'Team Declaration'!$C$4:$BI$4,0)))</f>
        <v/>
      </c>
      <c r="C37" s="45"/>
      <c r="D37" s="1"/>
      <c r="E37" s="2"/>
      <c r="F37" s="74">
        <v>3</v>
      </c>
      <c r="G37" s="5"/>
      <c r="H37" s="44" t="str">
        <f ca="1">IF(J37=0,"",INDEX('Team Declaration'!$C$6:$BI$19,MATCH(G34,'Team Declaration'!$B$6:$B$19,0),MATCH(J37,'Team Declaration'!$C$4:$BI$4,0)))</f>
        <v/>
      </c>
      <c r="I37" s="45"/>
      <c r="J37" s="1"/>
      <c r="K37" s="3"/>
      <c r="L37" s="74">
        <v>3</v>
      </c>
      <c r="M37" s="5"/>
      <c r="N37" s="15" t="str">
        <f ca="1">IF($P35=0,"",INDEX('Team Declaration'!$C$6:$BJ$19,MATCH($M$22,'Team Declaration'!$B$6:$B$19,0)+2,MATCH(LEFT($P35,1),'Team Declaration'!$C$4:$BJ$4,0)))</f>
        <v/>
      </c>
      <c r="O37" s="49"/>
      <c r="P37" s="160"/>
      <c r="Q37" s="155"/>
      <c r="R37" s="76"/>
      <c r="S37" s="5">
        <f t="shared" si="7"/>
        <v>0</v>
      </c>
      <c r="T37" s="5">
        <f t="shared" si="7"/>
        <v>0</v>
      </c>
      <c r="U37" s="5">
        <f t="shared" si="7"/>
        <v>0</v>
      </c>
      <c r="V37" s="5">
        <f t="shared" si="7"/>
        <v>0</v>
      </c>
      <c r="W37" s="5">
        <f t="shared" si="7"/>
        <v>0</v>
      </c>
      <c r="X37" s="5">
        <f t="shared" si="7"/>
        <v>0</v>
      </c>
      <c r="Y37" s="5">
        <f t="shared" si="7"/>
        <v>0</v>
      </c>
      <c r="Z37" s="5"/>
    </row>
    <row r="38" spans="1:26">
      <c r="A38" s="5"/>
      <c r="B38" s="44" t="str">
        <f ca="1">IF(D38=0,"",INDEX('Team Declaration'!$C$6:$BI$19,MATCH(A34,'Team Declaration'!$B$6:$B$19,0),MATCH(D38,'Team Declaration'!$C$4:$BI$4,0)))</f>
        <v/>
      </c>
      <c r="C38" s="45"/>
      <c r="D38" s="1"/>
      <c r="E38" s="2"/>
      <c r="F38" s="74">
        <v>2</v>
      </c>
      <c r="G38" s="5"/>
      <c r="H38" s="44" t="str">
        <f ca="1">IF(J38=0,"",INDEX('Team Declaration'!$C$6:$BI$19,MATCH(G34,'Team Declaration'!$B$6:$B$19,0),MATCH(J38,'Team Declaration'!$C$4:$BI$4,0)))</f>
        <v/>
      </c>
      <c r="I38" s="45"/>
      <c r="J38" s="1"/>
      <c r="K38" s="3"/>
      <c r="L38" s="74">
        <v>2</v>
      </c>
      <c r="M38" s="5"/>
      <c r="N38" s="17" t="str">
        <f ca="1">IF($P35=0,"",INDEX('Team Declaration'!$C$6:$BJ$19,MATCH($M$22,'Team Declaration'!$B$6:$B$19,0)+3,MATCH(LEFT($P35,1),'Team Declaration'!$C$4:$BJ$4,0)))</f>
        <v/>
      </c>
      <c r="O38" s="50"/>
      <c r="P38" s="161"/>
      <c r="Q38" s="156"/>
      <c r="R38" s="76"/>
      <c r="S38" s="5">
        <f t="shared" si="7"/>
        <v>0</v>
      </c>
      <c r="T38" s="5">
        <f t="shared" si="7"/>
        <v>0</v>
      </c>
      <c r="U38" s="5">
        <f t="shared" si="7"/>
        <v>0</v>
      </c>
      <c r="V38" s="5">
        <f t="shared" si="7"/>
        <v>0</v>
      </c>
      <c r="W38" s="5">
        <f t="shared" si="7"/>
        <v>0</v>
      </c>
      <c r="X38" s="5">
        <f t="shared" si="7"/>
        <v>0</v>
      </c>
      <c r="Y38" s="5">
        <f t="shared" si="7"/>
        <v>0</v>
      </c>
      <c r="Z38" s="5"/>
    </row>
    <row r="39" spans="1:26">
      <c r="A39" s="5"/>
      <c r="B39" s="44" t="str">
        <f ca="1">IF(D39=0,"",INDEX('Team Declaration'!$C$6:$BI$19,MATCH(A34,'Team Declaration'!$B$6:$B$19,0),MATCH(D39,'Team Declaration'!$C$4:$BI$4,0)))</f>
        <v/>
      </c>
      <c r="C39" s="45"/>
      <c r="D39" s="1"/>
      <c r="E39" s="2"/>
      <c r="F39" s="74">
        <v>1</v>
      </c>
      <c r="G39" s="5"/>
      <c r="H39" s="44" t="str">
        <f ca="1">IF(J39=0,"",INDEX('Team Declaration'!$C$6:$BI$19,MATCH(G34,'Team Declaration'!$B$6:$B$19,0),MATCH(J39,'Team Declaration'!$C$4:$BI$4,0)))</f>
        <v/>
      </c>
      <c r="I39" s="45"/>
      <c r="J39" s="1"/>
      <c r="K39" s="3"/>
      <c r="L39" s="74">
        <v>1</v>
      </c>
      <c r="M39" s="5"/>
      <c r="N39" s="14" t="str">
        <f ca="1">IF($P39=0,"",INDEX('Team Declaration'!$C$6:$BJ$19,MATCH($M$22,'Team Declaration'!$B$6:$B$19,0),MATCH(LEFT($P39,1),'Team Declaration'!$C$4:$BJ$4,0)))</f>
        <v/>
      </c>
      <c r="O39" s="48"/>
      <c r="P39" s="159"/>
      <c r="Q39" s="154"/>
      <c r="R39" s="76">
        <v>1</v>
      </c>
      <c r="S39" s="5">
        <f t="shared" si="7"/>
        <v>0</v>
      </c>
      <c r="T39" s="5">
        <f t="shared" si="7"/>
        <v>0</v>
      </c>
      <c r="U39" s="5">
        <f t="shared" si="7"/>
        <v>0</v>
      </c>
      <c r="V39" s="5">
        <f t="shared" si="7"/>
        <v>0</v>
      </c>
      <c r="W39" s="5">
        <f t="shared" si="7"/>
        <v>0</v>
      </c>
      <c r="X39" s="5">
        <f t="shared" si="7"/>
        <v>0</v>
      </c>
      <c r="Y39" s="5">
        <f t="shared" si="7"/>
        <v>0</v>
      </c>
      <c r="Z39" s="5"/>
    </row>
    <row r="40" spans="1:26">
      <c r="A40" s="9" t="str">
        <f ca="1">'Team Declaration'!$B9</f>
        <v>Shot</v>
      </c>
      <c r="B40" s="6"/>
      <c r="C40" s="6"/>
      <c r="D40" s="6"/>
      <c r="E40" s="11" t="s">
        <v>2</v>
      </c>
      <c r="F40" s="74"/>
      <c r="G40" s="9" t="str">
        <f ca="1">'Team Declaration'!$B14</f>
        <v>150 metres</v>
      </c>
      <c r="H40" s="11"/>
      <c r="I40" s="11"/>
      <c r="J40" s="11"/>
      <c r="K40" s="11" t="s">
        <v>2</v>
      </c>
      <c r="L40" s="74"/>
      <c r="M40" s="5"/>
      <c r="N40" s="15" t="str">
        <f ca="1">IF($P39=0,"",INDEX('Team Declaration'!$C$6:$BJ$19,MATCH($M$22,'Team Declaration'!$B$6:$B$19,0)+1,MATCH(LEFT($P39,1),'Team Declaration'!$C$4:$BJ$4,0)))</f>
        <v/>
      </c>
      <c r="O40" s="49"/>
      <c r="P40" s="160"/>
      <c r="Q40" s="155"/>
      <c r="R40" s="76"/>
      <c r="S40" s="5">
        <f t="shared" ref="S40:Y45" si="8">IF(OR($D40=S$1,$D40=S$2),$F40,0)+IF(OR($J40=S$1,$J40=S$2),$L40,0)+IF(OR($P40=S$1,$P40=S$2),$R40,0)</f>
        <v>0</v>
      </c>
      <c r="T40" s="5">
        <f t="shared" si="8"/>
        <v>0</v>
      </c>
      <c r="U40" s="5">
        <f t="shared" si="8"/>
        <v>0</v>
      </c>
      <c r="V40" s="5">
        <f t="shared" si="8"/>
        <v>0</v>
      </c>
      <c r="W40" s="5">
        <f t="shared" si="8"/>
        <v>0</v>
      </c>
      <c r="X40" s="5">
        <f t="shared" si="8"/>
        <v>0</v>
      </c>
      <c r="Y40" s="5">
        <f t="shared" si="8"/>
        <v>0</v>
      </c>
      <c r="Z40" s="5"/>
    </row>
    <row r="41" spans="1:26">
      <c r="A41" s="5"/>
      <c r="B41" s="44" t="str">
        <f ca="1">IF(D41=0,"",INDEX('Team Declaration'!$C$6:$BI$19,MATCH(A40,'Team Declaration'!$B$6:$B$19,0),MATCH(D41,'Team Declaration'!$C$4:$BI$4,0)))</f>
        <v>Noah Rees</v>
      </c>
      <c r="C41" s="45"/>
      <c r="D41" s="1" t="s">
        <v>3</v>
      </c>
      <c r="E41" s="2">
        <v>9.4600000000000009</v>
      </c>
      <c r="F41" s="74">
        <v>5</v>
      </c>
      <c r="G41" s="5"/>
      <c r="H41" s="44" t="str">
        <f ca="1">IF(J41=0,"",INDEX('Team Declaration'!$C$6:$BI$19,MATCH(G40,'Team Declaration'!$B$6:$B$19,0),MATCH(J41,'Team Declaration'!$C$4:$BI$4,0)))</f>
        <v>Chuck Shaw-Main</v>
      </c>
      <c r="I41" s="45"/>
      <c r="J41" s="1" t="s">
        <v>3</v>
      </c>
      <c r="K41" s="3">
        <v>20.2</v>
      </c>
      <c r="L41" s="74">
        <v>5</v>
      </c>
      <c r="M41" s="5"/>
      <c r="N41" s="15" t="str">
        <f ca="1">IF($P39=0,"",INDEX('Team Declaration'!$C$6:$BJ$19,MATCH($M$22,'Team Declaration'!$B$6:$B$19,0)+2,MATCH(LEFT($P39,1),'Team Declaration'!$C$4:$BJ$4,0)))</f>
        <v/>
      </c>
      <c r="O41" s="49"/>
      <c r="P41" s="160"/>
      <c r="Q41" s="155"/>
      <c r="R41" s="76"/>
      <c r="S41" s="5">
        <f t="shared" si="8"/>
        <v>10</v>
      </c>
      <c r="T41" s="5">
        <f t="shared" si="8"/>
        <v>0</v>
      </c>
      <c r="U41" s="5">
        <f t="shared" si="8"/>
        <v>0</v>
      </c>
      <c r="V41" s="5">
        <f t="shared" si="8"/>
        <v>0</v>
      </c>
      <c r="W41" s="5">
        <f t="shared" si="8"/>
        <v>0</v>
      </c>
      <c r="X41" s="5">
        <f t="shared" si="8"/>
        <v>0</v>
      </c>
      <c r="Y41" s="5">
        <f t="shared" si="8"/>
        <v>0</v>
      </c>
      <c r="Z41" s="5"/>
    </row>
    <row r="42" spans="1:26">
      <c r="A42" s="5"/>
      <c r="B42" s="44" t="str">
        <f ca="1">IF(D42=0,"",INDEX('Team Declaration'!$C$6:$BI$19,MATCH(A40,'Team Declaration'!$B$6:$B$19,0),MATCH(D42,'Team Declaration'!$C$4:$BI$4,0)))</f>
        <v/>
      </c>
      <c r="C42" s="45"/>
      <c r="D42" s="1"/>
      <c r="E42" s="2"/>
      <c r="F42" s="74">
        <v>4</v>
      </c>
      <c r="G42" s="5"/>
      <c r="H42" s="44" t="str">
        <f ca="1">IF(J42=0,"",INDEX('Team Declaration'!$C$6:$BI$19,MATCH(G40,'Team Declaration'!$B$6:$B$19,0),MATCH(J42,'Team Declaration'!$C$4:$BI$4,0)))</f>
        <v>Samuel Montieth</v>
      </c>
      <c r="I42" s="45"/>
      <c r="J42" s="1" t="s">
        <v>7</v>
      </c>
      <c r="K42" s="3">
        <v>20.6</v>
      </c>
      <c r="L42" s="74">
        <v>4</v>
      </c>
      <c r="M42" s="5"/>
      <c r="N42" s="17" t="str">
        <f ca="1">IF($P39=0,"",INDEX('Team Declaration'!$C$6:$BJ$19,MATCH($M$22,'Team Declaration'!$B$6:$B$19,0)+3,MATCH(LEFT($P39,1),'Team Declaration'!$C$4:$BJ$4,0)))</f>
        <v/>
      </c>
      <c r="O42" s="50"/>
      <c r="P42" s="161"/>
      <c r="Q42" s="156"/>
      <c r="R42" s="76"/>
      <c r="S42" s="5">
        <f t="shared" si="8"/>
        <v>0</v>
      </c>
      <c r="T42" s="5">
        <f t="shared" si="8"/>
        <v>4</v>
      </c>
      <c r="U42" s="5">
        <f t="shared" si="8"/>
        <v>0</v>
      </c>
      <c r="V42" s="5">
        <f t="shared" si="8"/>
        <v>0</v>
      </c>
      <c r="W42" s="5">
        <f t="shared" si="8"/>
        <v>0</v>
      </c>
      <c r="X42" s="5">
        <f t="shared" si="8"/>
        <v>0</v>
      </c>
      <c r="Y42" s="5">
        <f t="shared" si="8"/>
        <v>0</v>
      </c>
      <c r="Z42" s="5"/>
    </row>
    <row r="43" spans="1:26">
      <c r="A43" s="5"/>
      <c r="B43" s="44" t="str">
        <f ca="1">IF(D43=0,"",INDEX('Team Declaration'!$C$6:$BI$19,MATCH(A40,'Team Declaration'!$B$6:$B$19,0),MATCH(D43,'Team Declaration'!$C$4:$BI$4,0)))</f>
        <v/>
      </c>
      <c r="C43" s="45"/>
      <c r="D43" s="1"/>
      <c r="E43" s="2"/>
      <c r="F43" s="74">
        <v>3</v>
      </c>
      <c r="G43" s="5"/>
      <c r="H43" s="44" t="str">
        <f ca="1">IF(J43=0,"",INDEX('Team Declaration'!$C$6:$BI$19,MATCH(G40,'Team Declaration'!$B$6:$B$19,0),MATCH(J43,'Team Declaration'!$C$4:$BI$4,0)))</f>
        <v>Asier Barnett</v>
      </c>
      <c r="I43" s="45"/>
      <c r="J43" s="1" t="s">
        <v>23</v>
      </c>
      <c r="K43" s="3">
        <v>23.3</v>
      </c>
      <c r="L43" s="74">
        <v>3</v>
      </c>
      <c r="M43" s="5"/>
      <c r="N43" s="10"/>
      <c r="O43" s="10"/>
      <c r="P43" s="5"/>
      <c r="Q43" s="5"/>
      <c r="R43" s="5"/>
      <c r="S43" s="5">
        <f t="shared" si="8"/>
        <v>0</v>
      </c>
      <c r="T43" s="5">
        <f t="shared" si="8"/>
        <v>0</v>
      </c>
      <c r="U43" s="5">
        <f t="shared" si="8"/>
        <v>0</v>
      </c>
      <c r="V43" s="5">
        <f t="shared" si="8"/>
        <v>0</v>
      </c>
      <c r="W43" s="5">
        <f t="shared" si="8"/>
        <v>3</v>
      </c>
      <c r="X43" s="5">
        <f t="shared" si="8"/>
        <v>0</v>
      </c>
      <c r="Y43" s="5">
        <f t="shared" si="8"/>
        <v>0</v>
      </c>
      <c r="Z43" s="5"/>
    </row>
    <row r="44" spans="1:26">
      <c r="A44" s="5"/>
      <c r="B44" s="44" t="str">
        <f ca="1">IF(D44=0,"",INDEX('Team Declaration'!$C$6:$BI$19,MATCH(A40,'Team Declaration'!$B$6:$B$19,0),MATCH(D44,'Team Declaration'!$C$4:$BI$4,0)))</f>
        <v/>
      </c>
      <c r="C44" s="45"/>
      <c r="D44" s="1"/>
      <c r="E44" s="2"/>
      <c r="F44" s="74">
        <v>2</v>
      </c>
      <c r="G44" s="5"/>
      <c r="H44" s="44" t="str">
        <f ca="1">IF(J44=0,"",INDEX('Team Declaration'!$C$6:$BI$19,MATCH(G40,'Team Declaration'!$B$6:$B$19,0),MATCH(J44,'Team Declaration'!$C$4:$BI$4,0)))</f>
        <v/>
      </c>
      <c r="I44" s="45"/>
      <c r="J44" s="1"/>
      <c r="K44" s="3"/>
      <c r="L44" s="74">
        <v>2</v>
      </c>
      <c r="M44" s="5"/>
      <c r="N44" s="10"/>
      <c r="O44" s="10"/>
      <c r="P44" s="5"/>
      <c r="Q44" s="5"/>
      <c r="R44" s="5"/>
      <c r="S44" s="5">
        <f t="shared" si="8"/>
        <v>0</v>
      </c>
      <c r="T44" s="5">
        <f t="shared" si="8"/>
        <v>0</v>
      </c>
      <c r="U44" s="5">
        <f t="shared" si="8"/>
        <v>0</v>
      </c>
      <c r="V44" s="5">
        <f t="shared" si="8"/>
        <v>0</v>
      </c>
      <c r="W44" s="5">
        <f t="shared" si="8"/>
        <v>0</v>
      </c>
      <c r="X44" s="5">
        <f t="shared" si="8"/>
        <v>0</v>
      </c>
      <c r="Y44" s="5">
        <f t="shared" si="8"/>
        <v>0</v>
      </c>
      <c r="Z44" s="5"/>
    </row>
    <row r="45" spans="1:26">
      <c r="A45" s="5"/>
      <c r="B45" s="44" t="str">
        <f ca="1">IF(D45=0,"",INDEX('Team Declaration'!$C$6:$BI$19,MATCH(A40,'Team Declaration'!$B$6:$B$19,0),MATCH(D45,'Team Declaration'!$C$4:$BI$4,0)))</f>
        <v/>
      </c>
      <c r="C45" s="45"/>
      <c r="D45" s="1"/>
      <c r="E45" s="2"/>
      <c r="F45" s="74">
        <v>1</v>
      </c>
      <c r="G45" s="5"/>
      <c r="H45" s="44" t="str">
        <f ca="1">IF(J45=0,"",INDEX('Team Declaration'!$C$6:$BI$19,MATCH(G40,'Team Declaration'!$B$6:$B$19,0),MATCH(J45,'Team Declaration'!$C$4:$BI$4,0)))</f>
        <v/>
      </c>
      <c r="I45" s="45"/>
      <c r="J45" s="1"/>
      <c r="K45" s="3"/>
      <c r="L45" s="74">
        <v>1</v>
      </c>
      <c r="M45" s="5"/>
      <c r="N45" s="10"/>
      <c r="O45" s="10"/>
      <c r="P45" s="5"/>
      <c r="Q45" s="5"/>
      <c r="R45" s="5"/>
      <c r="S45" s="5">
        <f t="shared" si="8"/>
        <v>0</v>
      </c>
      <c r="T45" s="5">
        <f t="shared" si="8"/>
        <v>0</v>
      </c>
      <c r="U45" s="5">
        <f t="shared" si="8"/>
        <v>0</v>
      </c>
      <c r="V45" s="5">
        <f t="shared" si="8"/>
        <v>0</v>
      </c>
      <c r="W45" s="5">
        <f t="shared" si="8"/>
        <v>0</v>
      </c>
      <c r="X45" s="5">
        <f t="shared" si="8"/>
        <v>0</v>
      </c>
      <c r="Y45" s="5">
        <f t="shared" si="8"/>
        <v>0</v>
      </c>
      <c r="Z45" s="5"/>
    </row>
    <row r="46" spans="1:26">
      <c r="A46" s="9" t="str">
        <f ca="1">A40</f>
        <v>Shot</v>
      </c>
      <c r="B46" s="5"/>
      <c r="C46" s="5"/>
      <c r="D46" s="6"/>
      <c r="E46" s="11" t="s">
        <v>3</v>
      </c>
      <c r="F46" s="74"/>
      <c r="G46" s="9" t="str">
        <f ca="1">G40</f>
        <v>150 metres</v>
      </c>
      <c r="H46" s="11"/>
      <c r="I46" s="11"/>
      <c r="J46" s="11"/>
      <c r="K46" s="11" t="s">
        <v>3</v>
      </c>
      <c r="L46" s="74"/>
      <c r="M46" s="19" t="s">
        <v>45</v>
      </c>
      <c r="N46" s="10"/>
      <c r="O46" s="10"/>
      <c r="P46" s="41" t="s">
        <v>15</v>
      </c>
      <c r="Q46" s="42" t="s">
        <v>16</v>
      </c>
      <c r="R46" s="5"/>
      <c r="S46" s="5">
        <f>IF(OR($D46=S$1,$D46=S$2),#REF!,0)+IF(OR($J46=S$1,$J46=S$2),#REF!,0)+IF(OR($P46=S$1,$P46=S$2),#REF!,0)</f>
        <v>0</v>
      </c>
      <c r="T46" s="5">
        <f>IF(OR($D46=T$1,$D46=T$2),#REF!,0)+IF(OR($J46=T$1,$J46=T$2),#REF!,0)+IF(OR($P46=T$1,$P46=T$2),#REF!,0)</f>
        <v>0</v>
      </c>
      <c r="U46" s="5">
        <f>IF(OR($D46=U$1,$D46=U$2),#REF!,0)+IF(OR($J46=U$1,$J46=U$2),#REF!,0)+IF(OR($P46=U$1,$P46=U$2),#REF!,0)</f>
        <v>0</v>
      </c>
      <c r="V46" s="5">
        <f>IF(OR($D46=V$1,$D46=V$2),#REF!,0)+IF(OR($J46=V$1,$J46=V$2),#REF!,0)+IF(OR($P46=V$1,$P46=V$2),#REF!,0)</f>
        <v>0</v>
      </c>
      <c r="W46" s="5">
        <f>IF(OR($D46=W$1,$D46=W$2),#REF!,0)+IF(OR($J46=W$1,$J46=W$2),#REF!,0)+IF(OR($P46=W$1,$P46=W$2),#REF!,0)</f>
        <v>0</v>
      </c>
      <c r="X46" s="5">
        <f>IF(OR($D46=X$1,$D46=X$2),#REF!,0)+IF(OR($J46=X$1,$J46=X$2),#REF!,0)+IF(OR($P46=X$1,$P46=X$2),#REF!,0)</f>
        <v>0</v>
      </c>
      <c r="Y46" s="5">
        <f>IF(OR($D46=Y$1,$D46=Y$2),#REF!,0)+IF(OR($J46=Y$1,$J46=Y$2),#REF!,0)+IF(OR($P46=Y$1,$P46=Y$2),#REF!,0)</f>
        <v>0</v>
      </c>
      <c r="Z46" s="5"/>
    </row>
    <row r="47" spans="1:26">
      <c r="A47" s="5"/>
      <c r="B47" s="44" t="str">
        <f ca="1">IF(D47=0,"",INDEX('Team Declaration'!$C$6:$BI$19,MATCH(A46,'Team Declaration'!$B$6:$B$19,0),MATCH(D47,'Team Declaration'!$C$4:$BI$4,0)))</f>
        <v>Joe Clayson</v>
      </c>
      <c r="C47" s="45"/>
      <c r="D47" s="1" t="s">
        <v>4</v>
      </c>
      <c r="E47" s="2">
        <v>4.32</v>
      </c>
      <c r="F47" s="74">
        <v>5</v>
      </c>
      <c r="G47" s="5"/>
      <c r="H47" s="44" t="str">
        <f ca="1">IF(J47=0,"",INDEX('Team Declaration'!$C$6:$BI$19,MATCH(G46,'Team Declaration'!$B$6:$B$19,0),MATCH(J47,'Team Declaration'!$C$4:$BI$4,0)))</f>
        <v>Joshua Firsht</v>
      </c>
      <c r="I47" s="45"/>
      <c r="J47" s="1" t="s">
        <v>4</v>
      </c>
      <c r="K47" s="3">
        <v>22.2</v>
      </c>
      <c r="L47" s="74">
        <v>5</v>
      </c>
      <c r="M47" s="16"/>
      <c r="N47" s="10" t="str">
        <f ca="1">IF(SUM(S$58:Y$58)=0,"",IF(P47="","",INDEX('Team Declaration'!$C$38:$C$44,MATCH($P47,'Team Declaration'!$F$38:$F$44,0))))</f>
        <v>Brighton &amp; Hove AC</v>
      </c>
      <c r="O47" s="10"/>
      <c r="P47" s="11">
        <f ca="1">IF(COUNTIF(S$58:Y$58,"&gt;0.5")&gt;0,1,"")</f>
        <v>1</v>
      </c>
      <c r="Q47" s="6">
        <f ca="1">IF(SUM(S$58:Y$58)=0,"",IF(P47="","",INDEX('Team Declaration'!$E$38:$E$44,MATCH($P47,'Team Declaration'!$F$38:$F$44,0))))</f>
        <v>97.000010000000003</v>
      </c>
      <c r="R47" s="5"/>
      <c r="S47" s="5">
        <f>IF(OR($D47=S$1,$D47=S$2),$F47,0)+IF(OR($J47=S$1,$J47=S$2),$L47,0)</f>
        <v>10</v>
      </c>
      <c r="T47" s="5">
        <f t="shared" ref="T47:Y47" si="9">IF(OR($D47=T$1,$D47=T$2),$F47,0)+IF(OR($J47=T$1,$J47=T$2),$L47,0)</f>
        <v>0</v>
      </c>
      <c r="U47" s="5">
        <f t="shared" si="9"/>
        <v>0</v>
      </c>
      <c r="V47" s="5">
        <f t="shared" si="9"/>
        <v>0</v>
      </c>
      <c r="W47" s="5">
        <f t="shared" si="9"/>
        <v>0</v>
      </c>
      <c r="X47" s="5">
        <f t="shared" si="9"/>
        <v>0</v>
      </c>
      <c r="Y47" s="5">
        <f t="shared" si="9"/>
        <v>0</v>
      </c>
      <c r="Z47" s="5"/>
    </row>
    <row r="48" spans="1:26">
      <c r="A48" s="5"/>
      <c r="B48" s="44" t="str">
        <f ca="1">IF(D48=0,"",INDEX('Team Declaration'!$C$6:$BI$19,MATCH(A46,'Team Declaration'!$B$6:$B$19,0),MATCH(D48,'Team Declaration'!$C$4:$BI$4,0)))</f>
        <v/>
      </c>
      <c r="C48" s="45"/>
      <c r="D48" s="1"/>
      <c r="E48" s="2"/>
      <c r="F48" s="74">
        <v>4</v>
      </c>
      <c r="G48" s="5"/>
      <c r="H48" s="44" t="str">
        <f ca="1">IF(J48=0,"",INDEX('Team Declaration'!$C$6:$BI$19,MATCH(G46,'Team Declaration'!$B$6:$B$19,0),MATCH(J48,'Team Declaration'!$C$4:$BI$4,0)))</f>
        <v>Michael Bennett</v>
      </c>
      <c r="I48" s="45"/>
      <c r="J48" s="1" t="s">
        <v>8</v>
      </c>
      <c r="K48" s="3">
        <v>25.5</v>
      </c>
      <c r="L48" s="74">
        <v>4</v>
      </c>
      <c r="M48" s="16"/>
      <c r="N48" s="10" t="str">
        <f ca="1">IF(SUM(S$58:Y$58)=0,"",IF(P48="","",INDEX('Team Declaration'!$C$38:$C$44,MATCH($P48,'Team Declaration'!$F$38:$F$44,0))))</f>
        <v>Lewes</v>
      </c>
      <c r="O48" s="10"/>
      <c r="P48" s="11">
        <f ca="1">IF(COUNTIF(S$58:Y$58,"&gt;0.5")&gt;2,2,"")</f>
        <v>2</v>
      </c>
      <c r="Q48" s="6">
        <f ca="1">IF(SUM(S$58:Y$58)=0,"",IF(P48="","",INDEX('Team Declaration'!$E$38:$E$44,MATCH($P48,'Team Declaration'!$F$38:$F$44,0))))</f>
        <v>57.000039999999998</v>
      </c>
      <c r="R48" s="5"/>
      <c r="S48" s="5">
        <f t="shared" ref="S48:Y51" si="10">IF(OR($D48=S$1,$D48=S$2),$F48,0)+IF(OR($J48=S$1,$J48=S$2),$L48,0)</f>
        <v>0</v>
      </c>
      <c r="T48" s="5">
        <f t="shared" si="10"/>
        <v>4</v>
      </c>
      <c r="U48" s="5">
        <f t="shared" si="10"/>
        <v>0</v>
      </c>
      <c r="V48" s="5">
        <f t="shared" si="10"/>
        <v>0</v>
      </c>
      <c r="W48" s="5">
        <f t="shared" si="10"/>
        <v>0</v>
      </c>
      <c r="X48" s="5">
        <f t="shared" si="10"/>
        <v>0</v>
      </c>
      <c r="Y48" s="5">
        <f t="shared" si="10"/>
        <v>0</v>
      </c>
      <c r="Z48" s="5"/>
    </row>
    <row r="49" spans="1:26">
      <c r="A49" s="5"/>
      <c r="B49" s="44" t="str">
        <f ca="1">IF(D49=0,"",INDEX('Team Declaration'!$C$6:$BI$19,MATCH(A46,'Team Declaration'!$B$6:$B$19,0),MATCH(D49,'Team Declaration'!$C$4:$BI$4,0)))</f>
        <v/>
      </c>
      <c r="C49" s="45"/>
      <c r="D49" s="1"/>
      <c r="E49" s="2"/>
      <c r="F49" s="74">
        <v>3</v>
      </c>
      <c r="G49" s="5"/>
      <c r="H49" s="44" t="str">
        <f ca="1">IF(J49=0,"",INDEX('Team Declaration'!$C$6:$BI$19,MATCH(G46,'Team Declaration'!$B$6:$B$19,0),MATCH(J49,'Team Declaration'!$C$4:$BI$4,0)))</f>
        <v/>
      </c>
      <c r="I49" s="45"/>
      <c r="J49" s="1"/>
      <c r="K49" s="3"/>
      <c r="L49" s="74">
        <v>3</v>
      </c>
      <c r="M49" s="16"/>
      <c r="N49" s="10" t="str">
        <f ca="1">IF(SUM(S$58:Y$58)=0,"",IF(P49="","",INDEX('Team Declaration'!$C$38:$C$44,MATCH($P49,'Team Declaration'!$F$38:$F$44,0))))</f>
        <v>Eastbourne RAC</v>
      </c>
      <c r="O49" s="10"/>
      <c r="P49" s="11">
        <f ca="1">IF(COUNTIF(S$58:Y$58,"&gt;0.5")&gt;2,3,"")</f>
        <v>3</v>
      </c>
      <c r="Q49" s="6">
        <f ca="1">IF(SUM(S$58:Y$58)=0,"",IF(P49="","",INDEX('Team Declaration'!$E$38:$E$44,MATCH($P49,'Team Declaration'!$F$38:$F$44,0))))</f>
        <v>38.000019999999999</v>
      </c>
      <c r="R49" s="5"/>
      <c r="S49" s="5">
        <f t="shared" si="10"/>
        <v>0</v>
      </c>
      <c r="T49" s="5">
        <f t="shared" si="10"/>
        <v>0</v>
      </c>
      <c r="U49" s="5">
        <f t="shared" si="10"/>
        <v>0</v>
      </c>
      <c r="V49" s="5">
        <f t="shared" si="10"/>
        <v>0</v>
      </c>
      <c r="W49" s="5">
        <f t="shared" si="10"/>
        <v>0</v>
      </c>
      <c r="X49" s="5">
        <f t="shared" si="10"/>
        <v>0</v>
      </c>
      <c r="Y49" s="5">
        <f t="shared" si="10"/>
        <v>0</v>
      </c>
      <c r="Z49" s="5"/>
    </row>
    <row r="50" spans="1:26">
      <c r="A50" s="5"/>
      <c r="B50" s="44" t="str">
        <f ca="1">IF(D50=0,"",INDEX('Team Declaration'!$C$6:$BI$19,MATCH(A46,'Team Declaration'!$B$6:$B$19,0),MATCH(D50,'Team Declaration'!$C$4:$BI$4,0)))</f>
        <v/>
      </c>
      <c r="C50" s="45"/>
      <c r="D50" s="1"/>
      <c r="E50" s="2"/>
      <c r="F50" s="74">
        <v>2</v>
      </c>
      <c r="G50" s="5"/>
      <c r="H50" s="44" t="str">
        <f ca="1">IF(J50=0,"",INDEX('Team Declaration'!$C$6:$BI$19,MATCH(G46,'Team Declaration'!$B$6:$B$19,0),MATCH(J50,'Team Declaration'!$C$4:$BI$4,0)))</f>
        <v/>
      </c>
      <c r="I50" s="45"/>
      <c r="J50" s="1"/>
      <c r="K50" s="3"/>
      <c r="L50" s="74">
        <v>2</v>
      </c>
      <c r="M50" s="16"/>
      <c r="N50" s="10" t="str">
        <f ca="1">IF(SUM(S$58:Y$58)=0,"",IF(P50="","",INDEX('Team Declaration'!$C$38:$C$44,MATCH($P50,'Team Declaration'!$F$38:$F$44,0))))</f>
        <v>Phoenix</v>
      </c>
      <c r="O50" s="10"/>
      <c r="P50" s="11">
        <f ca="1">IF(COUNTIF(S$58:Y$58,"&gt;0.5")&gt;3,4,"")</f>
        <v>4</v>
      </c>
      <c r="Q50" s="6">
        <f ca="1">IF(SUM(S$58:Y$58)=0,"",IF(P50="","",INDEX('Team Declaration'!$E$38:$E$44,MATCH($P50,'Team Declaration'!$F$38:$F$44,0))))</f>
        <v>17.000050000000002</v>
      </c>
      <c r="R50" s="5"/>
      <c r="S50" s="5">
        <f t="shared" si="10"/>
        <v>0</v>
      </c>
      <c r="T50" s="5">
        <f t="shared" si="10"/>
        <v>0</v>
      </c>
      <c r="U50" s="5">
        <f t="shared" si="10"/>
        <v>0</v>
      </c>
      <c r="V50" s="5">
        <f t="shared" si="10"/>
        <v>0</v>
      </c>
      <c r="W50" s="5">
        <f t="shared" si="10"/>
        <v>0</v>
      </c>
      <c r="X50" s="5">
        <f t="shared" si="10"/>
        <v>0</v>
      </c>
      <c r="Y50" s="5">
        <f t="shared" si="10"/>
        <v>0</v>
      </c>
      <c r="Z50" s="5"/>
    </row>
    <row r="51" spans="1:26">
      <c r="A51" s="5"/>
      <c r="B51" s="44" t="str">
        <f ca="1">IF(D51=0,"",INDEX('Team Declaration'!$C$6:$BI$19,MATCH(A46,'Team Declaration'!$B$6:$B$19,0),MATCH(D51,'Team Declaration'!$C$4:$BI$4,0)))</f>
        <v/>
      </c>
      <c r="C51" s="45"/>
      <c r="D51" s="1"/>
      <c r="E51" s="2"/>
      <c r="F51" s="74">
        <v>1</v>
      </c>
      <c r="G51" s="5"/>
      <c r="H51" s="44" t="str">
        <f ca="1">IF(J51=0,"",INDEX('Team Declaration'!$C$6:$BI$19,MATCH(G46,'Team Declaration'!$B$6:$B$19,0),MATCH(J51,'Team Declaration'!$C$4:$BI$4,0)))</f>
        <v/>
      </c>
      <c r="I51" s="45"/>
      <c r="J51" s="1"/>
      <c r="K51" s="3"/>
      <c r="L51" s="74">
        <v>1</v>
      </c>
      <c r="M51" s="16"/>
      <c r="N51" s="10" t="str">
        <f ca="1">IF(SUM(S$58:Y$58)=0,"",IF(P51="","",INDEX('Team Declaration'!$C$38:$C$44,MATCH($P51,'Team Declaration'!$F$38:$F$44,0))))</f>
        <v/>
      </c>
      <c r="O51" s="10"/>
      <c r="P51" s="11" t="str">
        <f ca="1">IF(COUNTIF(S$58:Y$58,"&gt;0.5")&gt;4,5,"")</f>
        <v/>
      </c>
      <c r="Q51" s="6" t="str">
        <f ca="1">IF(SUM(S$58:Y$58)=0,"",IF(P51="","",INDEX('Team Declaration'!$E$38:$E$44,MATCH($P51,'Team Declaration'!$F$38:$F$44,0))))</f>
        <v/>
      </c>
      <c r="R51" s="5"/>
      <c r="S51" s="5">
        <f t="shared" si="10"/>
        <v>0</v>
      </c>
      <c r="T51" s="5">
        <f t="shared" si="10"/>
        <v>0</v>
      </c>
      <c r="U51" s="5">
        <f t="shared" si="10"/>
        <v>0</v>
      </c>
      <c r="V51" s="5">
        <f t="shared" si="10"/>
        <v>0</v>
      </c>
      <c r="W51" s="5">
        <f t="shared" si="10"/>
        <v>0</v>
      </c>
      <c r="X51" s="5">
        <f t="shared" si="10"/>
        <v>0</v>
      </c>
      <c r="Y51" s="5">
        <f t="shared" si="10"/>
        <v>0</v>
      </c>
      <c r="Z51" s="5"/>
    </row>
    <row r="52" spans="1:26">
      <c r="A52" s="9" t="str">
        <f ca="1">'Team Declaration'!$B10</f>
        <v>Javelin</v>
      </c>
      <c r="B52" s="6"/>
      <c r="C52" s="6"/>
      <c r="D52" s="6"/>
      <c r="E52" s="11" t="s">
        <v>2</v>
      </c>
      <c r="F52" s="74"/>
      <c r="G52" s="9"/>
      <c r="H52" s="5"/>
      <c r="I52" s="5"/>
      <c r="J52" s="6"/>
      <c r="K52" s="18"/>
      <c r="L52" s="12"/>
      <c r="M52" s="20"/>
      <c r="N52" s="10" t="str">
        <f ca="1">IF(SUM(S$58:Y$58)=0,"",IF(P52="","",INDEX('Team Declaration'!$C$38:$C$44,MATCH($P52,'Team Declaration'!$F$38:$F$44,0))))</f>
        <v/>
      </c>
      <c r="O52" s="10" t="str">
        <f ca="1">IF(SUM(S$58:Y$58)=0,"",IF(P52="","",INDEX('Team Declaration'!$C$35:$C$41,MATCH($P52,'Team Declaration'!$F$35:$F$41,0))))</f>
        <v/>
      </c>
      <c r="P52" s="11" t="str">
        <f ca="1">IF(COUNTIF(S$58:Y$58,"&gt;0.5")&gt;5,6,"")</f>
        <v/>
      </c>
      <c r="Q52" s="6" t="str">
        <f ca="1">IF(SUM(S$58:Y$58)=0,"",IF(P52="","",INDEX('Team Declaration'!$E$38:$E$44,MATCH($P52,'Team Declaration'!$F$38:$F$44,0))))</f>
        <v/>
      </c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5"/>
      <c r="B53" s="44" t="str">
        <f ca="1">IF(D53=0,"",INDEX('Team Declaration'!$C$6:$BI$19,MATCH(A52,'Team Declaration'!$B$6:$B$19,0),MATCH(D53,'Team Declaration'!$C$4:$BI$4,0)))</f>
        <v>Bill Saunders</v>
      </c>
      <c r="C53" s="45"/>
      <c r="D53" s="1" t="s">
        <v>17</v>
      </c>
      <c r="E53" s="2">
        <v>30.97</v>
      </c>
      <c r="F53" s="74">
        <v>5</v>
      </c>
      <c r="G53" s="5"/>
      <c r="H53" s="5"/>
      <c r="I53" s="5"/>
      <c r="J53" s="6"/>
      <c r="K53" s="18"/>
      <c r="L53" s="12"/>
      <c r="M53" s="20"/>
      <c r="N53" s="10" t="str">
        <f ca="1">IF(SUM(S$58:Y$58)=0,"",IF(P53="","",INDEX('Team Declaration'!$C$38:$C$44,MATCH($P53,'Team Declaration'!$F$38:$F$44,0))))</f>
        <v/>
      </c>
      <c r="O53" s="10" t="str">
        <f ca="1">IF(SUM(S$58:Y$58)=0,"",IF(P53="","",INDEX('Team Declaration'!$C$35:$C$41,MATCH($P53,'Team Declaration'!$F$35:$F$41,0))))</f>
        <v/>
      </c>
      <c r="P53" s="11" t="str">
        <f ca="1">IF(COUNTIF(S$58:Y$58,"&gt;0.5")&gt;6,7,"")</f>
        <v/>
      </c>
      <c r="Q53" s="6" t="str">
        <f ca="1">IF(SUM(S$58:Y$58)=0,"",IF(P53="","",INDEX('Team Declaration'!$E$38:$E$44,MATCH($P53,'Team Declaration'!$F$38:$F$44,0))))</f>
        <v/>
      </c>
      <c r="R53" s="5"/>
      <c r="S53" s="5">
        <f>IF(OR($D53=S$1,$D53=S$2),$F53,0)+IF(OR($J53=S$1,$J53=S$2),$L53,0)</f>
        <v>0</v>
      </c>
      <c r="T53" s="5">
        <f t="shared" ref="T53:Y53" si="11">IF(OR($D53=T$1,$D53=T$2),$F53,0)+IF(OR($J53=T$1,$J53=T$2),$L53,0)</f>
        <v>0</v>
      </c>
      <c r="U53" s="5">
        <f t="shared" si="11"/>
        <v>0</v>
      </c>
      <c r="V53" s="5">
        <f t="shared" si="11"/>
        <v>5</v>
      </c>
      <c r="W53" s="5">
        <f t="shared" si="11"/>
        <v>0</v>
      </c>
      <c r="X53" s="5">
        <f t="shared" si="11"/>
        <v>0</v>
      </c>
      <c r="Y53" s="5">
        <f t="shared" si="11"/>
        <v>0</v>
      </c>
      <c r="Z53" s="5"/>
    </row>
    <row r="54" spans="1:26">
      <c r="A54" s="5"/>
      <c r="B54" s="44" t="str">
        <f ca="1">IF(D54=0,"",INDEX('Team Declaration'!$C$6:$BI$19,MATCH(A52,'Team Declaration'!$B$6:$B$19,0),MATCH(D54,'Team Declaration'!$C$4:$BI$4,0)))</f>
        <v>Harvey Brooks</v>
      </c>
      <c r="C54" s="45"/>
      <c r="D54" s="1" t="s">
        <v>3</v>
      </c>
      <c r="E54" s="2">
        <v>24.94</v>
      </c>
      <c r="F54" s="74">
        <v>4</v>
      </c>
      <c r="G54" s="5"/>
      <c r="H54" s="5"/>
      <c r="I54" s="5"/>
      <c r="J54" s="6"/>
      <c r="K54" s="18"/>
      <c r="L54" s="12"/>
      <c r="M54" s="5"/>
      <c r="N54" s="10"/>
      <c r="O54" s="10"/>
      <c r="P54" s="5"/>
      <c r="Q54" s="5"/>
      <c r="R54" s="5"/>
      <c r="S54" s="5">
        <f t="shared" ref="S54:Y57" si="12">IF(OR($D54=S$1,$D54=S$2),$F54,0)+IF(OR($J54=S$1,$J54=S$2),$L54,0)</f>
        <v>4</v>
      </c>
      <c r="T54" s="5">
        <f t="shared" si="12"/>
        <v>0</v>
      </c>
      <c r="U54" s="5">
        <f t="shared" si="12"/>
        <v>0</v>
      </c>
      <c r="V54" s="5">
        <f t="shared" si="12"/>
        <v>0</v>
      </c>
      <c r="W54" s="5">
        <f t="shared" si="12"/>
        <v>0</v>
      </c>
      <c r="X54" s="5">
        <f t="shared" si="12"/>
        <v>0</v>
      </c>
      <c r="Y54" s="5">
        <f t="shared" si="12"/>
        <v>0</v>
      </c>
      <c r="Z54" s="5"/>
    </row>
    <row r="55" spans="1:26">
      <c r="A55" s="5"/>
      <c r="B55" s="44" t="str">
        <f ca="1">IF(D55=0,"",INDEX('Team Declaration'!$C$6:$BI$19,MATCH(A52,'Team Declaration'!$B$6:$B$19,0),MATCH(D55,'Team Declaration'!$C$4:$BI$4,0)))</f>
        <v>Ben Pedroza</v>
      </c>
      <c r="C55" s="45"/>
      <c r="D55" s="1" t="s">
        <v>7</v>
      </c>
      <c r="E55" s="2">
        <v>18.71</v>
      </c>
      <c r="F55" s="74">
        <v>3</v>
      </c>
      <c r="G55" s="5"/>
      <c r="H55" s="5"/>
      <c r="I55" s="5"/>
      <c r="J55" s="6"/>
      <c r="K55" s="18"/>
      <c r="L55" s="12"/>
      <c r="M55" s="19" t="s">
        <v>46</v>
      </c>
      <c r="N55" s="10"/>
      <c r="O55" s="10"/>
      <c r="P55" s="41"/>
      <c r="Q55" s="42" t="s">
        <v>16</v>
      </c>
      <c r="R55" s="5"/>
      <c r="S55" s="5">
        <f t="shared" si="12"/>
        <v>0</v>
      </c>
      <c r="T55" s="5">
        <f t="shared" si="12"/>
        <v>3</v>
      </c>
      <c r="U55" s="5">
        <f t="shared" si="12"/>
        <v>0</v>
      </c>
      <c r="V55" s="5">
        <f t="shared" si="12"/>
        <v>0</v>
      </c>
      <c r="W55" s="5">
        <f t="shared" si="12"/>
        <v>0</v>
      </c>
      <c r="X55" s="5">
        <f t="shared" si="12"/>
        <v>0</v>
      </c>
      <c r="Y55" s="5">
        <f t="shared" si="12"/>
        <v>0</v>
      </c>
      <c r="Z55" s="5"/>
    </row>
    <row r="56" spans="1:26">
      <c r="A56" s="5"/>
      <c r="B56" s="44" t="str">
        <f ca="1">IF(D56=0,"",INDEX('Team Declaration'!$C$6:$BI$19,MATCH(A52,'Team Declaration'!$B$6:$B$19,0),MATCH(D56,'Team Declaration'!$C$4:$BI$4,0)))</f>
        <v/>
      </c>
      <c r="C56" s="45"/>
      <c r="D56" s="1"/>
      <c r="E56" s="2"/>
      <c r="F56" s="74">
        <v>2</v>
      </c>
      <c r="G56" s="5"/>
      <c r="H56" s="5"/>
      <c r="I56" s="5"/>
      <c r="J56" s="6"/>
      <c r="K56" s="18"/>
      <c r="L56" s="12"/>
      <c r="M56" s="16"/>
      <c r="N56" s="10" t="str">
        <f ca="1">IF(SUM(S$122:Y$122)=0,"",IF(P56="","",INDEX('Team Declaration'!$K$38:$K$44,MATCH($P56,'Team Declaration'!$N$38:$N$44,0))))</f>
        <v>Brighton &amp; Hove AC</v>
      </c>
      <c r="O56" s="10"/>
      <c r="P56" s="11">
        <f ca="1">IF(COUNTIF(S$122:Y$122,"&gt;0.5")&gt;0,1,"")</f>
        <v>1</v>
      </c>
      <c r="Q56" s="6">
        <f ca="1">IF(SUM(S$122:Y$122)=0,"",IF(P56="","",INDEX('Team Declaration'!$M$38:$M$44,MATCH($P56,'Team Declaration'!$N$38:$N$44,0))))</f>
        <v>193.00002000000001</v>
      </c>
      <c r="R56" s="5"/>
      <c r="S56" s="5">
        <f t="shared" si="12"/>
        <v>0</v>
      </c>
      <c r="T56" s="5">
        <f t="shared" si="12"/>
        <v>0</v>
      </c>
      <c r="U56" s="5">
        <f t="shared" si="12"/>
        <v>0</v>
      </c>
      <c r="V56" s="5">
        <f t="shared" si="12"/>
        <v>0</v>
      </c>
      <c r="W56" s="5">
        <f t="shared" si="12"/>
        <v>0</v>
      </c>
      <c r="X56" s="5">
        <f t="shared" si="12"/>
        <v>0</v>
      </c>
      <c r="Y56" s="5">
        <f t="shared" si="12"/>
        <v>0</v>
      </c>
      <c r="Z56" s="5"/>
    </row>
    <row r="57" spans="1:26">
      <c r="A57" s="5"/>
      <c r="B57" s="44" t="str">
        <f ca="1">IF(D57=0,"",INDEX('Team Declaration'!$C$6:$BI$19,MATCH(A52,'Team Declaration'!$B$6:$B$19,0),MATCH(D57,'Team Declaration'!$C$4:$BI$4,0)))</f>
        <v/>
      </c>
      <c r="C57" s="45"/>
      <c r="D57" s="1"/>
      <c r="E57" s="2"/>
      <c r="F57" s="74">
        <v>1</v>
      </c>
      <c r="G57" s="5"/>
      <c r="H57" s="5"/>
      <c r="I57" s="5"/>
      <c r="J57" s="6"/>
      <c r="K57" s="18"/>
      <c r="L57" s="12"/>
      <c r="M57" s="16"/>
      <c r="N57" s="10" t="str">
        <f ca="1">IF(SUM(S$122:Y$122)=0,"",IF(P57="","",INDEX('Team Declaration'!$K$38:$K$44,MATCH($P57,'Team Declaration'!$N$38:$N$44,0))))</f>
        <v>Lewes</v>
      </c>
      <c r="O57" s="10"/>
      <c r="P57" s="11">
        <f ca="1">IF(COUNTIF(S$122:Y$122,"&gt;0.5")&gt;2,2,"")</f>
        <v>2</v>
      </c>
      <c r="Q57" s="6">
        <f ca="1">IF(SUM(S$122:Y$122)=0,"",IF(P57="","",INDEX('Team Declaration'!$M$38:$M$44,MATCH($P57,'Team Declaration'!$N$38:$N$44,0))))</f>
        <v>87.000079999999997</v>
      </c>
      <c r="R57" s="5"/>
      <c r="S57" s="5">
        <f t="shared" si="12"/>
        <v>0</v>
      </c>
      <c r="T57" s="5">
        <f t="shared" si="12"/>
        <v>0</v>
      </c>
      <c r="U57" s="5">
        <f t="shared" si="12"/>
        <v>0</v>
      </c>
      <c r="V57" s="5">
        <f t="shared" si="12"/>
        <v>0</v>
      </c>
      <c r="W57" s="5">
        <f t="shared" si="12"/>
        <v>0</v>
      </c>
      <c r="X57" s="5">
        <f t="shared" si="12"/>
        <v>0</v>
      </c>
      <c r="Y57" s="5">
        <f t="shared" si="12"/>
        <v>0</v>
      </c>
      <c r="Z57" s="5"/>
    </row>
    <row r="58" spans="1:26">
      <c r="A58" s="9" t="str">
        <f ca="1">A52</f>
        <v>Javelin</v>
      </c>
      <c r="B58" s="5"/>
      <c r="C58" s="5"/>
      <c r="D58" s="6"/>
      <c r="E58" s="11" t="s">
        <v>3</v>
      </c>
      <c r="F58" s="74"/>
      <c r="G58" s="9"/>
      <c r="H58" s="5"/>
      <c r="I58" s="5"/>
      <c r="J58" s="6"/>
      <c r="K58" s="18"/>
      <c r="L58" s="12"/>
      <c r="M58" s="16"/>
      <c r="N58" s="10" t="str">
        <f ca="1">IF(SUM(S$122:Y$122)=0,"",IF(P58="","",INDEX('Team Declaration'!$K$38:$K$44,MATCH($P58,'Team Declaration'!$N$38:$N$44,0))))</f>
        <v>Phoenix</v>
      </c>
      <c r="O58" s="10"/>
      <c r="P58" s="11">
        <f ca="1">IF(COUNTIF(S$122:Y$122,"&gt;0.5")&gt;2,3,"")</f>
        <v>3</v>
      </c>
      <c r="Q58" s="6">
        <f ca="1">IF(SUM(S$122:Y$122)=0,"",IF(P58="","",INDEX('Team Declaration'!$M$38:$M$44,MATCH($P58,'Team Declaration'!$N$38:$N$44,0))))</f>
        <v>79.000100000000003</v>
      </c>
      <c r="R58" s="5"/>
      <c r="S58" s="70">
        <f>SUM(S$5:S57)+SUM(S59:S64)</f>
        <v>97.000010000000003</v>
      </c>
      <c r="T58" s="71">
        <f>SUM(T$5:T57)+SUM(T59:T64)</f>
        <v>38.000019999999999</v>
      </c>
      <c r="U58" s="71">
        <f>SUM(U$5:U57)+SUM(U59:U64)</f>
        <v>3.0000000000000001E-5</v>
      </c>
      <c r="V58" s="71">
        <f>SUM(V$5:V57)+SUM(V59:V64)</f>
        <v>57.000039999999998</v>
      </c>
      <c r="W58" s="71">
        <f>SUM(W$5:W57)+SUM(W59:W64)</f>
        <v>17.000050000000002</v>
      </c>
      <c r="X58" s="71">
        <f>SUM(X$5:X57)+SUM(X59:X64)</f>
        <v>6.0000000000000002E-5</v>
      </c>
      <c r="Y58" s="72">
        <f>SUM(Y$5:Y57)+SUM(Y59:Y64)</f>
        <v>6.9999999999999994E-5</v>
      </c>
      <c r="Z58" s="5"/>
    </row>
    <row r="59" spans="1:26">
      <c r="A59" s="5"/>
      <c r="B59" s="44" t="str">
        <f ca="1">IF(D59=0,"",INDEX('Team Declaration'!$C$6:$BI$19,MATCH(A58,'Team Declaration'!$B$6:$B$19,0),MATCH(D59,'Team Declaration'!$C$4:$BI$4,0)))</f>
        <v>Jack Harris</v>
      </c>
      <c r="C59" s="45"/>
      <c r="D59" s="1" t="s">
        <v>18</v>
      </c>
      <c r="E59" s="2">
        <v>29.58</v>
      </c>
      <c r="F59" s="74">
        <v>5</v>
      </c>
      <c r="G59" s="5"/>
      <c r="H59" s="5"/>
      <c r="I59" s="5"/>
      <c r="J59" s="6"/>
      <c r="K59" s="18"/>
      <c r="L59" s="12"/>
      <c r="M59" s="16"/>
      <c r="N59" s="10" t="str">
        <f ca="1">IF(SUM(S$122:Y$122)=0,"",IF(P59="","",INDEX('Team Declaration'!$K$38:$K$44,MATCH($P59,'Team Declaration'!$N$38:$N$44,0))))</f>
        <v>Eastbourne RAC</v>
      </c>
      <c r="O59" s="10"/>
      <c r="P59" s="11">
        <f ca="1">IF(COUNTIF(S$122:Y$122,"&gt;0.5")&gt;3,4,"")</f>
        <v>4</v>
      </c>
      <c r="Q59" s="6">
        <f ca="1">IF(SUM(S$122:Y$122)=0,"",IF(P59="","",INDEX('Team Declaration'!$M$38:$M$44,MATCH($P59,'Team Declaration'!$N$38:$N$44,0))))</f>
        <v>69.000039999999998</v>
      </c>
      <c r="R59" s="5"/>
      <c r="S59" s="5">
        <f>IF(OR($D59=S$1,$D59=S$2),$F59,0)+IF(OR($J59=S$1,$J59=S$2),$L59,0)</f>
        <v>0</v>
      </c>
      <c r="T59" s="5">
        <f t="shared" ref="T59:Y59" si="13">IF(OR($D59=T$1,$D59=T$2),$F59,0)+IF(OR($J59=T$1,$J59=T$2),$L59,0)</f>
        <v>0</v>
      </c>
      <c r="U59" s="5">
        <f t="shared" si="13"/>
        <v>0</v>
      </c>
      <c r="V59" s="5">
        <f t="shared" si="13"/>
        <v>5</v>
      </c>
      <c r="W59" s="5">
        <f t="shared" si="13"/>
        <v>0</v>
      </c>
      <c r="X59" s="5">
        <f t="shared" si="13"/>
        <v>0</v>
      </c>
      <c r="Y59" s="5">
        <f t="shared" si="13"/>
        <v>0</v>
      </c>
      <c r="Z59" s="5"/>
    </row>
    <row r="60" spans="1:26">
      <c r="A60" s="5"/>
      <c r="B60" s="44" t="str">
        <f ca="1">IF(D60=0,"",INDEX('Team Declaration'!$C$6:$BI$19,MATCH(A58,'Team Declaration'!$B$6:$B$19,0),MATCH(D60,'Team Declaration'!$C$4:$BI$4,0)))</f>
        <v>Finn Halloren</v>
      </c>
      <c r="C60" s="45"/>
      <c r="D60" s="1" t="s">
        <v>4</v>
      </c>
      <c r="E60" s="2">
        <v>4.71</v>
      </c>
      <c r="F60" s="74">
        <v>4</v>
      </c>
      <c r="G60" s="5"/>
      <c r="H60" s="5"/>
      <c r="I60" s="5"/>
      <c r="J60" s="6"/>
      <c r="K60" s="18"/>
      <c r="L60" s="12"/>
      <c r="M60" s="16"/>
      <c r="N60" s="10" t="str">
        <f ca="1">IF(SUM(S$122:Y$122)=0,"",IF(P60="","",INDEX('Team Declaration'!$K$38:$K$44,MATCH($P60,'Team Declaration'!$N$38:$N$44,0))))</f>
        <v/>
      </c>
      <c r="O60" s="10"/>
      <c r="P60" s="11" t="str">
        <f ca="1">IF(COUNTIF(S$122:Y$122,"&gt;0.5")&gt;4,5,"")</f>
        <v/>
      </c>
      <c r="Q60" s="6" t="str">
        <f ca="1">IF(SUM(S$122:Y$122)=0,"",IF(P60="","",INDEX('Team Declaration'!$M$38:$M$44,MATCH($P60,'Team Declaration'!$N$38:$N$44,0))))</f>
        <v/>
      </c>
      <c r="R60" s="5"/>
      <c r="S60" s="5">
        <f t="shared" ref="S60:Y63" si="14">IF(OR($D60=S$1,$D60=S$2),$F60,0)+IF(OR($J60=S$1,$J60=S$2),$L60,0)</f>
        <v>4</v>
      </c>
      <c r="T60" s="5">
        <f t="shared" si="14"/>
        <v>0</v>
      </c>
      <c r="U60" s="5">
        <f t="shared" si="14"/>
        <v>0</v>
      </c>
      <c r="V60" s="5">
        <f t="shared" si="14"/>
        <v>0</v>
      </c>
      <c r="W60" s="5">
        <f t="shared" si="14"/>
        <v>0</v>
      </c>
      <c r="X60" s="5">
        <f t="shared" si="14"/>
        <v>0</v>
      </c>
      <c r="Y60" s="5">
        <f t="shared" si="14"/>
        <v>0</v>
      </c>
      <c r="Z60" s="5"/>
    </row>
    <row r="61" spans="1:26">
      <c r="A61" s="5"/>
      <c r="B61" s="44" t="str">
        <f ca="1">IF(D61=0,"",INDEX('Team Declaration'!$C$6:$BI$19,MATCH(A58,'Team Declaration'!$B$6:$B$19,0),MATCH(D61,'Team Declaration'!$C$4:$BI$4,0)))</f>
        <v/>
      </c>
      <c r="C61" s="45"/>
      <c r="D61" s="1"/>
      <c r="E61" s="2"/>
      <c r="F61" s="74">
        <v>3</v>
      </c>
      <c r="G61" s="5"/>
      <c r="H61" s="5"/>
      <c r="I61" s="5"/>
      <c r="J61" s="6"/>
      <c r="K61" s="18"/>
      <c r="L61" s="12"/>
      <c r="M61" s="20"/>
      <c r="N61" s="10" t="str">
        <f ca="1">IF(SUM(S$122:Y$122)=0,"",IF(P61="","",INDEX('Team Declaration'!$K$38:$K$44,MATCH($P61,'Team Declaration'!$N$38:$N$44,0))))</f>
        <v/>
      </c>
      <c r="O61" s="10" t="str">
        <f ca="1">IF(SUM(S$122:Y$122)=0,"",IF(P61="","",INDEX('Team Declaration'!$K$35:$K$41,MATCH($P61,'Team Declaration'!$N$35:$N$41,0))))</f>
        <v/>
      </c>
      <c r="P61" s="11" t="str">
        <f ca="1">IF(COUNTIF(S$122:Y$122,"&gt;0.5")&gt;5,6,"")</f>
        <v/>
      </c>
      <c r="Q61" s="6" t="str">
        <f ca="1">IF(SUM(S$122:Y$122)=0,"",IF(P61="","",INDEX('Team Declaration'!$M$38:$M$44,MATCH($P61,'Team Declaration'!$N$38:$N$44,0))))</f>
        <v/>
      </c>
      <c r="R61" s="5"/>
      <c r="S61" s="5">
        <f t="shared" si="14"/>
        <v>0</v>
      </c>
      <c r="T61" s="5">
        <f t="shared" si="14"/>
        <v>0</v>
      </c>
      <c r="U61" s="5">
        <f t="shared" si="14"/>
        <v>0</v>
      </c>
      <c r="V61" s="5">
        <f t="shared" si="14"/>
        <v>0</v>
      </c>
      <c r="W61" s="5">
        <f t="shared" si="14"/>
        <v>0</v>
      </c>
      <c r="X61" s="5">
        <f t="shared" si="14"/>
        <v>0</v>
      </c>
      <c r="Y61" s="5">
        <f t="shared" si="14"/>
        <v>0</v>
      </c>
      <c r="Z61" s="5"/>
    </row>
    <row r="62" spans="1:26">
      <c r="A62" s="5"/>
      <c r="B62" s="44" t="str">
        <f ca="1">IF(D62=0,"",INDEX('Team Declaration'!$C$6:$BI$19,MATCH(A58,'Team Declaration'!$B$6:$B$19,0),MATCH(D62,'Team Declaration'!$C$4:$BI$4,0)))</f>
        <v/>
      </c>
      <c r="C62" s="45"/>
      <c r="D62" s="1"/>
      <c r="E62" s="2"/>
      <c r="F62" s="74">
        <v>2</v>
      </c>
      <c r="G62" s="5"/>
      <c r="H62" s="5"/>
      <c r="I62" s="5"/>
      <c r="J62" s="6"/>
      <c r="K62" s="18"/>
      <c r="L62" s="12"/>
      <c r="M62" s="20"/>
      <c r="N62" s="10" t="str">
        <f ca="1">IF(SUM(S$122:Y$122)=0,"",IF(P62="","",INDEX('Team Declaration'!$K$38:$K$44,MATCH($P62,'Team Declaration'!$N$38:$N$44,0))))</f>
        <v/>
      </c>
      <c r="O62" s="10" t="str">
        <f ca="1">IF(SUM(S$122:Y$122)=0,"",IF(P62="","",INDEX('Team Declaration'!$K$35:$K$41,MATCH($P62,'Team Declaration'!$N$35:$N$41,0))))</f>
        <v/>
      </c>
      <c r="P62" s="11" t="str">
        <f ca="1">IF(COUNTIF(S$122:Y$122,"&gt;0.5")&gt;6,7,"")</f>
        <v/>
      </c>
      <c r="Q62" s="6" t="str">
        <f ca="1">IF(SUM(S$122:Y$122)=0,"",IF(P62="","",INDEX('Team Declaration'!$M$38:$M$44,MATCH($P62,'Team Declaration'!$N$38:$N$44,0))))</f>
        <v/>
      </c>
      <c r="R62" s="5"/>
      <c r="S62" s="5">
        <f t="shared" si="14"/>
        <v>0</v>
      </c>
      <c r="T62" s="5">
        <f t="shared" si="14"/>
        <v>0</v>
      </c>
      <c r="U62" s="5">
        <f t="shared" si="14"/>
        <v>0</v>
      </c>
      <c r="V62" s="5">
        <f t="shared" si="14"/>
        <v>0</v>
      </c>
      <c r="W62" s="5">
        <f t="shared" si="14"/>
        <v>0</v>
      </c>
      <c r="X62" s="5">
        <f t="shared" si="14"/>
        <v>0</v>
      </c>
      <c r="Y62" s="5">
        <f t="shared" si="14"/>
        <v>0</v>
      </c>
      <c r="Z62" s="5"/>
    </row>
    <row r="63" spans="1:26">
      <c r="A63" s="5"/>
      <c r="B63" s="44" t="str">
        <f ca="1">IF(D63=0,"",INDEX('Team Declaration'!$C$6:$BI$19,MATCH(A58,'Team Declaration'!$B$6:$B$19,0),MATCH(D63,'Team Declaration'!$C$4:$BI$4,0)))</f>
        <v/>
      </c>
      <c r="C63" s="45"/>
      <c r="D63" s="1"/>
      <c r="E63" s="2"/>
      <c r="F63" s="74">
        <v>1</v>
      </c>
      <c r="G63" s="5"/>
      <c r="H63" s="5"/>
      <c r="I63" s="5"/>
      <c r="J63" s="6"/>
      <c r="K63" s="18"/>
      <c r="L63" s="12"/>
      <c r="M63" s="5"/>
      <c r="N63" s="10"/>
      <c r="O63" s="10"/>
      <c r="P63" s="5"/>
      <c r="Q63" s="5"/>
      <c r="R63" s="5"/>
      <c r="S63" s="5">
        <f t="shared" si="14"/>
        <v>0</v>
      </c>
      <c r="T63" s="5">
        <f t="shared" si="14"/>
        <v>0</v>
      </c>
      <c r="U63" s="5">
        <f t="shared" si="14"/>
        <v>0</v>
      </c>
      <c r="V63" s="5">
        <f t="shared" si="14"/>
        <v>0</v>
      </c>
      <c r="W63" s="5">
        <f t="shared" si="14"/>
        <v>0</v>
      </c>
      <c r="X63" s="5">
        <f t="shared" si="14"/>
        <v>0</v>
      </c>
      <c r="Y63" s="5">
        <f t="shared" si="14"/>
        <v>0</v>
      </c>
      <c r="Z63" s="5"/>
    </row>
    <row r="64" spans="1:26" ht="3.75" customHeight="1">
      <c r="A64" s="5"/>
      <c r="B64" s="5"/>
      <c r="C64" s="5"/>
      <c r="D64" s="6"/>
      <c r="E64" s="10"/>
      <c r="F64" s="5"/>
      <c r="G64" s="5"/>
      <c r="H64" s="5"/>
      <c r="I64" s="5"/>
      <c r="J64" s="6"/>
      <c r="K64" s="10"/>
      <c r="L64" s="5"/>
      <c r="M64" s="5"/>
      <c r="N64" s="5"/>
      <c r="O64" s="5"/>
      <c r="P64" s="6"/>
      <c r="Q64" s="10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>
      <c r="A65" s="163" t="str">
        <f ca="1">CONCATENATE('Team Declaration'!A1," - ",'Team Declaration'!F1," - ",TEXT('Team Declaration'!K1,"d mmm yyyy"))</f>
        <v>Sussex u13 League - Eastbourne - 24 Jul 2013</v>
      </c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24"/>
      <c r="S65" s="6">
        <f ca="1">'Team Declaration'!C68</f>
        <v>0</v>
      </c>
      <c r="T65" s="6">
        <f ca="1">'Team Declaration'!E68</f>
        <v>0</v>
      </c>
      <c r="U65" s="6">
        <f ca="1">'Team Declaration'!G68</f>
        <v>0</v>
      </c>
      <c r="V65" s="6">
        <f ca="1">'Team Declaration'!I68</f>
        <v>0</v>
      </c>
      <c r="W65" s="6">
        <f ca="1">'Team Declaration'!K68</f>
        <v>0</v>
      </c>
      <c r="X65" s="6">
        <f ca="1">'Team Declaration'!M68</f>
        <v>0</v>
      </c>
      <c r="Y65" s="6">
        <f ca="1">'Team Declaration'!O68</f>
        <v>0</v>
      </c>
      <c r="Z65" s="6"/>
    </row>
    <row r="66" spans="1:26" ht="12.75" customHeight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24"/>
      <c r="S66" s="6">
        <f ca="1">'Team Declaration'!D68</f>
        <v>0</v>
      </c>
      <c r="T66" s="6">
        <f ca="1">'Team Declaration'!F68</f>
        <v>0</v>
      </c>
      <c r="U66" s="6">
        <f ca="1">'Team Declaration'!H68</f>
        <v>0</v>
      </c>
      <c r="V66" s="6">
        <f ca="1">'Team Declaration'!J68</f>
        <v>0</v>
      </c>
      <c r="W66" s="6">
        <f ca="1">'Team Declaration'!L68</f>
        <v>0</v>
      </c>
      <c r="X66" s="6">
        <f ca="1">'Team Declaration'!N68</f>
        <v>0</v>
      </c>
      <c r="Y66" s="6">
        <f ca="1">'Team Declaration'!P68</f>
        <v>0</v>
      </c>
      <c r="Z66" s="6"/>
    </row>
    <row r="67" spans="1:26" ht="15.75">
      <c r="A67" s="25" t="s">
        <v>34</v>
      </c>
      <c r="B67" s="24"/>
      <c r="C67" s="26" t="s">
        <v>1</v>
      </c>
      <c r="D67" s="27"/>
      <c r="E67" s="28"/>
      <c r="F67" s="24"/>
      <c r="G67" s="24"/>
      <c r="H67" s="24"/>
      <c r="I67" s="26" t="s">
        <v>0</v>
      </c>
      <c r="J67" s="27"/>
      <c r="K67" s="28"/>
      <c r="L67" s="24"/>
      <c r="M67" s="24"/>
      <c r="N67" s="28"/>
      <c r="O67" s="28"/>
      <c r="P67" s="24"/>
      <c r="Q67" s="24"/>
      <c r="R67" s="24"/>
      <c r="S67" s="6"/>
      <c r="T67" s="6"/>
      <c r="U67" s="6"/>
      <c r="V67" s="6"/>
      <c r="W67" s="6"/>
      <c r="X67" s="6"/>
      <c r="Y67" s="6"/>
      <c r="Z67" s="6"/>
    </row>
    <row r="68" spans="1:26">
      <c r="A68" s="26" t="str">
        <f ca="1">'Team Declaration'!$B22</f>
        <v>Javelin</v>
      </c>
      <c r="B68" s="24"/>
      <c r="C68" s="24"/>
      <c r="D68" s="27"/>
      <c r="E68" s="29" t="s">
        <v>2</v>
      </c>
      <c r="F68" s="30"/>
      <c r="G68" s="26" t="str">
        <f ca="1">'Team Declaration'!$B27</f>
        <v>75 metres</v>
      </c>
      <c r="H68" s="29"/>
      <c r="I68" s="29"/>
      <c r="J68" s="29"/>
      <c r="K68" s="29" t="s">
        <v>2</v>
      </c>
      <c r="L68" s="30"/>
      <c r="M68" s="26" t="str">
        <f ca="1">'Team Declaration'!$B31</f>
        <v>1000 metres</v>
      </c>
      <c r="N68" s="29"/>
      <c r="O68" s="29"/>
      <c r="P68" s="29"/>
      <c r="Q68" s="29" t="s">
        <v>2</v>
      </c>
      <c r="R68" s="24"/>
      <c r="S68" s="6"/>
      <c r="T68" s="6"/>
      <c r="U68" s="6"/>
      <c r="V68" s="6"/>
      <c r="W68" s="6"/>
      <c r="X68" s="6"/>
      <c r="Y68" s="6"/>
      <c r="Z68" s="6"/>
    </row>
    <row r="69" spans="1:26">
      <c r="A69" s="24"/>
      <c r="B69" s="46" t="str">
        <f ca="1">IF(D69=0,"",INDEX('Team Declaration'!$C$22:$BI$35,MATCH(A68,'Team Declaration'!$B$22:$B$35,0),MATCH(D69,'Team Declaration'!$C$4:$BI$4,0)))</f>
        <v>Mollie Kichenside</v>
      </c>
      <c r="C69" s="47"/>
      <c r="D69" s="1" t="s">
        <v>4</v>
      </c>
      <c r="E69" s="2">
        <v>11.93</v>
      </c>
      <c r="F69" s="77">
        <v>5</v>
      </c>
      <c r="G69" s="24"/>
      <c r="H69" s="46" t="str">
        <f ca="1">IF(J69=0,"",INDEX('Team Declaration'!$C$22:$BI$35,MATCH(G68,'Team Declaration'!$B$22:$B$35,0),MATCH(J69,'Team Declaration'!$C$4:$BI$4,0)))</f>
        <v>Louisa Saunders</v>
      </c>
      <c r="I69" s="47"/>
      <c r="J69" s="1" t="s">
        <v>23</v>
      </c>
      <c r="K69" s="3">
        <v>10.5</v>
      </c>
      <c r="L69" s="77">
        <v>5</v>
      </c>
      <c r="M69" s="24"/>
      <c r="N69" s="46" t="str">
        <f ca="1">IF(P69=0,"",INDEX('Team Declaration'!$C$22:$BI$35,MATCH(M68,'Team Declaration'!$B$22:$B$35,0),MATCH(P69,'Team Declaration'!$C$4:$BI$4,0)))</f>
        <v>Naomi Fontyn</v>
      </c>
      <c r="O69" s="47"/>
      <c r="P69" s="1" t="s">
        <v>23</v>
      </c>
      <c r="Q69" s="2" t="s">
        <v>153</v>
      </c>
      <c r="R69" s="78">
        <v>5</v>
      </c>
      <c r="S69" s="5">
        <f>IF(OR($D69=S$1,$D69=S$2),$F69,0)+IF(OR($J69=S$1,$J69=S$2),$L69,0)+IF(OR($P69=S$1,$P69=S$2),$R69,0)</f>
        <v>5</v>
      </c>
      <c r="T69" s="5">
        <f t="shared" ref="T69:Y69" si="15">IF(OR($D69=T$1,$D69=T$2),$F69,0)+IF(OR($J69=T$1,$J69=T$2),$L69,0)+IF(OR($P69=T$1,$P69=T$2),$R69,0)</f>
        <v>0</v>
      </c>
      <c r="U69" s="5">
        <f t="shared" si="15"/>
        <v>0</v>
      </c>
      <c r="V69" s="5">
        <f t="shared" si="15"/>
        <v>0</v>
      </c>
      <c r="W69" s="5">
        <f t="shared" si="15"/>
        <v>10</v>
      </c>
      <c r="X69" s="5">
        <f t="shared" si="15"/>
        <v>0</v>
      </c>
      <c r="Y69" s="5">
        <f t="shared" si="15"/>
        <v>0</v>
      </c>
      <c r="Z69" s="5"/>
    </row>
    <row r="70" spans="1:26">
      <c r="A70" s="24"/>
      <c r="B70" s="46" t="str">
        <f ca="1">IF(D70=0,"",INDEX('Team Declaration'!$C$22:$BI$35,MATCH(A68,'Team Declaration'!$B$22:$B$35,0),MATCH(D70,'Team Declaration'!$C$4:$BI$4,0)))</f>
        <v>Holly Luscombe</v>
      </c>
      <c r="C70" s="47"/>
      <c r="D70" s="1" t="s">
        <v>24</v>
      </c>
      <c r="E70" s="2">
        <v>8.7200000000000006</v>
      </c>
      <c r="F70" s="77">
        <v>4</v>
      </c>
      <c r="G70" s="24"/>
      <c r="H70" s="46" t="str">
        <f ca="1">IF(J70=0,"",INDEX('Team Declaration'!$C$22:$BI$35,MATCH(G68,'Team Declaration'!$B$22:$B$35,0),MATCH(J70,'Team Declaration'!$C$4:$BI$4,0)))</f>
        <v>Lili Parker</v>
      </c>
      <c r="I70" s="47"/>
      <c r="J70" s="1" t="s">
        <v>4</v>
      </c>
      <c r="K70" s="3">
        <v>10.6</v>
      </c>
      <c r="L70" s="77">
        <v>4</v>
      </c>
      <c r="M70" s="24"/>
      <c r="N70" s="46" t="str">
        <f ca="1">IF(P70=0,"",INDEX('Team Declaration'!$C$22:$BI$35,MATCH(M68,'Team Declaration'!$B$22:$B$35,0),MATCH(P70,'Team Declaration'!$C$4:$BI$4,0)))</f>
        <v>Elinor Fitzgerald</v>
      </c>
      <c r="O70" s="47"/>
      <c r="P70" s="1" t="s">
        <v>3</v>
      </c>
      <c r="Q70" s="2" t="s">
        <v>154</v>
      </c>
      <c r="R70" s="78">
        <v>4</v>
      </c>
      <c r="S70" s="5">
        <f t="shared" ref="S70:Y73" si="16">IF(OR($D70=S$1,$D70=S$2),$F70,0)+IF(OR($J70=S$1,$J70=S$2),$L70,0)+IF(OR($P70=S$1,$P70=S$2),$R70,0)</f>
        <v>8</v>
      </c>
      <c r="T70" s="5">
        <f t="shared" si="16"/>
        <v>0</v>
      </c>
      <c r="U70" s="5">
        <f t="shared" si="16"/>
        <v>0</v>
      </c>
      <c r="V70" s="5">
        <f t="shared" si="16"/>
        <v>0</v>
      </c>
      <c r="W70" s="5">
        <f t="shared" si="16"/>
        <v>4</v>
      </c>
      <c r="X70" s="5">
        <f t="shared" si="16"/>
        <v>0</v>
      </c>
      <c r="Y70" s="5">
        <f t="shared" si="16"/>
        <v>0</v>
      </c>
      <c r="Z70" s="5"/>
    </row>
    <row r="71" spans="1:26">
      <c r="A71" s="24"/>
      <c r="B71" s="46" t="str">
        <f ca="1">IF(D71=0,"",INDEX('Team Declaration'!$C$22:$BI$35,MATCH(A68,'Team Declaration'!$B$22:$B$35,0),MATCH(D71,'Team Declaration'!$C$4:$BI$4,0)))</f>
        <v>Georgia Anderson</v>
      </c>
      <c r="C71" s="47"/>
      <c r="D71" s="1" t="s">
        <v>7</v>
      </c>
      <c r="E71" s="2">
        <v>5.15</v>
      </c>
      <c r="F71" s="77">
        <v>3</v>
      </c>
      <c r="G71" s="24"/>
      <c r="H71" s="46" t="str">
        <f ca="1">IF(J71=0,"",INDEX('Team Declaration'!$C$22:$BI$35,MATCH(G68,'Team Declaration'!$B$22:$B$35,0),MATCH(J71,'Team Declaration'!$C$4:$BI$4,0)))</f>
        <v>Rosie Burgess</v>
      </c>
      <c r="I71" s="47"/>
      <c r="J71" s="1" t="s">
        <v>8</v>
      </c>
      <c r="K71" s="3">
        <v>10.9</v>
      </c>
      <c r="L71" s="77"/>
      <c r="M71" s="24"/>
      <c r="N71" s="46" t="str">
        <f ca="1">IF(P71=0,"",INDEX('Team Declaration'!$C$22:$BI$35,MATCH(M68,'Team Declaration'!$B$22:$B$35,0),MATCH(P71,'Team Declaration'!$C$4:$BI$4,0)))</f>
        <v/>
      </c>
      <c r="O71" s="47"/>
      <c r="P71" s="4"/>
      <c r="Q71" s="2"/>
      <c r="R71" s="78">
        <v>3</v>
      </c>
      <c r="S71" s="5">
        <f t="shared" si="16"/>
        <v>0</v>
      </c>
      <c r="T71" s="5">
        <f t="shared" si="16"/>
        <v>3</v>
      </c>
      <c r="U71" s="5">
        <f t="shared" si="16"/>
        <v>0</v>
      </c>
      <c r="V71" s="5">
        <f t="shared" si="16"/>
        <v>0</v>
      </c>
      <c r="W71" s="5">
        <f t="shared" si="16"/>
        <v>0</v>
      </c>
      <c r="X71" s="5">
        <f t="shared" si="16"/>
        <v>0</v>
      </c>
      <c r="Y71" s="5">
        <f t="shared" si="16"/>
        <v>0</v>
      </c>
      <c r="Z71" s="5"/>
    </row>
    <row r="72" spans="1:26">
      <c r="A72" s="24"/>
      <c r="B72" s="46" t="str">
        <f ca="1">IF(D72=0,"",INDEX('Team Declaration'!$C$22:$BI$35,MATCH(A68,'Team Declaration'!$B$22:$B$35,0),MATCH(D72,'Team Declaration'!$C$4:$BI$4,0)))</f>
        <v/>
      </c>
      <c r="C72" s="47"/>
      <c r="D72" s="1"/>
      <c r="E72" s="2"/>
      <c r="F72" s="77">
        <v>2</v>
      </c>
      <c r="G72" s="24"/>
      <c r="H72" s="46" t="str">
        <f ca="1">IF(J72=0,"",INDEX('Team Declaration'!$C$22:$BI$35,MATCH(G68,'Team Declaration'!$B$22:$B$35,0),MATCH(J72,'Team Declaration'!$C$4:$BI$4,0)))</f>
        <v/>
      </c>
      <c r="I72" s="47"/>
      <c r="J72" s="1"/>
      <c r="K72" s="3"/>
      <c r="L72" s="77">
        <v>2</v>
      </c>
      <c r="M72" s="24"/>
      <c r="N72" s="46" t="str">
        <f ca="1">IF(P72=0,"",INDEX('Team Declaration'!$C$22:$BI$35,MATCH(M68,'Team Declaration'!$B$22:$B$35,0),MATCH(P72,'Team Declaration'!$C$4:$BI$4,0)))</f>
        <v/>
      </c>
      <c r="O72" s="47"/>
      <c r="P72" s="1"/>
      <c r="Q72" s="2"/>
      <c r="R72" s="78">
        <v>2</v>
      </c>
      <c r="S72" s="5">
        <f t="shared" si="16"/>
        <v>0</v>
      </c>
      <c r="T72" s="5">
        <f t="shared" si="16"/>
        <v>0</v>
      </c>
      <c r="U72" s="5">
        <f t="shared" si="16"/>
        <v>0</v>
      </c>
      <c r="V72" s="5">
        <f t="shared" si="16"/>
        <v>0</v>
      </c>
      <c r="W72" s="5">
        <f t="shared" si="16"/>
        <v>0</v>
      </c>
      <c r="X72" s="5">
        <f t="shared" si="16"/>
        <v>0</v>
      </c>
      <c r="Y72" s="5">
        <f t="shared" si="16"/>
        <v>0</v>
      </c>
      <c r="Z72" s="5"/>
    </row>
    <row r="73" spans="1:26">
      <c r="A73" s="24"/>
      <c r="B73" s="46" t="str">
        <f ca="1">IF(D73=0,"",INDEX('Team Declaration'!$C$22:$BI$35,MATCH(A68,'Team Declaration'!$B$22:$B$35,0),MATCH(D73,'Team Declaration'!$C$4:$BI$4,0)))</f>
        <v/>
      </c>
      <c r="C73" s="47"/>
      <c r="D73" s="1"/>
      <c r="E73" s="2"/>
      <c r="F73" s="77">
        <v>1</v>
      </c>
      <c r="G73" s="24"/>
      <c r="H73" s="46" t="str">
        <f ca="1">IF(J73=0,"",INDEX('Team Declaration'!$C$22:$BI$35,MATCH(G68,'Team Declaration'!$B$22:$B$35,0),MATCH(J73,'Team Declaration'!$C$4:$BI$4,0)))</f>
        <v/>
      </c>
      <c r="I73" s="47"/>
      <c r="J73" s="1"/>
      <c r="K73" s="3"/>
      <c r="L73" s="77">
        <v>1</v>
      </c>
      <c r="M73" s="24"/>
      <c r="N73" s="46" t="str">
        <f ca="1">IF(P73=0,"",INDEX('Team Declaration'!$C$22:$BI$35,MATCH(M68,'Team Declaration'!$B$22:$B$35,0),MATCH(P73,'Team Declaration'!$C$4:$BI$4,0)))</f>
        <v/>
      </c>
      <c r="O73" s="47"/>
      <c r="P73" s="1"/>
      <c r="Q73" s="2"/>
      <c r="R73" s="78">
        <v>1</v>
      </c>
      <c r="S73" s="5">
        <f t="shared" si="16"/>
        <v>0</v>
      </c>
      <c r="T73" s="5">
        <f t="shared" si="16"/>
        <v>0</v>
      </c>
      <c r="U73" s="5">
        <f t="shared" si="16"/>
        <v>0</v>
      </c>
      <c r="V73" s="5">
        <f t="shared" si="16"/>
        <v>0</v>
      </c>
      <c r="W73" s="5">
        <f t="shared" si="16"/>
        <v>0</v>
      </c>
      <c r="X73" s="5">
        <f t="shared" si="16"/>
        <v>0</v>
      </c>
      <c r="Y73" s="5">
        <f t="shared" si="16"/>
        <v>0</v>
      </c>
      <c r="Z73" s="5"/>
    </row>
    <row r="74" spans="1:26">
      <c r="A74" s="26" t="str">
        <f ca="1">A68</f>
        <v>Javelin</v>
      </c>
      <c r="B74" s="27"/>
      <c r="C74" s="27"/>
      <c r="D74" s="27"/>
      <c r="E74" s="29" t="s">
        <v>3</v>
      </c>
      <c r="F74" s="77"/>
      <c r="G74" s="26" t="str">
        <f ca="1">G68</f>
        <v>75 metres</v>
      </c>
      <c r="H74" s="27"/>
      <c r="I74" s="27"/>
      <c r="J74" s="29"/>
      <c r="K74" s="29" t="s">
        <v>3</v>
      </c>
      <c r="L74" s="77"/>
      <c r="M74" s="26" t="str">
        <f ca="1">M68</f>
        <v>1000 metres</v>
      </c>
      <c r="N74" s="27"/>
      <c r="O74" s="39"/>
      <c r="P74" s="29"/>
      <c r="Q74" s="29" t="s">
        <v>3</v>
      </c>
      <c r="R74" s="78"/>
      <c r="S74" s="51">
        <v>1.0000000000000001E-5</v>
      </c>
      <c r="T74" s="51">
        <v>2.0000000000000002E-5</v>
      </c>
      <c r="U74" s="51">
        <v>3.0000000000000001E-5</v>
      </c>
      <c r="V74" s="51">
        <v>4.0000000000000003E-5</v>
      </c>
      <c r="W74" s="51">
        <v>5.0000000000000002E-5</v>
      </c>
      <c r="X74" s="51">
        <v>6.0000000000000002E-5</v>
      </c>
      <c r="Y74" s="51">
        <v>6.9999999999999994E-5</v>
      </c>
      <c r="Z74" s="5"/>
    </row>
    <row r="75" spans="1:26">
      <c r="A75" s="24"/>
      <c r="B75" s="46" t="str">
        <f ca="1">IF(D75=0,"",INDEX('Team Declaration'!$C$22:$BI$35,MATCH(A74,'Team Declaration'!$B$22:$B$35,0),MATCH(D75,'Team Declaration'!$C$4:$BI$4,0)))</f>
        <v>Elinor Fitzgerald</v>
      </c>
      <c r="C75" s="47"/>
      <c r="D75" s="1" t="s">
        <v>3</v>
      </c>
      <c r="E75" s="2">
        <v>7.46</v>
      </c>
      <c r="F75" s="77">
        <v>5</v>
      </c>
      <c r="G75" s="24"/>
      <c r="H75" s="46" t="str">
        <f ca="1">IF(J75=0,"",INDEX('Team Declaration'!$C$22:$BI$35,MATCH(G74,'Team Declaration'!$B$22:$B$35,0),MATCH(J75,'Team Declaration'!$C$4:$BI$4,0)))</f>
        <v>Olivia Monk</v>
      </c>
      <c r="I75" s="47"/>
      <c r="J75" s="1" t="s">
        <v>3</v>
      </c>
      <c r="K75" s="3">
        <v>10.7</v>
      </c>
      <c r="L75" s="77">
        <v>5</v>
      </c>
      <c r="M75" s="24"/>
      <c r="N75" s="46" t="str">
        <f ca="1">IF(P75=0,"",INDEX('Team Declaration'!$C$22:$BI$35,MATCH(M74,'Team Declaration'!$B$22:$B$35,0),MATCH(P75,'Team Declaration'!$C$4:$BI$4,0)))</f>
        <v>Jemima Edwards</v>
      </c>
      <c r="O75" s="47"/>
      <c r="P75" s="1" t="s">
        <v>4</v>
      </c>
      <c r="Q75" s="2" t="s">
        <v>155</v>
      </c>
      <c r="R75" s="78">
        <v>5</v>
      </c>
      <c r="S75" s="5">
        <f>IF(OR($D75=S$1,$D75=S$2),$F75,0)+IF(OR($J75=S$1,$J75=S$2),$L75,0)+IF(OR($P75=S$1,$P75=S$2),$R75,0)</f>
        <v>15</v>
      </c>
      <c r="T75" s="5">
        <f t="shared" ref="T75:Y75" si="17">IF(OR($D75=T$1,$D75=T$2),$F75,0)+IF(OR($J75=T$1,$J75=T$2),$L75,0)+IF(OR($P75=T$1,$P75=T$2),$R75,0)</f>
        <v>0</v>
      </c>
      <c r="U75" s="5">
        <f t="shared" si="17"/>
        <v>0</v>
      </c>
      <c r="V75" s="5">
        <f t="shared" si="17"/>
        <v>0</v>
      </c>
      <c r="W75" s="5">
        <f t="shared" si="17"/>
        <v>0</v>
      </c>
      <c r="X75" s="5">
        <f t="shared" si="17"/>
        <v>0</v>
      </c>
      <c r="Y75" s="5">
        <f t="shared" si="17"/>
        <v>0</v>
      </c>
      <c r="Z75" s="5"/>
    </row>
    <row r="76" spans="1:26">
      <c r="A76" s="24"/>
      <c r="B76" s="46" t="str">
        <f ca="1">IF(D76=0,"",INDEX('Team Declaration'!$C$22:$BI$35,MATCH(A74,'Team Declaration'!$B$22:$B$35,0),MATCH(D76,'Team Declaration'!$C$4:$BI$4,0)))</f>
        <v>Isabel Whitelegg</v>
      </c>
      <c r="C76" s="47"/>
      <c r="D76" s="1" t="s">
        <v>23</v>
      </c>
      <c r="E76" s="2">
        <v>6.19</v>
      </c>
      <c r="F76" s="77">
        <v>4</v>
      </c>
      <c r="G76" s="24"/>
      <c r="H76" s="46" t="str">
        <f ca="1">IF(J76=0,"",INDEX('Team Declaration'!$C$22:$BI$35,MATCH(G74,'Team Declaration'!$B$22:$B$35,0),MATCH(J76,'Team Declaration'!$C$4:$BI$4,0)))</f>
        <v/>
      </c>
      <c r="I76" s="47"/>
      <c r="J76" s="1"/>
      <c r="K76" s="3"/>
      <c r="L76" s="77">
        <v>4</v>
      </c>
      <c r="M76" s="24"/>
      <c r="N76" s="46" t="str">
        <f ca="1">IF(P76=0,"",INDEX('Team Declaration'!$C$22:$BI$35,MATCH(M74,'Team Declaration'!$B$22:$B$35,0),MATCH(P76,'Team Declaration'!$C$4:$BI$4,0)))</f>
        <v>Connie Jankowski</v>
      </c>
      <c r="O76" s="47"/>
      <c r="P76" s="1" t="s">
        <v>24</v>
      </c>
      <c r="Q76" s="2" t="s">
        <v>156</v>
      </c>
      <c r="R76" s="78">
        <v>4</v>
      </c>
      <c r="S76" s="5">
        <f t="shared" ref="S76:Y79" si="18">IF(OR($D76=S$1,$D76=S$2),$F76,0)+IF(OR($J76=S$1,$J76=S$2),$L76,0)+IF(OR($P76=S$1,$P76=S$2),$R76,0)</f>
        <v>0</v>
      </c>
      <c r="T76" s="5">
        <f t="shared" si="18"/>
        <v>0</v>
      </c>
      <c r="U76" s="5">
        <f t="shared" si="18"/>
        <v>0</v>
      </c>
      <c r="V76" s="5">
        <f t="shared" si="18"/>
        <v>0</v>
      </c>
      <c r="W76" s="5">
        <f t="shared" si="18"/>
        <v>8</v>
      </c>
      <c r="X76" s="5">
        <f t="shared" si="18"/>
        <v>0</v>
      </c>
      <c r="Y76" s="5">
        <f t="shared" si="18"/>
        <v>0</v>
      </c>
      <c r="Z76" s="5"/>
    </row>
    <row r="77" spans="1:26">
      <c r="A77" s="24"/>
      <c r="B77" s="46" t="str">
        <f ca="1">IF(D77=0,"",INDEX('Team Declaration'!$C$22:$BI$35,MATCH(A74,'Team Declaration'!$B$22:$B$35,0),MATCH(D77,'Team Declaration'!$C$4:$BI$4,0)))</f>
        <v/>
      </c>
      <c r="C77" s="47"/>
      <c r="D77" s="1"/>
      <c r="E77" s="2"/>
      <c r="F77" s="77">
        <v>3</v>
      </c>
      <c r="G77" s="24"/>
      <c r="H77" s="46" t="str">
        <f ca="1">IF(J77=0,"",INDEX('Team Declaration'!$C$22:$BI$35,MATCH(G74,'Team Declaration'!$B$22:$B$35,0),MATCH(J77,'Team Declaration'!$C$4:$BI$4,0)))</f>
        <v/>
      </c>
      <c r="I77" s="47"/>
      <c r="J77" s="1"/>
      <c r="K77" s="3"/>
      <c r="L77" s="77">
        <v>3</v>
      </c>
      <c r="M77" s="24"/>
      <c r="N77" s="46" t="str">
        <f ca="1">IF(P77=0,"",INDEX('Team Declaration'!$C$22:$BI$35,MATCH(M74,'Team Declaration'!$B$22:$B$35,0),MATCH(P77,'Team Declaration'!$C$4:$BI$4,0)))</f>
        <v/>
      </c>
      <c r="O77" s="47"/>
      <c r="P77" s="1"/>
      <c r="Q77" s="2"/>
      <c r="R77" s="78">
        <v>3</v>
      </c>
      <c r="S77" s="5">
        <f t="shared" si="18"/>
        <v>0</v>
      </c>
      <c r="T77" s="5">
        <f t="shared" si="18"/>
        <v>0</v>
      </c>
      <c r="U77" s="5">
        <f t="shared" si="18"/>
        <v>0</v>
      </c>
      <c r="V77" s="5">
        <f t="shared" si="18"/>
        <v>0</v>
      </c>
      <c r="W77" s="5">
        <f t="shared" si="18"/>
        <v>0</v>
      </c>
      <c r="X77" s="5">
        <f t="shared" si="18"/>
        <v>0</v>
      </c>
      <c r="Y77" s="5">
        <f t="shared" si="18"/>
        <v>0</v>
      </c>
      <c r="Z77" s="5"/>
    </row>
    <row r="78" spans="1:26">
      <c r="A78" s="24"/>
      <c r="B78" s="46" t="str">
        <f ca="1">IF(D78=0,"",INDEX('Team Declaration'!$C$22:$BI$35,MATCH(A74,'Team Declaration'!$B$22:$B$35,0),MATCH(D78,'Team Declaration'!$C$4:$BI$4,0)))</f>
        <v/>
      </c>
      <c r="C78" s="47"/>
      <c r="D78" s="1"/>
      <c r="E78" s="2"/>
      <c r="F78" s="77">
        <v>2</v>
      </c>
      <c r="G78" s="24"/>
      <c r="H78" s="46" t="str">
        <f ca="1">IF(J78=0,"",INDEX('Team Declaration'!$C$22:$BI$35,MATCH(G74,'Team Declaration'!$B$22:$B$35,0),MATCH(J78,'Team Declaration'!$C$4:$BI$4,0)))</f>
        <v/>
      </c>
      <c r="I78" s="47"/>
      <c r="J78" s="1"/>
      <c r="K78" s="3"/>
      <c r="L78" s="77">
        <v>2</v>
      </c>
      <c r="M78" s="24"/>
      <c r="N78" s="46" t="str">
        <f ca="1">IF(P78=0,"",INDEX('Team Declaration'!$C$22:$BI$35,MATCH(M74,'Team Declaration'!$B$22:$B$35,0),MATCH(P78,'Team Declaration'!$C$4:$BI$4,0)))</f>
        <v/>
      </c>
      <c r="O78" s="47"/>
      <c r="P78" s="1"/>
      <c r="Q78" s="2"/>
      <c r="R78" s="78">
        <v>2</v>
      </c>
      <c r="S78" s="5">
        <f t="shared" si="18"/>
        <v>0</v>
      </c>
      <c r="T78" s="5">
        <f t="shared" si="18"/>
        <v>0</v>
      </c>
      <c r="U78" s="5">
        <f t="shared" si="18"/>
        <v>0</v>
      </c>
      <c r="V78" s="5">
        <f t="shared" si="18"/>
        <v>0</v>
      </c>
      <c r="W78" s="5">
        <f t="shared" si="18"/>
        <v>0</v>
      </c>
      <c r="X78" s="5">
        <f t="shared" si="18"/>
        <v>0</v>
      </c>
      <c r="Y78" s="5">
        <f t="shared" si="18"/>
        <v>0</v>
      </c>
      <c r="Z78" s="5"/>
    </row>
    <row r="79" spans="1:26">
      <c r="A79" s="24"/>
      <c r="B79" s="46" t="str">
        <f ca="1">IF(D79=0,"",INDEX('Team Declaration'!$C$22:$BI$35,MATCH(A74,'Team Declaration'!$B$22:$B$35,0),MATCH(D79,'Team Declaration'!$C$4:$BI$4,0)))</f>
        <v/>
      </c>
      <c r="C79" s="47"/>
      <c r="D79" s="1"/>
      <c r="E79" s="2"/>
      <c r="F79" s="77">
        <v>1</v>
      </c>
      <c r="G79" s="24"/>
      <c r="H79" s="46" t="str">
        <f ca="1">IF(J79=0,"",INDEX('Team Declaration'!$C$22:$BI$35,MATCH(G74,'Team Declaration'!$B$22:$B$35,0),MATCH(J79,'Team Declaration'!$C$4:$BI$4,0)))</f>
        <v/>
      </c>
      <c r="I79" s="47"/>
      <c r="J79" s="1"/>
      <c r="K79" s="3"/>
      <c r="L79" s="77">
        <v>1</v>
      </c>
      <c r="M79" s="24"/>
      <c r="N79" s="46" t="str">
        <f ca="1">IF(P79=0,"",INDEX('Team Declaration'!$C$22:$BI$35,MATCH(M74,'Team Declaration'!$B$22:$B$35,0),MATCH(P79,'Team Declaration'!$C$4:$BI$4,0)))</f>
        <v/>
      </c>
      <c r="O79" s="47"/>
      <c r="P79" s="1"/>
      <c r="Q79" s="2"/>
      <c r="R79" s="78">
        <v>1</v>
      </c>
      <c r="S79" s="5">
        <f t="shared" si="18"/>
        <v>0</v>
      </c>
      <c r="T79" s="5">
        <f t="shared" si="18"/>
        <v>0</v>
      </c>
      <c r="U79" s="5">
        <f t="shared" si="18"/>
        <v>0</v>
      </c>
      <c r="V79" s="5">
        <f t="shared" si="18"/>
        <v>0</v>
      </c>
      <c r="W79" s="5">
        <f t="shared" si="18"/>
        <v>0</v>
      </c>
      <c r="X79" s="5">
        <f t="shared" si="18"/>
        <v>0</v>
      </c>
      <c r="Y79" s="5">
        <f t="shared" si="18"/>
        <v>0</v>
      </c>
      <c r="Z79" s="5"/>
    </row>
    <row r="80" spans="1:26">
      <c r="A80" s="26" t="str">
        <f ca="1">'Team Declaration'!$B23</f>
        <v>Long Jump</v>
      </c>
      <c r="B80" s="24"/>
      <c r="C80" s="24"/>
      <c r="D80" s="27"/>
      <c r="E80" s="29" t="s">
        <v>2</v>
      </c>
      <c r="F80" s="77"/>
      <c r="G80" s="26" t="str">
        <f ca="1">'Team Declaration'!$B28</f>
        <v>70 m Hurdles</v>
      </c>
      <c r="H80" s="29"/>
      <c r="I80" s="29"/>
      <c r="J80" s="29"/>
      <c r="K80" s="29" t="s">
        <v>2</v>
      </c>
      <c r="L80" s="77"/>
      <c r="M80" s="26"/>
      <c r="N80" s="29"/>
      <c r="O80" s="29"/>
      <c r="P80" s="29"/>
      <c r="Q80" s="29"/>
      <c r="R80" s="78"/>
      <c r="S80" s="5"/>
      <c r="T80" s="5"/>
      <c r="U80" s="5"/>
      <c r="V80" s="5"/>
      <c r="W80" s="5"/>
      <c r="X80" s="5"/>
      <c r="Y80" s="5"/>
      <c r="Z80" s="5"/>
    </row>
    <row r="81" spans="1:26">
      <c r="A81" s="24"/>
      <c r="B81" s="46" t="str">
        <f ca="1">IF(D81=0,"",INDEX('Team Declaration'!$C$22:$BI$35,MATCH(A80,'Team Declaration'!$B$22:$B$35,0),MATCH(D81,'Team Declaration'!$C$4:$BI$4,0)))</f>
        <v>Amber Anning</v>
      </c>
      <c r="C81" s="47"/>
      <c r="D81" s="1" t="s">
        <v>3</v>
      </c>
      <c r="E81" s="2">
        <v>4.33</v>
      </c>
      <c r="F81" s="77">
        <v>5</v>
      </c>
      <c r="G81" s="24"/>
      <c r="H81" s="46" t="str">
        <f ca="1">IF(J81=0,"",INDEX('Team Declaration'!$C$22:$BI$35,MATCH(G80,'Team Declaration'!$B$22:$B$35,0),MATCH(J81,'Team Declaration'!$C$4:$BI$4,0)))</f>
        <v>Rose Brooker</v>
      </c>
      <c r="I81" s="47"/>
      <c r="J81" s="1" t="s">
        <v>17</v>
      </c>
      <c r="K81" s="3">
        <v>12.8</v>
      </c>
      <c r="L81" s="77">
        <v>5</v>
      </c>
      <c r="M81" s="26"/>
      <c r="N81" s="29"/>
      <c r="O81" s="29"/>
      <c r="P81" s="29"/>
      <c r="Q81" s="29"/>
      <c r="R81" s="78"/>
      <c r="S81" s="5">
        <f>IF(OR($D81=S$1,$D81=S$2),$F81,0)+IF(OR($J81=S$1,$J81=S$2),$L81,0)+IF(OR($P81=S$1,$P81=S$2),$R81,0)</f>
        <v>5</v>
      </c>
      <c r="T81" s="5">
        <f t="shared" ref="T81:Y81" si="19">IF(OR($D81=T$1,$D81=T$2),$F81,0)+IF(OR($J81=T$1,$J81=T$2),$L81,0)+IF(OR($P81=T$1,$P81=T$2),$R81,0)</f>
        <v>0</v>
      </c>
      <c r="U81" s="5">
        <f t="shared" si="19"/>
        <v>0</v>
      </c>
      <c r="V81" s="5">
        <f t="shared" si="19"/>
        <v>5</v>
      </c>
      <c r="W81" s="5">
        <f t="shared" si="19"/>
        <v>0</v>
      </c>
      <c r="X81" s="5">
        <f t="shared" si="19"/>
        <v>0</v>
      </c>
      <c r="Y81" s="5">
        <f t="shared" si="19"/>
        <v>0</v>
      </c>
      <c r="Z81" s="5"/>
    </row>
    <row r="82" spans="1:26">
      <c r="A82" s="24"/>
      <c r="B82" s="46" t="str">
        <f ca="1">IF(D82=0,"",INDEX('Team Declaration'!$C$22:$BI$35,MATCH(A80,'Team Declaration'!$B$22:$B$35,0),MATCH(D82,'Team Declaration'!$C$4:$BI$4,0)))</f>
        <v>Rose Brooker</v>
      </c>
      <c r="C82" s="47"/>
      <c r="D82" s="1" t="s">
        <v>17</v>
      </c>
      <c r="E82" s="2">
        <v>4.29</v>
      </c>
      <c r="F82" s="77">
        <v>4</v>
      </c>
      <c r="G82" s="24"/>
      <c r="H82" s="46" t="str">
        <f ca="1">IF(J82=0,"",INDEX('Team Declaration'!$C$22:$BI$35,MATCH(G80,'Team Declaration'!$B$22:$B$35,0),MATCH(J82,'Team Declaration'!$C$4:$BI$4,0)))</f>
        <v>Megan Johns</v>
      </c>
      <c r="I82" s="47"/>
      <c r="J82" s="1" t="s">
        <v>3</v>
      </c>
      <c r="K82" s="3">
        <v>13.9</v>
      </c>
      <c r="L82" s="77">
        <v>4</v>
      </c>
      <c r="M82" s="26"/>
      <c r="N82" s="29"/>
      <c r="O82" s="29"/>
      <c r="P82" s="29"/>
      <c r="Q82" s="29"/>
      <c r="R82" s="78"/>
      <c r="S82" s="5">
        <f t="shared" ref="S82:Y85" si="20">IF(OR($D82=S$1,$D82=S$2),$F82,0)+IF(OR($J82=S$1,$J82=S$2),$L82,0)+IF(OR($P82=S$1,$P82=S$2),$R82,0)</f>
        <v>4</v>
      </c>
      <c r="T82" s="5">
        <f t="shared" si="20"/>
        <v>0</v>
      </c>
      <c r="U82" s="5">
        <f t="shared" si="20"/>
        <v>0</v>
      </c>
      <c r="V82" s="5">
        <f t="shared" si="20"/>
        <v>4</v>
      </c>
      <c r="W82" s="5">
        <f t="shared" si="20"/>
        <v>0</v>
      </c>
      <c r="X82" s="5">
        <f t="shared" si="20"/>
        <v>0</v>
      </c>
      <c r="Y82" s="5">
        <f t="shared" si="20"/>
        <v>0</v>
      </c>
      <c r="Z82" s="5"/>
    </row>
    <row r="83" spans="1:26">
      <c r="A83" s="24"/>
      <c r="B83" s="46" t="str">
        <f ca="1">IF(D83=0,"",INDEX('Team Declaration'!$C$22:$BI$35,MATCH(A80,'Team Declaration'!$B$22:$B$35,0),MATCH(D83,'Team Declaration'!$C$4:$BI$4,0)))</f>
        <v>Katy Meikle</v>
      </c>
      <c r="C83" s="47"/>
      <c r="D83" s="1" t="s">
        <v>8</v>
      </c>
      <c r="E83" s="2">
        <v>3.7</v>
      </c>
      <c r="F83" s="77">
        <v>3</v>
      </c>
      <c r="G83" s="24"/>
      <c r="H83" s="46" t="str">
        <f ca="1">IF(J83=0,"",INDEX('Team Declaration'!$C$22:$BI$35,MATCH(G80,'Team Declaration'!$B$22:$B$35,0),MATCH(J83,'Team Declaration'!$C$4:$BI$4,0)))</f>
        <v/>
      </c>
      <c r="I83" s="47"/>
      <c r="J83" s="1"/>
      <c r="K83" s="3"/>
      <c r="L83" s="77">
        <v>3</v>
      </c>
      <c r="M83" s="26"/>
      <c r="N83" s="29"/>
      <c r="O83" s="29"/>
      <c r="P83" s="29"/>
      <c r="Q83" s="29"/>
      <c r="R83" s="78"/>
      <c r="S83" s="5">
        <f t="shared" si="20"/>
        <v>0</v>
      </c>
      <c r="T83" s="5">
        <f t="shared" si="20"/>
        <v>3</v>
      </c>
      <c r="U83" s="5">
        <f t="shared" si="20"/>
        <v>0</v>
      </c>
      <c r="V83" s="5">
        <f t="shared" si="20"/>
        <v>0</v>
      </c>
      <c r="W83" s="5">
        <f t="shared" si="20"/>
        <v>0</v>
      </c>
      <c r="X83" s="5">
        <f t="shared" si="20"/>
        <v>0</v>
      </c>
      <c r="Y83" s="5">
        <f t="shared" si="20"/>
        <v>0</v>
      </c>
      <c r="Z83" s="5"/>
    </row>
    <row r="84" spans="1:26">
      <c r="A84" s="24"/>
      <c r="B84" s="46" t="str">
        <f ca="1">IF(D84=0,"",INDEX('Team Declaration'!$C$22:$BI$35,MATCH(A80,'Team Declaration'!$B$22:$B$35,0),MATCH(D84,'Team Declaration'!$C$4:$BI$4,0)))</f>
        <v>Kate Granlund</v>
      </c>
      <c r="C84" s="47"/>
      <c r="D84" s="1" t="s">
        <v>24</v>
      </c>
      <c r="E84" s="2">
        <v>3.29</v>
      </c>
      <c r="F84" s="77">
        <v>2</v>
      </c>
      <c r="G84" s="24"/>
      <c r="H84" s="46" t="str">
        <f ca="1">IF(J84=0,"",INDEX('Team Declaration'!$C$22:$BI$35,MATCH(G80,'Team Declaration'!$B$22:$B$35,0),MATCH(J84,'Team Declaration'!$C$4:$BI$4,0)))</f>
        <v/>
      </c>
      <c r="I84" s="47"/>
      <c r="J84" s="1"/>
      <c r="K84" s="3"/>
      <c r="L84" s="77">
        <v>2</v>
      </c>
      <c r="M84" s="26"/>
      <c r="N84" s="29"/>
      <c r="O84" s="29"/>
      <c r="P84" s="29"/>
      <c r="Q84" s="29"/>
      <c r="R84" s="78"/>
      <c r="S84" s="5">
        <f t="shared" si="20"/>
        <v>0</v>
      </c>
      <c r="T84" s="5">
        <f t="shared" si="20"/>
        <v>0</v>
      </c>
      <c r="U84" s="5">
        <f t="shared" si="20"/>
        <v>0</v>
      </c>
      <c r="V84" s="5">
        <f t="shared" si="20"/>
        <v>0</v>
      </c>
      <c r="W84" s="5">
        <f t="shared" si="20"/>
        <v>2</v>
      </c>
      <c r="X84" s="5">
        <f t="shared" si="20"/>
        <v>0</v>
      </c>
      <c r="Y84" s="5">
        <f t="shared" si="20"/>
        <v>0</v>
      </c>
      <c r="Z84" s="5"/>
    </row>
    <row r="85" spans="1:26">
      <c r="A85" s="24"/>
      <c r="B85" s="46" t="str">
        <f ca="1">IF(D85=0,"",INDEX('Team Declaration'!$C$22:$BI$35,MATCH(A80,'Team Declaration'!$B$22:$B$35,0),MATCH(D85,'Team Declaration'!$C$4:$BI$4,0)))</f>
        <v/>
      </c>
      <c r="C85" s="47"/>
      <c r="D85" s="1"/>
      <c r="E85" s="2"/>
      <c r="F85" s="77">
        <v>1</v>
      </c>
      <c r="G85" s="24"/>
      <c r="H85" s="46" t="str">
        <f ca="1">IF(J85=0,"",INDEX('Team Declaration'!$C$22:$BI$35,MATCH(G80,'Team Declaration'!$B$22:$B$35,0),MATCH(J85,'Team Declaration'!$C$4:$BI$4,0)))</f>
        <v/>
      </c>
      <c r="I85" s="47"/>
      <c r="J85" s="1"/>
      <c r="K85" s="3"/>
      <c r="L85" s="77">
        <v>1</v>
      </c>
      <c r="M85" s="26"/>
      <c r="N85" s="29"/>
      <c r="O85" s="29"/>
      <c r="P85" s="29"/>
      <c r="Q85" s="29"/>
      <c r="R85" s="78"/>
      <c r="S85" s="5">
        <f t="shared" si="20"/>
        <v>0</v>
      </c>
      <c r="T85" s="5">
        <f t="shared" si="20"/>
        <v>0</v>
      </c>
      <c r="U85" s="5">
        <f t="shared" si="20"/>
        <v>0</v>
      </c>
      <c r="V85" s="5">
        <f t="shared" si="20"/>
        <v>0</v>
      </c>
      <c r="W85" s="5">
        <f t="shared" si="20"/>
        <v>0</v>
      </c>
      <c r="X85" s="5">
        <f t="shared" si="20"/>
        <v>0</v>
      </c>
      <c r="Y85" s="5">
        <f t="shared" si="20"/>
        <v>0</v>
      </c>
      <c r="Z85" s="5"/>
    </row>
    <row r="86" spans="1:26">
      <c r="A86" s="26" t="str">
        <f ca="1">A80</f>
        <v>Long Jump</v>
      </c>
      <c r="B86" s="27"/>
      <c r="C86" s="27"/>
      <c r="D86" s="27"/>
      <c r="E86" s="29" t="s">
        <v>3</v>
      </c>
      <c r="F86" s="77"/>
      <c r="G86" s="26" t="str">
        <f ca="1">G80</f>
        <v>70 m Hurdles</v>
      </c>
      <c r="H86" s="27"/>
      <c r="I86" s="27"/>
      <c r="J86" s="29"/>
      <c r="K86" s="29" t="s">
        <v>3</v>
      </c>
      <c r="L86" s="77"/>
      <c r="M86" s="26" t="str">
        <f ca="1">'Team Declaration'!$B32</f>
        <v>4x100m relay</v>
      </c>
      <c r="N86" s="24"/>
      <c r="O86" s="24"/>
      <c r="P86" s="27"/>
      <c r="Q86" s="28"/>
      <c r="R86" s="78"/>
      <c r="S86" s="5"/>
      <c r="T86" s="5"/>
      <c r="U86" s="5"/>
      <c r="V86" s="5"/>
      <c r="W86" s="5"/>
      <c r="X86" s="5"/>
      <c r="Y86" s="5"/>
      <c r="Z86" s="5"/>
    </row>
    <row r="87" spans="1:26">
      <c r="A87" s="24"/>
      <c r="B87" s="46" t="str">
        <f ca="1">IF(D87=0,"",INDEX('Team Declaration'!$C$22:$BI$35,MATCH(A86,'Team Declaration'!$B$22:$B$35,0),MATCH(D87,'Team Declaration'!$C$4:$BI$4,0)))</f>
        <v>Bupi Mwangulube</v>
      </c>
      <c r="C87" s="47"/>
      <c r="D87" s="1" t="s">
        <v>4</v>
      </c>
      <c r="E87" s="2">
        <v>3.91</v>
      </c>
      <c r="F87" s="77">
        <v>5</v>
      </c>
      <c r="G87" s="24"/>
      <c r="H87" s="46" t="str">
        <f ca="1">IF(J87=0,"",INDEX('Team Declaration'!$C$22:$BI$35,MATCH(G86,'Team Declaration'!$B$22:$B$35,0),MATCH(J87,'Team Declaration'!$C$4:$BI$4,0)))</f>
        <v>Ruth Noble</v>
      </c>
      <c r="I87" s="47"/>
      <c r="J87" s="1" t="s">
        <v>4</v>
      </c>
      <c r="K87" s="3">
        <v>16.399999999999999</v>
      </c>
      <c r="L87" s="77">
        <v>5</v>
      </c>
      <c r="M87" s="24"/>
      <c r="N87" s="32" t="str">
        <f ca="1">IF($P87=0,"",INDEX('Team Declaration'!$C$22:$BJ$35,MATCH($M$86,'Team Declaration'!$B$22:$B$35,0),MATCH(LEFT($P87,1),'Team Declaration'!$C$4:$BJ$4,0)))</f>
        <v>Amber Anning</v>
      </c>
      <c r="O87" s="33"/>
      <c r="P87" s="151" t="s">
        <v>3</v>
      </c>
      <c r="Q87" s="154">
        <v>56.5</v>
      </c>
      <c r="R87" s="78">
        <v>5</v>
      </c>
      <c r="S87" s="5">
        <f>IF(OR($D87=S$1,$D87=S$2),$F87,0)+IF(OR($J87=S$1,$J87=S$2),$L87,0)+IF(OR($P87=S$1,$P87=S$2),$R87,0)</f>
        <v>15</v>
      </c>
      <c r="T87" s="5">
        <f t="shared" ref="T87:Y87" si="21">IF(OR($D87=T$1,$D87=T$2),$F87,0)+IF(OR($J87=T$1,$J87=T$2),$L87,0)+IF(OR($P87=T$1,$P87=T$2),$R87,0)</f>
        <v>0</v>
      </c>
      <c r="U87" s="5">
        <f t="shared" si="21"/>
        <v>0</v>
      </c>
      <c r="V87" s="5">
        <f t="shared" si="21"/>
        <v>0</v>
      </c>
      <c r="W87" s="5">
        <f t="shared" si="21"/>
        <v>0</v>
      </c>
      <c r="X87" s="5">
        <f t="shared" si="21"/>
        <v>0</v>
      </c>
      <c r="Y87" s="5">
        <f t="shared" si="21"/>
        <v>0</v>
      </c>
      <c r="Z87" s="5"/>
    </row>
    <row r="88" spans="1:26">
      <c r="A88" s="24"/>
      <c r="B88" s="46" t="str">
        <f ca="1">IF(D88=0,"",INDEX('Team Declaration'!$C$22:$BI$35,MATCH(A86,'Team Declaration'!$B$22:$B$35,0),MATCH(D88,'Team Declaration'!$C$4:$BI$4,0)))</f>
        <v>Ella Fleming</v>
      </c>
      <c r="C88" s="47"/>
      <c r="D88" s="1" t="s">
        <v>18</v>
      </c>
      <c r="E88" s="2">
        <v>3.29</v>
      </c>
      <c r="F88" s="77">
        <v>4</v>
      </c>
      <c r="G88" s="24"/>
      <c r="H88" s="46" t="str">
        <f ca="1">IF(J88=0,"",INDEX('Team Declaration'!$C$22:$BI$35,MATCH(G86,'Team Declaration'!$B$22:$B$35,0),MATCH(J88,'Team Declaration'!$C$4:$BI$4,0)))</f>
        <v/>
      </c>
      <c r="I88" s="47"/>
      <c r="J88" s="1"/>
      <c r="K88" s="3"/>
      <c r="L88" s="77">
        <v>4</v>
      </c>
      <c r="M88" s="24"/>
      <c r="N88" s="34" t="str">
        <f ca="1">IF($P87=0,"",INDEX('Team Declaration'!$C$22:$BJ$35,MATCH($M$86,'Team Declaration'!$B$22:$B$35,0)+1,MATCH(LEFT($P87,1),'Team Declaration'!$C$4:$BJ$4,0)))</f>
        <v>Olivia Monk</v>
      </c>
      <c r="O88" s="31"/>
      <c r="P88" s="152"/>
      <c r="Q88" s="155"/>
      <c r="R88" s="78"/>
      <c r="S88" s="5">
        <f t="shared" ref="S88:Y103" si="22">IF(OR($D88=S$1,$D88=S$2),$F88,0)+IF(OR($J88=S$1,$J88=S$2),$L88,0)+IF(OR($P88=S$1,$P88=S$2),$R88,0)</f>
        <v>0</v>
      </c>
      <c r="T88" s="5">
        <f t="shared" si="22"/>
        <v>0</v>
      </c>
      <c r="U88" s="5">
        <f t="shared" si="22"/>
        <v>0</v>
      </c>
      <c r="V88" s="5">
        <f t="shared" si="22"/>
        <v>4</v>
      </c>
      <c r="W88" s="5">
        <f t="shared" si="22"/>
        <v>0</v>
      </c>
      <c r="X88" s="5">
        <f t="shared" si="22"/>
        <v>0</v>
      </c>
      <c r="Y88" s="5">
        <f t="shared" si="22"/>
        <v>0</v>
      </c>
      <c r="Z88" s="5"/>
    </row>
    <row r="89" spans="1:26">
      <c r="A89" s="24"/>
      <c r="B89" s="46" t="str">
        <f ca="1">IF(D89=0,"",INDEX('Team Declaration'!$C$22:$BI$35,MATCH(A86,'Team Declaration'!$B$22:$B$35,0),MATCH(D89,'Team Declaration'!$C$4:$BI$4,0)))</f>
        <v>Isabella Rowney</v>
      </c>
      <c r="C89" s="47"/>
      <c r="D89" s="1" t="s">
        <v>23</v>
      </c>
      <c r="E89" s="2">
        <v>3.26</v>
      </c>
      <c r="F89" s="77">
        <v>3</v>
      </c>
      <c r="G89" s="24"/>
      <c r="H89" s="46" t="str">
        <f ca="1">IF(J89=0,"",INDEX('Team Declaration'!$C$22:$BI$35,MATCH(G86,'Team Declaration'!$B$22:$B$35,0),MATCH(J89,'Team Declaration'!$C$4:$BI$4,0)))</f>
        <v/>
      </c>
      <c r="I89" s="47"/>
      <c r="J89" s="1"/>
      <c r="K89" s="3"/>
      <c r="L89" s="77">
        <v>3</v>
      </c>
      <c r="M89" s="24"/>
      <c r="N89" s="34" t="str">
        <f ca="1">IF($P87=0,"",INDEX('Team Declaration'!$C$22:$BJ$35,MATCH($M$86,'Team Declaration'!$B$22:$B$35,0)+2,MATCH(LEFT($P87,1),'Team Declaration'!$C$4:$BJ$4,0)))</f>
        <v>Bupi Mwangulu</v>
      </c>
      <c r="O89" s="31"/>
      <c r="P89" s="152"/>
      <c r="Q89" s="155"/>
      <c r="R89" s="78"/>
      <c r="S89" s="5">
        <f t="shared" si="22"/>
        <v>0</v>
      </c>
      <c r="T89" s="5">
        <f t="shared" si="22"/>
        <v>0</v>
      </c>
      <c r="U89" s="5">
        <f t="shared" si="22"/>
        <v>0</v>
      </c>
      <c r="V89" s="5">
        <f t="shared" si="22"/>
        <v>0</v>
      </c>
      <c r="W89" s="5">
        <f t="shared" si="22"/>
        <v>3</v>
      </c>
      <c r="X89" s="5">
        <f t="shared" si="22"/>
        <v>0</v>
      </c>
      <c r="Y89" s="5">
        <f t="shared" si="22"/>
        <v>0</v>
      </c>
      <c r="Z89" s="5"/>
    </row>
    <row r="90" spans="1:26">
      <c r="A90" s="24"/>
      <c r="B90" s="46" t="str">
        <f ca="1">IF(D90=0,"",INDEX('Team Declaration'!$C$22:$BI$35,MATCH(A86,'Team Declaration'!$B$22:$B$35,0),MATCH(D90,'Team Declaration'!$C$4:$BI$4,0)))</f>
        <v>Rosie Bell</v>
      </c>
      <c r="C90" s="47"/>
      <c r="D90" s="1" t="s">
        <v>7</v>
      </c>
      <c r="E90" s="2">
        <v>3.02</v>
      </c>
      <c r="F90" s="77">
        <v>2</v>
      </c>
      <c r="G90" s="24"/>
      <c r="H90" s="46" t="str">
        <f ca="1">IF(J90=0,"",INDEX('Team Declaration'!$C$22:$BI$35,MATCH(G86,'Team Declaration'!$B$22:$B$35,0),MATCH(J90,'Team Declaration'!$C$4:$BI$4,0)))</f>
        <v/>
      </c>
      <c r="I90" s="47"/>
      <c r="J90" s="1"/>
      <c r="K90" s="3"/>
      <c r="L90" s="77">
        <v>2</v>
      </c>
      <c r="M90" s="24"/>
      <c r="N90" s="35" t="str">
        <f ca="1">IF($P87=0,"",INDEX('Team Declaration'!$C$22:$BJ$35,MATCH($M$86,'Team Declaration'!$B$22:$B$35,0)+3,MATCH(LEFT($P87,1),'Team Declaration'!$C$4:$BJ$4,0)))</f>
        <v>Lili Parker</v>
      </c>
      <c r="O90" s="36"/>
      <c r="P90" s="153"/>
      <c r="Q90" s="156"/>
      <c r="R90" s="78"/>
      <c r="S90" s="5">
        <f t="shared" si="22"/>
        <v>0</v>
      </c>
      <c r="T90" s="5">
        <f t="shared" si="22"/>
        <v>2</v>
      </c>
      <c r="U90" s="5">
        <f t="shared" si="22"/>
        <v>0</v>
      </c>
      <c r="V90" s="5">
        <f t="shared" si="22"/>
        <v>0</v>
      </c>
      <c r="W90" s="5">
        <f t="shared" si="22"/>
        <v>0</v>
      </c>
      <c r="X90" s="5">
        <f t="shared" si="22"/>
        <v>0</v>
      </c>
      <c r="Y90" s="5">
        <f t="shared" si="22"/>
        <v>0</v>
      </c>
      <c r="Z90" s="5"/>
    </row>
    <row r="91" spans="1:26">
      <c r="A91" s="24"/>
      <c r="B91" s="46" t="str">
        <f ca="1">IF(D91=0,"",INDEX('Team Declaration'!$C$22:$BI$35,MATCH(A86,'Team Declaration'!$B$22:$B$35,0),MATCH(D91,'Team Declaration'!$C$4:$BI$4,0)))</f>
        <v/>
      </c>
      <c r="C91" s="47"/>
      <c r="D91" s="1"/>
      <c r="E91" s="2"/>
      <c r="F91" s="77">
        <v>1</v>
      </c>
      <c r="G91" s="24"/>
      <c r="H91" s="46" t="str">
        <f ca="1">IF(J91=0,"",INDEX('Team Declaration'!$C$22:$BI$35,MATCH(G86,'Team Declaration'!$B$22:$B$35,0),MATCH(J91,'Team Declaration'!$C$4:$BI$4,0)))</f>
        <v/>
      </c>
      <c r="I91" s="47"/>
      <c r="J91" s="1"/>
      <c r="K91" s="3"/>
      <c r="L91" s="77">
        <v>1</v>
      </c>
      <c r="M91" s="24"/>
      <c r="N91" s="32" t="str">
        <f ca="1">IF($P91=0,"",INDEX('Team Declaration'!$C$22:$BJ$35,MATCH($M$86,'Team Declaration'!$B$22:$B$35,0),MATCH(LEFT($P91,1),'Team Declaration'!$C$4:$BJ$4,0)))</f>
        <v>Isabel Whitelegg</v>
      </c>
      <c r="O91" s="33"/>
      <c r="P91" s="151" t="s">
        <v>23</v>
      </c>
      <c r="Q91" s="154">
        <v>63</v>
      </c>
      <c r="R91" s="78">
        <v>4</v>
      </c>
      <c r="S91" s="5">
        <f t="shared" si="22"/>
        <v>0</v>
      </c>
      <c r="T91" s="5">
        <f t="shared" si="22"/>
        <v>0</v>
      </c>
      <c r="U91" s="5">
        <f t="shared" si="22"/>
        <v>0</v>
      </c>
      <c r="V91" s="5">
        <f t="shared" si="22"/>
        <v>0</v>
      </c>
      <c r="W91" s="5">
        <f t="shared" si="22"/>
        <v>4</v>
      </c>
      <c r="X91" s="5">
        <f t="shared" si="22"/>
        <v>0</v>
      </c>
      <c r="Y91" s="5">
        <f t="shared" si="22"/>
        <v>0</v>
      </c>
      <c r="Z91" s="5"/>
    </row>
    <row r="92" spans="1:26">
      <c r="A92" s="26" t="str">
        <f ca="1">'Team Declaration'!$B24</f>
        <v>Discus</v>
      </c>
      <c r="B92" s="31"/>
      <c r="C92" s="31"/>
      <c r="D92" s="27"/>
      <c r="E92" s="29" t="s">
        <v>2</v>
      </c>
      <c r="F92" s="77"/>
      <c r="G92" s="26" t="str">
        <f ca="1">'Team Declaration'!$B29</f>
        <v>600 metres</v>
      </c>
      <c r="H92" s="29"/>
      <c r="I92" s="29"/>
      <c r="J92" s="29"/>
      <c r="K92" s="29" t="s">
        <v>2</v>
      </c>
      <c r="L92" s="77"/>
      <c r="M92" s="24"/>
      <c r="N92" s="34" t="str">
        <f ca="1">IF($P91=0,"",INDEX('Team Declaration'!$C$22:$BJ$35,MATCH($M$86,'Team Declaration'!$B$22:$B$35,0)+1,MATCH(LEFT($P91,1),'Team Declaration'!$C$4:$BJ$4,0)))</f>
        <v>-</v>
      </c>
      <c r="O92" s="31"/>
      <c r="P92" s="152"/>
      <c r="Q92" s="155"/>
      <c r="R92" s="78"/>
      <c r="S92" s="5">
        <f t="shared" si="22"/>
        <v>0</v>
      </c>
      <c r="T92" s="5">
        <f t="shared" si="22"/>
        <v>0</v>
      </c>
      <c r="U92" s="5">
        <f t="shared" si="22"/>
        <v>0</v>
      </c>
      <c r="V92" s="5">
        <f t="shared" si="22"/>
        <v>0</v>
      </c>
      <c r="W92" s="5">
        <f t="shared" si="22"/>
        <v>0</v>
      </c>
      <c r="X92" s="5">
        <f t="shared" si="22"/>
        <v>0</v>
      </c>
      <c r="Y92" s="5">
        <f t="shared" si="22"/>
        <v>0</v>
      </c>
      <c r="Z92" s="5"/>
    </row>
    <row r="93" spans="1:26">
      <c r="A93" s="24"/>
      <c r="B93" s="46" t="str">
        <f ca="1">IF(D93=0,"",INDEX('Team Declaration'!$C$22:$BI$35,MATCH(A92,'Team Declaration'!$B$22:$B$35,0),MATCH(D93,'Team Declaration'!$C$4:$BI$4,0)))</f>
        <v>Evie Hardman</v>
      </c>
      <c r="C93" s="47"/>
      <c r="D93" s="1" t="s">
        <v>3</v>
      </c>
      <c r="E93" s="2">
        <v>18.37</v>
      </c>
      <c r="F93" s="77">
        <v>5</v>
      </c>
      <c r="G93" s="24"/>
      <c r="H93" s="46" t="str">
        <f ca="1">IF(J93=0,"",INDEX('Team Declaration'!$C$22:$BI$35,MATCH(G92,'Team Declaration'!$B$22:$B$35,0),MATCH(J93,'Team Declaration'!$C$4:$BI$4,0)))</f>
        <v>Georgia Anderson</v>
      </c>
      <c r="I93" s="47"/>
      <c r="J93" s="1" t="s">
        <v>7</v>
      </c>
      <c r="K93" s="3" t="s">
        <v>137</v>
      </c>
      <c r="L93" s="77">
        <v>5</v>
      </c>
      <c r="M93" s="24"/>
      <c r="N93" s="34" t="str">
        <f ca="1">IF($P91=0,"",INDEX('Team Declaration'!$C$22:$BJ$35,MATCH($M$86,'Team Declaration'!$B$22:$B$35,0)+2,MATCH(LEFT($P91,1),'Team Declaration'!$C$4:$BJ$4,0)))</f>
        <v>Louisa Saunders</v>
      </c>
      <c r="O93" s="31"/>
      <c r="P93" s="152"/>
      <c r="Q93" s="155"/>
      <c r="R93" s="78"/>
      <c r="S93" s="5">
        <f t="shared" si="22"/>
        <v>5</v>
      </c>
      <c r="T93" s="5">
        <f t="shared" si="22"/>
        <v>5</v>
      </c>
      <c r="U93" s="5">
        <f t="shared" si="22"/>
        <v>0</v>
      </c>
      <c r="V93" s="5">
        <f t="shared" si="22"/>
        <v>0</v>
      </c>
      <c r="W93" s="5">
        <f t="shared" si="22"/>
        <v>0</v>
      </c>
      <c r="X93" s="5">
        <f t="shared" si="22"/>
        <v>0</v>
      </c>
      <c r="Y93" s="5">
        <f t="shared" si="22"/>
        <v>0</v>
      </c>
      <c r="Z93" s="5"/>
    </row>
    <row r="94" spans="1:26">
      <c r="A94" s="24"/>
      <c r="B94" s="46" t="str">
        <f ca="1">IF(D94=0,"",INDEX('Team Declaration'!$C$22:$BI$35,MATCH(A92,'Team Declaration'!$B$22:$B$35,0),MATCH(D94,'Team Declaration'!$C$4:$BI$4,0)))</f>
        <v>Freya Moss</v>
      </c>
      <c r="C94" s="47"/>
      <c r="D94" s="1" t="s">
        <v>23</v>
      </c>
      <c r="E94" s="2">
        <v>11.33</v>
      </c>
      <c r="F94" s="77">
        <v>4</v>
      </c>
      <c r="G94" s="24"/>
      <c r="H94" s="46" t="str">
        <f ca="1">IF(J94=0,"",INDEX('Team Declaration'!$C$22:$BI$35,MATCH(G92,'Team Declaration'!$B$22:$B$35,0),MATCH(J94,'Team Declaration'!$C$4:$BI$4,0)))</f>
        <v>Isabel Whitelegg</v>
      </c>
      <c r="I94" s="47"/>
      <c r="J94" s="1" t="s">
        <v>23</v>
      </c>
      <c r="K94" s="3" t="s">
        <v>138</v>
      </c>
      <c r="L94" s="77">
        <v>4</v>
      </c>
      <c r="M94" s="24"/>
      <c r="N94" s="35" t="str">
        <f ca="1">IF($P91=0,"",INDEX('Team Declaration'!$C$22:$BJ$35,MATCH($M$86,'Team Declaration'!$B$22:$B$35,0)+3,MATCH(LEFT($P91,1),'Team Declaration'!$C$4:$BJ$4,0)))</f>
        <v>Olivia Aeung</v>
      </c>
      <c r="O94" s="36"/>
      <c r="P94" s="153"/>
      <c r="Q94" s="156"/>
      <c r="R94" s="78"/>
      <c r="S94" s="5">
        <f t="shared" si="22"/>
        <v>0</v>
      </c>
      <c r="T94" s="5">
        <f t="shared" si="22"/>
        <v>0</v>
      </c>
      <c r="U94" s="5">
        <f t="shared" si="22"/>
        <v>0</v>
      </c>
      <c r="V94" s="5">
        <f t="shared" si="22"/>
        <v>0</v>
      </c>
      <c r="W94" s="5">
        <f t="shared" si="22"/>
        <v>8</v>
      </c>
      <c r="X94" s="5">
        <f t="shared" si="22"/>
        <v>0</v>
      </c>
      <c r="Y94" s="5">
        <f t="shared" si="22"/>
        <v>0</v>
      </c>
      <c r="Z94" s="5"/>
    </row>
    <row r="95" spans="1:26">
      <c r="A95" s="24"/>
      <c r="B95" s="46" t="str">
        <f ca="1">IF(D95=0,"",INDEX('Team Declaration'!$C$22:$BI$35,MATCH(A92,'Team Declaration'!$B$22:$B$35,0),MATCH(D95,'Team Declaration'!$C$4:$BI$4,0)))</f>
        <v/>
      </c>
      <c r="C95" s="47"/>
      <c r="D95" s="1"/>
      <c r="E95" s="2"/>
      <c r="F95" s="77">
        <v>3</v>
      </c>
      <c r="G95" s="24"/>
      <c r="H95" s="46" t="str">
        <f ca="1">IF(J95=0,"",INDEX('Team Declaration'!$C$22:$BI$35,MATCH(G92,'Team Declaration'!$B$22:$B$35,0),MATCH(J95,'Team Declaration'!$C$4:$BI$4,0)))</f>
        <v>Yvette Edmans</v>
      </c>
      <c r="I95" s="47"/>
      <c r="J95" s="1" t="s">
        <v>3</v>
      </c>
      <c r="K95" s="3" t="s">
        <v>139</v>
      </c>
      <c r="L95" s="77">
        <v>3</v>
      </c>
      <c r="M95" s="24"/>
      <c r="N95" s="32" t="str">
        <f ca="1">IF($P95=0,"",INDEX('Team Declaration'!$C$22:$BJ$35,MATCH($M$86,'Team Declaration'!$B$22:$B$35,0),MATCH(LEFT($P95,1),'Team Declaration'!$C$4:$BJ$4,0)))</f>
        <v>Rosie Bell</v>
      </c>
      <c r="O95" s="33"/>
      <c r="P95" s="151" t="s">
        <v>7</v>
      </c>
      <c r="Q95" s="154">
        <v>63.1</v>
      </c>
      <c r="R95" s="78">
        <v>3</v>
      </c>
      <c r="S95" s="5">
        <f t="shared" si="22"/>
        <v>3</v>
      </c>
      <c r="T95" s="5">
        <f t="shared" si="22"/>
        <v>3</v>
      </c>
      <c r="U95" s="5">
        <f t="shared" si="22"/>
        <v>0</v>
      </c>
      <c r="V95" s="5">
        <f t="shared" si="22"/>
        <v>0</v>
      </c>
      <c r="W95" s="5">
        <f t="shared" si="22"/>
        <v>0</v>
      </c>
      <c r="X95" s="5">
        <f t="shared" si="22"/>
        <v>0</v>
      </c>
      <c r="Y95" s="5">
        <f t="shared" si="22"/>
        <v>0</v>
      </c>
      <c r="Z95" s="5"/>
    </row>
    <row r="96" spans="1:26">
      <c r="A96" s="24"/>
      <c r="B96" s="46" t="str">
        <f ca="1">IF(D96=0,"",INDEX('Team Declaration'!$C$22:$BI$35,MATCH(A92,'Team Declaration'!$B$22:$B$35,0),MATCH(D96,'Team Declaration'!$C$4:$BI$4,0)))</f>
        <v/>
      </c>
      <c r="C96" s="47"/>
      <c r="D96" s="1"/>
      <c r="E96" s="2"/>
      <c r="F96" s="77">
        <v>2</v>
      </c>
      <c r="G96" s="24"/>
      <c r="H96" s="46" t="str">
        <f ca="1">IF(J96=0,"",INDEX('Team Declaration'!$C$22:$BI$35,MATCH(G92,'Team Declaration'!$B$22:$B$35,0),MATCH(J96,'Team Declaration'!$C$4:$BI$4,0)))</f>
        <v>Grace Brock</v>
      </c>
      <c r="I96" s="47"/>
      <c r="J96" s="1" t="s">
        <v>18</v>
      </c>
      <c r="K96" s="3" t="s">
        <v>140</v>
      </c>
      <c r="L96" s="77">
        <v>2</v>
      </c>
      <c r="M96" s="24"/>
      <c r="N96" s="34" t="str">
        <f ca="1">IF($P95=0,"",INDEX('Team Declaration'!$C$22:$BJ$35,MATCH($M$86,'Team Declaration'!$B$22:$B$35,0)+1,MATCH(LEFT($P95,1),'Team Declaration'!$C$4:$BJ$4,0)))</f>
        <v>Georgia Anderson</v>
      </c>
      <c r="O96" s="31"/>
      <c r="P96" s="152"/>
      <c r="Q96" s="155"/>
      <c r="R96" s="78"/>
      <c r="S96" s="5">
        <f t="shared" si="22"/>
        <v>0</v>
      </c>
      <c r="T96" s="5">
        <f t="shared" si="22"/>
        <v>0</v>
      </c>
      <c r="U96" s="5">
        <f t="shared" si="22"/>
        <v>0</v>
      </c>
      <c r="V96" s="5">
        <f t="shared" si="22"/>
        <v>2</v>
      </c>
      <c r="W96" s="5">
        <f t="shared" si="22"/>
        <v>0</v>
      </c>
      <c r="X96" s="5">
        <f t="shared" si="22"/>
        <v>0</v>
      </c>
      <c r="Y96" s="5">
        <f t="shared" si="22"/>
        <v>0</v>
      </c>
      <c r="Z96" s="5"/>
    </row>
    <row r="97" spans="1:26">
      <c r="A97" s="24"/>
      <c r="B97" s="46" t="str">
        <f ca="1">IF(D97=0,"",INDEX('Team Declaration'!$C$22:$BI$35,MATCH(A92,'Team Declaration'!$B$22:$B$35,0),MATCH(D97,'Team Declaration'!$C$4:$BI$4,0)))</f>
        <v/>
      </c>
      <c r="C97" s="47"/>
      <c r="D97" s="1"/>
      <c r="E97" s="2"/>
      <c r="F97" s="77">
        <v>1</v>
      </c>
      <c r="G97" s="24"/>
      <c r="H97" s="46" t="str">
        <f ca="1">IF(J97=0,"",INDEX('Team Declaration'!$C$22:$BI$35,MATCH(G92,'Team Declaration'!$B$22:$B$35,0),MATCH(J97,'Team Declaration'!$C$4:$BI$4,0)))</f>
        <v/>
      </c>
      <c r="I97" s="47"/>
      <c r="J97" s="1"/>
      <c r="K97" s="3"/>
      <c r="L97" s="77">
        <v>1</v>
      </c>
      <c r="M97" s="24"/>
      <c r="N97" s="34" t="str">
        <f ca="1">IF($P95=0,"",INDEX('Team Declaration'!$C$22:$BJ$35,MATCH($M$86,'Team Declaration'!$B$22:$B$35,0)+2,MATCH(LEFT($P95,1),'Team Declaration'!$C$4:$BJ$4,0)))</f>
        <v>Caitlin Knight</v>
      </c>
      <c r="O97" s="31"/>
      <c r="P97" s="152"/>
      <c r="Q97" s="155"/>
      <c r="R97" s="78"/>
      <c r="S97" s="5">
        <f t="shared" si="22"/>
        <v>0</v>
      </c>
      <c r="T97" s="5">
        <f t="shared" si="22"/>
        <v>0</v>
      </c>
      <c r="U97" s="5">
        <f t="shared" si="22"/>
        <v>0</v>
      </c>
      <c r="V97" s="5">
        <f t="shared" si="22"/>
        <v>0</v>
      </c>
      <c r="W97" s="5">
        <f t="shared" si="22"/>
        <v>0</v>
      </c>
      <c r="X97" s="5">
        <f t="shared" si="22"/>
        <v>0</v>
      </c>
      <c r="Y97" s="5">
        <f t="shared" si="22"/>
        <v>0</v>
      </c>
      <c r="Z97" s="5"/>
    </row>
    <row r="98" spans="1:26">
      <c r="A98" s="26" t="str">
        <f ca="1">A92</f>
        <v>Discus</v>
      </c>
      <c r="B98" s="27"/>
      <c r="C98" s="27"/>
      <c r="D98" s="27"/>
      <c r="E98" s="29" t="s">
        <v>3</v>
      </c>
      <c r="F98" s="77"/>
      <c r="G98" s="26" t="str">
        <f ca="1">G92</f>
        <v>600 metres</v>
      </c>
      <c r="H98" s="27"/>
      <c r="I98" s="27"/>
      <c r="J98" s="29"/>
      <c r="K98" s="29" t="s">
        <v>3</v>
      </c>
      <c r="L98" s="77"/>
      <c r="M98" s="24"/>
      <c r="N98" s="35" t="str">
        <f ca="1">IF($P95=0,"",INDEX('Team Declaration'!$C$22:$BJ$35,MATCH($M$86,'Team Declaration'!$B$22:$B$35,0)+3,MATCH(LEFT($P95,1),'Team Declaration'!$C$4:$BJ$4,0)))</f>
        <v>Katy Meikle</v>
      </c>
      <c r="O98" s="36"/>
      <c r="P98" s="153"/>
      <c r="Q98" s="156"/>
      <c r="R98" s="78"/>
      <c r="S98" s="5">
        <f t="shared" si="22"/>
        <v>0</v>
      </c>
      <c r="T98" s="5">
        <f t="shared" si="22"/>
        <v>0</v>
      </c>
      <c r="U98" s="5">
        <f t="shared" si="22"/>
        <v>0</v>
      </c>
      <c r="V98" s="5">
        <f t="shared" si="22"/>
        <v>0</v>
      </c>
      <c r="W98" s="5">
        <f t="shared" si="22"/>
        <v>0</v>
      </c>
      <c r="X98" s="5">
        <f t="shared" si="22"/>
        <v>0</v>
      </c>
      <c r="Y98" s="5">
        <f t="shared" si="22"/>
        <v>0</v>
      </c>
      <c r="Z98" s="5"/>
    </row>
    <row r="99" spans="1:26">
      <c r="A99" s="24"/>
      <c r="B99" s="46" t="str">
        <f ca="1">IF(D99=0,"",INDEX('Team Declaration'!$C$22:$BI$35,MATCH(A98,'Team Declaration'!$B$22:$B$35,0),MATCH(D99,'Team Declaration'!$C$4:$BI$4,0)))</f>
        <v>Marie Belcher</v>
      </c>
      <c r="C99" s="47"/>
      <c r="D99" s="1" t="s">
        <v>4</v>
      </c>
      <c r="E99" s="2">
        <v>10.57</v>
      </c>
      <c r="F99" s="77">
        <v>5</v>
      </c>
      <c r="G99" s="24"/>
      <c r="H99" s="46" t="str">
        <f ca="1">IF(J99=0,"",INDEX('Team Declaration'!$C$22:$BI$35,MATCH(G98,'Team Declaration'!$B$22:$B$35,0),MATCH(J99,'Team Declaration'!$C$4:$BI$4,0)))</f>
        <v>Holly Luscombe</v>
      </c>
      <c r="I99" s="47"/>
      <c r="J99" s="1" t="s">
        <v>24</v>
      </c>
      <c r="K99" s="3" t="s">
        <v>141</v>
      </c>
      <c r="L99" s="77">
        <v>5</v>
      </c>
      <c r="M99" s="24"/>
      <c r="N99" s="32" t="str">
        <f ca="1">IF($P99=0,"",INDEX('Team Declaration'!$C$22:$BJ$35,MATCH($M$86,'Team Declaration'!$B$22:$B$35,0),MATCH(LEFT($P99,1),'Team Declaration'!$C$4:$BJ$4,0)))</f>
        <v>Amelia Doxey</v>
      </c>
      <c r="O99" s="33"/>
      <c r="P99" s="151" t="s">
        <v>17</v>
      </c>
      <c r="Q99" s="154">
        <v>63.8</v>
      </c>
      <c r="R99" s="78">
        <v>2</v>
      </c>
      <c r="S99" s="5">
        <f t="shared" si="22"/>
        <v>5</v>
      </c>
      <c r="T99" s="5">
        <f t="shared" si="22"/>
        <v>0</v>
      </c>
      <c r="U99" s="5">
        <f t="shared" si="22"/>
        <v>0</v>
      </c>
      <c r="V99" s="5">
        <f t="shared" si="22"/>
        <v>2</v>
      </c>
      <c r="W99" s="5">
        <f t="shared" si="22"/>
        <v>5</v>
      </c>
      <c r="X99" s="5">
        <f t="shared" si="22"/>
        <v>0</v>
      </c>
      <c r="Y99" s="5">
        <f t="shared" si="22"/>
        <v>0</v>
      </c>
      <c r="Z99" s="5"/>
    </row>
    <row r="100" spans="1:26">
      <c r="A100" s="24"/>
      <c r="B100" s="46" t="str">
        <f ca="1">IF(D100=0,"",INDEX('Team Declaration'!$C$22:$BI$35,MATCH(A98,'Team Declaration'!$B$22:$B$35,0),MATCH(D100,'Team Declaration'!$C$4:$BI$4,0)))</f>
        <v>Rosie Cornwell</v>
      </c>
      <c r="C100" s="47"/>
      <c r="D100" s="1" t="s">
        <v>24</v>
      </c>
      <c r="E100" s="2">
        <v>9.31</v>
      </c>
      <c r="F100" s="77">
        <v>4</v>
      </c>
      <c r="G100" s="24"/>
      <c r="H100" s="46" t="str">
        <f ca="1">IF(J100=0,"",INDEX('Team Declaration'!$C$22:$BI$35,MATCH(G98,'Team Declaration'!$B$22:$B$35,0),MATCH(J100,'Team Declaration'!$C$4:$BI$4,0)))</f>
        <v>Ella Fleming</v>
      </c>
      <c r="I100" s="47"/>
      <c r="J100" s="1" t="s">
        <v>17</v>
      </c>
      <c r="K100" s="3" t="s">
        <v>142</v>
      </c>
      <c r="L100" s="77">
        <v>4</v>
      </c>
      <c r="M100" s="24"/>
      <c r="N100" s="34" t="str">
        <f ca="1">IF($P99=0,"",INDEX('Team Declaration'!$C$22:$BJ$35,MATCH($M$86,'Team Declaration'!$B$22:$B$35,0)+1,MATCH(LEFT($P99,1),'Team Declaration'!$C$4:$BJ$4,0)))</f>
        <v>Rose Brooker</v>
      </c>
      <c r="O100" s="31"/>
      <c r="P100" s="152"/>
      <c r="Q100" s="155"/>
      <c r="R100" s="78"/>
      <c r="S100" s="5">
        <f t="shared" si="22"/>
        <v>0</v>
      </c>
      <c r="T100" s="5">
        <f t="shared" si="22"/>
        <v>0</v>
      </c>
      <c r="U100" s="5">
        <f t="shared" si="22"/>
        <v>0</v>
      </c>
      <c r="V100" s="5">
        <f t="shared" si="22"/>
        <v>4</v>
      </c>
      <c r="W100" s="5">
        <f t="shared" si="22"/>
        <v>4</v>
      </c>
      <c r="X100" s="5">
        <f t="shared" si="22"/>
        <v>0</v>
      </c>
      <c r="Y100" s="5">
        <f t="shared" si="22"/>
        <v>0</v>
      </c>
      <c r="Z100" s="5"/>
    </row>
    <row r="101" spans="1:26">
      <c r="A101" s="24"/>
      <c r="B101" s="46" t="str">
        <f ca="1">IF(D101=0,"",INDEX('Team Declaration'!$C$22:$BI$35,MATCH(A98,'Team Declaration'!$B$22:$B$35,0),MATCH(D101,'Team Declaration'!$C$4:$BI$4,0)))</f>
        <v/>
      </c>
      <c r="C101" s="47"/>
      <c r="D101" s="1"/>
      <c r="E101" s="2"/>
      <c r="F101" s="77">
        <v>3</v>
      </c>
      <c r="G101" s="24"/>
      <c r="H101" s="46" t="str">
        <f ca="1">IF(J101=0,"",INDEX('Team Declaration'!$C$22:$BI$35,MATCH(G98,'Team Declaration'!$B$22:$B$35,0),MATCH(J101,'Team Declaration'!$C$4:$BI$4,0)))</f>
        <v>Rosie Burgess</v>
      </c>
      <c r="I101" s="47"/>
      <c r="J101" s="1" t="s">
        <v>8</v>
      </c>
      <c r="K101" s="3" t="s">
        <v>143</v>
      </c>
      <c r="L101" s="77">
        <v>3</v>
      </c>
      <c r="M101" s="24"/>
      <c r="N101" s="34" t="str">
        <f ca="1">IF($P99=0,"",INDEX('Team Declaration'!$C$22:$BJ$35,MATCH($M$86,'Team Declaration'!$B$22:$B$35,0)+2,MATCH(LEFT($P99,1),'Team Declaration'!$C$4:$BJ$4,0)))</f>
        <v>Grace Brock</v>
      </c>
      <c r="O101" s="31"/>
      <c r="P101" s="152"/>
      <c r="Q101" s="155"/>
      <c r="R101" s="78"/>
      <c r="S101" s="5">
        <f t="shared" si="22"/>
        <v>0</v>
      </c>
      <c r="T101" s="5">
        <f t="shared" si="22"/>
        <v>3</v>
      </c>
      <c r="U101" s="5">
        <f t="shared" si="22"/>
        <v>0</v>
      </c>
      <c r="V101" s="5">
        <f t="shared" si="22"/>
        <v>0</v>
      </c>
      <c r="W101" s="5">
        <f t="shared" si="22"/>
        <v>0</v>
      </c>
      <c r="X101" s="5">
        <f t="shared" si="22"/>
        <v>0</v>
      </c>
      <c r="Y101" s="5">
        <f t="shared" si="22"/>
        <v>0</v>
      </c>
      <c r="Z101" s="5"/>
    </row>
    <row r="102" spans="1:26">
      <c r="A102" s="24"/>
      <c r="B102" s="46" t="str">
        <f ca="1">IF(D102=0,"",INDEX('Team Declaration'!$C$22:$BI$35,MATCH(A98,'Team Declaration'!$B$22:$B$35,0),MATCH(D102,'Team Declaration'!$C$4:$BI$4,0)))</f>
        <v/>
      </c>
      <c r="C102" s="47"/>
      <c r="D102" s="1"/>
      <c r="E102" s="2"/>
      <c r="F102" s="77">
        <v>2</v>
      </c>
      <c r="G102" s="24"/>
      <c r="H102" s="46" t="str">
        <f ca="1">IF(J102=0,"",INDEX('Team Declaration'!$C$22:$BI$35,MATCH(G98,'Team Declaration'!$B$22:$B$35,0),MATCH(J102,'Team Declaration'!$C$4:$BI$4,0)))</f>
        <v>Emily Carr</v>
      </c>
      <c r="I102" s="47"/>
      <c r="J102" s="1" t="s">
        <v>4</v>
      </c>
      <c r="K102" s="3" t="s">
        <v>144</v>
      </c>
      <c r="L102" s="77">
        <v>2</v>
      </c>
      <c r="M102" s="24"/>
      <c r="N102" s="35" t="str">
        <f ca="1">IF($P99=0,"",INDEX('Team Declaration'!$C$22:$BJ$35,MATCH($M$86,'Team Declaration'!$B$22:$B$35,0)+3,MATCH(LEFT($P99,1),'Team Declaration'!$C$4:$BJ$4,0)))</f>
        <v>Ella Fleming</v>
      </c>
      <c r="O102" s="36"/>
      <c r="P102" s="153"/>
      <c r="Q102" s="156"/>
      <c r="R102" s="78"/>
      <c r="S102" s="5">
        <f t="shared" si="22"/>
        <v>2</v>
      </c>
      <c r="T102" s="5">
        <f t="shared" si="22"/>
        <v>0</v>
      </c>
      <c r="U102" s="5">
        <f t="shared" si="22"/>
        <v>0</v>
      </c>
      <c r="V102" s="5">
        <f t="shared" si="22"/>
        <v>0</v>
      </c>
      <c r="W102" s="5">
        <f t="shared" si="22"/>
        <v>0</v>
      </c>
      <c r="X102" s="5">
        <f t="shared" si="22"/>
        <v>0</v>
      </c>
      <c r="Y102" s="5">
        <f t="shared" si="22"/>
        <v>0</v>
      </c>
      <c r="Z102" s="5"/>
    </row>
    <row r="103" spans="1:26">
      <c r="A103" s="24"/>
      <c r="B103" s="46" t="str">
        <f ca="1">IF(D103=0,"",INDEX('Team Declaration'!$C$22:$BI$35,MATCH(A98,'Team Declaration'!$B$22:$B$35,0),MATCH(D103,'Team Declaration'!$C$4:$BI$4,0)))</f>
        <v/>
      </c>
      <c r="C103" s="47"/>
      <c r="D103" s="1"/>
      <c r="E103" s="2"/>
      <c r="F103" s="77">
        <v>1</v>
      </c>
      <c r="G103" s="24"/>
      <c r="H103" s="46" t="str">
        <f ca="1">IF(J103=0,"",INDEX('Team Declaration'!$C$22:$BI$35,MATCH(G98,'Team Declaration'!$B$22:$B$35,0),MATCH(J103,'Team Declaration'!$C$4:$BI$4,0)))</f>
        <v/>
      </c>
      <c r="I103" s="47"/>
      <c r="J103" s="1"/>
      <c r="K103" s="3"/>
      <c r="L103" s="77">
        <v>1</v>
      </c>
      <c r="M103" s="24"/>
      <c r="N103" s="32" t="str">
        <f ca="1">IF($P103=0,"",INDEX('Team Declaration'!$C$22:$BJ$35,MATCH($M$86,'Team Declaration'!$B$22:$B$35,0),MATCH(LEFT($P103,1),'Team Declaration'!$C$4:$BJ$4,0)))</f>
        <v/>
      </c>
      <c r="O103" s="33"/>
      <c r="P103" s="151"/>
      <c r="Q103" s="154"/>
      <c r="R103" s="78">
        <v>1</v>
      </c>
      <c r="S103" s="5">
        <f t="shared" si="22"/>
        <v>0</v>
      </c>
      <c r="T103" s="5">
        <f t="shared" si="22"/>
        <v>0</v>
      </c>
      <c r="U103" s="5">
        <f t="shared" si="22"/>
        <v>0</v>
      </c>
      <c r="V103" s="5">
        <f t="shared" si="22"/>
        <v>0</v>
      </c>
      <c r="W103" s="5">
        <f t="shared" si="22"/>
        <v>0</v>
      </c>
      <c r="X103" s="5">
        <f t="shared" si="22"/>
        <v>0</v>
      </c>
      <c r="Y103" s="5">
        <f t="shared" si="22"/>
        <v>0</v>
      </c>
      <c r="Z103" s="5"/>
    </row>
    <row r="104" spans="1:26">
      <c r="A104" s="26" t="str">
        <f ca="1">'Team Declaration'!$B25</f>
        <v>High Jump</v>
      </c>
      <c r="B104" s="27"/>
      <c r="C104" s="27"/>
      <c r="D104" s="27"/>
      <c r="E104" s="29" t="s">
        <v>2</v>
      </c>
      <c r="F104" s="77"/>
      <c r="G104" s="26" t="str">
        <f ca="1">'Team Declaration'!$B30</f>
        <v>150 metres</v>
      </c>
      <c r="H104" s="29"/>
      <c r="I104" s="29"/>
      <c r="J104" s="29"/>
      <c r="K104" s="29" t="s">
        <v>2</v>
      </c>
      <c r="L104" s="77"/>
      <c r="M104" s="24"/>
      <c r="N104" s="34" t="str">
        <f ca="1">IF($P103=0,"",INDEX('Team Declaration'!$C$22:$BJ$35,MATCH($M$86,'Team Declaration'!$B$22:$B$35,0)+1,MATCH(LEFT($P103,1),'Team Declaration'!$C$4:$BJ$4,0)))</f>
        <v/>
      </c>
      <c r="O104" s="31"/>
      <c r="P104" s="152"/>
      <c r="Q104" s="155"/>
      <c r="R104" s="78"/>
      <c r="S104" s="5">
        <f t="shared" ref="S104:Y109" si="23">IF(OR($D104=S$1,$D104=S$2),$F104,0)+IF(OR($J104=S$1,$J104=S$2),$L104,0)+IF(OR($P104=S$1,$P104=S$2),$R104,0)</f>
        <v>0</v>
      </c>
      <c r="T104" s="5">
        <f t="shared" si="23"/>
        <v>0</v>
      </c>
      <c r="U104" s="5">
        <f t="shared" si="23"/>
        <v>0</v>
      </c>
      <c r="V104" s="5">
        <f t="shared" si="23"/>
        <v>0</v>
      </c>
      <c r="W104" s="5">
        <f t="shared" si="23"/>
        <v>0</v>
      </c>
      <c r="X104" s="5">
        <f t="shared" si="23"/>
        <v>0</v>
      </c>
      <c r="Y104" s="5">
        <f t="shared" si="23"/>
        <v>0</v>
      </c>
      <c r="Z104" s="5"/>
    </row>
    <row r="105" spans="1:26">
      <c r="A105" s="24"/>
      <c r="B105" s="46" t="str">
        <f ca="1">IF(D105=0,"",INDEX('Team Declaration'!$C$22:$BI$35,MATCH(A104,'Team Declaration'!$B$22:$B$35,0),MATCH(D105,'Team Declaration'!$C$4:$BI$4,0)))</f>
        <v>Ruth Noble</v>
      </c>
      <c r="C105" s="47"/>
      <c r="D105" s="1" t="s">
        <v>3</v>
      </c>
      <c r="E105" s="2">
        <v>1.35</v>
      </c>
      <c r="F105" s="77">
        <v>5</v>
      </c>
      <c r="G105" s="24"/>
      <c r="H105" s="46" t="str">
        <f ca="1">IF(J105=0,"",INDEX('Team Declaration'!$C$22:$BI$35,MATCH(G104,'Team Declaration'!$B$22:$B$35,0),MATCH(J105,'Team Declaration'!$C$4:$BI$4,0)))</f>
        <v>Amber Anning</v>
      </c>
      <c r="I105" s="47"/>
      <c r="J105" s="1" t="s">
        <v>3</v>
      </c>
      <c r="K105" s="3">
        <v>20.3</v>
      </c>
      <c r="L105" s="77">
        <v>5</v>
      </c>
      <c r="M105" s="24"/>
      <c r="N105" s="34" t="str">
        <f ca="1">IF($P103=0,"",INDEX('Team Declaration'!$C$22:$BJ$35,MATCH($M$86,'Team Declaration'!$B$22:$B$35,0)+2,MATCH(LEFT($P103,1),'Team Declaration'!$C$4:$BJ$4,0)))</f>
        <v/>
      </c>
      <c r="O105" s="31"/>
      <c r="P105" s="152"/>
      <c r="Q105" s="155"/>
      <c r="R105" s="78"/>
      <c r="S105" s="5">
        <f t="shared" si="23"/>
        <v>10</v>
      </c>
      <c r="T105" s="5">
        <f t="shared" si="23"/>
        <v>0</v>
      </c>
      <c r="U105" s="5">
        <f t="shared" si="23"/>
        <v>0</v>
      </c>
      <c r="V105" s="5">
        <f t="shared" si="23"/>
        <v>0</v>
      </c>
      <c r="W105" s="5">
        <f t="shared" si="23"/>
        <v>0</v>
      </c>
      <c r="X105" s="5">
        <f t="shared" si="23"/>
        <v>0</v>
      </c>
      <c r="Y105" s="5">
        <f t="shared" si="23"/>
        <v>0</v>
      </c>
      <c r="Z105" s="5"/>
    </row>
    <row r="106" spans="1:26">
      <c r="A106" s="24"/>
      <c r="B106" s="46" t="str">
        <f ca="1">IF(D106=0,"",INDEX('Team Declaration'!$C$22:$BI$35,MATCH(A104,'Team Declaration'!$B$22:$B$35,0),MATCH(D106,'Team Declaration'!$C$4:$BI$4,0)))</f>
        <v>Lauren Bennett</v>
      </c>
      <c r="C106" s="47"/>
      <c r="D106" s="1" t="s">
        <v>7</v>
      </c>
      <c r="E106" s="2">
        <v>1.35</v>
      </c>
      <c r="F106" s="77">
        <v>4</v>
      </c>
      <c r="G106" s="24"/>
      <c r="H106" s="46" t="str">
        <f ca="1">IF(J106=0,"",INDEX('Team Declaration'!$C$22:$BI$35,MATCH(G104,'Team Declaration'!$B$22:$B$35,0),MATCH(J106,'Team Declaration'!$C$4:$BI$4,0)))</f>
        <v>Louisa Saunders</v>
      </c>
      <c r="I106" s="47"/>
      <c r="J106" s="1" t="s">
        <v>23</v>
      </c>
      <c r="K106" s="3">
        <v>21.8</v>
      </c>
      <c r="L106" s="77">
        <v>4</v>
      </c>
      <c r="M106" s="24"/>
      <c r="N106" s="35" t="str">
        <f ca="1">IF($P103=0,"",INDEX('Team Declaration'!$C$22:$BJ$35,MATCH($M$86,'Team Declaration'!$B$22:$B$35,0)+3,MATCH(LEFT($P103,1),'Team Declaration'!$C$4:$BJ$4,0)))</f>
        <v/>
      </c>
      <c r="O106" s="36"/>
      <c r="P106" s="153"/>
      <c r="Q106" s="156"/>
      <c r="R106" s="78"/>
      <c r="S106" s="5">
        <f t="shared" si="23"/>
        <v>0</v>
      </c>
      <c r="T106" s="5">
        <f t="shared" si="23"/>
        <v>4</v>
      </c>
      <c r="U106" s="5">
        <f t="shared" si="23"/>
        <v>0</v>
      </c>
      <c r="V106" s="5">
        <f t="shared" si="23"/>
        <v>0</v>
      </c>
      <c r="W106" s="5">
        <f t="shared" si="23"/>
        <v>4</v>
      </c>
      <c r="X106" s="5">
        <f t="shared" si="23"/>
        <v>0</v>
      </c>
      <c r="Y106" s="5">
        <f t="shared" si="23"/>
        <v>0</v>
      </c>
      <c r="Z106" s="5"/>
    </row>
    <row r="107" spans="1:26">
      <c r="A107" s="24"/>
      <c r="B107" s="46" t="str">
        <f ca="1">IF(D107=0,"",INDEX('Team Declaration'!$C$22:$BI$35,MATCH(A104,'Team Declaration'!$B$22:$B$35,0),MATCH(D107,'Team Declaration'!$C$4:$BI$4,0)))</f>
        <v>Amelia Doxey</v>
      </c>
      <c r="C107" s="47"/>
      <c r="D107" s="1" t="s">
        <v>17</v>
      </c>
      <c r="E107" s="2">
        <v>1.25</v>
      </c>
      <c r="F107" s="77">
        <v>3</v>
      </c>
      <c r="G107" s="24"/>
      <c r="H107" s="46" t="str">
        <f ca="1">IF(J107=0,"",INDEX('Team Declaration'!$C$22:$BI$35,MATCH(G104,'Team Declaration'!$B$22:$B$35,0),MATCH(J107,'Team Declaration'!$C$4:$BI$4,0)))</f>
        <v>Caitlin Knight</v>
      </c>
      <c r="I107" s="47"/>
      <c r="J107" s="1" t="s">
        <v>7</v>
      </c>
      <c r="K107" s="3">
        <v>23.2</v>
      </c>
      <c r="L107" s="77">
        <v>3</v>
      </c>
      <c r="M107" s="24"/>
      <c r="N107" s="28"/>
      <c r="O107" s="28"/>
      <c r="P107" s="24"/>
      <c r="Q107" s="24"/>
      <c r="R107" s="24"/>
      <c r="S107" s="5">
        <f t="shared" si="23"/>
        <v>0</v>
      </c>
      <c r="T107" s="5">
        <f t="shared" si="23"/>
        <v>3</v>
      </c>
      <c r="U107" s="5">
        <f t="shared" si="23"/>
        <v>0</v>
      </c>
      <c r="V107" s="5">
        <f t="shared" si="23"/>
        <v>3</v>
      </c>
      <c r="W107" s="5">
        <f t="shared" si="23"/>
        <v>0</v>
      </c>
      <c r="X107" s="5">
        <f t="shared" si="23"/>
        <v>0</v>
      </c>
      <c r="Y107" s="5">
        <f t="shared" si="23"/>
        <v>0</v>
      </c>
      <c r="Z107" s="5"/>
    </row>
    <row r="108" spans="1:26">
      <c r="A108" s="24"/>
      <c r="B108" s="46" t="str">
        <f ca="1">IF(D108=0,"",INDEX('Team Declaration'!$C$22:$BI$35,MATCH(A104,'Team Declaration'!$B$22:$B$35,0),MATCH(D108,'Team Declaration'!$C$4:$BI$4,0)))</f>
        <v/>
      </c>
      <c r="C108" s="47"/>
      <c r="D108" s="1"/>
      <c r="E108" s="2"/>
      <c r="F108" s="77">
        <v>2</v>
      </c>
      <c r="G108" s="24"/>
      <c r="H108" s="46" t="str">
        <f ca="1">IF(J108=0,"",INDEX('Team Declaration'!$C$22:$BI$35,MATCH(G104,'Team Declaration'!$B$22:$B$35,0),MATCH(J108,'Team Declaration'!$C$4:$BI$4,0)))</f>
        <v/>
      </c>
      <c r="I108" s="47"/>
      <c r="J108" s="1"/>
      <c r="K108" s="3"/>
      <c r="L108" s="77">
        <v>2</v>
      </c>
      <c r="M108" s="24"/>
      <c r="N108" s="28"/>
      <c r="O108" s="28"/>
      <c r="P108" s="24"/>
      <c r="Q108" s="24"/>
      <c r="R108" s="24"/>
      <c r="S108" s="5">
        <f t="shared" si="23"/>
        <v>0</v>
      </c>
      <c r="T108" s="5">
        <f t="shared" si="23"/>
        <v>0</v>
      </c>
      <c r="U108" s="5">
        <f t="shared" si="23"/>
        <v>0</v>
      </c>
      <c r="V108" s="5">
        <f t="shared" si="23"/>
        <v>0</v>
      </c>
      <c r="W108" s="5">
        <f t="shared" si="23"/>
        <v>0</v>
      </c>
      <c r="X108" s="5">
        <f t="shared" si="23"/>
        <v>0</v>
      </c>
      <c r="Y108" s="5">
        <f t="shared" si="23"/>
        <v>0</v>
      </c>
      <c r="Z108" s="5"/>
    </row>
    <row r="109" spans="1:26">
      <c r="A109" s="24"/>
      <c r="B109" s="46" t="str">
        <f ca="1">IF(D109=0,"",INDEX('Team Declaration'!$C$22:$BI$35,MATCH(A104,'Team Declaration'!$B$22:$B$35,0),MATCH(D109,'Team Declaration'!$C$4:$BI$4,0)))</f>
        <v/>
      </c>
      <c r="C109" s="47"/>
      <c r="D109" s="1"/>
      <c r="E109" s="2"/>
      <c r="F109" s="77">
        <v>1</v>
      </c>
      <c r="G109" s="24"/>
      <c r="H109" s="46" t="str">
        <f ca="1">IF(J109=0,"",INDEX('Team Declaration'!$C$22:$BI$35,MATCH(G104,'Team Declaration'!$B$22:$B$35,0),MATCH(J109,'Team Declaration'!$C$4:$BI$4,0)))</f>
        <v/>
      </c>
      <c r="I109" s="47"/>
      <c r="J109" s="1"/>
      <c r="K109" s="3"/>
      <c r="L109" s="77">
        <v>1</v>
      </c>
      <c r="M109" s="24"/>
      <c r="N109" s="28"/>
      <c r="O109" s="28"/>
      <c r="P109" s="24"/>
      <c r="Q109" s="24"/>
      <c r="R109" s="24"/>
      <c r="S109" s="5">
        <f t="shared" si="23"/>
        <v>0</v>
      </c>
      <c r="T109" s="5">
        <f t="shared" si="23"/>
        <v>0</v>
      </c>
      <c r="U109" s="5">
        <f t="shared" si="23"/>
        <v>0</v>
      </c>
      <c r="V109" s="5">
        <f t="shared" si="23"/>
        <v>0</v>
      </c>
      <c r="W109" s="5">
        <f t="shared" si="23"/>
        <v>0</v>
      </c>
      <c r="X109" s="5">
        <f t="shared" si="23"/>
        <v>0</v>
      </c>
      <c r="Y109" s="5">
        <f t="shared" si="23"/>
        <v>0</v>
      </c>
      <c r="Z109" s="5"/>
    </row>
    <row r="110" spans="1:26">
      <c r="A110" s="26" t="str">
        <f ca="1">A104</f>
        <v>High Jump</v>
      </c>
      <c r="B110" s="27"/>
      <c r="C110" s="27"/>
      <c r="D110" s="27"/>
      <c r="E110" s="29" t="s">
        <v>3</v>
      </c>
      <c r="F110" s="77"/>
      <c r="G110" s="26" t="str">
        <f ca="1">G104</f>
        <v>150 metres</v>
      </c>
      <c r="H110" s="27"/>
      <c r="I110" s="27"/>
      <c r="J110" s="29"/>
      <c r="K110" s="29" t="s">
        <v>3</v>
      </c>
      <c r="L110" s="77"/>
      <c r="M110" s="73" t="s">
        <v>47</v>
      </c>
      <c r="N110" s="28"/>
      <c r="O110" s="28"/>
      <c r="P110" s="43" t="s">
        <v>15</v>
      </c>
      <c r="Q110" s="43" t="s">
        <v>16</v>
      </c>
      <c r="R110" s="24"/>
      <c r="S110" s="5">
        <f>IF(OR($D110=S$1,$D110=S$2),#REF!,0)+IF(OR($J110=S$1,$J110=S$2),#REF!,0)+IF(OR($P110=S$1,$P110=S$2),#REF!,0)</f>
        <v>0</v>
      </c>
      <c r="T110" s="5">
        <f>IF(OR($D110=T$1,$D110=T$2),#REF!,0)+IF(OR($J110=T$1,$J110=T$2),#REF!,0)+IF(OR($P110=T$1,$P110=T$2),#REF!,0)</f>
        <v>0</v>
      </c>
      <c r="U110" s="5">
        <f>IF(OR($D110=U$1,$D110=U$2),#REF!,0)+IF(OR($J110=U$1,$J110=U$2),#REF!,0)+IF(OR($P110=U$1,$P110=U$2),#REF!,0)</f>
        <v>0</v>
      </c>
      <c r="V110" s="5">
        <f>IF(OR($D110=V$1,$D110=V$2),#REF!,0)+IF(OR($J110=V$1,$J110=V$2),#REF!,0)+IF(OR($P110=V$1,$P110=V$2),#REF!,0)</f>
        <v>0</v>
      </c>
      <c r="W110" s="5">
        <f>IF(OR($D110=W$1,$D110=W$2),#REF!,0)+IF(OR($J110=W$1,$J110=W$2),#REF!,0)+IF(OR($P110=W$1,$P110=W$2),#REF!,0)</f>
        <v>0</v>
      </c>
      <c r="X110" s="5">
        <f>IF(OR($D110=X$1,$D110=X$2),#REF!,0)+IF(OR($J110=X$1,$J110=X$2),#REF!,0)+IF(OR($P110=X$1,$P110=X$2),#REF!,0)</f>
        <v>0</v>
      </c>
      <c r="Y110" s="5">
        <f>IF(OR($D110=Y$1,$D110=Y$2),#REF!,0)+IF(OR($J110=Y$1,$J110=Y$2),#REF!,0)+IF(OR($P110=Y$1,$P110=Y$2),#REF!,0)</f>
        <v>0</v>
      </c>
      <c r="Z110" s="5"/>
    </row>
    <row r="111" spans="1:26">
      <c r="A111" s="24"/>
      <c r="B111" s="46" t="str">
        <f ca="1">IF(D111=0,"",INDEX('Team Declaration'!$C$22:$BI$35,MATCH(A110,'Team Declaration'!$B$22:$B$35,0),MATCH(D111,'Team Declaration'!$C$4:$BI$4,0)))</f>
        <v>Yvette Edmans</v>
      </c>
      <c r="C111" s="47"/>
      <c r="D111" s="1" t="s">
        <v>4</v>
      </c>
      <c r="E111" s="2">
        <v>1.05</v>
      </c>
      <c r="F111" s="77">
        <v>5</v>
      </c>
      <c r="G111" s="24"/>
      <c r="H111" s="46" t="str">
        <f ca="1">IF(J111=0,"",INDEX('Team Declaration'!$C$22:$BI$35,MATCH(G110,'Team Declaration'!$B$22:$B$35,0),MATCH(J111,'Team Declaration'!$C$4:$BI$4,0)))</f>
        <v>Olivia Monk</v>
      </c>
      <c r="I111" s="47"/>
      <c r="J111" s="1" t="s">
        <v>4</v>
      </c>
      <c r="K111" s="3">
        <v>21.7</v>
      </c>
      <c r="L111" s="77">
        <v>5</v>
      </c>
      <c r="M111" s="24"/>
      <c r="N111" s="28" t="str">
        <f ca="1">IF(SUM(S$122:Y$122)=0,"",IF(P111="","",INDEX('Team Declaration'!$G$38:$G$44,MATCH($P111,'Team Declaration'!$J$38:$J$44,0))))</f>
        <v>Brighton &amp; Hove AC</v>
      </c>
      <c r="O111" s="28"/>
      <c r="P111" s="29">
        <f ca="1">IF(COUNTIF(S$122:Y$122,"&gt;0.5")&gt;0,1,"")</f>
        <v>1</v>
      </c>
      <c r="Q111" s="24">
        <f ca="1">IF(SUM(S$122:Y$122)=0,"",IF(P111="","",INDEX('Team Declaration'!$I$38:$I$44,MATCH($P111,'Team Declaration'!$J$38:$J$44,0))))</f>
        <v>96.000010000000003</v>
      </c>
      <c r="R111" s="24"/>
      <c r="S111" s="5">
        <f>IF(OR($D111=S$1,$D111=S$2),$F111,0)+IF(OR($J111=S$1,$J111=S$2),$L111,0)</f>
        <v>10</v>
      </c>
      <c r="T111" s="5">
        <f t="shared" ref="T111:Y111" si="24">IF(OR($D111=T$1,$D111=T$2),$F111,0)+IF(OR($J111=T$1,$J111=T$2),$L111,0)</f>
        <v>0</v>
      </c>
      <c r="U111" s="5">
        <f t="shared" si="24"/>
        <v>0</v>
      </c>
      <c r="V111" s="5">
        <f t="shared" si="24"/>
        <v>0</v>
      </c>
      <c r="W111" s="5">
        <f t="shared" si="24"/>
        <v>0</v>
      </c>
      <c r="X111" s="5">
        <f t="shared" si="24"/>
        <v>0</v>
      </c>
      <c r="Y111" s="5">
        <f t="shared" si="24"/>
        <v>0</v>
      </c>
      <c r="Z111" s="5"/>
    </row>
    <row r="112" spans="1:26">
      <c r="A112" s="24"/>
      <c r="B112" s="46" t="str">
        <f ca="1">IF(D112=0,"",INDEX('Team Declaration'!$C$22:$BI$35,MATCH(A110,'Team Declaration'!$B$22:$B$35,0),MATCH(D112,'Team Declaration'!$C$4:$BI$4,0)))</f>
        <v/>
      </c>
      <c r="C112" s="47"/>
      <c r="D112" s="1"/>
      <c r="E112" s="2"/>
      <c r="F112" s="77">
        <v>4</v>
      </c>
      <c r="G112" s="24"/>
      <c r="H112" s="46" t="str">
        <f ca="1">IF(J112=0,"",INDEX('Team Declaration'!$C$22:$BI$35,MATCH(G110,'Team Declaration'!$B$22:$B$35,0),MATCH(J112,'Team Declaration'!$C$4:$BI$4,0)))</f>
        <v>Kate Granlund</v>
      </c>
      <c r="I112" s="47"/>
      <c r="J112" s="1" t="s">
        <v>24</v>
      </c>
      <c r="K112" s="3">
        <v>25.7</v>
      </c>
      <c r="L112" s="77">
        <v>4</v>
      </c>
      <c r="M112" s="24"/>
      <c r="N112" s="28" t="str">
        <f ca="1">IF(SUM(S$122:Y$122)=0,"",IF(P112="","",INDEX('Team Declaration'!$G$38:$G$44,MATCH($P112,'Team Declaration'!$J$38:$J$44,0))))</f>
        <v>Phoenix</v>
      </c>
      <c r="O112" s="28"/>
      <c r="P112" s="29">
        <f ca="1">IF(COUNTIF(S$122:Y$122,"&gt;0.5")&gt;2,2,"")</f>
        <v>2</v>
      </c>
      <c r="Q112" s="24">
        <f ca="1">IF(SUM(S$122:Y$122)=0,"",IF(P112="","",INDEX('Team Declaration'!$I$38:$I$44,MATCH($P112,'Team Declaration'!$J$38:$J$44,0))))</f>
        <v>62.000050000000002</v>
      </c>
      <c r="R112" s="24"/>
      <c r="S112" s="5">
        <f t="shared" ref="S112:Y115" si="25">IF(OR($D112=S$1,$D112=S$2),$F112,0)+IF(OR($J112=S$1,$J112=S$2),$L112,0)</f>
        <v>0</v>
      </c>
      <c r="T112" s="5">
        <f t="shared" si="25"/>
        <v>0</v>
      </c>
      <c r="U112" s="5">
        <f t="shared" si="25"/>
        <v>0</v>
      </c>
      <c r="V112" s="5">
        <f t="shared" si="25"/>
        <v>0</v>
      </c>
      <c r="W112" s="5">
        <f t="shared" si="25"/>
        <v>4</v>
      </c>
      <c r="X112" s="5">
        <f t="shared" si="25"/>
        <v>0</v>
      </c>
      <c r="Y112" s="5">
        <f t="shared" si="25"/>
        <v>0</v>
      </c>
      <c r="Z112" s="5"/>
    </row>
    <row r="113" spans="1:26">
      <c r="A113" s="24"/>
      <c r="B113" s="46" t="str">
        <f ca="1">IF(D113=0,"",INDEX('Team Declaration'!$C$22:$BI$35,MATCH(A110,'Team Declaration'!$B$22:$B$35,0),MATCH(D113,'Team Declaration'!$C$4:$BI$4,0)))</f>
        <v/>
      </c>
      <c r="C113" s="47"/>
      <c r="D113" s="1"/>
      <c r="E113" s="2"/>
      <c r="F113" s="77">
        <v>3</v>
      </c>
      <c r="G113" s="24"/>
      <c r="H113" s="46" t="str">
        <f ca="1">IF(J113=0,"",INDEX('Team Declaration'!$C$22:$BI$35,MATCH(G110,'Team Declaration'!$B$22:$B$35,0),MATCH(J113,'Team Declaration'!$C$4:$BI$4,0)))</f>
        <v/>
      </c>
      <c r="I113" s="47"/>
      <c r="J113" s="1"/>
      <c r="K113" s="3"/>
      <c r="L113" s="77">
        <v>3</v>
      </c>
      <c r="M113" s="24"/>
      <c r="N113" s="28" t="str">
        <f ca="1">IF(SUM(S$122:Y$122)=0,"",IF(P113="","",INDEX('Team Declaration'!$G$38:$G$44,MATCH($P113,'Team Declaration'!$J$38:$J$44,0))))</f>
        <v>Eastbourne RAC</v>
      </c>
      <c r="O113" s="28"/>
      <c r="P113" s="29">
        <f ca="1">IF(COUNTIF(S$122:Y$122,"&gt;0.5")&gt;2,3,"")</f>
        <v>3</v>
      </c>
      <c r="Q113" s="24">
        <f ca="1">IF(SUM(S$122:Y$122)=0,"",IF(P113="","",INDEX('Team Declaration'!$I$38:$I$44,MATCH($P113,'Team Declaration'!$J$38:$J$44,0))))</f>
        <v>31.000019999999999</v>
      </c>
      <c r="R113" s="24"/>
      <c r="S113" s="5">
        <f t="shared" si="25"/>
        <v>0</v>
      </c>
      <c r="T113" s="5">
        <f t="shared" si="25"/>
        <v>0</v>
      </c>
      <c r="U113" s="5">
        <f t="shared" si="25"/>
        <v>0</v>
      </c>
      <c r="V113" s="5">
        <f t="shared" si="25"/>
        <v>0</v>
      </c>
      <c r="W113" s="5">
        <f t="shared" si="25"/>
        <v>0</v>
      </c>
      <c r="X113" s="5">
        <f t="shared" si="25"/>
        <v>0</v>
      </c>
      <c r="Y113" s="5">
        <f t="shared" si="25"/>
        <v>0</v>
      </c>
      <c r="Z113" s="5"/>
    </row>
    <row r="114" spans="1:26">
      <c r="A114" s="24"/>
      <c r="B114" s="46" t="str">
        <f ca="1">IF(D114=0,"",INDEX('Team Declaration'!$C$22:$BI$35,MATCH(A110,'Team Declaration'!$B$22:$B$35,0),MATCH(D114,'Team Declaration'!$C$4:$BI$4,0)))</f>
        <v/>
      </c>
      <c r="C114" s="47"/>
      <c r="D114" s="1"/>
      <c r="E114" s="2"/>
      <c r="F114" s="77">
        <v>2</v>
      </c>
      <c r="G114" s="24"/>
      <c r="H114" s="46" t="str">
        <f ca="1">IF(J114=0,"",INDEX('Team Declaration'!$C$22:$BI$35,MATCH(G110,'Team Declaration'!$B$22:$B$35,0),MATCH(J114,'Team Declaration'!$C$4:$BI$4,0)))</f>
        <v/>
      </c>
      <c r="I114" s="47"/>
      <c r="J114" s="1"/>
      <c r="K114" s="3"/>
      <c r="L114" s="77">
        <v>2</v>
      </c>
      <c r="M114" s="24"/>
      <c r="N114" s="28" t="str">
        <f ca="1">IF(SUM(S$122:Y$122)=0,"",IF(P114="","",INDEX('Team Declaration'!$G$38:$G$44,MATCH($P114,'Team Declaration'!$J$38:$J$44,0))))</f>
        <v>Lewes</v>
      </c>
      <c r="O114" s="28"/>
      <c r="P114" s="29">
        <f ca="1">IF(COUNTIF(S$122:Y$122,"&gt;0.5")&gt;3,4,"")</f>
        <v>4</v>
      </c>
      <c r="Q114" s="24">
        <f ca="1">IF(SUM(S$122:Y$122)=0,"",IF(P114="","",INDEX('Team Declaration'!$I$38:$I$44,MATCH($P114,'Team Declaration'!$J$38:$J$44,0))))</f>
        <v>30.000039999999998</v>
      </c>
      <c r="R114" s="24"/>
      <c r="S114" s="5">
        <f t="shared" si="25"/>
        <v>0</v>
      </c>
      <c r="T114" s="5">
        <f t="shared" si="25"/>
        <v>0</v>
      </c>
      <c r="U114" s="5">
        <f t="shared" si="25"/>
        <v>0</v>
      </c>
      <c r="V114" s="5">
        <f t="shared" si="25"/>
        <v>0</v>
      </c>
      <c r="W114" s="5">
        <f t="shared" si="25"/>
        <v>0</v>
      </c>
      <c r="X114" s="5">
        <f t="shared" si="25"/>
        <v>0</v>
      </c>
      <c r="Y114" s="5">
        <f t="shared" si="25"/>
        <v>0</v>
      </c>
      <c r="Z114" s="5"/>
    </row>
    <row r="115" spans="1:26">
      <c r="A115" s="24"/>
      <c r="B115" s="46" t="str">
        <f ca="1">IF(D115=0,"",INDEX('Team Declaration'!$C$22:$BI$35,MATCH(A110,'Team Declaration'!$B$22:$B$35,0),MATCH(D115,'Team Declaration'!$C$4:$BI$4,0)))</f>
        <v/>
      </c>
      <c r="C115" s="47"/>
      <c r="D115" s="1"/>
      <c r="E115" s="2"/>
      <c r="F115" s="77">
        <v>1</v>
      </c>
      <c r="G115" s="24"/>
      <c r="H115" s="46" t="str">
        <f ca="1">IF(J115=0,"",INDEX('Team Declaration'!$C$22:$BI$35,MATCH(G110,'Team Declaration'!$B$22:$B$35,0),MATCH(J115,'Team Declaration'!$C$4:$BI$4,0)))</f>
        <v/>
      </c>
      <c r="I115" s="47"/>
      <c r="J115" s="1"/>
      <c r="K115" s="3"/>
      <c r="L115" s="77">
        <v>1</v>
      </c>
      <c r="M115" s="24"/>
      <c r="N115" s="28" t="str">
        <f ca="1">IF(SUM(S$122:Y$122)=0,"",IF(P115="","",INDEX('Team Declaration'!$G$38:$G$44,MATCH($P115,'Team Declaration'!$J$38:$J$44,0))))</f>
        <v/>
      </c>
      <c r="O115" s="28"/>
      <c r="P115" s="29" t="str">
        <f ca="1">IF(COUNTIF(S$122:Y$122,"&gt;0.5")&gt;4,5,"")</f>
        <v/>
      </c>
      <c r="Q115" s="24" t="str">
        <f ca="1">IF(SUM(S$122:Y$122)=0,"",IF(P115="","",INDEX('Team Declaration'!$I$38:$I$44,MATCH($P115,'Team Declaration'!$J$38:$J$44,0))))</f>
        <v/>
      </c>
      <c r="R115" s="24"/>
      <c r="S115" s="5">
        <f t="shared" si="25"/>
        <v>0</v>
      </c>
      <c r="T115" s="5">
        <f t="shared" si="25"/>
        <v>0</v>
      </c>
      <c r="U115" s="5">
        <f t="shared" si="25"/>
        <v>0</v>
      </c>
      <c r="V115" s="5">
        <f t="shared" si="25"/>
        <v>0</v>
      </c>
      <c r="W115" s="5">
        <f t="shared" si="25"/>
        <v>0</v>
      </c>
      <c r="X115" s="5">
        <f t="shared" si="25"/>
        <v>0</v>
      </c>
      <c r="Y115" s="5">
        <f t="shared" si="25"/>
        <v>0</v>
      </c>
      <c r="Z115" s="5"/>
    </row>
    <row r="116" spans="1:26">
      <c r="A116" s="26" t="str">
        <f ca="1">'Team Declaration'!$B26</f>
        <v>Shot</v>
      </c>
      <c r="B116" s="27"/>
      <c r="C116" s="27"/>
      <c r="D116" s="27"/>
      <c r="E116" s="29" t="s">
        <v>2</v>
      </c>
      <c r="F116" s="77"/>
      <c r="G116" s="26"/>
      <c r="H116" s="24"/>
      <c r="I116" s="24"/>
      <c r="J116" s="27"/>
      <c r="K116" s="40"/>
      <c r="L116" s="30"/>
      <c r="M116" s="24"/>
      <c r="N116" s="28" t="str">
        <f ca="1">IF(SUM(S$122:Y$122)=0,"",IF(P116="","",INDEX('Team Declaration'!$G$38:$G$44,MATCH($P116,'Team Declaration'!$J$38:$J$44,0))))</f>
        <v/>
      </c>
      <c r="O116" s="28" t="str">
        <f ca="1">IF(SUM(S$122:Y$122)=0,"",IF(P116="","",INDEX('Team Declaration'!$G$35:$G$41,MATCH($P116,'Team Declaration'!$J$35:$J$41,0))))</f>
        <v/>
      </c>
      <c r="P116" s="24" t="str">
        <f ca="1">IF(COUNTIF(S$122:Y$122,"&gt;0.5")&gt;5,6,"")</f>
        <v/>
      </c>
      <c r="Q116" s="24" t="str">
        <f ca="1">IF(SUM(S$122:Y$122)=0,"",IF(P116="","",INDEX('Team Declaration'!$I$38:$I$44,MATCH($P116,'Team Declaration'!$J$38:$J$44,0))))</f>
        <v/>
      </c>
      <c r="R116" s="24"/>
      <c r="S116" s="5"/>
      <c r="T116" s="5"/>
      <c r="U116" s="5"/>
      <c r="V116" s="5"/>
      <c r="W116" s="5"/>
      <c r="X116" s="5"/>
      <c r="Y116" s="5"/>
      <c r="Z116" s="5"/>
    </row>
    <row r="117" spans="1:26">
      <c r="A117" s="24"/>
      <c r="B117" s="46" t="str">
        <f ca="1">IF(D117=0,"",INDEX('Team Declaration'!$C$22:$BI$35,MATCH(A116,'Team Declaration'!$B$22:$B$35,0),MATCH(D117,'Team Declaration'!$C$4:$BI$4,0)))</f>
        <v>Lauren Bennett</v>
      </c>
      <c r="C117" s="47"/>
      <c r="D117" s="1" t="s">
        <v>7</v>
      </c>
      <c r="E117" s="2">
        <v>8.8000000000000007</v>
      </c>
      <c r="F117" s="77">
        <v>5</v>
      </c>
      <c r="G117" s="24"/>
      <c r="H117" s="24"/>
      <c r="I117" s="24"/>
      <c r="J117" s="27"/>
      <c r="K117" s="40"/>
      <c r="L117" s="30"/>
      <c r="M117" s="24"/>
      <c r="N117" s="28" t="str">
        <f ca="1">IF(SUM(S$122:Y$122)=0,"",IF(P117="","",INDEX('Team Declaration'!$G$38:$G$44,MATCH($P117,'Team Declaration'!$J$38:$J$44,0))))</f>
        <v/>
      </c>
      <c r="O117" s="28" t="str">
        <f ca="1">IF(SUM(S$122:Y$122)=0,"",IF(P117="","",INDEX('Team Declaration'!$G$35:$G$41,MATCH($P117,'Team Declaration'!$J$35:$J$41,0))))</f>
        <v/>
      </c>
      <c r="P117" s="24" t="str">
        <f ca="1">IF(COUNTIF(S$122:Y$122,"&gt;0.5")&gt;6,7,"")</f>
        <v/>
      </c>
      <c r="Q117" s="24" t="str">
        <f ca="1">IF(SUM(S$122:Y$122)=0,"",IF(P117="","",INDEX('Team Declaration'!$I$38:$I$44,MATCH($P117,'Team Declaration'!$J$38:$J$44,0))))</f>
        <v/>
      </c>
      <c r="R117" s="24"/>
      <c r="S117" s="5">
        <f>IF(OR($D117=S$1,$D117=S$2),$F117,0)+IF(OR($J117=S$1,$J117=S$2),$L117,0)</f>
        <v>0</v>
      </c>
      <c r="T117" s="5">
        <f t="shared" ref="T117:Y117" si="26">IF(OR($D117=T$1,$D117=T$2),$F117,0)+IF(OR($J117=T$1,$J117=T$2),$L117,0)</f>
        <v>5</v>
      </c>
      <c r="U117" s="5">
        <f t="shared" si="26"/>
        <v>0</v>
      </c>
      <c r="V117" s="5">
        <f t="shared" si="26"/>
        <v>0</v>
      </c>
      <c r="W117" s="5">
        <f t="shared" si="26"/>
        <v>0</v>
      </c>
      <c r="X117" s="5">
        <f t="shared" si="26"/>
        <v>0</v>
      </c>
      <c r="Y117" s="5">
        <f t="shared" si="26"/>
        <v>0</v>
      </c>
      <c r="Z117" s="5"/>
    </row>
    <row r="118" spans="1:26">
      <c r="A118" s="24"/>
      <c r="B118" s="46" t="str">
        <f ca="1">IF(D118=0,"",INDEX('Team Declaration'!$C$22:$BI$35,MATCH(A116,'Team Declaration'!$B$22:$B$35,0),MATCH(D118,'Team Declaration'!$C$4:$BI$4,0)))</f>
        <v>Evie Hardman</v>
      </c>
      <c r="C118" s="47"/>
      <c r="D118" s="1" t="s">
        <v>3</v>
      </c>
      <c r="E118" s="2">
        <v>5.72</v>
      </c>
      <c r="F118" s="77">
        <v>4</v>
      </c>
      <c r="G118" s="24"/>
      <c r="H118" s="24"/>
      <c r="I118" s="24"/>
      <c r="J118" s="27"/>
      <c r="K118" s="40"/>
      <c r="L118" s="30"/>
      <c r="M118" s="24"/>
      <c r="N118" s="28"/>
      <c r="O118" s="28"/>
      <c r="P118" s="24"/>
      <c r="Q118" s="24"/>
      <c r="R118" s="24"/>
      <c r="S118" s="5">
        <f t="shared" ref="S118:Y121" si="27">IF(OR($D118=S$1,$D118=S$2),$F118,0)+IF(OR($J118=S$1,$J118=S$2),$L118,0)</f>
        <v>4</v>
      </c>
      <c r="T118" s="5">
        <f t="shared" si="27"/>
        <v>0</v>
      </c>
      <c r="U118" s="5">
        <f t="shared" si="27"/>
        <v>0</v>
      </c>
      <c r="V118" s="5">
        <f t="shared" si="27"/>
        <v>0</v>
      </c>
      <c r="W118" s="5">
        <f t="shared" si="27"/>
        <v>0</v>
      </c>
      <c r="X118" s="5">
        <f t="shared" si="27"/>
        <v>0</v>
      </c>
      <c r="Y118" s="5">
        <f t="shared" si="27"/>
        <v>0</v>
      </c>
      <c r="Z118" s="5"/>
    </row>
    <row r="119" spans="1:26">
      <c r="A119" s="24"/>
      <c r="B119" s="46" t="str">
        <f ca="1">IF(D119=0,"",INDEX('Team Declaration'!$C$22:$BI$35,MATCH(A116,'Team Declaration'!$B$22:$B$35,0),MATCH(D119,'Team Declaration'!$C$4:$BI$4,0)))</f>
        <v>Freya Moss</v>
      </c>
      <c r="C119" s="47"/>
      <c r="D119" s="1" t="s">
        <v>23</v>
      </c>
      <c r="E119" s="2">
        <v>5.26</v>
      </c>
      <c r="F119" s="77">
        <v>3</v>
      </c>
      <c r="G119" s="24"/>
      <c r="H119" s="24"/>
      <c r="I119" s="24"/>
      <c r="J119" s="27"/>
      <c r="K119" s="40"/>
      <c r="L119" s="30"/>
      <c r="M119" s="37" t="s">
        <v>46</v>
      </c>
      <c r="N119" s="28"/>
      <c r="O119" s="28"/>
      <c r="P119" s="29"/>
      <c r="Q119" s="52" t="s">
        <v>16</v>
      </c>
      <c r="R119" s="24"/>
      <c r="S119" s="5">
        <f t="shared" si="27"/>
        <v>0</v>
      </c>
      <c r="T119" s="5">
        <f t="shared" si="27"/>
        <v>0</v>
      </c>
      <c r="U119" s="5">
        <f t="shared" si="27"/>
        <v>0</v>
      </c>
      <c r="V119" s="5">
        <f t="shared" si="27"/>
        <v>0</v>
      </c>
      <c r="W119" s="5">
        <f t="shared" si="27"/>
        <v>3</v>
      </c>
      <c r="X119" s="5">
        <f t="shared" si="27"/>
        <v>0</v>
      </c>
      <c r="Y119" s="5">
        <f t="shared" si="27"/>
        <v>0</v>
      </c>
      <c r="Z119" s="5"/>
    </row>
    <row r="120" spans="1:26">
      <c r="A120" s="24"/>
      <c r="B120" s="46" t="str">
        <f ca="1">IF(D120=0,"",INDEX('Team Declaration'!$C$22:$BI$35,MATCH(A116,'Team Declaration'!$B$22:$B$35,0),MATCH(D120,'Team Declaration'!$C$4:$BI$4,0)))</f>
        <v>Amelia Doxey</v>
      </c>
      <c r="C120" s="47"/>
      <c r="D120" s="1" t="s">
        <v>17</v>
      </c>
      <c r="E120" s="2">
        <v>5.12</v>
      </c>
      <c r="F120" s="77">
        <v>2</v>
      </c>
      <c r="G120" s="24"/>
      <c r="H120" s="24"/>
      <c r="I120" s="24"/>
      <c r="J120" s="27"/>
      <c r="K120" s="40"/>
      <c r="L120" s="30"/>
      <c r="M120" s="31"/>
      <c r="N120" s="28" t="str">
        <f ca="1">IF(SUM(S$122:Y$122)=0,"",IF(P120="","",INDEX('Team Declaration'!$K$38:$K$44,MATCH($P120,'Team Declaration'!$N$38:$N$44,0))))</f>
        <v>Brighton &amp; Hove AC</v>
      </c>
      <c r="O120" s="28"/>
      <c r="P120" s="29">
        <f ca="1">IF(COUNTIF(S$122:Y$122,"&gt;0.5")&gt;0,1,"")</f>
        <v>1</v>
      </c>
      <c r="Q120" s="24">
        <f ca="1">IF(SUM(S$122:Y$122)=0,"",IF(P120="","",INDEX('Team Declaration'!$M$38:$M$44,MATCH($P120,'Team Declaration'!$N$38:$N$44,0))))</f>
        <v>193.00002000000001</v>
      </c>
      <c r="R120" s="24"/>
      <c r="S120" s="5">
        <f t="shared" si="27"/>
        <v>0</v>
      </c>
      <c r="T120" s="5">
        <f t="shared" si="27"/>
        <v>0</v>
      </c>
      <c r="U120" s="5">
        <f t="shared" si="27"/>
        <v>0</v>
      </c>
      <c r="V120" s="5">
        <f t="shared" si="27"/>
        <v>2</v>
      </c>
      <c r="W120" s="5">
        <f t="shared" si="27"/>
        <v>0</v>
      </c>
      <c r="X120" s="5">
        <f t="shared" si="27"/>
        <v>0</v>
      </c>
      <c r="Y120" s="5">
        <f t="shared" si="27"/>
        <v>0</v>
      </c>
      <c r="Z120" s="5"/>
    </row>
    <row r="121" spans="1:26">
      <c r="A121" s="24"/>
      <c r="B121" s="46" t="str">
        <f ca="1">IF(D121=0,"",INDEX('Team Declaration'!$C$22:$BI$35,MATCH(A116,'Team Declaration'!$B$22:$B$35,0),MATCH(D121,'Team Declaration'!$C$4:$BI$4,0)))</f>
        <v/>
      </c>
      <c r="C121" s="47"/>
      <c r="D121" s="1"/>
      <c r="E121" s="2"/>
      <c r="F121" s="77">
        <v>1</v>
      </c>
      <c r="G121" s="24"/>
      <c r="H121" s="24"/>
      <c r="I121" s="24"/>
      <c r="J121" s="27"/>
      <c r="K121" s="40"/>
      <c r="L121" s="30"/>
      <c r="M121" s="31"/>
      <c r="N121" s="28" t="str">
        <f ca="1">IF(SUM(S$122:Y$122)=0,"",IF(P121="","",INDEX('Team Declaration'!$K$38:$K$44,MATCH($P121,'Team Declaration'!$N$38:$N$44,0))))</f>
        <v>Lewes</v>
      </c>
      <c r="O121" s="28"/>
      <c r="P121" s="29">
        <f ca="1">IF(COUNTIF(S$122:Y$122,"&gt;0.5")&gt;2,2,"")</f>
        <v>2</v>
      </c>
      <c r="Q121" s="24">
        <f ca="1">IF(SUM(S$122:Y$122)=0,"",IF(P121="","",INDEX('Team Declaration'!$M$38:$M$44,MATCH($P121,'Team Declaration'!$N$38:$N$44,0))))</f>
        <v>87.000079999999997</v>
      </c>
      <c r="R121" s="24"/>
      <c r="S121" s="5">
        <f t="shared" si="27"/>
        <v>0</v>
      </c>
      <c r="T121" s="5">
        <f t="shared" si="27"/>
        <v>0</v>
      </c>
      <c r="U121" s="5">
        <f t="shared" si="27"/>
        <v>0</v>
      </c>
      <c r="V121" s="5">
        <f t="shared" si="27"/>
        <v>0</v>
      </c>
      <c r="W121" s="5">
        <f t="shared" si="27"/>
        <v>0</v>
      </c>
      <c r="X121" s="5">
        <f t="shared" si="27"/>
        <v>0</v>
      </c>
      <c r="Y121" s="5">
        <f t="shared" si="27"/>
        <v>0</v>
      </c>
      <c r="Z121" s="5"/>
    </row>
    <row r="122" spans="1:26">
      <c r="A122" s="26" t="str">
        <f ca="1">A116</f>
        <v>Shot</v>
      </c>
      <c r="B122" s="27"/>
      <c r="C122" s="27"/>
      <c r="D122" s="27"/>
      <c r="E122" s="29" t="s">
        <v>3</v>
      </c>
      <c r="F122" s="77"/>
      <c r="G122" s="26"/>
      <c r="H122" s="24"/>
      <c r="I122" s="24"/>
      <c r="J122" s="27"/>
      <c r="K122" s="28"/>
      <c r="L122" s="30"/>
      <c r="M122" s="31"/>
      <c r="N122" s="28" t="str">
        <f ca="1">IF(SUM(S$122:Y$122)=0,"",IF(P122="","",INDEX('Team Declaration'!$K$38:$K$44,MATCH($P122,'Team Declaration'!$N$38:$N$44,0))))</f>
        <v>Phoenix</v>
      </c>
      <c r="O122" s="28"/>
      <c r="P122" s="29">
        <f ca="1">IF(COUNTIF(S$122:Y$122,"&gt;0.5")&gt;2,3,"")</f>
        <v>3</v>
      </c>
      <c r="Q122" s="24">
        <f ca="1">IF(SUM(S$122:Y$122)=0,"",IF(P122="","",INDEX('Team Declaration'!$M$38:$M$44,MATCH($P122,'Team Declaration'!$N$38:$N$44,0))))</f>
        <v>79.000100000000003</v>
      </c>
      <c r="R122" s="24"/>
      <c r="S122" s="70">
        <f>SUM(S$69:S121)+SUM(S123:S128)</f>
        <v>96.000010000000003</v>
      </c>
      <c r="T122" s="71">
        <f>SUM(T$69:T121)+SUM(T123:T128)</f>
        <v>31.000019999999999</v>
      </c>
      <c r="U122" s="71">
        <f>SUM(U$69:U121)+SUM(U123:U128)</f>
        <v>3.0000000000000001E-5</v>
      </c>
      <c r="V122" s="71">
        <f>SUM(V$69:V121)+SUM(V123:V128)</f>
        <v>30.000039999999998</v>
      </c>
      <c r="W122" s="71">
        <f>SUM(W$69:W121)+SUM(W123:W128)</f>
        <v>62.000050000000002</v>
      </c>
      <c r="X122" s="71">
        <f>SUM(X$69:X121)+SUM(X123:X128)</f>
        <v>6.0000000000000002E-5</v>
      </c>
      <c r="Y122" s="72">
        <f>SUM(Y$69:Y121)+SUM(Y123:Y128)</f>
        <v>6.9999999999999994E-5</v>
      </c>
      <c r="Z122" s="5"/>
    </row>
    <row r="123" spans="1:26">
      <c r="A123" s="24"/>
      <c r="B123" s="46" t="str">
        <f ca="1">IF(D123=0,"",INDEX('Team Declaration'!$C$22:$BI$35,MATCH(A122,'Team Declaration'!$B$22:$B$35,0),MATCH(D123,'Team Declaration'!$C$4:$BI$4,0)))</f>
        <v>Mollie Kichenside</v>
      </c>
      <c r="C123" s="47"/>
      <c r="D123" s="1" t="s">
        <v>4</v>
      </c>
      <c r="E123" s="2">
        <v>5.0999999999999996</v>
      </c>
      <c r="F123" s="77">
        <v>5</v>
      </c>
      <c r="G123" s="24"/>
      <c r="H123" s="24"/>
      <c r="I123" s="24"/>
      <c r="J123" s="27"/>
      <c r="K123" s="28"/>
      <c r="L123" s="30"/>
      <c r="M123" s="31"/>
      <c r="N123" s="28" t="str">
        <f ca="1">IF(SUM(S$122:Y$122)=0,"",IF(P123="","",INDEX('Team Declaration'!$K$38:$K$44,MATCH($P123,'Team Declaration'!$N$38:$N$44,0))))</f>
        <v>Eastbourne RAC</v>
      </c>
      <c r="O123" s="28"/>
      <c r="P123" s="29">
        <f ca="1">IF(COUNTIF(S$122:Y$122,"&gt;0.5")&gt;3,4,"")</f>
        <v>4</v>
      </c>
      <c r="Q123" s="24">
        <f ca="1">IF(SUM(S$122:Y$122)=0,"",IF(P123="","",INDEX('Team Declaration'!$M$38:$M$44,MATCH($P123,'Team Declaration'!$N$38:$N$44,0))))</f>
        <v>69.000039999999998</v>
      </c>
      <c r="R123" s="24"/>
      <c r="S123" s="5">
        <f>IF(OR($D123=S$1,$D123=S$2),$F123,0)+IF(OR($J123=S$1,$J123=S$2),$L123,0)</f>
        <v>5</v>
      </c>
      <c r="T123" s="5">
        <f t="shared" ref="T123:Y123" si="28">IF(OR($D123=T$1,$D123=T$2),$F123,0)+IF(OR($J123=T$1,$J123=T$2),$L123,0)</f>
        <v>0</v>
      </c>
      <c r="U123" s="5">
        <f t="shared" si="28"/>
        <v>0</v>
      </c>
      <c r="V123" s="5">
        <f t="shared" si="28"/>
        <v>0</v>
      </c>
      <c r="W123" s="5">
        <f t="shared" si="28"/>
        <v>0</v>
      </c>
      <c r="X123" s="5">
        <f t="shared" si="28"/>
        <v>0</v>
      </c>
      <c r="Y123" s="5">
        <f t="shared" si="28"/>
        <v>0</v>
      </c>
      <c r="Z123" s="5"/>
    </row>
    <row r="124" spans="1:26">
      <c r="A124" s="24"/>
      <c r="B124" s="46" t="str">
        <f ca="1">IF(D124=0,"",INDEX('Team Declaration'!$C$22:$BI$35,MATCH(A122,'Team Declaration'!$B$22:$B$35,0),MATCH(D124,'Team Declaration'!$C$4:$BI$4,0)))</f>
        <v>Grace Brock</v>
      </c>
      <c r="C124" s="47"/>
      <c r="D124" s="1" t="s">
        <v>18</v>
      </c>
      <c r="E124" s="2">
        <v>4.6399999999999997</v>
      </c>
      <c r="F124" s="77">
        <v>4</v>
      </c>
      <c r="G124" s="24"/>
      <c r="H124" s="24"/>
      <c r="I124" s="24"/>
      <c r="J124" s="27"/>
      <c r="K124" s="28"/>
      <c r="L124" s="30"/>
      <c r="M124" s="38"/>
      <c r="N124" s="28" t="str">
        <f ca="1">IF(SUM(S$122:Y$122)=0,"",IF(P124="","",INDEX('Team Declaration'!$K$38:$K$44,MATCH($P124,'Team Declaration'!$N$38:$N$44,0))))</f>
        <v/>
      </c>
      <c r="O124" s="28"/>
      <c r="P124" s="29" t="str">
        <f ca="1">IF(COUNTIF(S$122:Y$122,"&gt;0.5")&gt;4,5,"")</f>
        <v/>
      </c>
      <c r="Q124" s="24" t="str">
        <f ca="1">IF(SUM(S$122:Y$122)=0,"",IF(P124="","",INDEX('Team Declaration'!$M$38:$M$44,MATCH($P124,'Team Declaration'!$N$38:$N$44,0))))</f>
        <v/>
      </c>
      <c r="R124" s="24"/>
      <c r="S124" s="5">
        <f t="shared" ref="S124:Y127" si="29">IF(OR($D124=S$1,$D124=S$2),$F124,0)+IF(OR($J124=S$1,$J124=S$2),$L124,0)</f>
        <v>0</v>
      </c>
      <c r="T124" s="5">
        <f t="shared" si="29"/>
        <v>0</v>
      </c>
      <c r="U124" s="5">
        <f t="shared" si="29"/>
        <v>0</v>
      </c>
      <c r="V124" s="5">
        <f t="shared" si="29"/>
        <v>4</v>
      </c>
      <c r="W124" s="5">
        <f t="shared" si="29"/>
        <v>0</v>
      </c>
      <c r="X124" s="5">
        <f t="shared" si="29"/>
        <v>0</v>
      </c>
      <c r="Y124" s="5">
        <f t="shared" si="29"/>
        <v>0</v>
      </c>
      <c r="Z124" s="5"/>
    </row>
    <row r="125" spans="1:26">
      <c r="A125" s="24"/>
      <c r="B125" s="46" t="str">
        <f ca="1">IF(D125=0,"",INDEX('Team Declaration'!$C$22:$BI$35,MATCH(A122,'Team Declaration'!$B$22:$B$35,0),MATCH(D125,'Team Declaration'!$C$4:$BI$4,0)))</f>
        <v>Rosie Cornwell</v>
      </c>
      <c r="C125" s="47"/>
      <c r="D125" s="1" t="s">
        <v>24</v>
      </c>
      <c r="E125" s="2">
        <v>4.5</v>
      </c>
      <c r="F125" s="77">
        <v>3</v>
      </c>
      <c r="G125" s="24"/>
      <c r="H125" s="24"/>
      <c r="I125" s="24"/>
      <c r="J125" s="27"/>
      <c r="K125" s="28"/>
      <c r="L125" s="30"/>
      <c r="M125" s="24"/>
      <c r="N125" s="28" t="str">
        <f ca="1">IF(SUM(S$122:Y$122)=0,"",IF(P125="","",INDEX('Team Declaration'!$K$38:$K$44,MATCH($P125,'Team Declaration'!$N$38:$N$44,0))))</f>
        <v/>
      </c>
      <c r="O125" s="28" t="str">
        <f ca="1">IF(SUM(S$122:Y$122)=0,"",IF(P125="","",INDEX('Team Declaration'!$K$35:$K$41,MATCH($P125,'Team Declaration'!$N$35:$N$41,0))))</f>
        <v/>
      </c>
      <c r="P125" s="24" t="str">
        <f ca="1">IF(COUNTIF(S$122:Y$122,"&gt;0.5")&gt;5,6,"")</f>
        <v/>
      </c>
      <c r="Q125" s="24" t="str">
        <f ca="1">IF(SUM(S$122:Y$122)=0,"",IF(P125="","",INDEX('Team Declaration'!$M$38:$M$44,MATCH($P125,'Team Declaration'!$N$38:$N$44,0))))</f>
        <v/>
      </c>
      <c r="R125" s="24"/>
      <c r="S125" s="5">
        <f t="shared" si="29"/>
        <v>0</v>
      </c>
      <c r="T125" s="5">
        <f t="shared" si="29"/>
        <v>0</v>
      </c>
      <c r="U125" s="5">
        <f t="shared" si="29"/>
        <v>0</v>
      </c>
      <c r="V125" s="5">
        <f t="shared" si="29"/>
        <v>0</v>
      </c>
      <c r="W125" s="5">
        <f t="shared" si="29"/>
        <v>3</v>
      </c>
      <c r="X125" s="5">
        <f t="shared" si="29"/>
        <v>0</v>
      </c>
      <c r="Y125" s="5">
        <f t="shared" si="29"/>
        <v>0</v>
      </c>
      <c r="Z125" s="5"/>
    </row>
    <row r="126" spans="1:26">
      <c r="A126" s="24"/>
      <c r="B126" s="46" t="str">
        <f ca="1">IF(D126=0,"",INDEX('Team Declaration'!$C$22:$BI$35,MATCH(A122,'Team Declaration'!$B$22:$B$35,0),MATCH(D126,'Team Declaration'!$C$4:$BI$4,0)))</f>
        <v/>
      </c>
      <c r="C126" s="47"/>
      <c r="D126" s="1"/>
      <c r="E126" s="2"/>
      <c r="F126" s="77">
        <v>2</v>
      </c>
      <c r="G126" s="24"/>
      <c r="H126" s="24"/>
      <c r="I126" s="24"/>
      <c r="J126" s="27"/>
      <c r="K126" s="28"/>
      <c r="L126" s="30"/>
      <c r="M126" s="24"/>
      <c r="N126" s="28" t="str">
        <f ca="1">IF(SUM(S$122:Y$122)=0,"",IF(P126="","",INDEX('Team Declaration'!$K$38:$K$44,MATCH($P126,'Team Declaration'!$N$38:$N$44,0))))</f>
        <v/>
      </c>
      <c r="O126" s="28" t="str">
        <f ca="1">IF(SUM(S$122:Y$122)=0,"",IF(P126="","",INDEX('Team Declaration'!$K$35:$K$41,MATCH($P126,'Team Declaration'!$N$35:$N$41,0))))</f>
        <v/>
      </c>
      <c r="P126" s="24" t="str">
        <f ca="1">IF(COUNTIF(S$122:Y$122,"&gt;0.5")&gt;6,7,"")</f>
        <v/>
      </c>
      <c r="Q126" s="24" t="str">
        <f ca="1">IF(SUM(S$122:Y$122)=0,"",IF(P126="","",INDEX('Team Declaration'!$M$38:$M$44,MATCH($P126,'Team Declaration'!$N$38:$N$44,0))))</f>
        <v/>
      </c>
      <c r="R126" s="24"/>
      <c r="S126" s="5">
        <f t="shared" si="29"/>
        <v>0</v>
      </c>
      <c r="T126" s="5">
        <f t="shared" si="29"/>
        <v>0</v>
      </c>
      <c r="U126" s="5">
        <f t="shared" si="29"/>
        <v>0</v>
      </c>
      <c r="V126" s="5">
        <f t="shared" si="29"/>
        <v>0</v>
      </c>
      <c r="W126" s="5">
        <f t="shared" si="29"/>
        <v>0</v>
      </c>
      <c r="X126" s="5">
        <f t="shared" si="29"/>
        <v>0</v>
      </c>
      <c r="Y126" s="5">
        <f t="shared" si="29"/>
        <v>0</v>
      </c>
      <c r="Z126" s="5"/>
    </row>
    <row r="127" spans="1:26">
      <c r="A127" s="24"/>
      <c r="B127" s="46" t="str">
        <f ca="1">IF(D127=0,"",INDEX('Team Declaration'!$C$22:$BI$35,MATCH(A122,'Team Declaration'!$B$22:$B$35,0),MATCH(D127,'Team Declaration'!$C$4:$BI$4,0)))</f>
        <v/>
      </c>
      <c r="C127" s="47"/>
      <c r="D127" s="1"/>
      <c r="E127" s="2"/>
      <c r="F127" s="77">
        <v>1</v>
      </c>
      <c r="G127" s="24"/>
      <c r="H127" s="24"/>
      <c r="I127" s="24"/>
      <c r="J127" s="27"/>
      <c r="K127" s="28"/>
      <c r="L127" s="30"/>
      <c r="M127" s="24"/>
      <c r="N127" s="28"/>
      <c r="O127" s="28"/>
      <c r="P127" s="24"/>
      <c r="Q127" s="24"/>
      <c r="R127" s="24"/>
      <c r="S127" s="5">
        <f t="shared" si="29"/>
        <v>0</v>
      </c>
      <c r="T127" s="5">
        <f t="shared" si="29"/>
        <v>0</v>
      </c>
      <c r="U127" s="5">
        <f t="shared" si="29"/>
        <v>0</v>
      </c>
      <c r="V127" s="5">
        <f t="shared" si="29"/>
        <v>0</v>
      </c>
      <c r="W127" s="5">
        <f t="shared" si="29"/>
        <v>0</v>
      </c>
      <c r="X127" s="5">
        <f t="shared" si="29"/>
        <v>0</v>
      </c>
      <c r="Y127" s="5">
        <f t="shared" si="29"/>
        <v>0</v>
      </c>
      <c r="Z127" s="5"/>
    </row>
    <row r="128" spans="1:26" ht="4.5" customHeight="1">
      <c r="A128" s="24"/>
      <c r="B128" s="24"/>
      <c r="C128" s="24"/>
      <c r="D128" s="27"/>
      <c r="E128" s="28"/>
      <c r="F128" s="24"/>
      <c r="G128" s="24"/>
      <c r="H128" s="24"/>
      <c r="I128" s="24"/>
      <c r="J128" s="27"/>
      <c r="K128" s="28"/>
      <c r="L128" s="24"/>
      <c r="M128" s="24"/>
      <c r="N128" s="28"/>
      <c r="O128" s="28"/>
      <c r="P128" s="24"/>
      <c r="Q128" s="24"/>
      <c r="R128" s="24"/>
      <c r="S128" s="5"/>
      <c r="T128" s="5"/>
      <c r="U128" s="5"/>
      <c r="V128" s="5"/>
      <c r="W128" s="5"/>
      <c r="X128" s="5"/>
      <c r="Y128" s="5"/>
      <c r="Z128" s="5"/>
    </row>
    <row r="131" spans="2:11">
      <c r="B131" s="7" t="s">
        <v>161</v>
      </c>
    </row>
    <row r="132" spans="2:11" ht="13.5" thickBot="1"/>
    <row r="133" spans="2:11" ht="13.5" thickBot="1">
      <c r="D133" s="142">
        <v>1</v>
      </c>
      <c r="E133" s="143" t="s">
        <v>162</v>
      </c>
      <c r="F133" s="144"/>
      <c r="G133" s="144"/>
      <c r="H133" s="144"/>
      <c r="I133" s="157">
        <v>15</v>
      </c>
      <c r="J133" s="158"/>
      <c r="K133" s="141">
        <v>569</v>
      </c>
    </row>
    <row r="134" spans="2:11" ht="13.5" thickBot="1">
      <c r="D134" s="142">
        <v>2</v>
      </c>
      <c r="E134" s="145" t="s">
        <v>163</v>
      </c>
      <c r="F134" s="146"/>
      <c r="G134" s="146"/>
      <c r="H134" s="147"/>
      <c r="I134" s="157">
        <v>12</v>
      </c>
      <c r="J134" s="158"/>
      <c r="K134" s="141">
        <v>340.5</v>
      </c>
    </row>
    <row r="135" spans="2:11" ht="13.5" thickBot="1">
      <c r="D135" s="142">
        <v>3</v>
      </c>
      <c r="E135" s="145" t="s">
        <v>164</v>
      </c>
      <c r="F135" s="146"/>
      <c r="G135" s="146"/>
      <c r="H135" s="147"/>
      <c r="I135" s="157">
        <v>9</v>
      </c>
      <c r="J135" s="158"/>
      <c r="K135" s="141">
        <v>268</v>
      </c>
    </row>
    <row r="136" spans="2:11" ht="13.5" thickBot="1">
      <c r="D136" s="142">
        <v>4</v>
      </c>
      <c r="E136" s="143" t="s">
        <v>165</v>
      </c>
      <c r="F136" s="144"/>
      <c r="G136" s="144"/>
      <c r="H136" s="144"/>
      <c r="I136" s="157">
        <v>5</v>
      </c>
      <c r="J136" s="158"/>
      <c r="K136" s="141">
        <v>188.5</v>
      </c>
    </row>
    <row r="137" spans="2:11" ht="13.5" thickBot="1">
      <c r="D137" s="142">
        <v>5</v>
      </c>
      <c r="E137" s="143" t="s">
        <v>166</v>
      </c>
      <c r="F137" s="144"/>
      <c r="G137" s="144"/>
      <c r="H137" s="144"/>
      <c r="I137" s="157">
        <v>3</v>
      </c>
      <c r="J137" s="158"/>
      <c r="K137" s="141">
        <v>62</v>
      </c>
    </row>
  </sheetData>
  <mergeCells count="27">
    <mergeCell ref="Q87:Q90"/>
    <mergeCell ref="A1:R2"/>
    <mergeCell ref="A65:Q66"/>
    <mergeCell ref="Q39:Q42"/>
    <mergeCell ref="P23:P26"/>
    <mergeCell ref="Q23:Q26"/>
    <mergeCell ref="P27:P30"/>
    <mergeCell ref="Q27:Q30"/>
    <mergeCell ref="P35:P38"/>
    <mergeCell ref="Q35:Q38"/>
    <mergeCell ref="P39:P42"/>
    <mergeCell ref="I136:J136"/>
    <mergeCell ref="I137:J137"/>
    <mergeCell ref="P31:P34"/>
    <mergeCell ref="Q31:Q34"/>
    <mergeCell ref="P99:P102"/>
    <mergeCell ref="Q99:Q102"/>
    <mergeCell ref="P91:P94"/>
    <mergeCell ref="Q91:Q94"/>
    <mergeCell ref="P95:P98"/>
    <mergeCell ref="P87:P90"/>
    <mergeCell ref="P103:P106"/>
    <mergeCell ref="Q103:Q106"/>
    <mergeCell ref="Q95:Q98"/>
    <mergeCell ref="I133:J133"/>
    <mergeCell ref="I134:J134"/>
    <mergeCell ref="I135:J135"/>
  </mergeCells>
  <phoneticPr fontId="0" type="noConversion"/>
  <printOptions horizontalCentered="1"/>
  <pageMargins left="0.39370078740157483" right="0.39370078740157483" top="0" bottom="0" header="0" footer="0"/>
  <pageSetup paperSize="9" orientation="portrait" blackAndWhite="1" r:id="rId1"/>
  <rowBreaks count="1" manualBreakCount="1"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L37"/>
  <sheetViews>
    <sheetView workbookViewId="0">
      <pane xSplit="4" ySplit="4" topLeftCell="E5" activePane="bottomRight" state="frozen"/>
      <selection pane="topRight" activeCell="E1" sqref="E1"/>
      <selection pane="bottomLeft" activeCell="A3" sqref="A3"/>
      <selection pane="bottomRight" activeCell="C33" sqref="C33"/>
    </sheetView>
  </sheetViews>
  <sheetFormatPr defaultRowHeight="12.75"/>
  <cols>
    <col min="1" max="1" width="3" style="53" bestFit="1" customWidth="1"/>
    <col min="2" max="2" width="17.5703125" style="53" bestFit="1" customWidth="1"/>
    <col min="3" max="3" width="10.42578125" style="53" bestFit="1" customWidth="1"/>
    <col min="4" max="4" width="5" style="53" bestFit="1" customWidth="1"/>
    <col min="5" max="5" width="5" style="54" bestFit="1" customWidth="1"/>
    <col min="6" max="6" width="7" style="54" customWidth="1"/>
    <col min="7" max="7" width="5" style="54" bestFit="1" customWidth="1"/>
    <col min="8" max="8" width="5" style="54" customWidth="1"/>
    <col min="9" max="9" width="6.140625" style="54" bestFit="1" customWidth="1"/>
    <col min="10" max="11" width="5" style="54" bestFit="1" customWidth="1"/>
    <col min="12" max="12" width="9.140625" style="79"/>
    <col min="13" max="16384" width="9.140625" style="53"/>
  </cols>
  <sheetData>
    <row r="1" spans="1:12">
      <c r="A1" s="164" t="str">
        <f ca="1">CONCATENATE('Team Declaration'!A1," - ",'Team Declaration'!F1," - ",TEXT('Team Declaration'!K1,"d mmm yyyy")," - Non-scorers")</f>
        <v>Sussex u13 League - Eastbourne - 24 Jul 2013 - Non-scorers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2">
      <c r="E3" s="54">
        <v>75</v>
      </c>
      <c r="F3" s="54">
        <v>600</v>
      </c>
      <c r="G3" s="83" t="s">
        <v>151</v>
      </c>
      <c r="H3" s="54">
        <v>150</v>
      </c>
      <c r="I3" s="54">
        <v>1000</v>
      </c>
      <c r="J3" s="54" t="s">
        <v>72</v>
      </c>
      <c r="K3" s="80" t="s">
        <v>71</v>
      </c>
      <c r="L3" s="79" t="s">
        <v>70</v>
      </c>
    </row>
    <row r="4" spans="1:12">
      <c r="K4" s="80"/>
    </row>
    <row r="5" spans="1:12">
      <c r="A5" s="53">
        <v>1</v>
      </c>
      <c r="B5" s="53" t="s">
        <v>114</v>
      </c>
      <c r="C5" s="53" t="s">
        <v>64</v>
      </c>
      <c r="D5" s="53" t="s">
        <v>76</v>
      </c>
      <c r="E5" s="79">
        <v>12.5</v>
      </c>
      <c r="K5" s="80"/>
    </row>
    <row r="6" spans="1:12">
      <c r="A6" s="53">
        <v>2</v>
      </c>
      <c r="B6" s="53" t="s">
        <v>109</v>
      </c>
      <c r="C6" s="53" t="s">
        <v>64</v>
      </c>
      <c r="D6" s="53" t="s">
        <v>76</v>
      </c>
      <c r="E6" s="79">
        <v>11.3</v>
      </c>
      <c r="K6" s="80"/>
    </row>
    <row r="7" spans="1:12">
      <c r="A7" s="53">
        <v>3</v>
      </c>
      <c r="B7" s="53" t="s">
        <v>127</v>
      </c>
      <c r="C7" s="53" t="s">
        <v>64</v>
      </c>
      <c r="D7" s="53" t="s">
        <v>76</v>
      </c>
      <c r="E7" s="79">
        <v>11.5</v>
      </c>
      <c r="K7" s="80"/>
    </row>
    <row r="8" spans="1:12">
      <c r="A8" s="53">
        <v>4</v>
      </c>
      <c r="B8" s="53" t="s">
        <v>102</v>
      </c>
      <c r="C8" s="53" t="s">
        <v>64</v>
      </c>
      <c r="D8" s="53" t="s">
        <v>77</v>
      </c>
      <c r="E8" s="79"/>
      <c r="I8" s="83" t="s">
        <v>160</v>
      </c>
      <c r="K8" s="80"/>
    </row>
    <row r="9" spans="1:12">
      <c r="A9" s="53">
        <v>5</v>
      </c>
      <c r="B9" s="53" t="s">
        <v>128</v>
      </c>
      <c r="C9" s="53" t="s">
        <v>64</v>
      </c>
      <c r="D9" s="53" t="s">
        <v>77</v>
      </c>
      <c r="E9" s="79"/>
      <c r="F9" s="83" t="s">
        <v>146</v>
      </c>
      <c r="K9" s="80"/>
    </row>
    <row r="10" spans="1:12">
      <c r="A10" s="53">
        <v>6</v>
      </c>
      <c r="B10" s="53" t="s">
        <v>104</v>
      </c>
      <c r="C10" s="53" t="s">
        <v>64</v>
      </c>
      <c r="D10" s="53" t="s">
        <v>77</v>
      </c>
      <c r="E10" s="79"/>
      <c r="F10" s="83" t="s">
        <v>137</v>
      </c>
      <c r="K10" s="80"/>
    </row>
    <row r="11" spans="1:12">
      <c r="A11" s="53">
        <v>7</v>
      </c>
      <c r="B11" s="53" t="s">
        <v>94</v>
      </c>
      <c r="C11" s="53" t="s">
        <v>64</v>
      </c>
      <c r="D11" s="53" t="s">
        <v>77</v>
      </c>
      <c r="E11" s="79"/>
      <c r="F11" s="83" t="s">
        <v>145</v>
      </c>
      <c r="K11" s="80"/>
    </row>
    <row r="12" spans="1:12">
      <c r="A12" s="53">
        <v>8</v>
      </c>
      <c r="B12" s="53" t="s">
        <v>129</v>
      </c>
      <c r="C12" s="53" t="s">
        <v>64</v>
      </c>
      <c r="D12" s="53" t="s">
        <v>77</v>
      </c>
      <c r="E12" s="79">
        <v>12.1</v>
      </c>
      <c r="G12" s="54">
        <v>16.8</v>
      </c>
      <c r="K12" s="80"/>
    </row>
    <row r="13" spans="1:12">
      <c r="A13" s="53">
        <v>9</v>
      </c>
      <c r="B13" s="53" t="s">
        <v>68</v>
      </c>
      <c r="C13" s="53" t="s">
        <v>64</v>
      </c>
      <c r="D13" s="53" t="s">
        <v>77</v>
      </c>
      <c r="E13" s="79"/>
      <c r="F13" s="83" t="s">
        <v>147</v>
      </c>
      <c r="K13" s="80"/>
    </row>
    <row r="14" spans="1:12">
      <c r="A14" s="53">
        <v>10</v>
      </c>
      <c r="B14" s="53" t="s">
        <v>108</v>
      </c>
      <c r="C14" s="53" t="s">
        <v>64</v>
      </c>
      <c r="D14" s="53" t="s">
        <v>76</v>
      </c>
      <c r="E14" s="79"/>
      <c r="H14" s="54">
        <v>22.3</v>
      </c>
      <c r="K14" s="80"/>
    </row>
    <row r="15" spans="1:12">
      <c r="A15" s="53">
        <v>11</v>
      </c>
      <c r="B15" s="53" t="s">
        <v>106</v>
      </c>
      <c r="C15" s="53" t="s">
        <v>64</v>
      </c>
      <c r="D15" s="53" t="s">
        <v>76</v>
      </c>
      <c r="E15" s="79"/>
      <c r="H15" s="54">
        <v>20.5</v>
      </c>
      <c r="K15" s="80"/>
    </row>
    <row r="16" spans="1:12">
      <c r="A16" s="53">
        <v>12</v>
      </c>
      <c r="B16" s="53" t="s">
        <v>66</v>
      </c>
      <c r="C16" s="53" t="s">
        <v>64</v>
      </c>
      <c r="D16" s="53" t="s">
        <v>77</v>
      </c>
      <c r="E16" s="79">
        <v>13</v>
      </c>
      <c r="J16" s="54">
        <v>5.12</v>
      </c>
      <c r="K16" s="80"/>
    </row>
    <row r="17" spans="1:12">
      <c r="A17" s="53">
        <v>13</v>
      </c>
      <c r="B17" s="53" t="s">
        <v>73</v>
      </c>
      <c r="C17" s="53" t="s">
        <v>22</v>
      </c>
      <c r="D17" s="53" t="s">
        <v>76</v>
      </c>
      <c r="E17" s="79">
        <v>12</v>
      </c>
      <c r="F17" s="83" t="s">
        <v>149</v>
      </c>
      <c r="K17" s="80"/>
    </row>
    <row r="18" spans="1:12">
      <c r="A18" s="53">
        <v>14</v>
      </c>
      <c r="B18" s="53" t="s">
        <v>57</v>
      </c>
      <c r="C18" s="53" t="s">
        <v>22</v>
      </c>
      <c r="D18" s="53" t="s">
        <v>76</v>
      </c>
      <c r="E18" s="79"/>
      <c r="K18" s="80"/>
    </row>
    <row r="19" spans="1:12">
      <c r="A19" s="53">
        <v>15</v>
      </c>
      <c r="B19" s="53" t="s">
        <v>74</v>
      </c>
      <c r="C19" s="53" t="s">
        <v>22</v>
      </c>
      <c r="D19" s="53" t="s">
        <v>76</v>
      </c>
      <c r="E19" s="79">
        <v>12.8</v>
      </c>
      <c r="F19" s="83" t="s">
        <v>150</v>
      </c>
      <c r="K19" s="80"/>
    </row>
    <row r="20" spans="1:12">
      <c r="A20" s="53">
        <v>16</v>
      </c>
      <c r="B20" s="53" t="s">
        <v>54</v>
      </c>
      <c r="C20" s="53" t="s">
        <v>22</v>
      </c>
      <c r="D20" s="53" t="s">
        <v>76</v>
      </c>
      <c r="E20" s="79">
        <v>12.6</v>
      </c>
      <c r="K20" s="80"/>
    </row>
    <row r="21" spans="1:12">
      <c r="A21" s="53">
        <v>17</v>
      </c>
      <c r="B21" s="53" t="s">
        <v>53</v>
      </c>
      <c r="C21" s="53" t="s">
        <v>22</v>
      </c>
      <c r="D21" s="53" t="s">
        <v>77</v>
      </c>
      <c r="E21" s="79">
        <v>11.5</v>
      </c>
      <c r="F21" s="83" t="s">
        <v>148</v>
      </c>
      <c r="K21" s="80"/>
    </row>
    <row r="22" spans="1:12">
      <c r="A22" s="53">
        <v>18</v>
      </c>
      <c r="B22" s="53" t="s">
        <v>75</v>
      </c>
      <c r="C22" s="53" t="s">
        <v>22</v>
      </c>
      <c r="D22" s="53" t="s">
        <v>77</v>
      </c>
      <c r="E22" s="79">
        <v>11.8</v>
      </c>
      <c r="K22" s="80">
        <v>3.24</v>
      </c>
    </row>
    <row r="23" spans="1:12">
      <c r="A23" s="53">
        <v>19</v>
      </c>
      <c r="B23" s="81" t="s">
        <v>130</v>
      </c>
      <c r="C23" s="82" t="s">
        <v>11</v>
      </c>
      <c r="D23" s="53" t="s">
        <v>76</v>
      </c>
      <c r="E23" s="79">
        <v>12</v>
      </c>
      <c r="K23" s="80">
        <v>2.86</v>
      </c>
    </row>
    <row r="24" spans="1:12">
      <c r="A24" s="53">
        <v>20</v>
      </c>
      <c r="B24" s="81" t="s">
        <v>87</v>
      </c>
      <c r="C24" s="82" t="s">
        <v>11</v>
      </c>
      <c r="D24" s="53" t="s">
        <v>77</v>
      </c>
      <c r="E24" s="79"/>
      <c r="K24" s="80"/>
    </row>
    <row r="25" spans="1:12">
      <c r="A25" s="53">
        <v>21</v>
      </c>
      <c r="B25" s="81" t="s">
        <v>92</v>
      </c>
      <c r="C25" s="82" t="s">
        <v>11</v>
      </c>
      <c r="D25" s="53" t="s">
        <v>77</v>
      </c>
      <c r="E25" s="79">
        <v>12.3</v>
      </c>
      <c r="K25" s="80"/>
    </row>
    <row r="26" spans="1:12">
      <c r="B26" s="81"/>
      <c r="E26" s="79"/>
      <c r="K26" s="80"/>
    </row>
    <row r="27" spans="1:12">
      <c r="A27" s="83" t="s">
        <v>3</v>
      </c>
      <c r="B27" s="81"/>
      <c r="C27" s="53" t="s">
        <v>64</v>
      </c>
      <c r="E27" s="79"/>
      <c r="K27" s="80"/>
      <c r="L27" s="79">
        <v>59.5</v>
      </c>
    </row>
    <row r="28" spans="1:12">
      <c r="A28" s="54">
        <v>2</v>
      </c>
      <c r="B28" s="81"/>
      <c r="C28" s="53" t="s">
        <v>64</v>
      </c>
      <c r="E28" s="79"/>
      <c r="K28" s="80"/>
      <c r="L28" s="79">
        <v>60.9</v>
      </c>
    </row>
    <row r="29" spans="1:12">
      <c r="A29" s="54">
        <v>9</v>
      </c>
      <c r="B29" s="81"/>
      <c r="C29" s="53" t="s">
        <v>64</v>
      </c>
      <c r="E29" s="79"/>
      <c r="K29" s="80"/>
      <c r="L29" s="79">
        <v>63.5</v>
      </c>
    </row>
    <row r="30" spans="1:12">
      <c r="A30" s="83" t="s">
        <v>8</v>
      </c>
      <c r="B30" s="81"/>
      <c r="C30" s="82" t="s">
        <v>11</v>
      </c>
      <c r="E30" s="79"/>
      <c r="K30" s="80"/>
      <c r="L30" s="79">
        <v>64</v>
      </c>
    </row>
    <row r="31" spans="1:12">
      <c r="A31" s="83" t="s">
        <v>4</v>
      </c>
      <c r="B31" s="81"/>
      <c r="C31" s="82" t="s">
        <v>64</v>
      </c>
      <c r="E31" s="79"/>
      <c r="K31" s="80"/>
      <c r="L31" s="79">
        <v>64.5</v>
      </c>
    </row>
    <row r="32" spans="1:12">
      <c r="A32" s="54">
        <v>13</v>
      </c>
      <c r="B32" s="81"/>
      <c r="C32" s="82" t="s">
        <v>22</v>
      </c>
      <c r="E32" s="79"/>
      <c r="K32" s="80"/>
      <c r="L32" s="79">
        <v>68.599999999999994</v>
      </c>
    </row>
    <row r="33" spans="2:11">
      <c r="B33" s="81"/>
      <c r="E33" s="79"/>
      <c r="K33" s="80"/>
    </row>
    <row r="34" spans="2:11">
      <c r="B34" s="81"/>
      <c r="E34" s="79"/>
      <c r="K34" s="80"/>
    </row>
    <row r="35" spans="2:11">
      <c r="K35" s="80"/>
    </row>
    <row r="36" spans="2:11">
      <c r="K36" s="80"/>
    </row>
    <row r="37" spans="2:11">
      <c r="K37" s="80"/>
    </row>
  </sheetData>
  <mergeCells count="1">
    <mergeCell ref="A1:L2"/>
  </mergeCells>
  <phoneticPr fontId="0" type="noConversion"/>
  <pageMargins left="0.75" right="0.75" top="1" bottom="1" header="0.5" footer="0.5"/>
  <pageSetup paperSize="9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Team Declaration</vt:lpstr>
      <vt:lpstr>Results</vt:lpstr>
      <vt:lpstr>Non Scorers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&amp; Gloria</dc:creator>
  <cp:lastModifiedBy>Mr May</cp:lastModifiedBy>
  <cp:lastPrinted>2013-07-24T19:38:30Z</cp:lastPrinted>
  <dcterms:created xsi:type="dcterms:W3CDTF">2011-04-16T21:49:10Z</dcterms:created>
  <dcterms:modified xsi:type="dcterms:W3CDTF">2013-07-25T11:10:41Z</dcterms:modified>
</cp:coreProperties>
</file>